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worksheets/sheet7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fsagrbr-my.sharepoint.com/personal/sustentabilidade_fsbioenergia_com_br/Documents/FS SUST/ADVOCACY ETANOL DE MILHO/Estudo FoodvsFuel 2024/dados emissões para Tiago/"/>
    </mc:Choice>
  </mc:AlternateContent>
  <xr:revisionPtr revIDLastSave="65" documentId="11_4C008B51E93CD5D898240ECA7D607B650D1BB7F8" xr6:coauthVersionLast="47" xr6:coauthVersionMax="47" xr10:uidLastSave="{8E1C24F6-9B70-4B77-ADE9-434A99D30BDF}"/>
  <bookViews>
    <workbookView xWindow="28680" yWindow="-120" windowWidth="20730" windowHeight="11160" tabRatio="936" xr2:uid="{00000000-000D-0000-FFFF-FFFF00000000}"/>
  </bookViews>
  <sheets>
    <sheet name="Premissas e Valores de Entrada" sheetId="28" r:id="rId1"/>
    <sheet name="IMO" sheetId="32" r:id="rId2"/>
    <sheet name="Vendas de VL (Graf)" sheetId="30" state="hidden" r:id="rId3"/>
    <sheet name="Vendas de VP" sheetId="31" state="hidden" r:id="rId4"/>
    <sheet name="% Vendas Eletrificados" sheetId="29" state="hidden" r:id="rId5"/>
    <sheet name="Cálculo IC Matriz" sheetId="9" r:id="rId6"/>
    <sheet name="Vendas de Veículos" sheetId="4" r:id="rId7"/>
    <sheet name="Expansão Elétrificados" sheetId="6" r:id="rId8"/>
    <sheet name="Resumo" sheetId="3" r:id="rId9"/>
    <sheet name="Curvas de Sucateamento" sheetId="5" r:id="rId10"/>
    <sheet name="Base Curvas" sheetId="2" r:id="rId11"/>
    <sheet name="Gráfico IC Matriz" sheetId="21" r:id="rId12"/>
    <sheet name="Gráfico Metas" sheetId="26" r:id="rId13"/>
    <sheet name="Proposta x Metas Vigentes" sheetId="27" state="hidden" r:id="rId14"/>
    <sheet name="Frota Nacional 2019" sheetId="24" state="hidden" r:id="rId15"/>
    <sheet name="Frota Nacional 2020" sheetId="23" state="hidden" r:id="rId16"/>
    <sheet name="Frota Nacional 2021" sheetId="22" state="hidden" r:id="rId17"/>
    <sheet name="Frota Nacional 2022" sheetId="1" state="hidden" r:id="rId18"/>
    <sheet name="Frota Nacional 2023" sheetId="8" state="hidden" r:id="rId19"/>
    <sheet name="Frota Nacional 2024" sheetId="19" state="hidden" r:id="rId20"/>
    <sheet name="Frota Nacional 2025" sheetId="18" state="hidden" r:id="rId21"/>
    <sheet name="Frota Nacional 2026" sheetId="17" state="hidden" r:id="rId22"/>
    <sheet name="Frota Nacional 2027" sheetId="16" state="hidden" r:id="rId23"/>
    <sheet name="Frota Nacional 2028" sheetId="15" state="hidden" r:id="rId24"/>
    <sheet name="Frota Nacional 2029" sheetId="14" state="hidden" r:id="rId25"/>
    <sheet name="Frota Nacional 2030" sheetId="13" state="hidden" r:id="rId26"/>
    <sheet name="Frota Nacional 2031" sheetId="12" state="hidden" r:id="rId27"/>
    <sheet name="Frota Nacional 2032" sheetId="11" state="hidden" r:id="rId28"/>
    <sheet name="Frota Nacional 2033" sheetId="10" state="hidden" r:id="rId29"/>
    <sheet name="Frota Nacional 2034" sheetId="7" state="hidden" r:id="rId30"/>
    <sheet name="Emissões de Demanda MJ" sheetId="20" r:id="rId31"/>
  </sheets>
  <definedNames>
    <definedName name="_1Pagina14_i" localSheetId="14">#REF!</definedName>
    <definedName name="_1Pagina14_i" localSheetId="15">#REF!</definedName>
    <definedName name="_1Pagina14_i" localSheetId="16">#REF!</definedName>
    <definedName name="_1Pagina14_i">#REF!</definedName>
    <definedName name="_2Pagina14_p" localSheetId="14">#REF!</definedName>
    <definedName name="_2Pagina14_p" localSheetId="15">#REF!</definedName>
    <definedName name="_2Pagina14_p" localSheetId="16">#REF!</definedName>
    <definedName name="_2Pagina14_p">#REF!</definedName>
    <definedName name="_xlnm._FilterDatabase" localSheetId="5" hidden="1">'Cálculo IC Matriz'!$A$1:$BD$215</definedName>
    <definedName name="_MAC18" localSheetId="14">#REF!</definedName>
    <definedName name="_MAC18" localSheetId="15">#REF!</definedName>
    <definedName name="_MAC18" localSheetId="16">#REF!</definedName>
    <definedName name="_MAC18">#REF!</definedName>
    <definedName name="_Tab11" localSheetId="14">#REF!</definedName>
    <definedName name="_Tab11" localSheetId="15">#REF!</definedName>
    <definedName name="_Tab11" localSheetId="16">#REF!</definedName>
    <definedName name="_Tab11">#REF!</definedName>
    <definedName name="_Tab110" localSheetId="14">#REF!</definedName>
    <definedName name="_Tab110" localSheetId="15">#REF!</definedName>
    <definedName name="_Tab110" localSheetId="16">#REF!</definedName>
    <definedName name="_Tab110">#REF!</definedName>
    <definedName name="_Tab111" localSheetId="14">#REF!</definedName>
    <definedName name="_Tab111" localSheetId="15">#REF!</definedName>
    <definedName name="_Tab111" localSheetId="16">#REF!</definedName>
    <definedName name="_Tab111">#REF!</definedName>
    <definedName name="_Tab112" localSheetId="14">#REF!</definedName>
    <definedName name="_Tab112" localSheetId="15">#REF!</definedName>
    <definedName name="_Tab112" localSheetId="16">#REF!</definedName>
    <definedName name="_Tab112">#REF!</definedName>
    <definedName name="_Tab13" localSheetId="14">#REF!</definedName>
    <definedName name="_Tab13" localSheetId="15">#REF!</definedName>
    <definedName name="_Tab13" localSheetId="16">#REF!</definedName>
    <definedName name="_Tab13">#REF!</definedName>
    <definedName name="_Tab15" localSheetId="14">#REF!</definedName>
    <definedName name="_Tab15" localSheetId="15">#REF!</definedName>
    <definedName name="_Tab15" localSheetId="16">#REF!</definedName>
    <definedName name="_Tab15">#REF!</definedName>
    <definedName name="_Tab19" localSheetId="14">#REF!</definedName>
    <definedName name="_Tab19" localSheetId="15">#REF!</definedName>
    <definedName name="_Tab19" localSheetId="16">#REF!</definedName>
    <definedName name="_Tab19">#REF!</definedName>
    <definedName name="AA" localSheetId="14">#REF!</definedName>
    <definedName name="AA" localSheetId="15">#REF!</definedName>
    <definedName name="AA" localSheetId="16">#REF!</definedName>
    <definedName name="AA">#REF!</definedName>
    <definedName name="ar" localSheetId="14">'Cálculo IC Matriz'!#REF!</definedName>
    <definedName name="ar" localSheetId="15">'Cálculo IC Matriz'!#REF!</definedName>
    <definedName name="ar" localSheetId="16">'Cálculo IC Matriz'!#REF!</definedName>
    <definedName name="ar">'Cálculo IC Matriz'!#REF!</definedName>
    <definedName name="Graf" localSheetId="14">#REF!</definedName>
    <definedName name="Graf" localSheetId="15">#REF!</definedName>
    <definedName name="Graf" localSheetId="16">#REF!</definedName>
    <definedName name="Graf">#REF!</definedName>
    <definedName name="Imprime" localSheetId="5">#REF!</definedName>
    <definedName name="Imprime" localSheetId="14">#REF!</definedName>
    <definedName name="Imprime" localSheetId="15">#REF!</definedName>
    <definedName name="Imprime" localSheetId="16">#REF!</definedName>
    <definedName name="Imprime">#REF!</definedName>
    <definedName name="ImprimeT12" localSheetId="14">#REF!</definedName>
    <definedName name="ImprimeT12" localSheetId="15">#REF!</definedName>
    <definedName name="ImprimeT12" localSheetId="16">#REF!</definedName>
    <definedName name="ImprimeT12">#REF!</definedName>
    <definedName name="ImprimeT13" localSheetId="14">#REF!</definedName>
    <definedName name="ImprimeT13" localSheetId="15">#REF!</definedName>
    <definedName name="ImprimeT13" localSheetId="16">#REF!</definedName>
    <definedName name="ImprimeT13">#REF!</definedName>
    <definedName name="layout" localSheetId="5">#REF!</definedName>
    <definedName name="layout" localSheetId="14">#REF!</definedName>
    <definedName name="layout" localSheetId="15">#REF!</definedName>
    <definedName name="layout" localSheetId="16">#REF!</definedName>
    <definedName name="layout">#REF!</definedName>
    <definedName name="Macrot11" localSheetId="14">#REF!</definedName>
    <definedName name="Macrot11" localSheetId="15">#REF!</definedName>
    <definedName name="Macrot11" localSheetId="16">#REF!</definedName>
    <definedName name="Macrot11">#REF!</definedName>
    <definedName name="Mostra11i" localSheetId="14">#REF!</definedName>
    <definedName name="Mostra11i" localSheetId="15">#REF!</definedName>
    <definedName name="Mostra11i" localSheetId="16">#REF!</definedName>
    <definedName name="Mostra11i">#REF!</definedName>
    <definedName name="Mostra11p" localSheetId="14">#REF!</definedName>
    <definedName name="Mostra11p" localSheetId="15">#REF!</definedName>
    <definedName name="Mostra11p" localSheetId="16">#REF!</definedName>
    <definedName name="Mostra11p">#REF!</definedName>
    <definedName name="MostraT12" localSheetId="14">#REF!</definedName>
    <definedName name="MostraT12" localSheetId="15">#REF!</definedName>
    <definedName name="MostraT12" localSheetId="16">#REF!</definedName>
    <definedName name="MostraT12">#REF!</definedName>
    <definedName name="MostraT12p" localSheetId="14">#REF!</definedName>
    <definedName name="MostraT12p" localSheetId="15">#REF!</definedName>
    <definedName name="MostraT12p" localSheetId="16">#REF!</definedName>
    <definedName name="MostraT12p">#REF!</definedName>
    <definedName name="MostraT13" localSheetId="14">#REF!</definedName>
    <definedName name="MostraT13" localSheetId="15">#REF!</definedName>
    <definedName name="MostraT13" localSheetId="16">#REF!</definedName>
    <definedName name="MostraT13">#REF!</definedName>
    <definedName name="Pagina113i" localSheetId="14">#REF!</definedName>
    <definedName name="Pagina113i" localSheetId="15">#REF!</definedName>
    <definedName name="Pagina113i" localSheetId="16">#REF!</definedName>
    <definedName name="Pagina113i">#REF!</definedName>
    <definedName name="Pagina113p" localSheetId="14">#REF!</definedName>
    <definedName name="Pagina113p" localSheetId="15">#REF!</definedName>
    <definedName name="Pagina113p" localSheetId="16">#REF!</definedName>
    <definedName name="Pagina113p">#REF!</definedName>
    <definedName name="Pagina71e72i" localSheetId="5">#REF!</definedName>
    <definedName name="Pagina71e72i" localSheetId="14">#REF!</definedName>
    <definedName name="Pagina71e72i" localSheetId="15">#REF!</definedName>
    <definedName name="Pagina71e72i" localSheetId="16">#REF!</definedName>
    <definedName name="Pagina71e72i">#REF!</definedName>
    <definedName name="Pagina71e72p" localSheetId="5">#REF!</definedName>
    <definedName name="Pagina71e72p" localSheetId="14">#REF!</definedName>
    <definedName name="Pagina71e72p" localSheetId="15">#REF!</definedName>
    <definedName name="Pagina71e72p" localSheetId="16">#REF!</definedName>
    <definedName name="Pagina71e72p">#REF!</definedName>
    <definedName name="Pagina76e77i" localSheetId="5">#REF!</definedName>
    <definedName name="Pagina76e77i" localSheetId="14">#REF!</definedName>
    <definedName name="Pagina76e77i" localSheetId="15">#REF!</definedName>
    <definedName name="Pagina76e77i" localSheetId="16">#REF!</definedName>
    <definedName name="Pagina76e77i">#REF!</definedName>
    <definedName name="Pagina76e77p" localSheetId="5">#REF!</definedName>
    <definedName name="Pagina76e77p" localSheetId="14">#REF!</definedName>
    <definedName name="Pagina76e77p" localSheetId="15">#REF!</definedName>
    <definedName name="Pagina76e77p" localSheetId="16">#REF!</definedName>
    <definedName name="Pagina76e77p">#REF!</definedName>
    <definedName name="PaginaT111_112i" localSheetId="14">#REF!</definedName>
    <definedName name="PaginaT111_112i" localSheetId="15">#REF!</definedName>
    <definedName name="PaginaT111_112i" localSheetId="16">#REF!</definedName>
    <definedName name="PaginaT111_112i">#REF!</definedName>
    <definedName name="PaginaT111_112p" localSheetId="14">#REF!</definedName>
    <definedName name="PaginaT111_112p" localSheetId="15">#REF!</definedName>
    <definedName name="PaginaT111_112p" localSheetId="16">#REF!</definedName>
    <definedName name="PaginaT111_112p">#REF!</definedName>
    <definedName name="PaginaT11i" localSheetId="14">#REF!</definedName>
    <definedName name="PaginaT11i" localSheetId="15">#REF!</definedName>
    <definedName name="PaginaT11i" localSheetId="16">#REF!</definedName>
    <definedName name="PaginaT11i">#REF!</definedName>
    <definedName name="PaginaT11p" localSheetId="14">#REF!</definedName>
    <definedName name="PaginaT11p" localSheetId="15">#REF!</definedName>
    <definedName name="PaginaT11p" localSheetId="16">#REF!</definedName>
    <definedName name="PaginaT11p">#REF!</definedName>
    <definedName name="PaginaT12i" localSheetId="14">#REF!</definedName>
    <definedName name="PaginaT12i" localSheetId="15">#REF!</definedName>
    <definedName name="PaginaT12i" localSheetId="16">#REF!</definedName>
    <definedName name="PaginaT12i">#REF!</definedName>
    <definedName name="PaginaT12p" localSheetId="14">#REF!</definedName>
    <definedName name="PaginaT12p" localSheetId="15">#REF!</definedName>
    <definedName name="PaginaT12p" localSheetId="16">#REF!</definedName>
    <definedName name="PaginaT12p">#REF!</definedName>
    <definedName name="PaginaT13casob" localSheetId="14">#REF!</definedName>
    <definedName name="PaginaT13casob" localSheetId="15">#REF!</definedName>
    <definedName name="PaginaT13casob" localSheetId="16">#REF!</definedName>
    <definedName name="PaginaT13casob">#REF!</definedName>
    <definedName name="PaginaT13casob_i" localSheetId="14">#REF!</definedName>
    <definedName name="PaginaT13casob_i" localSheetId="15">#REF!</definedName>
    <definedName name="PaginaT13casob_i" localSheetId="16">#REF!</definedName>
    <definedName name="PaginaT13casob_i">#REF!</definedName>
    <definedName name="PaginaT13casobi" localSheetId="14">#REF!</definedName>
    <definedName name="PaginaT13casobi" localSheetId="15">#REF!</definedName>
    <definedName name="PaginaT13casobi" localSheetId="16">#REF!</definedName>
    <definedName name="PaginaT13casobi">#REF!</definedName>
    <definedName name="PaginaT13i" localSheetId="14">#REF!</definedName>
    <definedName name="PaginaT13i" localSheetId="15">#REF!</definedName>
    <definedName name="PaginaT13i" localSheetId="16">#REF!</definedName>
    <definedName name="PaginaT13i">#REF!</definedName>
    <definedName name="PaginaT13p" localSheetId="14">#REF!</definedName>
    <definedName name="PaginaT13p" localSheetId="15">#REF!</definedName>
    <definedName name="PaginaT13p" localSheetId="16">#REF!</definedName>
    <definedName name="PaginaT13p">#REF!</definedName>
    <definedName name="PaginaT14i" localSheetId="14">#REF!</definedName>
    <definedName name="PaginaT14i" localSheetId="15">#REF!</definedName>
    <definedName name="PaginaT14i" localSheetId="16">#REF!</definedName>
    <definedName name="PaginaT14i">#REF!</definedName>
    <definedName name="PaginaT14p" localSheetId="14">#REF!</definedName>
    <definedName name="PaginaT14p" localSheetId="15">#REF!</definedName>
    <definedName name="PaginaT14p" localSheetId="16">#REF!</definedName>
    <definedName name="PaginaT14p">#REF!</definedName>
    <definedName name="PaginaT15i" localSheetId="14">#REF!</definedName>
    <definedName name="PaginaT15i" localSheetId="15">#REF!</definedName>
    <definedName name="PaginaT15i" localSheetId="16">#REF!</definedName>
    <definedName name="PaginaT15i">#REF!</definedName>
    <definedName name="PaginaT15p" localSheetId="14">#REF!</definedName>
    <definedName name="PaginaT15p" localSheetId="15">#REF!</definedName>
    <definedName name="PaginaT15p" localSheetId="16">#REF!</definedName>
    <definedName name="PaginaT15p">#REF!</definedName>
    <definedName name="PaginaT16_17i" localSheetId="14">#REF!</definedName>
    <definedName name="PaginaT16_17i" localSheetId="15">#REF!</definedName>
    <definedName name="PaginaT16_17i" localSheetId="16">#REF!</definedName>
    <definedName name="PaginaT16_17i">#REF!</definedName>
    <definedName name="PaginaT16_17p" localSheetId="14">#REF!</definedName>
    <definedName name="PaginaT16_17p" localSheetId="15">#REF!</definedName>
    <definedName name="PaginaT16_17p" localSheetId="16">#REF!</definedName>
    <definedName name="PaginaT16_17p">#REF!</definedName>
    <definedName name="PaginaT18i" localSheetId="14">#REF!</definedName>
    <definedName name="PaginaT18i" localSheetId="15">#REF!</definedName>
    <definedName name="PaginaT18i" localSheetId="16">#REF!</definedName>
    <definedName name="PaginaT18i">#REF!</definedName>
    <definedName name="PaginaT18p" localSheetId="14">#REF!</definedName>
    <definedName name="PaginaT18p" localSheetId="15">#REF!</definedName>
    <definedName name="PaginaT18p" localSheetId="16">#REF!</definedName>
    <definedName name="PaginaT18p">#REF!</definedName>
    <definedName name="PaginaT19_110i" localSheetId="14">#REF!</definedName>
    <definedName name="PaginaT19_110i" localSheetId="15">#REF!</definedName>
    <definedName name="PaginaT19_110i" localSheetId="16">#REF!</definedName>
    <definedName name="PaginaT19_110i">#REF!</definedName>
    <definedName name="PaginaT19_110p" localSheetId="14">#REF!</definedName>
    <definedName name="PaginaT19_110p" localSheetId="15">#REF!</definedName>
    <definedName name="PaginaT19_110p" localSheetId="16">#REF!</definedName>
    <definedName name="PaginaT19_110p">#REF!</definedName>
    <definedName name="PaginaT710e711i" localSheetId="5">#REF!</definedName>
    <definedName name="PaginaT710e711i" localSheetId="14">#REF!</definedName>
    <definedName name="PaginaT710e711i" localSheetId="15">#REF!</definedName>
    <definedName name="PaginaT710e711i" localSheetId="16">#REF!</definedName>
    <definedName name="PaginaT710e711i">#REF!</definedName>
    <definedName name="PaginaT710e711p" localSheetId="5">#REF!</definedName>
    <definedName name="PaginaT710e711p" localSheetId="14">#REF!</definedName>
    <definedName name="PaginaT710e711p" localSheetId="15">#REF!</definedName>
    <definedName name="PaginaT710e711p" localSheetId="16">#REF!</definedName>
    <definedName name="PaginaT710e711p">#REF!</definedName>
    <definedName name="PaginaT712i" localSheetId="5">#REF!</definedName>
    <definedName name="PaginaT712i" localSheetId="14">#REF!</definedName>
    <definedName name="PaginaT712i" localSheetId="15">#REF!</definedName>
    <definedName name="PaginaT712i" localSheetId="16">#REF!</definedName>
    <definedName name="PaginaT712i">#REF!</definedName>
    <definedName name="PaginaT712p" localSheetId="5">#REF!</definedName>
    <definedName name="PaginaT712p" localSheetId="14">#REF!</definedName>
    <definedName name="PaginaT712p" localSheetId="15">#REF!</definedName>
    <definedName name="PaginaT712p" localSheetId="16">#REF!</definedName>
    <definedName name="PaginaT712p">#REF!</definedName>
    <definedName name="PaginaT71e72i" localSheetId="5">#REF!</definedName>
    <definedName name="PaginaT71e72i" localSheetId="14">#REF!</definedName>
    <definedName name="PaginaT71e72i" localSheetId="15">#REF!</definedName>
    <definedName name="PaginaT71e72i" localSheetId="16">#REF!</definedName>
    <definedName name="PaginaT71e72i">#REF!</definedName>
    <definedName name="PaginaT71e72p" localSheetId="5">#REF!</definedName>
    <definedName name="PaginaT71e72p" localSheetId="14">#REF!</definedName>
    <definedName name="PaginaT71e72p" localSheetId="15">#REF!</definedName>
    <definedName name="PaginaT71e72p" localSheetId="16">#REF!</definedName>
    <definedName name="PaginaT71e72p">#REF!</definedName>
    <definedName name="PaginaT73e74i" localSheetId="5">#REF!</definedName>
    <definedName name="PaginaT73e74i" localSheetId="14">#REF!</definedName>
    <definedName name="PaginaT73e74i" localSheetId="15">#REF!</definedName>
    <definedName name="PaginaT73e74i" localSheetId="16">#REF!</definedName>
    <definedName name="PaginaT73e74i">#REF!</definedName>
    <definedName name="PaginaT73e74p" localSheetId="5">#REF!</definedName>
    <definedName name="PaginaT73e74p" localSheetId="14">#REF!</definedName>
    <definedName name="PaginaT73e74p" localSheetId="15">#REF!</definedName>
    <definedName name="PaginaT73e74p" localSheetId="16">#REF!</definedName>
    <definedName name="PaginaT73e74p">#REF!</definedName>
    <definedName name="PaginaT75i" localSheetId="5">#REF!</definedName>
    <definedName name="PaginaT75i" localSheetId="14">#REF!</definedName>
    <definedName name="PaginaT75i" localSheetId="15">#REF!</definedName>
    <definedName name="PaginaT75i" localSheetId="16">#REF!</definedName>
    <definedName name="PaginaT75i">#REF!</definedName>
    <definedName name="PaginaT75p" localSheetId="5">#REF!</definedName>
    <definedName name="PaginaT75p" localSheetId="14">#REF!</definedName>
    <definedName name="PaginaT75p" localSheetId="15">#REF!</definedName>
    <definedName name="PaginaT75p" localSheetId="16">#REF!</definedName>
    <definedName name="PaginaT75p">#REF!</definedName>
    <definedName name="PaginaT78i" localSheetId="5">#REF!</definedName>
    <definedName name="PaginaT78i" localSheetId="14">#REF!</definedName>
    <definedName name="PaginaT78i" localSheetId="15">#REF!</definedName>
    <definedName name="PaginaT78i" localSheetId="16">#REF!</definedName>
    <definedName name="PaginaT78i">#REF!</definedName>
    <definedName name="PaginaT78p" localSheetId="5">#REF!</definedName>
    <definedName name="PaginaT78p" localSheetId="14">#REF!</definedName>
    <definedName name="PaginaT78p" localSheetId="15">#REF!</definedName>
    <definedName name="PaginaT78p" localSheetId="16">#REF!</definedName>
    <definedName name="PaginaT78p">#REF!</definedName>
    <definedName name="PaginaT79i" localSheetId="5">#REF!</definedName>
    <definedName name="PaginaT79i" localSheetId="14">#REF!</definedName>
    <definedName name="PaginaT79i" localSheetId="15">#REF!</definedName>
    <definedName name="PaginaT79i" localSheetId="16">#REF!</definedName>
    <definedName name="PaginaT79i">#REF!</definedName>
    <definedName name="PaginaT79p" localSheetId="5">#REF!</definedName>
    <definedName name="PaginaT79p" localSheetId="14">#REF!</definedName>
    <definedName name="PaginaT79p" localSheetId="15">#REF!</definedName>
    <definedName name="PaginaT79p" localSheetId="16">#REF!</definedName>
    <definedName name="PaginaT79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2" l="1"/>
  <c r="C9" i="32"/>
  <c r="D9" i="32"/>
  <c r="E9" i="32"/>
  <c r="F9" i="32"/>
  <c r="G9" i="32"/>
  <c r="H9" i="32"/>
  <c r="I9" i="32"/>
  <c r="B9" i="32"/>
  <c r="C10" i="32" l="1"/>
  <c r="D10" i="32"/>
  <c r="E10" i="32"/>
  <c r="F10" i="32"/>
  <c r="G10" i="32"/>
  <c r="H10" i="32"/>
  <c r="I10" i="32"/>
  <c r="C7" i="32"/>
  <c r="I6" i="32"/>
  <c r="H6" i="32"/>
  <c r="G6" i="32"/>
  <c r="F6" i="32"/>
  <c r="E6" i="32"/>
  <c r="D6" i="32"/>
  <c r="B6" i="32"/>
  <c r="C5" i="32"/>
  <c r="C6" i="32" s="1"/>
  <c r="C3" i="32"/>
  <c r="C67" i="28" l="1"/>
  <c r="C59" i="28"/>
  <c r="B86" i="28"/>
  <c r="BD325" i="9"/>
  <c r="BE325" i="9" s="1"/>
  <c r="BF325" i="9" s="1"/>
  <c r="BG325" i="9" s="1"/>
  <c r="BH325" i="9" s="1"/>
  <c r="BI325" i="9" s="1"/>
  <c r="BJ325" i="9" s="1"/>
  <c r="BK325" i="9" s="1"/>
  <c r="BL325" i="9" s="1"/>
  <c r="BM325" i="9" s="1"/>
  <c r="BB264" i="9"/>
  <c r="C61" i="28" l="1"/>
  <c r="C63" i="28"/>
  <c r="BE338" i="9"/>
  <c r="BF338" i="9" s="1"/>
  <c r="BG338" i="9" s="1"/>
  <c r="BH338" i="9" s="1"/>
  <c r="BI338" i="9" s="1"/>
  <c r="BJ338" i="9" s="1"/>
  <c r="BK338" i="9" s="1"/>
  <c r="BL338" i="9" s="1"/>
  <c r="BM338" i="9" s="1"/>
  <c r="BE327" i="9"/>
  <c r="BF327" i="9" s="1"/>
  <c r="BG327" i="9" s="1"/>
  <c r="BH327" i="9" s="1"/>
  <c r="BI327" i="9" s="1"/>
  <c r="BJ327" i="9" s="1"/>
  <c r="BK327" i="9" s="1"/>
  <c r="BL327" i="9" s="1"/>
  <c r="BM327" i="9" s="1"/>
  <c r="B33" i="28" l="1"/>
  <c r="BQ13" i="4"/>
  <c r="BQ28" i="4"/>
  <c r="BQ22" i="4"/>
  <c r="BD297" i="9" l="1"/>
  <c r="BD298" i="9"/>
  <c r="BC298" i="9"/>
  <c r="BC297" i="9"/>
  <c r="BH292" i="9" l="1"/>
  <c r="BI292" i="9"/>
  <c r="BJ292" i="9"/>
  <c r="BK292" i="9"/>
  <c r="BL292" i="9"/>
  <c r="BM292" i="9"/>
  <c r="BG292" i="9"/>
  <c r="C62" i="28" l="1"/>
  <c r="D62" i="28"/>
  <c r="E62" i="28"/>
  <c r="F62" i="28"/>
  <c r="G62" i="28"/>
  <c r="H62" i="28"/>
  <c r="I62" i="28"/>
  <c r="J62" i="28"/>
  <c r="K62" i="28"/>
  <c r="L62" i="28"/>
  <c r="B62" i="28"/>
  <c r="BD242" i="9" l="1"/>
  <c r="BE242" i="9"/>
  <c r="BF242" i="9"/>
  <c r="BG242" i="9"/>
  <c r="BH242" i="9"/>
  <c r="BI242" i="9"/>
  <c r="BJ242" i="9"/>
  <c r="BK242" i="9"/>
  <c r="BL242" i="9"/>
  <c r="BM242" i="9"/>
  <c r="BD243" i="9"/>
  <c r="BE243" i="9"/>
  <c r="BF243" i="9"/>
  <c r="BG243" i="9"/>
  <c r="BH243" i="9"/>
  <c r="BI243" i="9"/>
  <c r="BJ243" i="9"/>
  <c r="BK243" i="9"/>
  <c r="BL243" i="9"/>
  <c r="BM243" i="9"/>
  <c r="BD244" i="9"/>
  <c r="BE244" i="9"/>
  <c r="BF244" i="9"/>
  <c r="BG244" i="9"/>
  <c r="BH244" i="9"/>
  <c r="BI244" i="9"/>
  <c r="BJ244" i="9"/>
  <c r="BK244" i="9"/>
  <c r="BL244" i="9"/>
  <c r="BM244" i="9"/>
  <c r="BD245" i="9"/>
  <c r="BE245" i="9"/>
  <c r="BF245" i="9"/>
  <c r="BG245" i="9"/>
  <c r="BH245" i="9"/>
  <c r="BI245" i="9"/>
  <c r="BJ245" i="9"/>
  <c r="BK245" i="9"/>
  <c r="BL245" i="9"/>
  <c r="BM245" i="9"/>
  <c r="BD246" i="9"/>
  <c r="BE246" i="9"/>
  <c r="BF246" i="9"/>
  <c r="BD247" i="9"/>
  <c r="BE247" i="9"/>
  <c r="BF247" i="9"/>
  <c r="BG247" i="9"/>
  <c r="BH247" i="9"/>
  <c r="BI247" i="9"/>
  <c r="BJ247" i="9"/>
  <c r="BK247" i="9"/>
  <c r="BL247" i="9"/>
  <c r="BM247" i="9"/>
  <c r="BD248" i="9"/>
  <c r="BE248" i="9"/>
  <c r="BF248" i="9"/>
  <c r="BG248" i="9"/>
  <c r="BH248" i="9"/>
  <c r="BI248" i="9"/>
  <c r="BJ248" i="9"/>
  <c r="BK248" i="9"/>
  <c r="BL248" i="9"/>
  <c r="BM248" i="9"/>
  <c r="BD249" i="9"/>
  <c r="BE249" i="9"/>
  <c r="BF249" i="9"/>
  <c r="BG249" i="9"/>
  <c r="BH249" i="9"/>
  <c r="BI249" i="9"/>
  <c r="BJ249" i="9"/>
  <c r="BK249" i="9"/>
  <c r="BL249" i="9"/>
  <c r="BM249" i="9"/>
  <c r="BD251" i="9"/>
  <c r="BE251" i="9"/>
  <c r="BF251" i="9"/>
  <c r="BG251" i="9"/>
  <c r="BH251" i="9"/>
  <c r="BI251" i="9"/>
  <c r="BJ251" i="9"/>
  <c r="BK251" i="9"/>
  <c r="BL251" i="9"/>
  <c r="BM251" i="9"/>
  <c r="BC243" i="9"/>
  <c r="BC244" i="9"/>
  <c r="BC245" i="9"/>
  <c r="BC246" i="9"/>
  <c r="BC247" i="9"/>
  <c r="BC248" i="9"/>
  <c r="BC249" i="9"/>
  <c r="BC251" i="9"/>
  <c r="BC242" i="9"/>
  <c r="F75" i="28"/>
  <c r="BG246" i="9" s="1"/>
  <c r="G75" i="28"/>
  <c r="BH246" i="9" s="1"/>
  <c r="H75" i="28"/>
  <c r="BI246" i="9" s="1"/>
  <c r="I75" i="28"/>
  <c r="BJ246" i="9" s="1"/>
  <c r="J75" i="28"/>
  <c r="BK246" i="9" s="1"/>
  <c r="B13" i="28"/>
  <c r="BC291" i="9"/>
  <c r="BD291" i="9"/>
  <c r="BE291" i="9"/>
  <c r="BF291" i="9"/>
  <c r="BG291" i="9"/>
  <c r="BH291" i="9"/>
  <c r="BI291" i="9"/>
  <c r="BJ291" i="9"/>
  <c r="BK291" i="9"/>
  <c r="BL291" i="9"/>
  <c r="BM291" i="9"/>
  <c r="BD290" i="9"/>
  <c r="BE290" i="9"/>
  <c r="BF290" i="9"/>
  <c r="BG290" i="9"/>
  <c r="BH290" i="9"/>
  <c r="BI290" i="9"/>
  <c r="BJ290" i="9"/>
  <c r="BK290" i="9"/>
  <c r="BL290" i="9"/>
  <c r="BM290" i="9"/>
  <c r="BC290" i="9"/>
  <c r="C33" i="28"/>
  <c r="D33" i="28"/>
  <c r="E33" i="28"/>
  <c r="F33" i="28"/>
  <c r="G33" i="28"/>
  <c r="H33" i="28"/>
  <c r="I33" i="28"/>
  <c r="J33" i="28"/>
  <c r="K33" i="28"/>
  <c r="L33" i="28"/>
  <c r="BO325" i="9"/>
  <c r="BO318" i="9"/>
  <c r="BO305" i="9"/>
  <c r="BD310" i="9" l="1"/>
  <c r="BE310" i="9"/>
  <c r="BF310" i="9"/>
  <c r="BG310" i="9"/>
  <c r="BH310" i="9"/>
  <c r="BI310" i="9"/>
  <c r="BJ310" i="9"/>
  <c r="BK310" i="9"/>
  <c r="BL310" i="9"/>
  <c r="BM310" i="9"/>
  <c r="BC310" i="9"/>
  <c r="L75" i="28"/>
  <c r="BM246" i="9" s="1"/>
  <c r="K75" i="28"/>
  <c r="BL246" i="9" s="1"/>
  <c r="BD217" i="9"/>
  <c r="BE217" i="9"/>
  <c r="BF217" i="9"/>
  <c r="BG217" i="9"/>
  <c r="BH217" i="9"/>
  <c r="BI217" i="9"/>
  <c r="BJ217" i="9"/>
  <c r="BK217" i="9"/>
  <c r="BL217" i="9"/>
  <c r="BM217" i="9"/>
  <c r="BD218" i="9"/>
  <c r="BE218" i="9"/>
  <c r="BF218" i="9"/>
  <c r="BG218" i="9"/>
  <c r="BH218" i="9"/>
  <c r="BI218" i="9"/>
  <c r="BJ218" i="9"/>
  <c r="BK218" i="9"/>
  <c r="BL218" i="9"/>
  <c r="BM218" i="9"/>
  <c r="BD219" i="9"/>
  <c r="BE219" i="9"/>
  <c r="BF219" i="9"/>
  <c r="BG219" i="9"/>
  <c r="BH219" i="9"/>
  <c r="BI219" i="9"/>
  <c r="BJ219" i="9"/>
  <c r="BK219" i="9"/>
  <c r="BL219" i="9"/>
  <c r="BM219" i="9"/>
  <c r="BD220" i="9"/>
  <c r="BE220" i="9"/>
  <c r="BF220" i="9"/>
  <c r="BG220" i="9"/>
  <c r="BH220" i="9"/>
  <c r="BI220" i="9"/>
  <c r="BJ220" i="9"/>
  <c r="BK220" i="9"/>
  <c r="BL220" i="9"/>
  <c r="BM220" i="9"/>
  <c r="BD222" i="9"/>
  <c r="BE222" i="9"/>
  <c r="BF222" i="9"/>
  <c r="BG222" i="9"/>
  <c r="BH222" i="9"/>
  <c r="BI222" i="9"/>
  <c r="BJ222" i="9"/>
  <c r="BK222" i="9"/>
  <c r="BL222" i="9"/>
  <c r="BM222" i="9"/>
  <c r="BD223" i="9"/>
  <c r="BE223" i="9"/>
  <c r="BF223" i="9"/>
  <c r="BG223" i="9"/>
  <c r="BH223" i="9"/>
  <c r="BI223" i="9"/>
  <c r="BJ223" i="9"/>
  <c r="BK223" i="9"/>
  <c r="BL223" i="9"/>
  <c r="BM223" i="9"/>
  <c r="BD224" i="9"/>
  <c r="BE224" i="9"/>
  <c r="BF224" i="9"/>
  <c r="BG224" i="9"/>
  <c r="BH224" i="9"/>
  <c r="BI224" i="9"/>
  <c r="BJ224" i="9"/>
  <c r="BK224" i="9"/>
  <c r="BL224" i="9"/>
  <c r="BM224" i="9"/>
  <c r="BD226" i="9"/>
  <c r="BE226" i="9"/>
  <c r="BF226" i="9"/>
  <c r="BG226" i="9"/>
  <c r="BH226" i="9"/>
  <c r="BI226" i="9"/>
  <c r="BJ226" i="9"/>
  <c r="BK226" i="9"/>
  <c r="BL226" i="9"/>
  <c r="BM226" i="9"/>
  <c r="BD227" i="9"/>
  <c r="BE227" i="9"/>
  <c r="BF227" i="9"/>
  <c r="BG227" i="9"/>
  <c r="BH227" i="9"/>
  <c r="BI227" i="9"/>
  <c r="BJ227" i="9"/>
  <c r="BK227" i="9"/>
  <c r="BL227" i="9"/>
  <c r="BM227" i="9"/>
  <c r="BC218" i="9"/>
  <c r="BC219" i="9"/>
  <c r="BC220" i="9"/>
  <c r="BC222" i="9"/>
  <c r="BC223" i="9"/>
  <c r="BC224" i="9"/>
  <c r="BC226" i="9"/>
  <c r="BC227" i="9"/>
  <c r="BC217" i="9"/>
  <c r="K57" i="28"/>
  <c r="BM221" i="9"/>
  <c r="BL221" i="9"/>
  <c r="BK221" i="9"/>
  <c r="BJ221" i="9"/>
  <c r="BI221" i="9"/>
  <c r="BH221" i="9"/>
  <c r="BG221" i="9"/>
  <c r="BF221" i="9"/>
  <c r="BE221" i="9"/>
  <c r="BD221" i="9"/>
  <c r="BC221" i="9"/>
  <c r="BC35" i="9"/>
  <c r="BC368" i="9" s="1"/>
  <c r="B18" i="28" s="1"/>
  <c r="BC17" i="9"/>
  <c r="BD17" i="9" s="1"/>
  <c r="BE17" i="9" s="1"/>
  <c r="BF17" i="9" s="1"/>
  <c r="BG17" i="9" s="1"/>
  <c r="BH17" i="9" s="1"/>
  <c r="BI17" i="9" s="1"/>
  <c r="BJ17" i="9" s="1"/>
  <c r="BK17" i="9" s="1"/>
  <c r="BL17" i="9" s="1"/>
  <c r="BM17" i="9" s="1"/>
  <c r="M2" i="2"/>
  <c r="M3" i="2"/>
  <c r="M1" i="2"/>
  <c r="K2" i="2"/>
  <c r="K3" i="2"/>
  <c r="K1" i="2"/>
  <c r="I58" i="3"/>
  <c r="L58" i="3"/>
  <c r="O58" i="3"/>
  <c r="R58" i="3"/>
  <c r="U58" i="3"/>
  <c r="X58" i="3"/>
  <c r="AA58" i="3"/>
  <c r="AD58" i="3"/>
  <c r="AG58" i="3"/>
  <c r="AJ58" i="3"/>
  <c r="AM58" i="3"/>
  <c r="AM57" i="3"/>
  <c r="AJ57" i="3"/>
  <c r="AG57" i="3"/>
  <c r="AD57" i="3"/>
  <c r="AA57" i="3"/>
  <c r="X57" i="3"/>
  <c r="U57" i="3"/>
  <c r="R57" i="3"/>
  <c r="O57" i="3"/>
  <c r="L57" i="3"/>
  <c r="I57" i="3"/>
  <c r="T2" i="6"/>
  <c r="U2" i="6"/>
  <c r="V2" i="6"/>
  <c r="W2" i="6"/>
  <c r="X2" i="6"/>
  <c r="Y2" i="6"/>
  <c r="Z2" i="6"/>
  <c r="AA2" i="6"/>
  <c r="AB2" i="6"/>
  <c r="AC2" i="6"/>
  <c r="S2" i="6"/>
  <c r="CC35" i="4"/>
  <c r="CC28" i="4"/>
  <c r="BR28" i="4" s="1"/>
  <c r="CC22" i="4"/>
  <c r="CC13" i="4"/>
  <c r="CC5" i="4"/>
  <c r="AX368" i="9"/>
  <c r="AY368" i="9"/>
  <c r="AZ368" i="9"/>
  <c r="BA368" i="9"/>
  <c r="BB368" i="9"/>
  <c r="AW368" i="9"/>
  <c r="AX367" i="9"/>
  <c r="AY367" i="9"/>
  <c r="AZ367" i="9"/>
  <c r="BA367" i="9"/>
  <c r="BB367" i="9"/>
  <c r="BC367" i="9"/>
  <c r="B17" i="28" s="1"/>
  <c r="BD367" i="9"/>
  <c r="C17" i="28" s="1"/>
  <c r="BE367" i="9"/>
  <c r="D17" i="28" s="1"/>
  <c r="BF367" i="9"/>
  <c r="E17" i="28" s="1"/>
  <c r="AW367" i="9"/>
  <c r="AX366" i="9"/>
  <c r="AY366" i="9"/>
  <c r="AZ366" i="9"/>
  <c r="BA366" i="9"/>
  <c r="BB366" i="9"/>
  <c r="AW366" i="9"/>
  <c r="AX364" i="9"/>
  <c r="AY364" i="9"/>
  <c r="AZ364" i="9"/>
  <c r="BA364" i="9"/>
  <c r="BB364" i="9"/>
  <c r="AW364" i="9"/>
  <c r="AX363" i="9"/>
  <c r="AY363" i="9"/>
  <c r="AZ363" i="9"/>
  <c r="BA363" i="9"/>
  <c r="BB363" i="9"/>
  <c r="AW363" i="9"/>
  <c r="AZ365" i="9" l="1"/>
  <c r="BK238" i="9"/>
  <c r="BG238" i="9"/>
  <c r="BM238" i="9"/>
  <c r="BI238" i="9"/>
  <c r="BE238" i="9"/>
  <c r="BL238" i="9"/>
  <c r="BH238" i="9"/>
  <c r="BD238" i="9"/>
  <c r="BC238" i="9"/>
  <c r="BJ238" i="9"/>
  <c r="BF238" i="9"/>
  <c r="BG232" i="9"/>
  <c r="BG234" i="9"/>
  <c r="BI236" i="9"/>
  <c r="BI230" i="9"/>
  <c r="BC232" i="9"/>
  <c r="BC234" i="9"/>
  <c r="BJ232" i="9"/>
  <c r="BJ233" i="9" s="1"/>
  <c r="BJ234" i="9"/>
  <c r="BF232" i="9"/>
  <c r="BF234" i="9"/>
  <c r="BF235" i="9" s="1"/>
  <c r="BL236" i="9"/>
  <c r="BL230" i="9"/>
  <c r="BH236" i="9"/>
  <c r="BH230" i="9"/>
  <c r="BD236" i="9"/>
  <c r="BD230" i="9"/>
  <c r="AW365" i="9"/>
  <c r="AY365" i="9"/>
  <c r="BC230" i="9"/>
  <c r="BC236" i="9"/>
  <c r="BM234" i="9"/>
  <c r="BM232" i="9"/>
  <c r="BI234" i="9"/>
  <c r="BI232" i="9"/>
  <c r="BE234" i="9"/>
  <c r="BE232" i="9"/>
  <c r="BK230" i="9"/>
  <c r="BK231" i="9" s="1"/>
  <c r="BK236" i="9"/>
  <c r="BK237" i="9" s="1"/>
  <c r="BG230" i="9"/>
  <c r="BG236" i="9"/>
  <c r="BK232" i="9"/>
  <c r="BK233" i="9" s="1"/>
  <c r="BK234" i="9"/>
  <c r="BM236" i="9"/>
  <c r="BM230" i="9"/>
  <c r="BE230" i="9"/>
  <c r="BE231" i="9" s="1"/>
  <c r="BE236" i="9"/>
  <c r="BE237" i="9" s="1"/>
  <c r="BB365" i="9"/>
  <c r="AX365" i="9"/>
  <c r="BL234" i="9"/>
  <c r="BL235" i="9" s="1"/>
  <c r="BL232" i="9"/>
  <c r="BH234" i="9"/>
  <c r="BH232" i="9"/>
  <c r="BD234" i="9"/>
  <c r="BD235" i="9" s="1"/>
  <c r="BD232" i="9"/>
  <c r="BJ230" i="9"/>
  <c r="BJ236" i="9"/>
  <c r="BF230" i="9"/>
  <c r="BF236" i="9"/>
  <c r="BA365" i="9"/>
  <c r="BD35" i="9"/>
  <c r="BE35" i="9" s="1"/>
  <c r="BF35" i="9" s="1"/>
  <c r="BG35" i="9" s="1"/>
  <c r="BH35" i="9" s="1"/>
  <c r="BI35" i="9" s="1"/>
  <c r="BJ35" i="9" s="1"/>
  <c r="BK35" i="9" s="1"/>
  <c r="BL35" i="9" s="1"/>
  <c r="BM35" i="9" s="1"/>
  <c r="BF237" i="9" l="1"/>
  <c r="BJ237" i="9"/>
  <c r="BG237" i="9"/>
  <c r="BM239" i="9"/>
  <c r="BI237" i="9"/>
  <c r="BM237" i="9"/>
  <c r="BH237" i="9"/>
  <c r="BJ231" i="9"/>
  <c r="BH235" i="9"/>
  <c r="BE235" i="9"/>
  <c r="BM235" i="9"/>
  <c r="BK235" i="9"/>
  <c r="BJ235" i="9"/>
  <c r="BH239" i="9"/>
  <c r="BH233" i="9"/>
  <c r="BM231" i="9"/>
  <c r="BE233" i="9"/>
  <c r="BM233" i="9"/>
  <c r="BH231" i="9"/>
  <c r="BI231" i="9"/>
  <c r="BF239" i="9"/>
  <c r="BD239" i="9"/>
  <c r="BL239" i="9"/>
  <c r="BG231" i="9"/>
  <c r="BF233" i="9"/>
  <c r="BJ239" i="9"/>
  <c r="BE239" i="9"/>
  <c r="BI239" i="9"/>
  <c r="BF231" i="9"/>
  <c r="BD233" i="9"/>
  <c r="BL233" i="9"/>
  <c r="BI233" i="9"/>
  <c r="BD231" i="9"/>
  <c r="BL231" i="9"/>
  <c r="BG239" i="9"/>
  <c r="BG235" i="9"/>
  <c r="BI235" i="9"/>
  <c r="BD237" i="9"/>
  <c r="BL237" i="9"/>
  <c r="BG233" i="9"/>
  <c r="BK239" i="9"/>
  <c r="BE318" i="9"/>
  <c r="BF318" i="9" s="1"/>
  <c r="BG318" i="9" s="1"/>
  <c r="BH318" i="9" s="1"/>
  <c r="BI318" i="9" s="1"/>
  <c r="BJ318" i="9" s="1"/>
  <c r="BK318" i="9" s="1"/>
  <c r="BL318" i="9" s="1"/>
  <c r="BM318" i="9" s="1"/>
  <c r="I3" i="7" l="1"/>
  <c r="I2" i="7"/>
  <c r="I1" i="7"/>
  <c r="G3" i="7"/>
  <c r="G2" i="7"/>
  <c r="G1" i="7"/>
  <c r="I3" i="10"/>
  <c r="I2" i="10"/>
  <c r="I1" i="10"/>
  <c r="G3" i="10"/>
  <c r="G2" i="10"/>
  <c r="G1" i="10"/>
  <c r="I3" i="11"/>
  <c r="I2" i="11"/>
  <c r="I1" i="11"/>
  <c r="G3" i="11"/>
  <c r="G2" i="11"/>
  <c r="G1" i="11"/>
  <c r="G3" i="12"/>
  <c r="G2" i="12"/>
  <c r="G1" i="12"/>
  <c r="I3" i="12"/>
  <c r="I2" i="12"/>
  <c r="I1" i="12"/>
  <c r="I3" i="13"/>
  <c r="I2" i="13"/>
  <c r="I1" i="13"/>
  <c r="G3" i="13"/>
  <c r="G2" i="13"/>
  <c r="G1" i="13"/>
  <c r="G3" i="14"/>
  <c r="G2" i="14"/>
  <c r="G1" i="14"/>
  <c r="I3" i="14"/>
  <c r="I2" i="14"/>
  <c r="I1" i="14"/>
  <c r="I3" i="15"/>
  <c r="I2" i="15"/>
  <c r="I1" i="15"/>
  <c r="G3" i="15"/>
  <c r="G2" i="15"/>
  <c r="G1" i="15"/>
  <c r="I2" i="16"/>
  <c r="I3" i="16"/>
  <c r="I1" i="16"/>
  <c r="G2" i="16"/>
  <c r="G3" i="16"/>
  <c r="G1" i="16"/>
  <c r="I3" i="17"/>
  <c r="I2" i="17"/>
  <c r="I1" i="17"/>
  <c r="G2" i="17"/>
  <c r="G3" i="17"/>
  <c r="G1" i="17"/>
  <c r="I2" i="18"/>
  <c r="I3" i="18"/>
  <c r="I1" i="18"/>
  <c r="G2" i="18"/>
  <c r="G3" i="18"/>
  <c r="G1" i="18"/>
  <c r="I2" i="19"/>
  <c r="I3" i="19"/>
  <c r="I1" i="19"/>
  <c r="G2" i="19"/>
  <c r="G3" i="19"/>
  <c r="G1" i="19"/>
  <c r="I2" i="8"/>
  <c r="I3" i="8"/>
  <c r="I1" i="8"/>
  <c r="G2" i="8"/>
  <c r="G3" i="8"/>
  <c r="G1" i="8"/>
  <c r="I3" i="1"/>
  <c r="I2" i="1"/>
  <c r="I1" i="1"/>
  <c r="G2" i="1"/>
  <c r="G3" i="1"/>
  <c r="G1" i="1"/>
  <c r="I2" i="22"/>
  <c r="I3" i="22"/>
  <c r="I1" i="22"/>
  <c r="G2" i="22"/>
  <c r="G3" i="22"/>
  <c r="G1" i="22"/>
  <c r="I3" i="23"/>
  <c r="I2" i="23"/>
  <c r="I1" i="23"/>
  <c r="G2" i="23"/>
  <c r="G3" i="23"/>
  <c r="G1" i="23"/>
  <c r="I3" i="24"/>
  <c r="I2" i="24"/>
  <c r="I1" i="24"/>
  <c r="G2" i="24"/>
  <c r="G3" i="24"/>
  <c r="G1" i="24"/>
  <c r="C13" i="28" l="1"/>
  <c r="B272" i="9"/>
  <c r="C272" i="9"/>
  <c r="D272" i="9"/>
  <c r="E272" i="9"/>
  <c r="F272" i="9"/>
  <c r="G272" i="9"/>
  <c r="H272" i="9"/>
  <c r="I272" i="9"/>
  <c r="J272" i="9"/>
  <c r="K272" i="9"/>
  <c r="L272" i="9"/>
  <c r="M272" i="9"/>
  <c r="N272" i="9"/>
  <c r="O272" i="9"/>
  <c r="P272" i="9"/>
  <c r="Q272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AZ272" i="9"/>
  <c r="BA272" i="9"/>
  <c r="BD272" i="9"/>
  <c r="BE272" i="9"/>
  <c r="AY272" i="9"/>
  <c r="D13" i="28" l="1"/>
  <c r="BE258" i="9"/>
  <c r="BB258" i="9"/>
  <c r="BD258" i="9"/>
  <c r="BF258" i="9"/>
  <c r="BA258" i="9"/>
  <c r="BC258" i="9"/>
  <c r="AZ258" i="9"/>
  <c r="BC272" i="9"/>
  <c r="BB272" i="9"/>
  <c r="AY258" i="9"/>
  <c r="BF272" i="9"/>
  <c r="E13" i="28" l="1"/>
  <c r="BC36" i="9"/>
  <c r="BB36" i="9"/>
  <c r="F13" i="28" l="1"/>
  <c r="BE368" i="9"/>
  <c r="D18" i="28" s="1"/>
  <c r="BD368" i="9"/>
  <c r="C18" i="28" s="1"/>
  <c r="BD36" i="9"/>
  <c r="BB337" i="9"/>
  <c r="BB336" i="9" s="1"/>
  <c r="BC170" i="9"/>
  <c r="BD170" i="9" s="1"/>
  <c r="BE170" i="9" s="1"/>
  <c r="BF170" i="9" s="1"/>
  <c r="BG170" i="9" s="1"/>
  <c r="BH170" i="9" s="1"/>
  <c r="BI170" i="9" s="1"/>
  <c r="BJ170" i="9" s="1"/>
  <c r="BK170" i="9" s="1"/>
  <c r="BL170" i="9" s="1"/>
  <c r="BM170" i="9" s="1"/>
  <c r="BB326" i="9"/>
  <c r="BB330" i="9" s="1"/>
  <c r="BN32" i="24"/>
  <c r="BN33" i="24" s="1"/>
  <c r="BM32" i="24"/>
  <c r="BM34" i="24" s="1"/>
  <c r="BL32" i="24"/>
  <c r="BL35" i="24" s="1"/>
  <c r="BK32" i="24"/>
  <c r="BJ32" i="24"/>
  <c r="BJ33" i="24" s="1"/>
  <c r="BI32" i="24"/>
  <c r="BH32" i="24"/>
  <c r="BH35" i="24" s="1"/>
  <c r="BG32" i="24"/>
  <c r="BG33" i="24" s="1"/>
  <c r="BF32" i="24"/>
  <c r="BF33" i="24" s="1"/>
  <c r="BE32" i="24"/>
  <c r="BD32" i="24"/>
  <c r="BD35" i="24" s="1"/>
  <c r="BC32" i="24"/>
  <c r="BC33" i="24" s="1"/>
  <c r="BB32" i="24"/>
  <c r="BB33" i="24" s="1"/>
  <c r="BA32" i="24"/>
  <c r="AZ32" i="24"/>
  <c r="AZ35" i="24" s="1"/>
  <c r="AY32" i="24"/>
  <c r="AX32" i="24"/>
  <c r="AX33" i="24" s="1"/>
  <c r="AW32" i="24"/>
  <c r="AW35" i="24" s="1"/>
  <c r="AV32" i="24"/>
  <c r="AV35" i="24" s="1"/>
  <c r="AU32" i="24"/>
  <c r="AT32" i="24"/>
  <c r="AT33" i="24" s="1"/>
  <c r="AS32" i="24"/>
  <c r="AR32" i="24"/>
  <c r="AR35" i="24" s="1"/>
  <c r="AQ32" i="24"/>
  <c r="AP32" i="24"/>
  <c r="AP33" i="24" s="1"/>
  <c r="AO32" i="24"/>
  <c r="AN32" i="24"/>
  <c r="AN35" i="24" s="1"/>
  <c r="AM32" i="24"/>
  <c r="AM33" i="24" s="1"/>
  <c r="AL32" i="24"/>
  <c r="AL33" i="24" s="1"/>
  <c r="AK32" i="24"/>
  <c r="AJ32" i="24"/>
  <c r="AJ35" i="24" s="1"/>
  <c r="AI32" i="24"/>
  <c r="AI33" i="24" s="1"/>
  <c r="AH32" i="24"/>
  <c r="AH33" i="24" s="1"/>
  <c r="AG32" i="24"/>
  <c r="AF32" i="24"/>
  <c r="AF35" i="24" s="1"/>
  <c r="AE32" i="24"/>
  <c r="AD32" i="24"/>
  <c r="AD33" i="24" s="1"/>
  <c r="AC32" i="24"/>
  <c r="AC35" i="24" s="1"/>
  <c r="AB32" i="24"/>
  <c r="AB35" i="24" s="1"/>
  <c r="AA32" i="24"/>
  <c r="Z32" i="24"/>
  <c r="Z33" i="24" s="1"/>
  <c r="Y32" i="24"/>
  <c r="X32" i="24"/>
  <c r="X35" i="24" s="1"/>
  <c r="W32" i="24"/>
  <c r="V32" i="24"/>
  <c r="V33" i="24" s="1"/>
  <c r="U32" i="24"/>
  <c r="U33" i="24" s="1"/>
  <c r="T32" i="24"/>
  <c r="T33" i="24" s="1"/>
  <c r="S32" i="24"/>
  <c r="S33" i="24" s="1"/>
  <c r="R32" i="24"/>
  <c r="R33" i="24" s="1"/>
  <c r="Q32" i="24"/>
  <c r="Q33" i="24" s="1"/>
  <c r="P32" i="24"/>
  <c r="P33" i="24" s="1"/>
  <c r="O32" i="24"/>
  <c r="O33" i="24" s="1"/>
  <c r="N32" i="24"/>
  <c r="N33" i="24" s="1"/>
  <c r="M32" i="24"/>
  <c r="M33" i="24" s="1"/>
  <c r="L32" i="24"/>
  <c r="L33" i="24" s="1"/>
  <c r="K32" i="24"/>
  <c r="K33" i="24" s="1"/>
  <c r="J32" i="24"/>
  <c r="J33" i="24" s="1"/>
  <c r="I32" i="24"/>
  <c r="I33" i="24" s="1"/>
  <c r="H32" i="24"/>
  <c r="H33" i="24" s="1"/>
  <c r="G32" i="24"/>
  <c r="G33" i="24" s="1"/>
  <c r="F32" i="24"/>
  <c r="F33" i="24" s="1"/>
  <c r="E32" i="24"/>
  <c r="E33" i="24" s="1"/>
  <c r="D32" i="24"/>
  <c r="D33" i="24" s="1"/>
  <c r="BN21" i="24"/>
  <c r="BM21" i="24"/>
  <c r="BM27" i="24" s="1"/>
  <c r="BL21" i="24"/>
  <c r="BL25" i="24" s="1"/>
  <c r="BK21" i="24"/>
  <c r="BJ21" i="24"/>
  <c r="BJ30" i="24" s="1"/>
  <c r="BI21" i="24"/>
  <c r="BI28" i="24" s="1"/>
  <c r="BH21" i="24"/>
  <c r="BH24" i="24" s="1"/>
  <c r="BG21" i="24"/>
  <c r="BG23" i="24" s="1"/>
  <c r="BF21" i="24"/>
  <c r="BE21" i="24"/>
  <c r="BE26" i="24" s="1"/>
  <c r="BD21" i="24"/>
  <c r="BC21" i="24"/>
  <c r="BC31" i="24" s="1"/>
  <c r="BB21" i="24"/>
  <c r="BA21" i="24"/>
  <c r="BA25" i="24" s="1"/>
  <c r="AZ21" i="24"/>
  <c r="AY21" i="24"/>
  <c r="AY27" i="24" s="1"/>
  <c r="AX21" i="24"/>
  <c r="AW21" i="24"/>
  <c r="AW28" i="24" s="1"/>
  <c r="AV21" i="24"/>
  <c r="AU21" i="24"/>
  <c r="AT21" i="24"/>
  <c r="AS21" i="24"/>
  <c r="AS25" i="24" s="1"/>
  <c r="AR21" i="24"/>
  <c r="AR29" i="24" s="1"/>
  <c r="AQ21" i="24"/>
  <c r="AQ24" i="24" s="1"/>
  <c r="AP21" i="24"/>
  <c r="AP30" i="24" s="1"/>
  <c r="AO21" i="24"/>
  <c r="AO25" i="24" s="1"/>
  <c r="AN21" i="24"/>
  <c r="AM21" i="24"/>
  <c r="AL21" i="24"/>
  <c r="AK21" i="24"/>
  <c r="AK26" i="24" s="1"/>
  <c r="AJ21" i="24"/>
  <c r="AI21" i="24"/>
  <c r="AH21" i="24"/>
  <c r="AH30" i="24" s="1"/>
  <c r="AG21" i="24"/>
  <c r="AG27" i="24" s="1"/>
  <c r="AF21" i="24"/>
  <c r="AE21" i="24"/>
  <c r="AD21" i="24"/>
  <c r="AC21" i="24"/>
  <c r="AC31" i="24" s="1"/>
  <c r="AB21" i="24"/>
  <c r="AB24" i="24" s="1"/>
  <c r="AA21" i="24"/>
  <c r="AA24" i="24" s="1"/>
  <c r="Z21" i="24"/>
  <c r="Z31" i="24" s="1"/>
  <c r="Y21" i="24"/>
  <c r="Y25" i="24" s="1"/>
  <c r="X21" i="24"/>
  <c r="W21" i="24"/>
  <c r="V21" i="24"/>
  <c r="U21" i="24"/>
  <c r="U31" i="24" s="1"/>
  <c r="T21" i="24"/>
  <c r="T26" i="24" s="1"/>
  <c r="S21" i="24"/>
  <c r="S27" i="24" s="1"/>
  <c r="R21" i="24"/>
  <c r="Q21" i="24"/>
  <c r="Q27" i="24" s="1"/>
  <c r="P21" i="24"/>
  <c r="O21" i="24"/>
  <c r="N21" i="24"/>
  <c r="N30" i="24" s="1"/>
  <c r="M21" i="24"/>
  <c r="M30" i="24" s="1"/>
  <c r="L21" i="24"/>
  <c r="L25" i="24" s="1"/>
  <c r="K21" i="24"/>
  <c r="K26" i="24" s="1"/>
  <c r="J21" i="24"/>
  <c r="I21" i="24"/>
  <c r="I26" i="24" s="1"/>
  <c r="H21" i="24"/>
  <c r="H28" i="24" s="1"/>
  <c r="G21" i="24"/>
  <c r="F21" i="24"/>
  <c r="E21" i="24"/>
  <c r="E30" i="24" s="1"/>
  <c r="D21" i="24"/>
  <c r="D26" i="24" s="1"/>
  <c r="BN5" i="24"/>
  <c r="BN20" i="24" s="1"/>
  <c r="BM5" i="24"/>
  <c r="BM6" i="24" s="1"/>
  <c r="BL5" i="24"/>
  <c r="BL19" i="24" s="1"/>
  <c r="BK5" i="24"/>
  <c r="BJ5" i="24"/>
  <c r="BJ16" i="24" s="1"/>
  <c r="BI5" i="24"/>
  <c r="BI8" i="24" s="1"/>
  <c r="BH5" i="24"/>
  <c r="BG5" i="24"/>
  <c r="BF5" i="24"/>
  <c r="BF16" i="24" s="1"/>
  <c r="BE5" i="24"/>
  <c r="BE11" i="24" s="1"/>
  <c r="BD5" i="24"/>
  <c r="BC5" i="24"/>
  <c r="BB5" i="24"/>
  <c r="BB20" i="24" s="1"/>
  <c r="BA5" i="24"/>
  <c r="BA16" i="24" s="1"/>
  <c r="AZ5" i="24"/>
  <c r="AY5" i="24"/>
  <c r="AY6" i="24" s="1"/>
  <c r="AX5" i="24"/>
  <c r="AX20" i="24" s="1"/>
  <c r="AW5" i="24"/>
  <c r="AW10" i="24" s="1"/>
  <c r="AV5" i="24"/>
  <c r="AU5" i="24"/>
  <c r="AT5" i="24"/>
  <c r="AT16" i="24" s="1"/>
  <c r="AS5" i="24"/>
  <c r="AS9" i="24" s="1"/>
  <c r="AR5" i="24"/>
  <c r="AR6" i="24" s="1"/>
  <c r="AQ5" i="24"/>
  <c r="AP5" i="24"/>
  <c r="AP16" i="24" s="1"/>
  <c r="AO5" i="24"/>
  <c r="AO9" i="24" s="1"/>
  <c r="AN5" i="24"/>
  <c r="AM5" i="24"/>
  <c r="AL5" i="24"/>
  <c r="AL20" i="24" s="1"/>
  <c r="AK5" i="24"/>
  <c r="AK15" i="24" s="1"/>
  <c r="AJ5" i="24"/>
  <c r="AI5" i="24"/>
  <c r="AI8" i="24" s="1"/>
  <c r="AH5" i="24"/>
  <c r="AH20" i="24" s="1"/>
  <c r="AG5" i="24"/>
  <c r="AG10" i="24" s="1"/>
  <c r="AF5" i="24"/>
  <c r="AE5" i="24"/>
  <c r="AD5" i="24"/>
  <c r="AD16" i="24" s="1"/>
  <c r="AC5" i="24"/>
  <c r="AC16" i="24" s="1"/>
  <c r="AB5" i="24"/>
  <c r="AB6" i="24" s="1"/>
  <c r="AA5" i="24"/>
  <c r="Z5" i="24"/>
  <c r="Z16" i="24" s="1"/>
  <c r="Y5" i="24"/>
  <c r="Y6" i="24" s="1"/>
  <c r="X5" i="24"/>
  <c r="W5" i="24"/>
  <c r="W6" i="24" s="1"/>
  <c r="V5" i="24"/>
  <c r="V20" i="24" s="1"/>
  <c r="U5" i="24"/>
  <c r="U16" i="24" s="1"/>
  <c r="T5" i="24"/>
  <c r="S5" i="24"/>
  <c r="R5" i="24"/>
  <c r="R20" i="24" s="1"/>
  <c r="Q5" i="24"/>
  <c r="Q10" i="24" s="1"/>
  <c r="P5" i="24"/>
  <c r="O5" i="24"/>
  <c r="O11" i="24" s="1"/>
  <c r="N5" i="24"/>
  <c r="N16" i="24" s="1"/>
  <c r="M5" i="24"/>
  <c r="M9" i="24" s="1"/>
  <c r="L5" i="24"/>
  <c r="K5" i="24"/>
  <c r="J5" i="24"/>
  <c r="J16" i="24" s="1"/>
  <c r="I5" i="24"/>
  <c r="I12" i="24" s="1"/>
  <c r="H5" i="24"/>
  <c r="G5" i="24"/>
  <c r="F5" i="24"/>
  <c r="F20" i="24" s="1"/>
  <c r="E5" i="24"/>
  <c r="E16" i="24" s="1"/>
  <c r="D5" i="24"/>
  <c r="BO32" i="23"/>
  <c r="BN32" i="23"/>
  <c r="BN35" i="23" s="1"/>
  <c r="BM32" i="23"/>
  <c r="BM35" i="23" s="1"/>
  <c r="BL32" i="23"/>
  <c r="BK32" i="23"/>
  <c r="BK33" i="23" s="1"/>
  <c r="BJ32" i="23"/>
  <c r="BJ35" i="23" s="1"/>
  <c r="BI32" i="23"/>
  <c r="BI35" i="23" s="1"/>
  <c r="BH32" i="23"/>
  <c r="BG32" i="23"/>
  <c r="BF32" i="23"/>
  <c r="BF35" i="23" s="1"/>
  <c r="BE32" i="23"/>
  <c r="BE35" i="23" s="1"/>
  <c r="BD32" i="23"/>
  <c r="BC32" i="23"/>
  <c r="BB32" i="23"/>
  <c r="BB35" i="23" s="1"/>
  <c r="BA32" i="23"/>
  <c r="BA35" i="23" s="1"/>
  <c r="AZ32" i="23"/>
  <c r="AY32" i="23"/>
  <c r="AX32" i="23"/>
  <c r="AX35" i="23" s="1"/>
  <c r="AW32" i="23"/>
  <c r="AW35" i="23" s="1"/>
  <c r="AV32" i="23"/>
  <c r="AU32" i="23"/>
  <c r="AT32" i="23"/>
  <c r="AT35" i="23" s="1"/>
  <c r="AS32" i="23"/>
  <c r="AS35" i="23" s="1"/>
  <c r="AR32" i="23"/>
  <c r="AQ32" i="23"/>
  <c r="AP32" i="23"/>
  <c r="AP35" i="23" s="1"/>
  <c r="AO32" i="23"/>
  <c r="AO35" i="23" s="1"/>
  <c r="AN32" i="23"/>
  <c r="AM32" i="23"/>
  <c r="AL32" i="23"/>
  <c r="AL35" i="23" s="1"/>
  <c r="AK32" i="23"/>
  <c r="AK35" i="23" s="1"/>
  <c r="AJ32" i="23"/>
  <c r="AI32" i="23"/>
  <c r="AH32" i="23"/>
  <c r="AH35" i="23" s="1"/>
  <c r="AG32" i="23"/>
  <c r="AG35" i="23" s="1"/>
  <c r="AF32" i="23"/>
  <c r="AE32" i="23"/>
  <c r="AE33" i="23" s="1"/>
  <c r="AD32" i="23"/>
  <c r="AD35" i="23" s="1"/>
  <c r="AC32" i="23"/>
  <c r="AC35" i="23" s="1"/>
  <c r="AB32" i="23"/>
  <c r="AA32" i="23"/>
  <c r="Z32" i="23"/>
  <c r="Z35" i="23" s="1"/>
  <c r="Y32" i="23"/>
  <c r="Y35" i="23" s="1"/>
  <c r="X32" i="23"/>
  <c r="W32" i="23"/>
  <c r="V32" i="23"/>
  <c r="V33" i="23" s="1"/>
  <c r="U32" i="23"/>
  <c r="U33" i="23" s="1"/>
  <c r="T32" i="23"/>
  <c r="T33" i="23" s="1"/>
  <c r="S32" i="23"/>
  <c r="S33" i="23" s="1"/>
  <c r="R32" i="23"/>
  <c r="R33" i="23" s="1"/>
  <c r="Q32" i="23"/>
  <c r="Q33" i="23" s="1"/>
  <c r="P32" i="23"/>
  <c r="P33" i="23" s="1"/>
  <c r="O32" i="23"/>
  <c r="O33" i="23" s="1"/>
  <c r="N32" i="23"/>
  <c r="N33" i="23" s="1"/>
  <c r="M32" i="23"/>
  <c r="M33" i="23" s="1"/>
  <c r="L32" i="23"/>
  <c r="L33" i="23" s="1"/>
  <c r="K32" i="23"/>
  <c r="K33" i="23" s="1"/>
  <c r="J32" i="23"/>
  <c r="J33" i="23" s="1"/>
  <c r="I32" i="23"/>
  <c r="I33" i="23" s="1"/>
  <c r="H32" i="23"/>
  <c r="H33" i="23" s="1"/>
  <c r="G32" i="23"/>
  <c r="G33" i="23" s="1"/>
  <c r="F32" i="23"/>
  <c r="F33" i="23" s="1"/>
  <c r="E32" i="23"/>
  <c r="E33" i="23" s="1"/>
  <c r="D32" i="23"/>
  <c r="D33" i="23" s="1"/>
  <c r="BO21" i="23"/>
  <c r="BO26" i="23" s="1"/>
  <c r="BN21" i="23"/>
  <c r="BM21" i="23"/>
  <c r="BM31" i="23" s="1"/>
  <c r="BL21" i="23"/>
  <c r="BK21" i="23"/>
  <c r="BJ21" i="23"/>
  <c r="BJ26" i="23" s="1"/>
  <c r="BI21" i="23"/>
  <c r="BI27" i="23" s="1"/>
  <c r="BH21" i="23"/>
  <c r="BG21" i="23"/>
  <c r="BF21" i="23"/>
  <c r="BE21" i="23"/>
  <c r="BE24" i="23" s="1"/>
  <c r="BD21" i="23"/>
  <c r="BC21" i="23"/>
  <c r="BC22" i="23" s="1"/>
  <c r="BB21" i="23"/>
  <c r="BA21" i="23"/>
  <c r="BA25" i="23" s="1"/>
  <c r="AZ21" i="23"/>
  <c r="AY21" i="23"/>
  <c r="AY22" i="23" s="1"/>
  <c r="AX21" i="23"/>
  <c r="AX28" i="23" s="1"/>
  <c r="AW21" i="23"/>
  <c r="AV21" i="23"/>
  <c r="AU21" i="23"/>
  <c r="AU26" i="23" s="1"/>
  <c r="AT21" i="23"/>
  <c r="AT30" i="23" s="1"/>
  <c r="AS21" i="23"/>
  <c r="AS27" i="23" s="1"/>
  <c r="AR21" i="23"/>
  <c r="AR28" i="23" s="1"/>
  <c r="AQ21" i="23"/>
  <c r="AP21" i="23"/>
  <c r="AO21" i="23"/>
  <c r="AO22" i="23" s="1"/>
  <c r="AN21" i="23"/>
  <c r="AN24" i="23" s="1"/>
  <c r="AM21" i="23"/>
  <c r="AL21" i="23"/>
  <c r="AK21" i="23"/>
  <c r="AK29" i="23" s="1"/>
  <c r="AJ21" i="23"/>
  <c r="AI21" i="23"/>
  <c r="AI26" i="23" s="1"/>
  <c r="AH21" i="23"/>
  <c r="AG21" i="23"/>
  <c r="AG29" i="23" s="1"/>
  <c r="AF21" i="23"/>
  <c r="AE21" i="23"/>
  <c r="AD21" i="23"/>
  <c r="AD27" i="23" s="1"/>
  <c r="AC21" i="23"/>
  <c r="AC23" i="23" s="1"/>
  <c r="AB21" i="23"/>
  <c r="AA21" i="23"/>
  <c r="Z21" i="23"/>
  <c r="Y21" i="23"/>
  <c r="Y24" i="23" s="1"/>
  <c r="X21" i="23"/>
  <c r="X26" i="23" s="1"/>
  <c r="W21" i="23"/>
  <c r="W27" i="23" s="1"/>
  <c r="V21" i="23"/>
  <c r="U21" i="23"/>
  <c r="U29" i="23" s="1"/>
  <c r="T21" i="23"/>
  <c r="S21" i="23"/>
  <c r="S22" i="23" s="1"/>
  <c r="R21" i="23"/>
  <c r="R28" i="23" s="1"/>
  <c r="Q21" i="23"/>
  <c r="P21" i="23"/>
  <c r="O21" i="23"/>
  <c r="O26" i="23" s="1"/>
  <c r="N21" i="23"/>
  <c r="M21" i="23"/>
  <c r="M27" i="23" s="1"/>
  <c r="L21" i="23"/>
  <c r="L29" i="23" s="1"/>
  <c r="K21" i="23"/>
  <c r="J21" i="23"/>
  <c r="I21" i="23"/>
  <c r="H21" i="23"/>
  <c r="G21" i="23"/>
  <c r="G25" i="23" s="1"/>
  <c r="F21" i="23"/>
  <c r="F22" i="23" s="1"/>
  <c r="E21" i="23"/>
  <c r="E31" i="23" s="1"/>
  <c r="D21" i="23"/>
  <c r="D26" i="23" s="1"/>
  <c r="BO5" i="23"/>
  <c r="BO18" i="23" s="1"/>
  <c r="BN5" i="23"/>
  <c r="BN15" i="23" s="1"/>
  <c r="BM5" i="23"/>
  <c r="BL5" i="23"/>
  <c r="BL8" i="23" s="1"/>
  <c r="BK5" i="23"/>
  <c r="BK17" i="23" s="1"/>
  <c r="BJ5" i="23"/>
  <c r="BI5" i="23"/>
  <c r="BI12" i="23" s="1"/>
  <c r="BH5" i="23"/>
  <c r="BH17" i="23" s="1"/>
  <c r="BG5" i="23"/>
  <c r="BG10" i="23" s="1"/>
  <c r="BF5" i="23"/>
  <c r="BF15" i="23" s="1"/>
  <c r="BE5" i="23"/>
  <c r="BD5" i="23"/>
  <c r="BD16" i="23" s="1"/>
  <c r="BC5" i="23"/>
  <c r="BB5" i="23"/>
  <c r="BA5" i="23"/>
  <c r="BA11" i="23" s="1"/>
  <c r="AZ5" i="23"/>
  <c r="AZ8" i="23" s="1"/>
  <c r="AY5" i="23"/>
  <c r="AY18" i="23" s="1"/>
  <c r="AX5" i="23"/>
  <c r="AX19" i="23" s="1"/>
  <c r="AW5" i="23"/>
  <c r="AV5" i="23"/>
  <c r="AV8" i="23" s="1"/>
  <c r="AU5" i="23"/>
  <c r="AT5" i="23"/>
  <c r="AS5" i="23"/>
  <c r="AS11" i="23" s="1"/>
  <c r="AR5" i="23"/>
  <c r="AR9" i="23" s="1"/>
  <c r="AQ5" i="23"/>
  <c r="AQ6" i="23" s="1"/>
  <c r="AP5" i="23"/>
  <c r="AP15" i="23" s="1"/>
  <c r="AO5" i="23"/>
  <c r="AN5" i="23"/>
  <c r="AN8" i="23" s="1"/>
  <c r="AM5" i="23"/>
  <c r="AM8" i="23" s="1"/>
  <c r="AL5" i="23"/>
  <c r="AK5" i="23"/>
  <c r="AK7" i="23" s="1"/>
  <c r="AJ5" i="23"/>
  <c r="AJ8" i="23" s="1"/>
  <c r="AI5" i="23"/>
  <c r="AH5" i="23"/>
  <c r="AH15" i="23" s="1"/>
  <c r="AG5" i="23"/>
  <c r="AF5" i="23"/>
  <c r="AF8" i="23" s="1"/>
  <c r="AE5" i="23"/>
  <c r="AD5" i="23"/>
  <c r="AD18" i="23" s="1"/>
  <c r="AC5" i="23"/>
  <c r="AC18" i="23" s="1"/>
  <c r="AB5" i="23"/>
  <c r="AA5" i="23"/>
  <c r="AA6" i="23" s="1"/>
  <c r="Z5" i="23"/>
  <c r="Y5" i="23"/>
  <c r="X5" i="23"/>
  <c r="X12" i="23" s="1"/>
  <c r="W5" i="23"/>
  <c r="W20" i="23" s="1"/>
  <c r="V5" i="23"/>
  <c r="V11" i="23" s="1"/>
  <c r="U5" i="23"/>
  <c r="U11" i="23" s="1"/>
  <c r="T5" i="23"/>
  <c r="T8" i="23" s="1"/>
  <c r="S5" i="23"/>
  <c r="S18" i="23" s="1"/>
  <c r="R5" i="23"/>
  <c r="Q5" i="23"/>
  <c r="P5" i="23"/>
  <c r="P7" i="23" s="1"/>
  <c r="O5" i="23"/>
  <c r="O8" i="23" s="1"/>
  <c r="N5" i="23"/>
  <c r="N14" i="23" s="1"/>
  <c r="M5" i="23"/>
  <c r="M11" i="23" s="1"/>
  <c r="L5" i="23"/>
  <c r="L16" i="23" s="1"/>
  <c r="K5" i="23"/>
  <c r="J5" i="23"/>
  <c r="I5" i="23"/>
  <c r="H5" i="23"/>
  <c r="H13" i="23" s="1"/>
  <c r="G5" i="23"/>
  <c r="F5" i="23"/>
  <c r="F11" i="23" s="1"/>
  <c r="E5" i="23"/>
  <c r="E15" i="23" s="1"/>
  <c r="D5" i="23"/>
  <c r="D7" i="23" s="1"/>
  <c r="BP32" i="22"/>
  <c r="BP34" i="22" s="1"/>
  <c r="BO32" i="22"/>
  <c r="BO35" i="22" s="1"/>
  <c r="BN32" i="22"/>
  <c r="BN34" i="22" s="1"/>
  <c r="BM32" i="22"/>
  <c r="BL32" i="22"/>
  <c r="BK32" i="22"/>
  <c r="BK35" i="22" s="1"/>
  <c r="BJ32" i="22"/>
  <c r="BJ34" i="22" s="1"/>
  <c r="BI32" i="22"/>
  <c r="BH32" i="22"/>
  <c r="BG32" i="22"/>
  <c r="BG35" i="22" s="1"/>
  <c r="BF32" i="22"/>
  <c r="BF34" i="22" s="1"/>
  <c r="BE32" i="22"/>
  <c r="BD32" i="22"/>
  <c r="BC32" i="22"/>
  <c r="BC35" i="22" s="1"/>
  <c r="BB32" i="22"/>
  <c r="BA32" i="22"/>
  <c r="AZ32" i="22"/>
  <c r="AY32" i="22"/>
  <c r="AY35" i="22" s="1"/>
  <c r="AX32" i="22"/>
  <c r="AW32" i="22"/>
  <c r="AV32" i="22"/>
  <c r="AU32" i="22"/>
  <c r="AU35" i="22" s="1"/>
  <c r="AT32" i="22"/>
  <c r="AS32" i="22"/>
  <c r="AR32" i="22"/>
  <c r="AQ32" i="22"/>
  <c r="AQ35" i="22" s="1"/>
  <c r="AP32" i="22"/>
  <c r="AO32" i="22"/>
  <c r="AN32" i="22"/>
  <c r="AM32" i="22"/>
  <c r="AM35" i="22" s="1"/>
  <c r="AL32" i="22"/>
  <c r="AL36" i="22" s="1"/>
  <c r="AK32" i="22"/>
  <c r="AK35" i="22" s="1"/>
  <c r="AJ32" i="22"/>
  <c r="AI32" i="22"/>
  <c r="AI35" i="22" s="1"/>
  <c r="AH32" i="22"/>
  <c r="AG32" i="22"/>
  <c r="AF32" i="22"/>
  <c r="AE32" i="22"/>
  <c r="AE35" i="22" s="1"/>
  <c r="AD32" i="22"/>
  <c r="AC32" i="22"/>
  <c r="AB32" i="22"/>
  <c r="AA32" i="22"/>
  <c r="AA35" i="22" s="1"/>
  <c r="Z32" i="22"/>
  <c r="Z33" i="22" s="1"/>
  <c r="Y32" i="22"/>
  <c r="X32" i="22"/>
  <c r="W32" i="22"/>
  <c r="W35" i="22" s="1"/>
  <c r="V32" i="22"/>
  <c r="V33" i="22" s="1"/>
  <c r="U32" i="22"/>
  <c r="U33" i="22" s="1"/>
  <c r="T32" i="22"/>
  <c r="T33" i="22" s="1"/>
  <c r="S32" i="22"/>
  <c r="S33" i="22" s="1"/>
  <c r="R32" i="22"/>
  <c r="R33" i="22" s="1"/>
  <c r="Q32" i="22"/>
  <c r="Q33" i="22" s="1"/>
  <c r="P32" i="22"/>
  <c r="P33" i="22" s="1"/>
  <c r="O32" i="22"/>
  <c r="O33" i="22" s="1"/>
  <c r="N32" i="22"/>
  <c r="N33" i="22" s="1"/>
  <c r="M32" i="22"/>
  <c r="M33" i="22" s="1"/>
  <c r="L32" i="22"/>
  <c r="L33" i="22" s="1"/>
  <c r="K32" i="22"/>
  <c r="K33" i="22" s="1"/>
  <c r="J32" i="22"/>
  <c r="J33" i="22" s="1"/>
  <c r="I32" i="22"/>
  <c r="I33" i="22" s="1"/>
  <c r="H32" i="22"/>
  <c r="H33" i="22" s="1"/>
  <c r="G32" i="22"/>
  <c r="G33" i="22" s="1"/>
  <c r="F32" i="22"/>
  <c r="F33" i="22" s="1"/>
  <c r="E32" i="22"/>
  <c r="E33" i="22" s="1"/>
  <c r="D32" i="22"/>
  <c r="D33" i="22" s="1"/>
  <c r="BP21" i="22"/>
  <c r="BP29" i="22" s="1"/>
  <c r="BO21" i="22"/>
  <c r="BO28" i="22" s="1"/>
  <c r="BN21" i="22"/>
  <c r="BN25" i="22" s="1"/>
  <c r="BM21" i="22"/>
  <c r="BM25" i="22" s="1"/>
  <c r="BL21" i="22"/>
  <c r="BL30" i="22" s="1"/>
  <c r="BK21" i="22"/>
  <c r="BK26" i="22" s="1"/>
  <c r="BJ21" i="22"/>
  <c r="BJ28" i="22" s="1"/>
  <c r="BI21" i="22"/>
  <c r="BH21" i="22"/>
  <c r="BH26" i="22" s="1"/>
  <c r="BG21" i="22"/>
  <c r="BG24" i="22" s="1"/>
  <c r="BF21" i="22"/>
  <c r="BF26" i="22" s="1"/>
  <c r="BE21" i="22"/>
  <c r="BE25" i="22" s="1"/>
  <c r="BD21" i="22"/>
  <c r="BD22" i="22" s="1"/>
  <c r="BC21" i="22"/>
  <c r="BC31" i="22" s="1"/>
  <c r="BB21" i="22"/>
  <c r="BB26" i="22" s="1"/>
  <c r="BA21" i="22"/>
  <c r="BA23" i="22" s="1"/>
  <c r="AZ21" i="22"/>
  <c r="AZ24" i="22" s="1"/>
  <c r="AY21" i="22"/>
  <c r="AY24" i="22" s="1"/>
  <c r="AX21" i="22"/>
  <c r="AX25" i="22" s="1"/>
  <c r="AW21" i="22"/>
  <c r="AW25" i="22" s="1"/>
  <c r="AV21" i="22"/>
  <c r="AV27" i="22" s="1"/>
  <c r="AU21" i="22"/>
  <c r="AU26" i="22" s="1"/>
  <c r="AT21" i="22"/>
  <c r="AT31" i="22" s="1"/>
  <c r="AS21" i="22"/>
  <c r="AR21" i="22"/>
  <c r="AR26" i="22" s="1"/>
  <c r="AQ21" i="22"/>
  <c r="AQ28" i="22" s="1"/>
  <c r="AP21" i="22"/>
  <c r="AP25" i="22" s="1"/>
  <c r="AO21" i="22"/>
  <c r="AO25" i="22" s="1"/>
  <c r="AN21" i="22"/>
  <c r="AN22" i="22" s="1"/>
  <c r="AM21" i="22"/>
  <c r="AM31" i="22" s="1"/>
  <c r="AL21" i="22"/>
  <c r="AL23" i="22" s="1"/>
  <c r="AK21" i="22"/>
  <c r="AK23" i="22" s="1"/>
  <c r="AJ21" i="22"/>
  <c r="AJ29" i="22" s="1"/>
  <c r="AI21" i="22"/>
  <c r="AI28" i="22" s="1"/>
  <c r="AH21" i="22"/>
  <c r="AH25" i="22" s="1"/>
  <c r="AG21" i="22"/>
  <c r="AG25" i="22" s="1"/>
  <c r="AF21" i="22"/>
  <c r="AF22" i="22" s="1"/>
  <c r="AE21" i="22"/>
  <c r="AE22" i="22" s="1"/>
  <c r="AD21" i="22"/>
  <c r="AD28" i="22" s="1"/>
  <c r="AC21" i="22"/>
  <c r="AB21" i="22"/>
  <c r="AB24" i="22" s="1"/>
  <c r="AA21" i="22"/>
  <c r="AA26" i="22" s="1"/>
  <c r="Z21" i="22"/>
  <c r="Z25" i="22" s="1"/>
  <c r="Y21" i="22"/>
  <c r="X21" i="22"/>
  <c r="X22" i="22" s="1"/>
  <c r="W21" i="22"/>
  <c r="W22" i="22" s="1"/>
  <c r="V21" i="22"/>
  <c r="V23" i="22" s="1"/>
  <c r="U21" i="22"/>
  <c r="U23" i="22" s="1"/>
  <c r="T21" i="22"/>
  <c r="T24" i="22" s="1"/>
  <c r="S21" i="22"/>
  <c r="S26" i="22" s="1"/>
  <c r="R21" i="22"/>
  <c r="R25" i="22" s="1"/>
  <c r="Q21" i="22"/>
  <c r="Q25" i="22" s="1"/>
  <c r="P21" i="22"/>
  <c r="P27" i="22" s="1"/>
  <c r="O21" i="22"/>
  <c r="O22" i="22" s="1"/>
  <c r="N21" i="22"/>
  <c r="N31" i="22" s="1"/>
  <c r="M21" i="22"/>
  <c r="M23" i="22" s="1"/>
  <c r="L21" i="22"/>
  <c r="L24" i="22" s="1"/>
  <c r="K21" i="22"/>
  <c r="K28" i="22" s="1"/>
  <c r="J21" i="22"/>
  <c r="J25" i="22" s="1"/>
  <c r="I21" i="22"/>
  <c r="I27" i="22" s="1"/>
  <c r="H21" i="22"/>
  <c r="H22" i="22" s="1"/>
  <c r="G21" i="22"/>
  <c r="G22" i="22" s="1"/>
  <c r="F21" i="22"/>
  <c r="F23" i="22" s="1"/>
  <c r="E21" i="22"/>
  <c r="E23" i="22" s="1"/>
  <c r="D21" i="22"/>
  <c r="D29" i="22" s="1"/>
  <c r="BP5" i="22"/>
  <c r="BO5" i="22"/>
  <c r="BO7" i="22" s="1"/>
  <c r="BN5" i="22"/>
  <c r="BN6" i="22" s="1"/>
  <c r="BM5" i="22"/>
  <c r="BM16" i="22" s="1"/>
  <c r="BL5" i="22"/>
  <c r="BK5" i="22"/>
  <c r="BJ5" i="22"/>
  <c r="BI5" i="22"/>
  <c r="BI6" i="22" s="1"/>
  <c r="BH5" i="22"/>
  <c r="BG5" i="22"/>
  <c r="BG7" i="22" s="1"/>
  <c r="BF5" i="22"/>
  <c r="BF6" i="22" s="1"/>
  <c r="BE5" i="22"/>
  <c r="BE10" i="22" s="1"/>
  <c r="BD5" i="22"/>
  <c r="BC5" i="22"/>
  <c r="BB5" i="22"/>
  <c r="BA5" i="22"/>
  <c r="BA6" i="22" s="1"/>
  <c r="AZ5" i="22"/>
  <c r="AY5" i="22"/>
  <c r="AY7" i="22" s="1"/>
  <c r="AX5" i="22"/>
  <c r="AW5" i="22"/>
  <c r="AW6" i="22" s="1"/>
  <c r="AV5" i="22"/>
  <c r="AV9" i="22" s="1"/>
  <c r="AU5" i="22"/>
  <c r="AU17" i="22" s="1"/>
  <c r="AT5" i="22"/>
  <c r="AT18" i="22" s="1"/>
  <c r="AS5" i="22"/>
  <c r="AS10" i="22" s="1"/>
  <c r="AR5" i="22"/>
  <c r="AQ5" i="22"/>
  <c r="AP5" i="22"/>
  <c r="AO5" i="22"/>
  <c r="AO6" i="22" s="1"/>
  <c r="AN5" i="22"/>
  <c r="AM5" i="22"/>
  <c r="AM9" i="22" s="1"/>
  <c r="AL5" i="22"/>
  <c r="AL10" i="22" s="1"/>
  <c r="AK5" i="22"/>
  <c r="AK14" i="22" s="1"/>
  <c r="AJ5" i="22"/>
  <c r="AI5" i="22"/>
  <c r="AI7" i="22" s="1"/>
  <c r="AH5" i="22"/>
  <c r="AG5" i="22"/>
  <c r="AG6" i="22" s="1"/>
  <c r="AF5" i="22"/>
  <c r="AF9" i="22" s="1"/>
  <c r="AE5" i="22"/>
  <c r="AE9" i="22" s="1"/>
  <c r="AD5" i="22"/>
  <c r="AD6" i="22" s="1"/>
  <c r="AC5" i="22"/>
  <c r="AC14" i="22" s="1"/>
  <c r="AB5" i="22"/>
  <c r="AA5" i="22"/>
  <c r="Z5" i="22"/>
  <c r="Z8" i="22" s="1"/>
  <c r="Y5" i="22"/>
  <c r="Y6" i="22" s="1"/>
  <c r="X5" i="22"/>
  <c r="W5" i="22"/>
  <c r="V5" i="22"/>
  <c r="U5" i="22"/>
  <c r="U8" i="22" s="1"/>
  <c r="T5" i="22"/>
  <c r="S5" i="22"/>
  <c r="S20" i="22" s="1"/>
  <c r="R5" i="22"/>
  <c r="R8" i="22" s="1"/>
  <c r="Q5" i="22"/>
  <c r="Q6" i="22" s="1"/>
  <c r="P5" i="22"/>
  <c r="P9" i="22" s="1"/>
  <c r="O5" i="22"/>
  <c r="O17" i="22" s="1"/>
  <c r="N5" i="22"/>
  <c r="N6" i="22" s="1"/>
  <c r="M5" i="22"/>
  <c r="M8" i="22" s="1"/>
  <c r="L5" i="22"/>
  <c r="K5" i="22"/>
  <c r="K7" i="22" s="1"/>
  <c r="J5" i="22"/>
  <c r="J10" i="22" s="1"/>
  <c r="I5" i="22"/>
  <c r="H5" i="22"/>
  <c r="G5" i="22"/>
  <c r="G9" i="22" s="1"/>
  <c r="F5" i="22"/>
  <c r="F6" i="22" s="1"/>
  <c r="E5" i="22"/>
  <c r="E14" i="22" s="1"/>
  <c r="D5" i="22"/>
  <c r="G13" i="28" l="1"/>
  <c r="BF368" i="9"/>
  <c r="E18" i="28" s="1"/>
  <c r="BE36" i="9"/>
  <c r="BP26" i="22"/>
  <c r="AK8" i="22"/>
  <c r="AW12" i="22"/>
  <c r="BJ17" i="24"/>
  <c r="BJ19" i="24"/>
  <c r="BB331" i="9"/>
  <c r="F92" i="28"/>
  <c r="BG348" i="9" s="1"/>
  <c r="BB342" i="9"/>
  <c r="BB341" i="9"/>
  <c r="AM24" i="22"/>
  <c r="T27" i="22"/>
  <c r="AQ14" i="23"/>
  <c r="M23" i="23"/>
  <c r="E24" i="23"/>
  <c r="Q9" i="24"/>
  <c r="M16" i="24"/>
  <c r="BJ18" i="24"/>
  <c r="BJ20" i="24"/>
  <c r="BG24" i="24"/>
  <c r="G24" i="22"/>
  <c r="AC6" i="22"/>
  <c r="S22" i="22"/>
  <c r="I25" i="22"/>
  <c r="AY28" i="22"/>
  <c r="BF33" i="22"/>
  <c r="BE22" i="23"/>
  <c r="AK23" i="23"/>
  <c r="U24" i="23"/>
  <c r="I6" i="24"/>
  <c r="I11" i="24"/>
  <c r="AD17" i="24"/>
  <c r="AD19" i="24"/>
  <c r="AY22" i="22"/>
  <c r="AB26" i="22"/>
  <c r="G31" i="22"/>
  <c r="BM22" i="23"/>
  <c r="AS23" i="23"/>
  <c r="AO25" i="23"/>
  <c r="M12" i="24"/>
  <c r="E23" i="23"/>
  <c r="BA23" i="23"/>
  <c r="BE27" i="23"/>
  <c r="BE7" i="24"/>
  <c r="M14" i="24"/>
  <c r="AD18" i="24"/>
  <c r="AD20" i="24"/>
  <c r="U26" i="24"/>
  <c r="BD34" i="24"/>
  <c r="X36" i="24"/>
  <c r="AR36" i="24"/>
  <c r="M7" i="24"/>
  <c r="AG8" i="24"/>
  <c r="AG9" i="24"/>
  <c r="Y11" i="24"/>
  <c r="AK12" i="24"/>
  <c r="AK14" i="24"/>
  <c r="AK16" i="24"/>
  <c r="BF17" i="24"/>
  <c r="BF18" i="24"/>
  <c r="BF19" i="24"/>
  <c r="BF20" i="24"/>
  <c r="AC25" i="24"/>
  <c r="Y26" i="24"/>
  <c r="AC28" i="24"/>
  <c r="AC30" i="24"/>
  <c r="BH34" i="24"/>
  <c r="AB36" i="24"/>
  <c r="AZ36" i="24"/>
  <c r="AO6" i="24"/>
  <c r="Y7" i="24"/>
  <c r="AW8" i="24"/>
  <c r="AW9" i="24"/>
  <c r="AO11" i="24"/>
  <c r="M13" i="24"/>
  <c r="M15" i="24"/>
  <c r="BI16" i="24"/>
  <c r="BG22" i="24"/>
  <c r="AK25" i="24"/>
  <c r="E26" i="24"/>
  <c r="AO26" i="24"/>
  <c r="AW27" i="24"/>
  <c r="AG28" i="24"/>
  <c r="BE30" i="24"/>
  <c r="BL34" i="24"/>
  <c r="AJ36" i="24"/>
  <c r="BD36" i="24"/>
  <c r="BE25" i="24"/>
  <c r="BM26" i="24"/>
  <c r="AC29" i="24"/>
  <c r="AO7" i="24"/>
  <c r="BM8" i="24"/>
  <c r="BE10" i="24"/>
  <c r="BI11" i="24"/>
  <c r="AK13" i="24"/>
  <c r="Z17" i="24"/>
  <c r="Z18" i="24"/>
  <c r="Z19" i="24"/>
  <c r="Z20" i="24"/>
  <c r="AW26" i="24"/>
  <c r="BI27" i="24"/>
  <c r="BM28" i="24"/>
  <c r="AO31" i="24"/>
  <c r="AN36" i="24"/>
  <c r="BH36" i="24"/>
  <c r="D11" i="24"/>
  <c r="D8" i="24"/>
  <c r="D7" i="24"/>
  <c r="D12" i="24"/>
  <c r="D9" i="24"/>
  <c r="T11" i="24"/>
  <c r="T10" i="24"/>
  <c r="T7" i="24"/>
  <c r="T9" i="24"/>
  <c r="AJ11" i="24"/>
  <c r="AJ6" i="24"/>
  <c r="AJ9" i="24"/>
  <c r="AJ10" i="24"/>
  <c r="AZ7" i="24"/>
  <c r="AZ6" i="24"/>
  <c r="AZ8" i="24"/>
  <c r="BD15" i="24"/>
  <c r="BD14" i="24"/>
  <c r="BD12" i="24"/>
  <c r="BD13" i="24"/>
  <c r="T6" i="24"/>
  <c r="D10" i="24"/>
  <c r="H16" i="24"/>
  <c r="H15" i="24"/>
  <c r="H14" i="24"/>
  <c r="H13" i="24"/>
  <c r="H6" i="24"/>
  <c r="H7" i="24"/>
  <c r="X7" i="24"/>
  <c r="X16" i="24"/>
  <c r="X15" i="24"/>
  <c r="X14" i="24"/>
  <c r="X13" i="24"/>
  <c r="X12" i="24"/>
  <c r="X6" i="24"/>
  <c r="X8" i="24"/>
  <c r="AN7" i="24"/>
  <c r="AN16" i="24"/>
  <c r="AN15" i="24"/>
  <c r="AN14" i="24"/>
  <c r="AN13" i="24"/>
  <c r="AN12" i="24"/>
  <c r="AN8" i="24"/>
  <c r="H8" i="24"/>
  <c r="T8" i="24"/>
  <c r="I10" i="24"/>
  <c r="Y10" i="24"/>
  <c r="AO10" i="24"/>
  <c r="BI10" i="24"/>
  <c r="M11" i="24"/>
  <c r="AC11" i="24"/>
  <c r="AS11" i="24"/>
  <c r="BM11" i="24"/>
  <c r="U12" i="24"/>
  <c r="BI12" i="24"/>
  <c r="U13" i="24"/>
  <c r="BI13" i="24"/>
  <c r="U14" i="24"/>
  <c r="BI14" i="24"/>
  <c r="U15" i="24"/>
  <c r="BI15" i="24"/>
  <c r="E17" i="24"/>
  <c r="K22" i="24"/>
  <c r="K23" i="24"/>
  <c r="K24" i="24"/>
  <c r="K25" i="24"/>
  <c r="BF34" i="24"/>
  <c r="M6" i="24"/>
  <c r="AC6" i="24"/>
  <c r="Q7" i="24"/>
  <c r="AS7" i="24"/>
  <c r="I8" i="24"/>
  <c r="O6" i="24"/>
  <c r="AG6" i="24"/>
  <c r="AS6" i="24"/>
  <c r="BE6" i="24"/>
  <c r="AG7" i="24"/>
  <c r="AW7" i="24"/>
  <c r="BM7" i="24"/>
  <c r="M8" i="24"/>
  <c r="Y8" i="24"/>
  <c r="AO8" i="24"/>
  <c r="BE8" i="24"/>
  <c r="I9" i="24"/>
  <c r="Y9" i="24"/>
  <c r="M10" i="24"/>
  <c r="AC10" i="24"/>
  <c r="AS10" i="24"/>
  <c r="BM10" i="24"/>
  <c r="Q11" i="24"/>
  <c r="AG11" i="24"/>
  <c r="AW11" i="24"/>
  <c r="AS12" i="24"/>
  <c r="E13" i="24"/>
  <c r="AS13" i="24"/>
  <c r="E14" i="24"/>
  <c r="AS14" i="24"/>
  <c r="E15" i="24"/>
  <c r="AS15" i="24"/>
  <c r="AS16" i="24"/>
  <c r="J17" i="24"/>
  <c r="AP17" i="24"/>
  <c r="J18" i="24"/>
  <c r="AP18" i="24"/>
  <c r="J19" i="24"/>
  <c r="AP19" i="24"/>
  <c r="J20" i="24"/>
  <c r="AP20" i="24"/>
  <c r="AA22" i="24"/>
  <c r="AA23" i="24"/>
  <c r="U25" i="24"/>
  <c r="BI25" i="24"/>
  <c r="AC26" i="24"/>
  <c r="AC27" i="24"/>
  <c r="AG29" i="24"/>
  <c r="M31" i="24"/>
  <c r="BJ34" i="24"/>
  <c r="AF36" i="24"/>
  <c r="AV36" i="24"/>
  <c r="BL36" i="24"/>
  <c r="BN34" i="24"/>
  <c r="AC7" i="24"/>
  <c r="BI7" i="24"/>
  <c r="Q6" i="24"/>
  <c r="AW6" i="24"/>
  <c r="BI6" i="24"/>
  <c r="I7" i="24"/>
  <c r="Q8" i="24"/>
  <c r="AC8" i="24"/>
  <c r="AS8" i="24"/>
  <c r="AC9" i="24"/>
  <c r="AC12" i="24"/>
  <c r="BA12" i="24"/>
  <c r="AC13" i="24"/>
  <c r="BA13" i="24"/>
  <c r="AC14" i="24"/>
  <c r="BA14" i="24"/>
  <c r="AC15" i="24"/>
  <c r="BA15" i="24"/>
  <c r="N17" i="24"/>
  <c r="AT17" i="24"/>
  <c r="N18" i="24"/>
  <c r="AT18" i="24"/>
  <c r="N19" i="24"/>
  <c r="AT19" i="24"/>
  <c r="N20" i="24"/>
  <c r="AT20" i="24"/>
  <c r="AQ22" i="24"/>
  <c r="AQ23" i="24"/>
  <c r="M26" i="24"/>
  <c r="BI26" i="24"/>
  <c r="BM35" i="24"/>
  <c r="K16" i="24"/>
  <c r="K15" i="24"/>
  <c r="K14" i="24"/>
  <c r="K13" i="24"/>
  <c r="K20" i="24"/>
  <c r="K19" i="24"/>
  <c r="K18" i="24"/>
  <c r="K17" i="24"/>
  <c r="K12" i="24"/>
  <c r="K11" i="24"/>
  <c r="K10" i="24"/>
  <c r="K9" i="24"/>
  <c r="K8" i="24"/>
  <c r="K7" i="24"/>
  <c r="K6" i="24"/>
  <c r="S16" i="24"/>
  <c r="S15" i="24"/>
  <c r="S14" i="24"/>
  <c r="S13" i="24"/>
  <c r="S12" i="24"/>
  <c r="S11" i="24"/>
  <c r="S10" i="24"/>
  <c r="S9" i="24"/>
  <c r="S20" i="24"/>
  <c r="S19" i="24"/>
  <c r="S18" i="24"/>
  <c r="S17" i="24"/>
  <c r="AA16" i="24"/>
  <c r="AA15" i="24"/>
  <c r="AA14" i="24"/>
  <c r="AA13" i="24"/>
  <c r="AA12" i="24"/>
  <c r="AA20" i="24"/>
  <c r="AA19" i="24"/>
  <c r="AA18" i="24"/>
  <c r="AA17" i="24"/>
  <c r="AA11" i="24"/>
  <c r="AA10" i="24"/>
  <c r="AA9" i="24"/>
  <c r="AA8" i="24"/>
  <c r="AA7" i="24"/>
  <c r="AA6" i="24"/>
  <c r="AE16" i="24"/>
  <c r="AE15" i="24"/>
  <c r="AE14" i="24"/>
  <c r="AE13" i="24"/>
  <c r="AE12" i="24"/>
  <c r="AE20" i="24"/>
  <c r="AE19" i="24"/>
  <c r="AE18" i="24"/>
  <c r="AE17" i="24"/>
  <c r="AM20" i="24"/>
  <c r="AM19" i="24"/>
  <c r="AM18" i="24"/>
  <c r="AM17" i="24"/>
  <c r="AM16" i="24"/>
  <c r="AM15" i="24"/>
  <c r="AM14" i="24"/>
  <c r="AM13" i="24"/>
  <c r="AM12" i="24"/>
  <c r="AM11" i="24"/>
  <c r="AM10" i="24"/>
  <c r="AM9" i="24"/>
  <c r="AM8" i="24"/>
  <c r="AM7" i="24"/>
  <c r="AU16" i="24"/>
  <c r="AU15" i="24"/>
  <c r="AU14" i="24"/>
  <c r="AU13" i="24"/>
  <c r="AU12" i="24"/>
  <c r="AU20" i="24"/>
  <c r="AU19" i="24"/>
  <c r="AU18" i="24"/>
  <c r="AU17" i="24"/>
  <c r="AY16" i="24"/>
  <c r="AY15" i="24"/>
  <c r="AY14" i="24"/>
  <c r="AY13" i="24"/>
  <c r="AY12" i="24"/>
  <c r="AY11" i="24"/>
  <c r="AY10" i="24"/>
  <c r="AY9" i="24"/>
  <c r="AY20" i="24"/>
  <c r="AY19" i="24"/>
  <c r="AY18" i="24"/>
  <c r="AY17" i="24"/>
  <c r="BG16" i="24"/>
  <c r="BG15" i="24"/>
  <c r="BG14" i="24"/>
  <c r="BG13" i="24"/>
  <c r="BG12" i="24"/>
  <c r="BG20" i="24"/>
  <c r="BG19" i="24"/>
  <c r="BG18" i="24"/>
  <c r="BG17" i="24"/>
  <c r="BG11" i="24"/>
  <c r="BG10" i="24"/>
  <c r="BG8" i="24"/>
  <c r="BG7" i="24"/>
  <c r="BG6" i="24"/>
  <c r="BK16" i="24"/>
  <c r="BK15" i="24"/>
  <c r="BK14" i="24"/>
  <c r="BK13" i="24"/>
  <c r="BK12" i="24"/>
  <c r="BK20" i="24"/>
  <c r="BK19" i="24"/>
  <c r="BK18" i="24"/>
  <c r="BK17" i="24"/>
  <c r="AE6" i="24"/>
  <c r="AM6" i="24"/>
  <c r="BK6" i="24"/>
  <c r="AI7" i="24"/>
  <c r="BK7" i="24"/>
  <c r="BK8" i="24"/>
  <c r="BK10" i="24"/>
  <c r="BK11" i="24"/>
  <c r="D20" i="24"/>
  <c r="D19" i="24"/>
  <c r="D18" i="24"/>
  <c r="D17" i="24"/>
  <c r="D16" i="24"/>
  <c r="D15" i="24"/>
  <c r="D14" i="24"/>
  <c r="D13" i="24"/>
  <c r="H12" i="24"/>
  <c r="H11" i="24"/>
  <c r="H10" i="24"/>
  <c r="H9" i="24"/>
  <c r="H20" i="24"/>
  <c r="H19" i="24"/>
  <c r="H18" i="24"/>
  <c r="H17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P20" i="24"/>
  <c r="P19" i="24"/>
  <c r="P18" i="24"/>
  <c r="P17" i="24"/>
  <c r="P11" i="24"/>
  <c r="P10" i="24"/>
  <c r="P9" i="24"/>
  <c r="P8" i="24"/>
  <c r="P7" i="24"/>
  <c r="P6" i="24"/>
  <c r="T16" i="24"/>
  <c r="T15" i="24"/>
  <c r="T14" i="24"/>
  <c r="T13" i="24"/>
  <c r="T12" i="24"/>
  <c r="T20" i="24"/>
  <c r="T19" i="24"/>
  <c r="T18" i="24"/>
  <c r="T17" i="24"/>
  <c r="X11" i="24"/>
  <c r="X10" i="24"/>
  <c r="X9" i="24"/>
  <c r="X20" i="24"/>
  <c r="X19" i="24"/>
  <c r="X18" i="24"/>
  <c r="X17" i="24"/>
  <c r="AB20" i="24"/>
  <c r="AB19" i="24"/>
  <c r="AB18" i="24"/>
  <c r="AB17" i="24"/>
  <c r="AB16" i="24"/>
  <c r="AB15" i="24"/>
  <c r="AB14" i="24"/>
  <c r="AB13" i="24"/>
  <c r="AB12" i="24"/>
  <c r="AB11" i="24"/>
  <c r="AB10" i="24"/>
  <c r="AB9" i="24"/>
  <c r="AB8" i="24"/>
  <c r="AB7" i="24"/>
  <c r="AF20" i="24"/>
  <c r="AF19" i="24"/>
  <c r="AF18" i="24"/>
  <c r="AF17" i="24"/>
  <c r="AF11" i="24"/>
  <c r="AF10" i="24"/>
  <c r="AF9" i="24"/>
  <c r="AF8" i="24"/>
  <c r="AF7" i="24"/>
  <c r="AF6" i="24"/>
  <c r="AJ20" i="24"/>
  <c r="AJ19" i="24"/>
  <c r="AJ18" i="24"/>
  <c r="AJ17" i="24"/>
  <c r="AJ16" i="24"/>
  <c r="AJ15" i="24"/>
  <c r="AJ14" i="24"/>
  <c r="AJ13" i="24"/>
  <c r="AJ12" i="24"/>
  <c r="AN11" i="24"/>
  <c r="AN10" i="24"/>
  <c r="AN9" i="24"/>
  <c r="AN20" i="24"/>
  <c r="AN19" i="24"/>
  <c r="AN18" i="24"/>
  <c r="AN17" i="24"/>
  <c r="AR20" i="24"/>
  <c r="AR19" i="24"/>
  <c r="AR18" i="24"/>
  <c r="AR17" i="24"/>
  <c r="AR16" i="24"/>
  <c r="AR15" i="24"/>
  <c r="AR14" i="24"/>
  <c r="AR13" i="24"/>
  <c r="AR12" i="24"/>
  <c r="AR11" i="24"/>
  <c r="AR10" i="24"/>
  <c r="AR9" i="24"/>
  <c r="AR8" i="24"/>
  <c r="AR7" i="24"/>
  <c r="AV20" i="24"/>
  <c r="AV19" i="24"/>
  <c r="AV18" i="24"/>
  <c r="AV17" i="24"/>
  <c r="AV11" i="24"/>
  <c r="AV10" i="24"/>
  <c r="AV9" i="24"/>
  <c r="AV8" i="24"/>
  <c r="AV7" i="24"/>
  <c r="AV6" i="24"/>
  <c r="AZ16" i="24"/>
  <c r="AZ15" i="24"/>
  <c r="AZ14" i="24"/>
  <c r="AZ13" i="24"/>
  <c r="AZ12" i="24"/>
  <c r="AZ20" i="24"/>
  <c r="AZ19" i="24"/>
  <c r="AZ18" i="24"/>
  <c r="AZ17" i="24"/>
  <c r="BD11" i="24"/>
  <c r="BD10" i="24"/>
  <c r="BD20" i="24"/>
  <c r="BD19" i="24"/>
  <c r="BD18" i="24"/>
  <c r="BD17" i="24"/>
  <c r="BD16" i="24"/>
  <c r="BH20" i="24"/>
  <c r="BH19" i="24"/>
  <c r="BH18" i="24"/>
  <c r="BH17" i="24"/>
  <c r="BH16" i="24"/>
  <c r="BH15" i="24"/>
  <c r="BH14" i="24"/>
  <c r="BH13" i="24"/>
  <c r="BH12" i="24"/>
  <c r="BH11" i="24"/>
  <c r="BH10" i="24"/>
  <c r="BH8" i="24"/>
  <c r="BH7" i="24"/>
  <c r="BH6" i="24"/>
  <c r="BL20" i="24"/>
  <c r="BL18" i="24"/>
  <c r="BL17" i="24"/>
  <c r="BL11" i="24"/>
  <c r="BL10" i="24"/>
  <c r="BL8" i="24"/>
  <c r="BL7" i="24"/>
  <c r="BL6" i="24"/>
  <c r="BL16" i="24"/>
  <c r="D6" i="24"/>
  <c r="L6" i="24"/>
  <c r="S6" i="24"/>
  <c r="AN6" i="24"/>
  <c r="AU6" i="24"/>
  <c r="BD6" i="24"/>
  <c r="S7" i="24"/>
  <c r="AJ7" i="24"/>
  <c r="AU7" i="24"/>
  <c r="BD7" i="24"/>
  <c r="S8" i="24"/>
  <c r="AJ8" i="24"/>
  <c r="AU8" i="24"/>
  <c r="BD8" i="24"/>
  <c r="O9" i="24"/>
  <c r="AZ9" i="24"/>
  <c r="O10" i="24"/>
  <c r="AZ10" i="24"/>
  <c r="AZ11" i="24"/>
  <c r="P12" i="24"/>
  <c r="AF12" i="24"/>
  <c r="AV12" i="24"/>
  <c r="BL12" i="24"/>
  <c r="P13" i="24"/>
  <c r="AF13" i="24"/>
  <c r="AV13" i="24"/>
  <c r="BL13" i="24"/>
  <c r="P14" i="24"/>
  <c r="AF14" i="24"/>
  <c r="AV14" i="24"/>
  <c r="BL14" i="24"/>
  <c r="P15" i="24"/>
  <c r="AF15" i="24"/>
  <c r="AV15" i="24"/>
  <c r="BL15" i="24"/>
  <c r="P16" i="24"/>
  <c r="AF16" i="24"/>
  <c r="AV16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O16" i="24"/>
  <c r="O15" i="24"/>
  <c r="O14" i="24"/>
  <c r="O13" i="24"/>
  <c r="O12" i="24"/>
  <c r="O20" i="24"/>
  <c r="O19" i="24"/>
  <c r="O18" i="24"/>
  <c r="O17" i="24"/>
  <c r="W20" i="24"/>
  <c r="W19" i="24"/>
  <c r="W18" i="24"/>
  <c r="W17" i="24"/>
  <c r="W16" i="24"/>
  <c r="W15" i="24"/>
  <c r="W14" i="24"/>
  <c r="W13" i="24"/>
  <c r="W12" i="24"/>
  <c r="W11" i="24"/>
  <c r="W10" i="24"/>
  <c r="W9" i="24"/>
  <c r="W8" i="24"/>
  <c r="W7" i="24"/>
  <c r="AI16" i="24"/>
  <c r="AI15" i="24"/>
  <c r="AI14" i="24"/>
  <c r="AI13" i="24"/>
  <c r="AI12" i="24"/>
  <c r="AI11" i="24"/>
  <c r="AI10" i="24"/>
  <c r="AI9" i="24"/>
  <c r="AI20" i="24"/>
  <c r="AI19" i="24"/>
  <c r="AI18" i="24"/>
  <c r="AI17" i="24"/>
  <c r="AQ16" i="24"/>
  <c r="AQ15" i="24"/>
  <c r="AQ14" i="24"/>
  <c r="AQ13" i="24"/>
  <c r="AQ12" i="24"/>
  <c r="AQ20" i="24"/>
  <c r="AQ19" i="24"/>
  <c r="AQ18" i="24"/>
  <c r="AQ17" i="24"/>
  <c r="AQ11" i="24"/>
  <c r="AQ10" i="24"/>
  <c r="AQ9" i="24"/>
  <c r="AQ8" i="24"/>
  <c r="AQ7" i="24"/>
  <c r="AQ6" i="24"/>
  <c r="BC20" i="24"/>
  <c r="BC19" i="24"/>
  <c r="BC18" i="24"/>
  <c r="BC17" i="24"/>
  <c r="BC16" i="24"/>
  <c r="BC15" i="24"/>
  <c r="BC14" i="24"/>
  <c r="BC13" i="24"/>
  <c r="BC12" i="24"/>
  <c r="BC11" i="24"/>
  <c r="BC10" i="24"/>
  <c r="BC8" i="24"/>
  <c r="BC7" i="24"/>
  <c r="BC6" i="24"/>
  <c r="G6" i="24"/>
  <c r="AI6" i="24"/>
  <c r="AE7" i="24"/>
  <c r="AE8" i="24"/>
  <c r="AE9" i="24"/>
  <c r="AE10" i="24"/>
  <c r="AE11" i="24"/>
  <c r="O7" i="24"/>
  <c r="AY7" i="24"/>
  <c r="O8" i="24"/>
  <c r="AY8" i="24"/>
  <c r="AU9" i="24"/>
  <c r="AU10" i="24"/>
  <c r="AU11" i="24"/>
  <c r="E20" i="24"/>
  <c r="E19" i="24"/>
  <c r="E18" i="24"/>
  <c r="I20" i="24"/>
  <c r="I19" i="24"/>
  <c r="I18" i="24"/>
  <c r="I17" i="24"/>
  <c r="M20" i="24"/>
  <c r="M19" i="24"/>
  <c r="M18" i="24"/>
  <c r="M17" i="24"/>
  <c r="Q20" i="24"/>
  <c r="Q19" i="24"/>
  <c r="Q18" i="24"/>
  <c r="Q17" i="24"/>
  <c r="U20" i="24"/>
  <c r="U19" i="24"/>
  <c r="U18" i="24"/>
  <c r="U17" i="24"/>
  <c r="Y20" i="24"/>
  <c r="Y19" i="24"/>
  <c r="Y18" i="24"/>
  <c r="Y17" i="24"/>
  <c r="AC20" i="24"/>
  <c r="AC19" i="24"/>
  <c r="AC18" i="24"/>
  <c r="AC17" i="24"/>
  <c r="AG20" i="24"/>
  <c r="AG19" i="24"/>
  <c r="AG18" i="24"/>
  <c r="AG17" i="24"/>
  <c r="AK20" i="24"/>
  <c r="AK19" i="24"/>
  <c r="AK18" i="24"/>
  <c r="AK17" i="24"/>
  <c r="AO20" i="24"/>
  <c r="AO19" i="24"/>
  <c r="AO18" i="24"/>
  <c r="AO17" i="24"/>
  <c r="AS20" i="24"/>
  <c r="AS19" i="24"/>
  <c r="AS18" i="24"/>
  <c r="AS17" i="24"/>
  <c r="AW20" i="24"/>
  <c r="AW19" i="24"/>
  <c r="AW18" i="24"/>
  <c r="AW17" i="24"/>
  <c r="BA20" i="24"/>
  <c r="BA19" i="24"/>
  <c r="BA18" i="24"/>
  <c r="BA17" i="24"/>
  <c r="BE20" i="24"/>
  <c r="BE19" i="24"/>
  <c r="BE18" i="24"/>
  <c r="BE17" i="24"/>
  <c r="BI20" i="24"/>
  <c r="BI19" i="24"/>
  <c r="BI18" i="24"/>
  <c r="BI17" i="24"/>
  <c r="BM20" i="24"/>
  <c r="BM19" i="24"/>
  <c r="BM18" i="24"/>
  <c r="BM17" i="24"/>
  <c r="E6" i="24"/>
  <c r="U6" i="24"/>
  <c r="AK6" i="24"/>
  <c r="BA6" i="24"/>
  <c r="E7" i="24"/>
  <c r="U7" i="24"/>
  <c r="AK7" i="24"/>
  <c r="BA7" i="24"/>
  <c r="E8" i="24"/>
  <c r="U8" i="24"/>
  <c r="AK8" i="24"/>
  <c r="BA8" i="24"/>
  <c r="E9" i="24"/>
  <c r="U9" i="24"/>
  <c r="AK9" i="24"/>
  <c r="E10" i="24"/>
  <c r="U10" i="24"/>
  <c r="AK10" i="24"/>
  <c r="BA10" i="24"/>
  <c r="E11" i="24"/>
  <c r="U11" i="24"/>
  <c r="AK11" i="24"/>
  <c r="BA11" i="24"/>
  <c r="E12" i="24"/>
  <c r="Q12" i="24"/>
  <c r="Y12" i="24"/>
  <c r="AG12" i="24"/>
  <c r="AO12" i="24"/>
  <c r="AW12" i="24"/>
  <c r="BE12" i="24"/>
  <c r="BM12" i="24"/>
  <c r="I13" i="24"/>
  <c r="Q13" i="24"/>
  <c r="Y13" i="24"/>
  <c r="AG13" i="24"/>
  <c r="AO13" i="24"/>
  <c r="AW13" i="24"/>
  <c r="BE13" i="24"/>
  <c r="BM13" i="24"/>
  <c r="I14" i="24"/>
  <c r="Q14" i="24"/>
  <c r="Y14" i="24"/>
  <c r="AG14" i="24"/>
  <c r="AO14" i="24"/>
  <c r="AW14" i="24"/>
  <c r="BE14" i="24"/>
  <c r="BM14" i="24"/>
  <c r="I15" i="24"/>
  <c r="Q15" i="24"/>
  <c r="Y15" i="24"/>
  <c r="AG15" i="24"/>
  <c r="AO15" i="24"/>
  <c r="AW15" i="24"/>
  <c r="BE15" i="24"/>
  <c r="BM15" i="24"/>
  <c r="I16" i="24"/>
  <c r="Q16" i="24"/>
  <c r="Y16" i="24"/>
  <c r="AG16" i="24"/>
  <c r="AO16" i="24"/>
  <c r="AW16" i="24"/>
  <c r="BE16" i="24"/>
  <c r="BM16" i="24"/>
  <c r="L22" i="24"/>
  <c r="AB22" i="24"/>
  <c r="AR22" i="24"/>
  <c r="BH22" i="24"/>
  <c r="L23" i="24"/>
  <c r="AB23" i="24"/>
  <c r="AR23" i="24"/>
  <c r="BH23" i="24"/>
  <c r="L24" i="24"/>
  <c r="AR24" i="24"/>
  <c r="G29" i="24"/>
  <c r="G28" i="24"/>
  <c r="G27" i="24"/>
  <c r="G30" i="24"/>
  <c r="G26" i="24"/>
  <c r="G25" i="24"/>
  <c r="G24" i="24"/>
  <c r="G23" i="24"/>
  <c r="G22" i="24"/>
  <c r="G31" i="24"/>
  <c r="K31" i="24"/>
  <c r="K30" i="24"/>
  <c r="K29" i="24"/>
  <c r="K28" i="24"/>
  <c r="K27" i="24"/>
  <c r="O31" i="24"/>
  <c r="O30" i="24"/>
  <c r="O29" i="24"/>
  <c r="O28" i="24"/>
  <c r="O27" i="24"/>
  <c r="O26" i="24"/>
  <c r="O25" i="24"/>
  <c r="O24" i="24"/>
  <c r="O23" i="24"/>
  <c r="O22" i="24"/>
  <c r="S31" i="24"/>
  <c r="S26" i="24"/>
  <c r="S25" i="24"/>
  <c r="S29" i="24"/>
  <c r="S30" i="24"/>
  <c r="S28" i="24"/>
  <c r="W31" i="24"/>
  <c r="W30" i="24"/>
  <c r="W26" i="24"/>
  <c r="W25" i="24"/>
  <c r="W28" i="24"/>
  <c r="W27" i="24"/>
  <c r="W24" i="24"/>
  <c r="W23" i="24"/>
  <c r="W22" i="24"/>
  <c r="AA31" i="24"/>
  <c r="AA30" i="24"/>
  <c r="AA29" i="24"/>
  <c r="AA28" i="24"/>
  <c r="AA27" i="24"/>
  <c r="AA26" i="24"/>
  <c r="AA25" i="24"/>
  <c r="AE31" i="24"/>
  <c r="AE30" i="24"/>
  <c r="AE29" i="24"/>
  <c r="AE28" i="24"/>
  <c r="AE27" i="24"/>
  <c r="AE24" i="24"/>
  <c r="AE23" i="24"/>
  <c r="AE22" i="24"/>
  <c r="AI26" i="24"/>
  <c r="AI25" i="24"/>
  <c r="AI30" i="24"/>
  <c r="AI29" i="24"/>
  <c r="AI28" i="24"/>
  <c r="AI27" i="24"/>
  <c r="AI31" i="24"/>
  <c r="AM31" i="24"/>
  <c r="AM30" i="24"/>
  <c r="AM29" i="24"/>
  <c r="AM28" i="24"/>
  <c r="AM27" i="24"/>
  <c r="AM26" i="24"/>
  <c r="AM25" i="24"/>
  <c r="AM24" i="24"/>
  <c r="AM23" i="24"/>
  <c r="AM22" i="24"/>
  <c r="AQ31" i="24"/>
  <c r="AQ30" i="24"/>
  <c r="AQ29" i="24"/>
  <c r="AQ28" i="24"/>
  <c r="AQ27" i="24"/>
  <c r="AQ26" i="24"/>
  <c r="AQ25" i="24"/>
  <c r="AU29" i="24"/>
  <c r="AU28" i="24"/>
  <c r="AU27" i="24"/>
  <c r="AU31" i="24"/>
  <c r="AU26" i="24"/>
  <c r="AU30" i="24"/>
  <c r="AU24" i="24"/>
  <c r="AU23" i="24"/>
  <c r="AU22" i="24"/>
  <c r="AY31" i="24"/>
  <c r="AY30" i="24"/>
  <c r="AY25" i="24"/>
  <c r="AY29" i="24"/>
  <c r="AY28" i="24"/>
  <c r="BC30" i="24"/>
  <c r="BC26" i="24"/>
  <c r="BC25" i="24"/>
  <c r="BC29" i="24"/>
  <c r="BC28" i="24"/>
  <c r="BC24" i="24"/>
  <c r="BC23" i="24"/>
  <c r="BC22" i="24"/>
  <c r="BC27" i="24"/>
  <c r="BG31" i="24"/>
  <c r="BG30" i="24"/>
  <c r="BG29" i="24"/>
  <c r="BG28" i="24"/>
  <c r="BG27" i="24"/>
  <c r="BG26" i="24"/>
  <c r="BK28" i="24"/>
  <c r="BK27" i="24"/>
  <c r="BK30" i="24"/>
  <c r="BK29" i="24"/>
  <c r="BK25" i="24"/>
  <c r="BK24" i="24"/>
  <c r="BK23" i="24"/>
  <c r="BK22" i="24"/>
  <c r="BK31" i="24"/>
  <c r="S22" i="24"/>
  <c r="AI22" i="24"/>
  <c r="AY22" i="24"/>
  <c r="S23" i="24"/>
  <c r="AI23" i="24"/>
  <c r="AY23" i="24"/>
  <c r="S24" i="24"/>
  <c r="AI24" i="24"/>
  <c r="AY24" i="24"/>
  <c r="T25" i="24"/>
  <c r="AE25" i="24"/>
  <c r="AU25" i="24"/>
  <c r="BG25" i="24"/>
  <c r="AE26" i="24"/>
  <c r="AY26" i="24"/>
  <c r="BK26" i="24"/>
  <c r="W29" i="24"/>
  <c r="D31" i="24"/>
  <c r="D30" i="24"/>
  <c r="D29" i="24"/>
  <c r="D28" i="24"/>
  <c r="D27" i="24"/>
  <c r="H31" i="24"/>
  <c r="H30" i="24"/>
  <c r="H26" i="24"/>
  <c r="H25" i="24"/>
  <c r="H24" i="24"/>
  <c r="H23" i="24"/>
  <c r="H22" i="24"/>
  <c r="H27" i="24"/>
  <c r="H29" i="24"/>
  <c r="L31" i="24"/>
  <c r="L30" i="24"/>
  <c r="L26" i="24"/>
  <c r="L27" i="24"/>
  <c r="L29" i="24"/>
  <c r="L28" i="24"/>
  <c r="P31" i="24"/>
  <c r="P30" i="24"/>
  <c r="P29" i="24"/>
  <c r="P28" i="24"/>
  <c r="P27" i="24"/>
  <c r="P26" i="24"/>
  <c r="P25" i="24"/>
  <c r="P24" i="24"/>
  <c r="P23" i="24"/>
  <c r="P22" i="24"/>
  <c r="T31" i="24"/>
  <c r="T30" i="24"/>
  <c r="T29" i="24"/>
  <c r="T28" i="24"/>
  <c r="T27" i="24"/>
  <c r="X31" i="24"/>
  <c r="X30" i="24"/>
  <c r="X26" i="24"/>
  <c r="X25" i="24"/>
  <c r="X29" i="24"/>
  <c r="X28" i="24"/>
  <c r="X27" i="24"/>
  <c r="X24" i="24"/>
  <c r="X23" i="24"/>
  <c r="X22" i="24"/>
  <c r="AB31" i="24"/>
  <c r="AB30" i="24"/>
  <c r="AB29" i="24"/>
  <c r="AB28" i="24"/>
  <c r="AB27" i="24"/>
  <c r="AB26" i="24"/>
  <c r="AB25" i="24"/>
  <c r="AF31" i="24"/>
  <c r="AF30" i="24"/>
  <c r="AF29" i="24"/>
  <c r="AF28" i="24"/>
  <c r="AF27" i="24"/>
  <c r="AF24" i="24"/>
  <c r="AF23" i="24"/>
  <c r="AF22" i="24"/>
  <c r="AF26" i="24"/>
  <c r="AF25" i="24"/>
  <c r="AJ31" i="24"/>
  <c r="AJ30" i="24"/>
  <c r="AJ29" i="24"/>
  <c r="AJ28" i="24"/>
  <c r="AJ27" i="24"/>
  <c r="AJ26" i="24"/>
  <c r="AJ25" i="24"/>
  <c r="AN31" i="24"/>
  <c r="AN30" i="24"/>
  <c r="AN26" i="24"/>
  <c r="AN25" i="24"/>
  <c r="AN29" i="24"/>
  <c r="AN24" i="24"/>
  <c r="AN23" i="24"/>
  <c r="AN22" i="24"/>
  <c r="AN28" i="24"/>
  <c r="AN27" i="24"/>
  <c r="AR31" i="24"/>
  <c r="AR30" i="24"/>
  <c r="AR25" i="24"/>
  <c r="AR28" i="24"/>
  <c r="AR27" i="24"/>
  <c r="AR26" i="24"/>
  <c r="AV31" i="24"/>
  <c r="AV30" i="24"/>
  <c r="AV29" i="24"/>
  <c r="AV28" i="24"/>
  <c r="AV27" i="24"/>
  <c r="AV26" i="24"/>
  <c r="AV24" i="24"/>
  <c r="AV23" i="24"/>
  <c r="AV22" i="24"/>
  <c r="AZ31" i="24"/>
  <c r="AZ30" i="24"/>
  <c r="AZ29" i="24"/>
  <c r="AZ28" i="24"/>
  <c r="AZ27" i="24"/>
  <c r="AZ26" i="24"/>
  <c r="AZ25" i="24"/>
  <c r="BD31" i="24"/>
  <c r="BD30" i="24"/>
  <c r="BD29" i="24"/>
  <c r="BD25" i="24"/>
  <c r="BD28" i="24"/>
  <c r="BD27" i="24"/>
  <c r="BD24" i="24"/>
  <c r="BD23" i="24"/>
  <c r="BD22" i="24"/>
  <c r="BH31" i="24"/>
  <c r="BH30" i="24"/>
  <c r="BH29" i="24"/>
  <c r="BH28" i="24"/>
  <c r="BH27" i="24"/>
  <c r="BH26" i="24"/>
  <c r="BH25" i="24"/>
  <c r="BL31" i="24"/>
  <c r="BL30" i="24"/>
  <c r="BL29" i="24"/>
  <c r="BL28" i="24"/>
  <c r="BL27" i="24"/>
  <c r="BL26" i="24"/>
  <c r="BL24" i="24"/>
  <c r="BL23" i="24"/>
  <c r="BL22" i="24"/>
  <c r="D22" i="24"/>
  <c r="T22" i="24"/>
  <c r="AJ22" i="24"/>
  <c r="AZ22" i="24"/>
  <c r="D23" i="24"/>
  <c r="T23" i="24"/>
  <c r="AJ23" i="24"/>
  <c r="AZ23" i="24"/>
  <c r="D24" i="24"/>
  <c r="T24" i="24"/>
  <c r="AJ24" i="24"/>
  <c r="AZ24" i="24"/>
  <c r="D25" i="24"/>
  <c r="AV25" i="24"/>
  <c r="BD26" i="24"/>
  <c r="F6" i="24"/>
  <c r="J6" i="24"/>
  <c r="N6" i="24"/>
  <c r="R6" i="24"/>
  <c r="V6" i="24"/>
  <c r="Z6" i="24"/>
  <c r="AD6" i="24"/>
  <c r="AH6" i="24"/>
  <c r="AL6" i="24"/>
  <c r="AP6" i="24"/>
  <c r="AT6" i="24"/>
  <c r="AX6" i="24"/>
  <c r="BB6" i="24"/>
  <c r="BF6" i="24"/>
  <c r="BJ6" i="24"/>
  <c r="BN6" i="24"/>
  <c r="F7" i="24"/>
  <c r="J7" i="24"/>
  <c r="N7" i="24"/>
  <c r="R7" i="24"/>
  <c r="V7" i="24"/>
  <c r="Z7" i="24"/>
  <c r="AD7" i="24"/>
  <c r="AH7" i="24"/>
  <c r="AL7" i="24"/>
  <c r="AP7" i="24"/>
  <c r="AT7" i="24"/>
  <c r="AX7" i="24"/>
  <c r="BB7" i="24"/>
  <c r="BF7" i="24"/>
  <c r="BJ7" i="24"/>
  <c r="BN7" i="24"/>
  <c r="F8" i="24"/>
  <c r="J8" i="24"/>
  <c r="N8" i="24"/>
  <c r="R8" i="24"/>
  <c r="V8" i="24"/>
  <c r="Z8" i="24"/>
  <c r="AD8" i="24"/>
  <c r="AH8" i="24"/>
  <c r="AL8" i="24"/>
  <c r="AP8" i="24"/>
  <c r="AT8" i="24"/>
  <c r="AX8" i="24"/>
  <c r="BB8" i="24"/>
  <c r="BF8" i="24"/>
  <c r="BJ8" i="24"/>
  <c r="BN8" i="24"/>
  <c r="F9" i="24"/>
  <c r="J9" i="24"/>
  <c r="N9" i="24"/>
  <c r="R9" i="24"/>
  <c r="V9" i="24"/>
  <c r="Z9" i="24"/>
  <c r="AD9" i="24"/>
  <c r="AH9" i="24"/>
  <c r="AL9" i="24"/>
  <c r="AP9" i="24"/>
  <c r="AT9" i="24"/>
  <c r="AX9" i="24"/>
  <c r="F10" i="24"/>
  <c r="J10" i="24"/>
  <c r="N10" i="24"/>
  <c r="R10" i="24"/>
  <c r="V10" i="24"/>
  <c r="Z10" i="24"/>
  <c r="AD10" i="24"/>
  <c r="AH10" i="24"/>
  <c r="AL10" i="24"/>
  <c r="AP10" i="24"/>
  <c r="AT10" i="24"/>
  <c r="AX10" i="24"/>
  <c r="BB10" i="24"/>
  <c r="BF10" i="24"/>
  <c r="BJ10" i="24"/>
  <c r="BN10" i="24"/>
  <c r="F11" i="24"/>
  <c r="J11" i="24"/>
  <c r="N11" i="24"/>
  <c r="R11" i="24"/>
  <c r="V11" i="24"/>
  <c r="Z11" i="24"/>
  <c r="AD11" i="24"/>
  <c r="AH11" i="24"/>
  <c r="AL11" i="24"/>
  <c r="AP11" i="24"/>
  <c r="AT11" i="24"/>
  <c r="AX11" i="24"/>
  <c r="BB11" i="24"/>
  <c r="BF11" i="24"/>
  <c r="BJ11" i="24"/>
  <c r="BN11" i="24"/>
  <c r="F12" i="24"/>
  <c r="J12" i="24"/>
  <c r="N12" i="24"/>
  <c r="R12" i="24"/>
  <c r="V12" i="24"/>
  <c r="Z12" i="24"/>
  <c r="AD12" i="24"/>
  <c r="AH12" i="24"/>
  <c r="AL12" i="24"/>
  <c r="AP12" i="24"/>
  <c r="AT12" i="24"/>
  <c r="AX12" i="24"/>
  <c r="BB12" i="24"/>
  <c r="BF12" i="24"/>
  <c r="BJ12" i="24"/>
  <c r="BN12" i="24"/>
  <c r="F13" i="24"/>
  <c r="J13" i="24"/>
  <c r="N13" i="24"/>
  <c r="R13" i="24"/>
  <c r="V13" i="24"/>
  <c r="Z13" i="24"/>
  <c r="AD13" i="24"/>
  <c r="AH13" i="24"/>
  <c r="AL13" i="24"/>
  <c r="AP13" i="24"/>
  <c r="AT13" i="24"/>
  <c r="AX13" i="24"/>
  <c r="BB13" i="24"/>
  <c r="BF13" i="24"/>
  <c r="BJ13" i="24"/>
  <c r="BN13" i="24"/>
  <c r="F14" i="24"/>
  <c r="J14" i="24"/>
  <c r="N14" i="24"/>
  <c r="R14" i="24"/>
  <c r="V14" i="24"/>
  <c r="Z14" i="24"/>
  <c r="AD14" i="24"/>
  <c r="AH14" i="24"/>
  <c r="AL14" i="24"/>
  <c r="AP14" i="24"/>
  <c r="AT14" i="24"/>
  <c r="AX14" i="24"/>
  <c r="BB14" i="24"/>
  <c r="BF14" i="24"/>
  <c r="BJ14" i="24"/>
  <c r="BN14" i="24"/>
  <c r="F15" i="24"/>
  <c r="J15" i="24"/>
  <c r="N15" i="24"/>
  <c r="R15" i="24"/>
  <c r="V15" i="24"/>
  <c r="Z15" i="24"/>
  <c r="AD15" i="24"/>
  <c r="AH15" i="24"/>
  <c r="AL15" i="24"/>
  <c r="AP15" i="24"/>
  <c r="AT15" i="24"/>
  <c r="AX15" i="24"/>
  <c r="BB15" i="24"/>
  <c r="BF15" i="24"/>
  <c r="BJ15" i="24"/>
  <c r="BN15" i="24"/>
  <c r="F16" i="24"/>
  <c r="R16" i="24"/>
  <c r="V16" i="24"/>
  <c r="AH16" i="24"/>
  <c r="AL16" i="24"/>
  <c r="AX16" i="24"/>
  <c r="BB16" i="24"/>
  <c r="BN16" i="24"/>
  <c r="F17" i="24"/>
  <c r="V17" i="24"/>
  <c r="AL17" i="24"/>
  <c r="BB17" i="24"/>
  <c r="F18" i="24"/>
  <c r="V18" i="24"/>
  <c r="AL18" i="24"/>
  <c r="BB18" i="24"/>
  <c r="F19" i="24"/>
  <c r="V19" i="24"/>
  <c r="AL19" i="24"/>
  <c r="BB19" i="24"/>
  <c r="R17" i="24"/>
  <c r="AH17" i="24"/>
  <c r="AX17" i="24"/>
  <c r="BN17" i="24"/>
  <c r="R18" i="24"/>
  <c r="AH18" i="24"/>
  <c r="AX18" i="24"/>
  <c r="BN18" i="24"/>
  <c r="R19" i="24"/>
  <c r="AH19" i="24"/>
  <c r="AX19" i="24"/>
  <c r="BN19" i="24"/>
  <c r="F31" i="24"/>
  <c r="F30" i="24"/>
  <c r="F29" i="24"/>
  <c r="F28" i="24"/>
  <c r="F27" i="24"/>
  <c r="F26" i="24"/>
  <c r="F25" i="24"/>
  <c r="F24" i="24"/>
  <c r="F23" i="24"/>
  <c r="F22" i="24"/>
  <c r="J29" i="24"/>
  <c r="J28" i="24"/>
  <c r="J27" i="24"/>
  <c r="J31" i="24"/>
  <c r="J30" i="24"/>
  <c r="J26" i="24"/>
  <c r="J25" i="24"/>
  <c r="J24" i="24"/>
  <c r="J23" i="24"/>
  <c r="J22" i="24"/>
  <c r="N29" i="24"/>
  <c r="N28" i="24"/>
  <c r="N27" i="24"/>
  <c r="N26" i="24"/>
  <c r="N25" i="24"/>
  <c r="N24" i="24"/>
  <c r="N23" i="24"/>
  <c r="N22" i="24"/>
  <c r="N31" i="24"/>
  <c r="R29" i="24"/>
  <c r="R28" i="24"/>
  <c r="R27" i="24"/>
  <c r="R31" i="24"/>
  <c r="R30" i="24"/>
  <c r="R26" i="24"/>
  <c r="R25" i="24"/>
  <c r="R24" i="24"/>
  <c r="R23" i="24"/>
  <c r="R22" i="24"/>
  <c r="V31" i="24"/>
  <c r="V30" i="24"/>
  <c r="V29" i="24"/>
  <c r="V28" i="24"/>
  <c r="V27" i="24"/>
  <c r="V26" i="24"/>
  <c r="V25" i="24"/>
  <c r="V24" i="24"/>
  <c r="V23" i="24"/>
  <c r="V22" i="24"/>
  <c r="Z29" i="24"/>
  <c r="Z28" i="24"/>
  <c r="Z27" i="24"/>
  <c r="Z26" i="24"/>
  <c r="Z25" i="24"/>
  <c r="Z30" i="24"/>
  <c r="Z24" i="24"/>
  <c r="Z23" i="24"/>
  <c r="Z22" i="24"/>
  <c r="AD29" i="24"/>
  <c r="AD28" i="24"/>
  <c r="AD27" i="24"/>
  <c r="AD26" i="24"/>
  <c r="AD25" i="24"/>
  <c r="AD31" i="24"/>
  <c r="AD30" i="24"/>
  <c r="AD24" i="24"/>
  <c r="AD23" i="24"/>
  <c r="AD22" i="24"/>
  <c r="AH29" i="24"/>
  <c r="AH28" i="24"/>
  <c r="AH27" i="24"/>
  <c r="AH26" i="24"/>
  <c r="AH25" i="24"/>
  <c r="AH31" i="24"/>
  <c r="AH24" i="24"/>
  <c r="AH23" i="24"/>
  <c r="AH22" i="24"/>
  <c r="AL31" i="24"/>
  <c r="AL30" i="24"/>
  <c r="AL29" i="24"/>
  <c r="AL28" i="24"/>
  <c r="AL27" i="24"/>
  <c r="AL26" i="24"/>
  <c r="AL25" i="24"/>
  <c r="AL24" i="24"/>
  <c r="AL23" i="24"/>
  <c r="AL22" i="24"/>
  <c r="AP29" i="24"/>
  <c r="AP28" i="24"/>
  <c r="AP27" i="24"/>
  <c r="AP26" i="24"/>
  <c r="AP25" i="24"/>
  <c r="AP24" i="24"/>
  <c r="AP23" i="24"/>
  <c r="AP22" i="24"/>
  <c r="AP31" i="24"/>
  <c r="AT29" i="24"/>
  <c r="AT28" i="24"/>
  <c r="AT27" i="24"/>
  <c r="AT26" i="24"/>
  <c r="AT31" i="24"/>
  <c r="AT30" i="24"/>
  <c r="AT25" i="24"/>
  <c r="AT24" i="24"/>
  <c r="AT23" i="24"/>
  <c r="AT22" i="24"/>
  <c r="AX29" i="24"/>
  <c r="AX28" i="24"/>
  <c r="AX27" i="24"/>
  <c r="AX26" i="24"/>
  <c r="AX25" i="24"/>
  <c r="AX24" i="24"/>
  <c r="AX23" i="24"/>
  <c r="AX22" i="24"/>
  <c r="AX30" i="24"/>
  <c r="BB31" i="24"/>
  <c r="BB30" i="24"/>
  <c r="BB29" i="24"/>
  <c r="BB28" i="24"/>
  <c r="BB27" i="24"/>
  <c r="BB26" i="24"/>
  <c r="BB25" i="24"/>
  <c r="BB24" i="24"/>
  <c r="BB23" i="24"/>
  <c r="BB22" i="24"/>
  <c r="BF28" i="24"/>
  <c r="BF27" i="24"/>
  <c r="BF26" i="24"/>
  <c r="BF25" i="24"/>
  <c r="BF31" i="24"/>
  <c r="BF30" i="24"/>
  <c r="BF29" i="24"/>
  <c r="BF24" i="24"/>
  <c r="BF23" i="24"/>
  <c r="BF22" i="24"/>
  <c r="BJ28" i="24"/>
  <c r="BJ27" i="24"/>
  <c r="BJ26" i="24"/>
  <c r="BJ25" i="24"/>
  <c r="BJ31" i="24"/>
  <c r="BJ29" i="24"/>
  <c r="BJ24" i="24"/>
  <c r="BJ23" i="24"/>
  <c r="BJ22" i="24"/>
  <c r="AX31" i="24"/>
  <c r="E29" i="24"/>
  <c r="E28" i="24"/>
  <c r="E27" i="24"/>
  <c r="I31" i="24"/>
  <c r="I30" i="24"/>
  <c r="I29" i="24"/>
  <c r="I28" i="24"/>
  <c r="I27" i="24"/>
  <c r="Q31" i="24"/>
  <c r="Q30" i="24"/>
  <c r="U29" i="24"/>
  <c r="U28" i="24"/>
  <c r="U27" i="24"/>
  <c r="Y31" i="24"/>
  <c r="Y30" i="24"/>
  <c r="Y29" i="24"/>
  <c r="Y28" i="24"/>
  <c r="Y27" i="24"/>
  <c r="AG31" i="24"/>
  <c r="AG30" i="24"/>
  <c r="AK29" i="24"/>
  <c r="AK28" i="24"/>
  <c r="AK27" i="24"/>
  <c r="AK31" i="24"/>
  <c r="AK30" i="24"/>
  <c r="AO29" i="24"/>
  <c r="AO28" i="24"/>
  <c r="AO27" i="24"/>
  <c r="AS31" i="24"/>
  <c r="AS30" i="24"/>
  <c r="AW31" i="24"/>
  <c r="AW30" i="24"/>
  <c r="BA31" i="24"/>
  <c r="BA30" i="24"/>
  <c r="BA29" i="24"/>
  <c r="BA28" i="24"/>
  <c r="BA27" i="24"/>
  <c r="BA26" i="24"/>
  <c r="BE28" i="24"/>
  <c r="BE27" i="24"/>
  <c r="BI31" i="24"/>
  <c r="BI30" i="24"/>
  <c r="BI29" i="24"/>
  <c r="BM31" i="24"/>
  <c r="BM30" i="24"/>
  <c r="BM29" i="24"/>
  <c r="E22" i="24"/>
  <c r="I22" i="24"/>
  <c r="M22" i="24"/>
  <c r="Q22" i="24"/>
  <c r="U22" i="24"/>
  <c r="Y22" i="24"/>
  <c r="AC22" i="24"/>
  <c r="AG22" i="24"/>
  <c r="AK22" i="24"/>
  <c r="AO22" i="24"/>
  <c r="AS22" i="24"/>
  <c r="AW22" i="24"/>
  <c r="BA22" i="24"/>
  <c r="BE22" i="24"/>
  <c r="BI22" i="24"/>
  <c r="BM22" i="24"/>
  <c r="E23" i="24"/>
  <c r="I23" i="24"/>
  <c r="M23" i="24"/>
  <c r="Q23" i="24"/>
  <c r="U23" i="24"/>
  <c r="Y23" i="24"/>
  <c r="AC23" i="24"/>
  <c r="AG23" i="24"/>
  <c r="AK23" i="24"/>
  <c r="AO23" i="24"/>
  <c r="AS23" i="24"/>
  <c r="AW23" i="24"/>
  <c r="BA23" i="24"/>
  <c r="BE23" i="24"/>
  <c r="BI23" i="24"/>
  <c r="BM23" i="24"/>
  <c r="E24" i="24"/>
  <c r="I24" i="24"/>
  <c r="M24" i="24"/>
  <c r="Q24" i="24"/>
  <c r="U24" i="24"/>
  <c r="Y24" i="24"/>
  <c r="AC24" i="24"/>
  <c r="AG24" i="24"/>
  <c r="AK24" i="24"/>
  <c r="AO24" i="24"/>
  <c r="AS24" i="24"/>
  <c r="AW24" i="24"/>
  <c r="BA24" i="24"/>
  <c r="BE24" i="24"/>
  <c r="BI24" i="24"/>
  <c r="BM24" i="24"/>
  <c r="E25" i="24"/>
  <c r="I25" i="24"/>
  <c r="M25" i="24"/>
  <c r="Q25" i="24"/>
  <c r="AG25" i="24"/>
  <c r="AW25" i="24"/>
  <c r="BM25" i="24"/>
  <c r="Q26" i="24"/>
  <c r="AG26" i="24"/>
  <c r="AS26" i="24"/>
  <c r="M27" i="24"/>
  <c r="AS27" i="24"/>
  <c r="M28" i="24"/>
  <c r="AS28" i="24"/>
  <c r="M29" i="24"/>
  <c r="AS29" i="24"/>
  <c r="BE29" i="24"/>
  <c r="U30" i="24"/>
  <c r="BE31" i="24"/>
  <c r="Y33" i="24"/>
  <c r="Y36" i="24"/>
  <c r="Y35" i="24"/>
  <c r="AC33" i="24"/>
  <c r="AC36" i="24"/>
  <c r="AG33" i="24"/>
  <c r="AG36" i="24"/>
  <c r="AG35" i="24"/>
  <c r="AK33" i="24"/>
  <c r="AK36" i="24"/>
  <c r="AK35" i="24"/>
  <c r="AO33" i="24"/>
  <c r="AO36" i="24"/>
  <c r="AO35" i="24"/>
  <c r="AS33" i="24"/>
  <c r="AS36" i="24"/>
  <c r="AW33" i="24"/>
  <c r="AW36" i="24"/>
  <c r="BA33" i="24"/>
  <c r="BA36" i="24"/>
  <c r="BA35" i="24"/>
  <c r="BE34" i="24"/>
  <c r="BE33" i="24"/>
  <c r="BE36" i="24"/>
  <c r="BE35" i="24"/>
  <c r="BI34" i="24"/>
  <c r="BI33" i="24"/>
  <c r="BI36" i="24"/>
  <c r="BI35" i="24"/>
  <c r="AS35" i="24"/>
  <c r="BN31" i="24"/>
  <c r="BN28" i="24"/>
  <c r="BN27" i="24"/>
  <c r="BN26" i="24"/>
  <c r="BN25" i="24"/>
  <c r="BN30" i="24"/>
  <c r="BN29" i="24"/>
  <c r="BN22" i="24"/>
  <c r="BN23" i="24"/>
  <c r="BN24" i="24"/>
  <c r="Q28" i="24"/>
  <c r="Q29" i="24"/>
  <c r="AW29" i="24"/>
  <c r="AO30" i="24"/>
  <c r="E31" i="24"/>
  <c r="W36" i="24"/>
  <c r="W35" i="24"/>
  <c r="AA36" i="24"/>
  <c r="AA35" i="24"/>
  <c r="AE36" i="24"/>
  <c r="AE35" i="24"/>
  <c r="AE33" i="24"/>
  <c r="AI36" i="24"/>
  <c r="AI35" i="24"/>
  <c r="AM36" i="24"/>
  <c r="AM35" i="24"/>
  <c r="AQ36" i="24"/>
  <c r="AQ35" i="24"/>
  <c r="AU36" i="24"/>
  <c r="AU35" i="24"/>
  <c r="AU33" i="24"/>
  <c r="AY36" i="24"/>
  <c r="AY35" i="24"/>
  <c r="BC36" i="24"/>
  <c r="BC35" i="24"/>
  <c r="BG36" i="24"/>
  <c r="BG35" i="24"/>
  <c r="BG34" i="24"/>
  <c r="BK36" i="24"/>
  <c r="BK35" i="24"/>
  <c r="BK34" i="24"/>
  <c r="BK33" i="24"/>
  <c r="W33" i="24"/>
  <c r="AQ33" i="24"/>
  <c r="AA33" i="24"/>
  <c r="AY33" i="24"/>
  <c r="X33" i="24"/>
  <c r="AB33" i="24"/>
  <c r="AF33" i="24"/>
  <c r="AJ33" i="24"/>
  <c r="AN33" i="24"/>
  <c r="AR33" i="24"/>
  <c r="AV33" i="24"/>
  <c r="AZ33" i="24"/>
  <c r="BD33" i="24"/>
  <c r="BH33" i="24"/>
  <c r="BL33" i="24"/>
  <c r="Z35" i="24"/>
  <c r="AD35" i="24"/>
  <c r="AH35" i="24"/>
  <c r="AL35" i="24"/>
  <c r="AP35" i="24"/>
  <c r="AT35" i="24"/>
  <c r="AX35" i="24"/>
  <c r="BB35" i="24"/>
  <c r="BF35" i="24"/>
  <c r="BJ35" i="24"/>
  <c r="BN35" i="24"/>
  <c r="BM36" i="24"/>
  <c r="BM33" i="24"/>
  <c r="Z36" i="24"/>
  <c r="AD36" i="24"/>
  <c r="AH36" i="24"/>
  <c r="AL36" i="24"/>
  <c r="AP36" i="24"/>
  <c r="AT36" i="24"/>
  <c r="AX36" i="24"/>
  <c r="BB36" i="24"/>
  <c r="BF36" i="24"/>
  <c r="BJ36" i="24"/>
  <c r="BN36" i="24"/>
  <c r="Y36" i="23"/>
  <c r="AC22" i="23"/>
  <c r="U23" i="23"/>
  <c r="AK24" i="23"/>
  <c r="U31" i="23"/>
  <c r="AG36" i="23"/>
  <c r="BA36" i="23"/>
  <c r="BO29" i="23"/>
  <c r="AW36" i="23"/>
  <c r="BG6" i="23"/>
  <c r="AI22" i="23"/>
  <c r="BO22" i="23"/>
  <c r="BI23" i="23"/>
  <c r="BA24" i="23"/>
  <c r="BO27" i="23"/>
  <c r="BI34" i="23"/>
  <c r="AK36" i="23"/>
  <c r="BE36" i="23"/>
  <c r="BC27" i="23"/>
  <c r="S10" i="23"/>
  <c r="BM34" i="23"/>
  <c r="AO36" i="23"/>
  <c r="BM36" i="23"/>
  <c r="AB20" i="23"/>
  <c r="AB19" i="23"/>
  <c r="AB16" i="23"/>
  <c r="AB17" i="23"/>
  <c r="AB7" i="23"/>
  <c r="I20" i="23"/>
  <c r="I16" i="23"/>
  <c r="I15" i="23"/>
  <c r="I11" i="23"/>
  <c r="I10" i="23"/>
  <c r="I8" i="23"/>
  <c r="I18" i="23"/>
  <c r="I12" i="23"/>
  <c r="I7" i="23"/>
  <c r="Q18" i="23"/>
  <c r="Q16" i="23"/>
  <c r="Q15" i="23"/>
  <c r="Q8" i="23"/>
  <c r="Q19" i="23"/>
  <c r="Q20" i="23"/>
  <c r="Q12" i="23"/>
  <c r="Q11" i="23"/>
  <c r="Q10" i="23"/>
  <c r="Q7" i="23"/>
  <c r="Y20" i="23"/>
  <c r="Y16" i="23"/>
  <c r="Y18" i="23"/>
  <c r="Y11" i="23"/>
  <c r="Y8" i="23"/>
  <c r="Y15" i="23"/>
  <c r="Y12" i="23"/>
  <c r="Y6" i="23"/>
  <c r="AG20" i="23"/>
  <c r="AG16" i="23"/>
  <c r="AG15" i="23"/>
  <c r="AG8" i="23"/>
  <c r="AG19" i="23"/>
  <c r="AG12" i="23"/>
  <c r="AG11" i="23"/>
  <c r="AO20" i="23"/>
  <c r="AO18" i="23"/>
  <c r="AO16" i="23"/>
  <c r="AO14" i="23"/>
  <c r="AO11" i="23"/>
  <c r="AO8" i="23"/>
  <c r="AO7" i="23"/>
  <c r="AO15" i="23"/>
  <c r="AO12" i="23"/>
  <c r="AO10" i="23"/>
  <c r="AW20" i="23"/>
  <c r="AW16" i="23"/>
  <c r="AW15" i="23"/>
  <c r="AW19" i="23"/>
  <c r="AW10" i="23"/>
  <c r="AW8" i="23"/>
  <c r="AW7" i="23"/>
  <c r="AW12" i="23"/>
  <c r="AW11" i="23"/>
  <c r="AW6" i="23"/>
  <c r="BE20" i="23"/>
  <c r="BE16" i="23"/>
  <c r="BE18" i="23"/>
  <c r="BE14" i="23"/>
  <c r="BE11" i="23"/>
  <c r="BE8" i="23"/>
  <c r="BE12" i="23"/>
  <c r="BM20" i="23"/>
  <c r="BM16" i="23"/>
  <c r="BM15" i="23"/>
  <c r="BM14" i="23"/>
  <c r="BM8" i="23"/>
  <c r="BM19" i="23"/>
  <c r="BM11" i="23"/>
  <c r="E6" i="23"/>
  <c r="AO6" i="23"/>
  <c r="E7" i="23"/>
  <c r="AR7" i="23"/>
  <c r="BI8" i="23"/>
  <c r="I6" i="23"/>
  <c r="L7" i="23"/>
  <c r="AC7" i="23"/>
  <c r="AV7" i="23"/>
  <c r="BM7" i="23"/>
  <c r="P8" i="23"/>
  <c r="AS10" i="23"/>
  <c r="E11" i="23"/>
  <c r="AK11" i="23"/>
  <c r="D12" i="23"/>
  <c r="T12" i="23"/>
  <c r="AJ12" i="23"/>
  <c r="AZ12" i="23"/>
  <c r="P13" i="23"/>
  <c r="Q14" i="23"/>
  <c r="AW14" i="23"/>
  <c r="AK15" i="23"/>
  <c r="AC16" i="23"/>
  <c r="L17" i="23"/>
  <c r="AC19" i="23"/>
  <c r="BH20" i="23"/>
  <c r="K10" i="23"/>
  <c r="K14" i="23"/>
  <c r="K6" i="23"/>
  <c r="AA10" i="23"/>
  <c r="AA14" i="23"/>
  <c r="AE17" i="23"/>
  <c r="AE8" i="23"/>
  <c r="AI10" i="23"/>
  <c r="AI18" i="23"/>
  <c r="AU17" i="23"/>
  <c r="AU8" i="23"/>
  <c r="M6" i="23"/>
  <c r="AC6" i="23"/>
  <c r="AS6" i="23"/>
  <c r="BM6" i="23"/>
  <c r="AG7" i="23"/>
  <c r="AZ7" i="23"/>
  <c r="D8" i="23"/>
  <c r="Y10" i="23"/>
  <c r="AY10" i="23"/>
  <c r="H12" i="23"/>
  <c r="AN12" i="23"/>
  <c r="BD12" i="23"/>
  <c r="AN13" i="23"/>
  <c r="Y14" i="23"/>
  <c r="BG14" i="23"/>
  <c r="BE15" i="23"/>
  <c r="AN16" i="23"/>
  <c r="BD19" i="23"/>
  <c r="T17" i="23"/>
  <c r="T9" i="23"/>
  <c r="X19" i="23"/>
  <c r="X13" i="23"/>
  <c r="X16" i="23"/>
  <c r="AF13" i="23"/>
  <c r="AF7" i="23"/>
  <c r="AF16" i="23"/>
  <c r="AJ17" i="23"/>
  <c r="AJ16" i="23"/>
  <c r="AJ9" i="23"/>
  <c r="AJ7" i="23"/>
  <c r="AR17" i="23"/>
  <c r="AR20" i="23"/>
  <c r="AR19" i="23"/>
  <c r="AR16" i="23"/>
  <c r="AV16" i="23"/>
  <c r="AV13" i="23"/>
  <c r="AZ17" i="23"/>
  <c r="AZ9" i="23"/>
  <c r="BH12" i="23"/>
  <c r="BH16" i="23"/>
  <c r="BH7" i="23"/>
  <c r="BH19" i="23"/>
  <c r="BL13" i="23"/>
  <c r="BL12" i="23"/>
  <c r="BL16" i="23"/>
  <c r="BL7" i="23"/>
  <c r="Q6" i="23"/>
  <c r="AG6" i="23"/>
  <c r="BA6" i="23"/>
  <c r="T7" i="23"/>
  <c r="BE7" i="23"/>
  <c r="H8" i="23"/>
  <c r="X8" i="23"/>
  <c r="BD8" i="23"/>
  <c r="L9" i="23"/>
  <c r="E10" i="23"/>
  <c r="AG10" i="23"/>
  <c r="BE10" i="23"/>
  <c r="L12" i="23"/>
  <c r="AB12" i="23"/>
  <c r="AR12" i="23"/>
  <c r="BD13" i="23"/>
  <c r="AG14" i="23"/>
  <c r="H16" i="23"/>
  <c r="AZ16" i="23"/>
  <c r="L20" i="23"/>
  <c r="AX22" i="23"/>
  <c r="D17" i="23"/>
  <c r="D16" i="23"/>
  <c r="D9" i="23"/>
  <c r="P20" i="23"/>
  <c r="P16" i="23"/>
  <c r="E19" i="23"/>
  <c r="E20" i="23"/>
  <c r="E16" i="23"/>
  <c r="E14" i="23"/>
  <c r="E12" i="23"/>
  <c r="E8" i="23"/>
  <c r="M20" i="23"/>
  <c r="M18" i="23"/>
  <c r="M14" i="23"/>
  <c r="M12" i="23"/>
  <c r="M7" i="23"/>
  <c r="M16" i="23"/>
  <c r="M19" i="23"/>
  <c r="U19" i="23"/>
  <c r="U14" i="23"/>
  <c r="U12" i="23"/>
  <c r="U10" i="23"/>
  <c r="U7" i="23"/>
  <c r="U20" i="23"/>
  <c r="U16" i="23"/>
  <c r="U15" i="23"/>
  <c r="U8" i="23"/>
  <c r="AC17" i="23"/>
  <c r="AC15" i="23"/>
  <c r="AC12" i="23"/>
  <c r="AC14" i="23"/>
  <c r="AC10" i="23"/>
  <c r="AK19" i="23"/>
  <c r="AK16" i="23"/>
  <c r="AK14" i="23"/>
  <c r="AK12" i="23"/>
  <c r="AK20" i="23"/>
  <c r="AK8" i="23"/>
  <c r="AK6" i="23"/>
  <c r="AS17" i="23"/>
  <c r="AS20" i="23"/>
  <c r="AS19" i="23"/>
  <c r="AS12" i="23"/>
  <c r="AS18" i="23"/>
  <c r="AS16" i="23"/>
  <c r="AS15" i="23"/>
  <c r="AS14" i="23"/>
  <c r="AS7" i="23"/>
  <c r="BA19" i="23"/>
  <c r="BA14" i="23"/>
  <c r="BA20" i="23"/>
  <c r="BA15" i="23"/>
  <c r="BA12" i="23"/>
  <c r="BA16" i="23"/>
  <c r="BA10" i="23"/>
  <c r="BA8" i="23"/>
  <c r="BA7" i="23"/>
  <c r="BI17" i="23"/>
  <c r="BI19" i="23"/>
  <c r="BI10" i="23"/>
  <c r="BI20" i="23"/>
  <c r="BI15" i="23"/>
  <c r="BI14" i="23"/>
  <c r="BI6" i="23"/>
  <c r="U6" i="23"/>
  <c r="BE6" i="23"/>
  <c r="Y7" i="23"/>
  <c r="BI7" i="23"/>
  <c r="M8" i="23"/>
  <c r="AC8" i="23"/>
  <c r="AS8" i="23"/>
  <c r="AB9" i="23"/>
  <c r="M10" i="23"/>
  <c r="AK10" i="23"/>
  <c r="BM10" i="23"/>
  <c r="AC11" i="23"/>
  <c r="BI11" i="23"/>
  <c r="P12" i="23"/>
  <c r="AF12" i="23"/>
  <c r="AV12" i="23"/>
  <c r="BM12" i="23"/>
  <c r="I14" i="23"/>
  <c r="M15" i="23"/>
  <c r="T16" i="23"/>
  <c r="BI16" i="23"/>
  <c r="BI18" i="23"/>
  <c r="AC20" i="23"/>
  <c r="F26" i="23"/>
  <c r="F30" i="23"/>
  <c r="F28" i="23"/>
  <c r="F23" i="23"/>
  <c r="J27" i="23"/>
  <c r="J26" i="23"/>
  <c r="J23" i="23"/>
  <c r="J22" i="23"/>
  <c r="N30" i="23"/>
  <c r="N27" i="23"/>
  <c r="N26" i="23"/>
  <c r="N22" i="23"/>
  <c r="N23" i="23"/>
  <c r="R24" i="23"/>
  <c r="R23" i="23"/>
  <c r="R22" i="23"/>
  <c r="R27" i="23"/>
  <c r="V26" i="23"/>
  <c r="V30" i="23"/>
  <c r="V23" i="23"/>
  <c r="V28" i="23"/>
  <c r="Z27" i="23"/>
  <c r="Z23" i="23"/>
  <c r="Z26" i="23"/>
  <c r="Z22" i="23"/>
  <c r="AD28" i="23"/>
  <c r="AD30" i="23"/>
  <c r="AD26" i="23"/>
  <c r="AD22" i="23"/>
  <c r="AD23" i="23"/>
  <c r="AH30" i="23"/>
  <c r="AH23" i="23"/>
  <c r="AH27" i="23"/>
  <c r="AH22" i="23"/>
  <c r="AH28" i="23"/>
  <c r="AL26" i="23"/>
  <c r="AL22" i="23"/>
  <c r="AL28" i="23"/>
  <c r="AL23" i="23"/>
  <c r="AP27" i="23"/>
  <c r="AP23" i="23"/>
  <c r="AP22" i="23"/>
  <c r="AP26" i="23"/>
  <c r="AT28" i="23"/>
  <c r="AT22" i="23"/>
  <c r="AT26" i="23"/>
  <c r="AT27" i="23"/>
  <c r="AT23" i="23"/>
  <c r="AX24" i="23"/>
  <c r="AX23" i="23"/>
  <c r="AX27" i="23"/>
  <c r="AX30" i="23"/>
  <c r="BB30" i="23"/>
  <c r="BB22" i="23"/>
  <c r="BB23" i="23"/>
  <c r="BB28" i="23"/>
  <c r="BF27" i="23"/>
  <c r="BF23" i="23"/>
  <c r="BF22" i="23"/>
  <c r="BF26" i="23"/>
  <c r="BJ28" i="23"/>
  <c r="BJ27" i="23"/>
  <c r="BJ22" i="23"/>
  <c r="BJ23" i="23"/>
  <c r="BN24" i="23"/>
  <c r="BN27" i="23"/>
  <c r="BN23" i="23"/>
  <c r="BN30" i="23"/>
  <c r="BN22" i="23"/>
  <c r="BN28" i="23"/>
  <c r="V22" i="23"/>
  <c r="W36" i="23"/>
  <c r="W33" i="23"/>
  <c r="W35" i="23"/>
  <c r="AA36" i="23"/>
  <c r="AA33" i="23"/>
  <c r="AA35" i="23"/>
  <c r="AE36" i="23"/>
  <c r="AE35" i="23"/>
  <c r="AI36" i="23"/>
  <c r="AI35" i="23"/>
  <c r="AI33" i="23"/>
  <c r="AM36" i="23"/>
  <c r="AM33" i="23"/>
  <c r="AQ36" i="23"/>
  <c r="AQ33" i="23"/>
  <c r="AQ35" i="23"/>
  <c r="AU36" i="23"/>
  <c r="AU35" i="23"/>
  <c r="AU33" i="23"/>
  <c r="AY36" i="23"/>
  <c r="AY33" i="23"/>
  <c r="AY35" i="23"/>
  <c r="BC36" i="23"/>
  <c r="BC33" i="23"/>
  <c r="BC35" i="23"/>
  <c r="BG36" i="23"/>
  <c r="BG33" i="23"/>
  <c r="BG35" i="23"/>
  <c r="BK36" i="23"/>
  <c r="BK35" i="23"/>
  <c r="BO36" i="23"/>
  <c r="BO35" i="23"/>
  <c r="BO33" i="23"/>
  <c r="AM35" i="23"/>
  <c r="BK8" i="23"/>
  <c r="BO10" i="23"/>
  <c r="M22" i="23"/>
  <c r="I27" i="23"/>
  <c r="I23" i="23"/>
  <c r="I22" i="23"/>
  <c r="M28" i="23"/>
  <c r="M24" i="23"/>
  <c r="Q28" i="23"/>
  <c r="Q24" i="23"/>
  <c r="Q29" i="23"/>
  <c r="Q23" i="23"/>
  <c r="Q22" i="23"/>
  <c r="Y27" i="23"/>
  <c r="Y22" i="23"/>
  <c r="Y25" i="23"/>
  <c r="Y23" i="23"/>
  <c r="AC28" i="23"/>
  <c r="AC24" i="23"/>
  <c r="AG28" i="23"/>
  <c r="AG24" i="23"/>
  <c r="AG22" i="23"/>
  <c r="AG23" i="23"/>
  <c r="AK25" i="23"/>
  <c r="AK22" i="23"/>
  <c r="AO27" i="23"/>
  <c r="AO23" i="23"/>
  <c r="AS31" i="23"/>
  <c r="AS28" i="23"/>
  <c r="AS24" i="23"/>
  <c r="AS22" i="23"/>
  <c r="AW31" i="23"/>
  <c r="AW28" i="23"/>
  <c r="AW24" i="23"/>
  <c r="AW29" i="23"/>
  <c r="AW23" i="23"/>
  <c r="BA29" i="23"/>
  <c r="BA22" i="23"/>
  <c r="BE25" i="23"/>
  <c r="BE23" i="23"/>
  <c r="BI22" i="23"/>
  <c r="BI28" i="23"/>
  <c r="BI24" i="23"/>
  <c r="BM28" i="23"/>
  <c r="BM24" i="23"/>
  <c r="BM23" i="23"/>
  <c r="E22" i="23"/>
  <c r="U22" i="23"/>
  <c r="AW22" i="23"/>
  <c r="I24" i="23"/>
  <c r="AO24" i="23"/>
  <c r="U25" i="23"/>
  <c r="AC27" i="23"/>
  <c r="E29" i="23"/>
  <c r="AC31" i="23"/>
  <c r="W22" i="23"/>
  <c r="BE34" i="23"/>
  <c r="AC36" i="23"/>
  <c r="AS36" i="23"/>
  <c r="BI36" i="23"/>
  <c r="J20" i="23"/>
  <c r="J19" i="23"/>
  <c r="J17" i="23"/>
  <c r="J13" i="23"/>
  <c r="J9" i="23"/>
  <c r="J18" i="23"/>
  <c r="J16" i="23"/>
  <c r="J12" i="23"/>
  <c r="J8" i="23"/>
  <c r="R20" i="23"/>
  <c r="R17" i="23"/>
  <c r="R13" i="23"/>
  <c r="R9" i="23"/>
  <c r="R16" i="23"/>
  <c r="R12" i="23"/>
  <c r="R8" i="23"/>
  <c r="Z20" i="23"/>
  <c r="Z19" i="23"/>
  <c r="Z17" i="23"/>
  <c r="Z13" i="23"/>
  <c r="Z9" i="23"/>
  <c r="Z18" i="23"/>
  <c r="Z16" i="23"/>
  <c r="Z12" i="23"/>
  <c r="Z8" i="23"/>
  <c r="AL20" i="23"/>
  <c r="AL18" i="23"/>
  <c r="AL17" i="23"/>
  <c r="AL13" i="23"/>
  <c r="AL9" i="23"/>
  <c r="AL16" i="23"/>
  <c r="AL12" i="23"/>
  <c r="AL8" i="23"/>
  <c r="AT20" i="23"/>
  <c r="AT17" i="23"/>
  <c r="AT13" i="23"/>
  <c r="AT9" i="23"/>
  <c r="AT19" i="23"/>
  <c r="AT16" i="23"/>
  <c r="AT12" i="23"/>
  <c r="AT8" i="23"/>
  <c r="BB20" i="23"/>
  <c r="BB18" i="23"/>
  <c r="BB17" i="23"/>
  <c r="BB13" i="23"/>
  <c r="BB16" i="23"/>
  <c r="BB12" i="23"/>
  <c r="BB8" i="23"/>
  <c r="BJ20" i="23"/>
  <c r="BJ17" i="23"/>
  <c r="BJ13" i="23"/>
  <c r="BJ19" i="23"/>
  <c r="BJ16" i="23"/>
  <c r="BJ12" i="23"/>
  <c r="BJ8" i="23"/>
  <c r="F6" i="23"/>
  <c r="BF7" i="23"/>
  <c r="AD10" i="23"/>
  <c r="AT10" i="23"/>
  <c r="R11" i="23"/>
  <c r="AP11" i="23"/>
  <c r="BF11" i="23"/>
  <c r="BN11" i="23"/>
  <c r="V14" i="23"/>
  <c r="BB14" i="23"/>
  <c r="F15" i="23"/>
  <c r="V15" i="23"/>
  <c r="AL15" i="23"/>
  <c r="BB15" i="23"/>
  <c r="H31" i="23"/>
  <c r="H30" i="23"/>
  <c r="H27" i="23"/>
  <c r="H23" i="23"/>
  <c r="H29" i="23"/>
  <c r="H22" i="23"/>
  <c r="H28" i="23"/>
  <c r="H26" i="23"/>
  <c r="P31" i="23"/>
  <c r="P30" i="23"/>
  <c r="P27" i="23"/>
  <c r="P28" i="23"/>
  <c r="P23" i="23"/>
  <c r="P26" i="23"/>
  <c r="P22" i="23"/>
  <c r="P29" i="23"/>
  <c r="AB31" i="23"/>
  <c r="AB30" i="23"/>
  <c r="AB27" i="23"/>
  <c r="AB26" i="23"/>
  <c r="AB23" i="23"/>
  <c r="AB25" i="23"/>
  <c r="AB22" i="23"/>
  <c r="AB29" i="23"/>
  <c r="AB28" i="23"/>
  <c r="AB24" i="23"/>
  <c r="AJ31" i="23"/>
  <c r="AJ30" i="23"/>
  <c r="AJ27" i="23"/>
  <c r="AJ29" i="23"/>
  <c r="AJ23" i="23"/>
  <c r="AJ28" i="23"/>
  <c r="AJ22" i="23"/>
  <c r="AJ24" i="23"/>
  <c r="AV31" i="23"/>
  <c r="AV30" i="23"/>
  <c r="AV27" i="23"/>
  <c r="AV28" i="23"/>
  <c r="AV23" i="23"/>
  <c r="AV26" i="23"/>
  <c r="AV22" i="23"/>
  <c r="AV29" i="23"/>
  <c r="BD31" i="23"/>
  <c r="BD30" i="23"/>
  <c r="BD27" i="23"/>
  <c r="BD25" i="23"/>
  <c r="BD23" i="23"/>
  <c r="BD29" i="23"/>
  <c r="BD22" i="23"/>
  <c r="BD24" i="23"/>
  <c r="P25" i="23"/>
  <c r="X28" i="23"/>
  <c r="G19" i="23"/>
  <c r="G16" i="23"/>
  <c r="G12" i="23"/>
  <c r="G15" i="23"/>
  <c r="G11" i="23"/>
  <c r="G7" i="23"/>
  <c r="O19" i="23"/>
  <c r="O20" i="23"/>
  <c r="O16" i="23"/>
  <c r="O12" i="23"/>
  <c r="O18" i="23"/>
  <c r="O15" i="23"/>
  <c r="O11" i="23"/>
  <c r="O7" i="23"/>
  <c r="W19" i="23"/>
  <c r="W16" i="23"/>
  <c r="W12" i="23"/>
  <c r="W15" i="23"/>
  <c r="W11" i="23"/>
  <c r="W7" i="23"/>
  <c r="AI20" i="23"/>
  <c r="AI19" i="23"/>
  <c r="AI16" i="23"/>
  <c r="AI12" i="23"/>
  <c r="AI15" i="23"/>
  <c r="AI11" i="23"/>
  <c r="AI7" i="23"/>
  <c r="AQ20" i="23"/>
  <c r="AQ19" i="23"/>
  <c r="AQ18" i="23"/>
  <c r="AQ16" i="23"/>
  <c r="AQ12" i="23"/>
  <c r="AQ15" i="23"/>
  <c r="AQ11" i="23"/>
  <c r="AQ7" i="23"/>
  <c r="BC20" i="23"/>
  <c r="BC19" i="23"/>
  <c r="BC16" i="23"/>
  <c r="BC12" i="23"/>
  <c r="BC15" i="23"/>
  <c r="BC11" i="23"/>
  <c r="BC7" i="23"/>
  <c r="BO20" i="23"/>
  <c r="BO19" i="23"/>
  <c r="BO16" i="23"/>
  <c r="BO12" i="23"/>
  <c r="BO8" i="23"/>
  <c r="BO15" i="23"/>
  <c r="BO11" i="23"/>
  <c r="BO7" i="23"/>
  <c r="G6" i="23"/>
  <c r="R6" i="23"/>
  <c r="W6" i="23"/>
  <c r="AH6" i="23"/>
  <c r="AM6" i="23"/>
  <c r="AX6" i="23"/>
  <c r="BC6" i="23"/>
  <c r="BN6" i="23"/>
  <c r="O9" i="23"/>
  <c r="AE9" i="23"/>
  <c r="AU9" i="23"/>
  <c r="O10" i="23"/>
  <c r="AP10" i="23"/>
  <c r="G17" i="23"/>
  <c r="O17" i="23"/>
  <c r="W17" i="23"/>
  <c r="AM17" i="23"/>
  <c r="BC17" i="23"/>
  <c r="G18" i="23"/>
  <c r="R18" i="23"/>
  <c r="AM18" i="23"/>
  <c r="AX18" i="23"/>
  <c r="F19" i="23"/>
  <c r="AL19" i="23"/>
  <c r="P24" i="23"/>
  <c r="AV24" i="23"/>
  <c r="AJ26" i="23"/>
  <c r="BD26" i="23"/>
  <c r="X36" i="23"/>
  <c r="X35" i="23"/>
  <c r="X33" i="23"/>
  <c r="AB36" i="23"/>
  <c r="AB35" i="23"/>
  <c r="AB33" i="23"/>
  <c r="AF36" i="23"/>
  <c r="AF35" i="23"/>
  <c r="AF33" i="23"/>
  <c r="AJ36" i="23"/>
  <c r="AJ35" i="23"/>
  <c r="AJ33" i="23"/>
  <c r="AN36" i="23"/>
  <c r="AN35" i="23"/>
  <c r="AN33" i="23"/>
  <c r="AR36" i="23"/>
  <c r="AR35" i="23"/>
  <c r="AR33" i="23"/>
  <c r="D18" i="23"/>
  <c r="D20" i="23"/>
  <c r="D15" i="23"/>
  <c r="D11" i="23"/>
  <c r="D19" i="23"/>
  <c r="D14" i="23"/>
  <c r="D10" i="23"/>
  <c r="D6" i="23"/>
  <c r="H18" i="23"/>
  <c r="H15" i="23"/>
  <c r="H11" i="23"/>
  <c r="H20" i="23"/>
  <c r="H14" i="23"/>
  <c r="H10" i="23"/>
  <c r="H6" i="23"/>
  <c r="L18" i="23"/>
  <c r="L15" i="23"/>
  <c r="L11" i="23"/>
  <c r="L14" i="23"/>
  <c r="L10" i="23"/>
  <c r="L6" i="23"/>
  <c r="P18" i="23"/>
  <c r="P19" i="23"/>
  <c r="P15" i="23"/>
  <c r="P11" i="23"/>
  <c r="P14" i="23"/>
  <c r="P10" i="23"/>
  <c r="P6" i="23"/>
  <c r="T18" i="23"/>
  <c r="T20" i="23"/>
  <c r="T15" i="23"/>
  <c r="T11" i="23"/>
  <c r="T19" i="23"/>
  <c r="T14" i="23"/>
  <c r="T10" i="23"/>
  <c r="T6" i="23"/>
  <c r="X18" i="23"/>
  <c r="X15" i="23"/>
  <c r="X11" i="23"/>
  <c r="X20" i="23"/>
  <c r="X14" i="23"/>
  <c r="X10" i="23"/>
  <c r="X6" i="23"/>
  <c r="AB18" i="23"/>
  <c r="AB15" i="23"/>
  <c r="AB11" i="23"/>
  <c r="AB14" i="23"/>
  <c r="AB10" i="23"/>
  <c r="AB6" i="23"/>
  <c r="AF18" i="23"/>
  <c r="AF19" i="23"/>
  <c r="AF15" i="23"/>
  <c r="AF11" i="23"/>
  <c r="AF20" i="23"/>
  <c r="AF14" i="23"/>
  <c r="AF10" i="23"/>
  <c r="AF6" i="23"/>
  <c r="AJ18" i="23"/>
  <c r="AJ15" i="23"/>
  <c r="AJ11" i="23"/>
  <c r="AJ19" i="23"/>
  <c r="AJ14" i="23"/>
  <c r="AJ10" i="23"/>
  <c r="AJ6" i="23"/>
  <c r="AN18" i="23"/>
  <c r="AN15" i="23"/>
  <c r="AN11" i="23"/>
  <c r="AN20" i="23"/>
  <c r="AN14" i="23"/>
  <c r="AN10" i="23"/>
  <c r="AN6" i="23"/>
  <c r="AR18" i="23"/>
  <c r="AR15" i="23"/>
  <c r="AR11" i="23"/>
  <c r="AR14" i="23"/>
  <c r="AR10" i="23"/>
  <c r="AR6" i="23"/>
  <c r="AV18" i="23"/>
  <c r="AV19" i="23"/>
  <c r="AV15" i="23"/>
  <c r="AV11" i="23"/>
  <c r="AV20" i="23"/>
  <c r="AV14" i="23"/>
  <c r="AV10" i="23"/>
  <c r="AV6" i="23"/>
  <c r="AZ18" i="23"/>
  <c r="AZ15" i="23"/>
  <c r="AZ11" i="23"/>
  <c r="AZ19" i="23"/>
  <c r="AZ14" i="23"/>
  <c r="AZ10" i="23"/>
  <c r="AZ6" i="23"/>
  <c r="BD18" i="23"/>
  <c r="BD15" i="23"/>
  <c r="BD11" i="23"/>
  <c r="BD20" i="23"/>
  <c r="BD14" i="23"/>
  <c r="BD10" i="23"/>
  <c r="BD6" i="23"/>
  <c r="BH18" i="23"/>
  <c r="BH15" i="23"/>
  <c r="BH11" i="23"/>
  <c r="BH14" i="23"/>
  <c r="BH10" i="23"/>
  <c r="BH6" i="23"/>
  <c r="BL18" i="23"/>
  <c r="BL19" i="23"/>
  <c r="BL15" i="23"/>
  <c r="BL11" i="23"/>
  <c r="BL20" i="23"/>
  <c r="BL14" i="23"/>
  <c r="BL10" i="23"/>
  <c r="BL6" i="23"/>
  <c r="N6" i="23"/>
  <c r="S6" i="23"/>
  <c r="AD6" i="23"/>
  <c r="AI6" i="23"/>
  <c r="AT6" i="23"/>
  <c r="AY6" i="23"/>
  <c r="BJ6" i="23"/>
  <c r="BO6" i="23"/>
  <c r="H7" i="23"/>
  <c r="R7" i="23"/>
  <c r="X7" i="23"/>
  <c r="AH7" i="23"/>
  <c r="AN7" i="23"/>
  <c r="AX7" i="23"/>
  <c r="BD7" i="23"/>
  <c r="BN7" i="23"/>
  <c r="G8" i="23"/>
  <c r="L8" i="23"/>
  <c r="W8" i="23"/>
  <c r="AB8" i="23"/>
  <c r="AR8" i="23"/>
  <c r="BC8" i="23"/>
  <c r="BH8" i="23"/>
  <c r="H9" i="23"/>
  <c r="P9" i="23"/>
  <c r="X9" i="23"/>
  <c r="AF9" i="23"/>
  <c r="AN9" i="23"/>
  <c r="AV9" i="23"/>
  <c r="F10" i="23"/>
  <c r="V10" i="23"/>
  <c r="AL10" i="23"/>
  <c r="AQ10" i="23"/>
  <c r="BB10" i="23"/>
  <c r="N11" i="23"/>
  <c r="AD11" i="23"/>
  <c r="AL11" i="23"/>
  <c r="AT11" i="23"/>
  <c r="BB11" i="23"/>
  <c r="BJ11" i="23"/>
  <c r="D13" i="23"/>
  <c r="L13" i="23"/>
  <c r="T13" i="23"/>
  <c r="AB13" i="23"/>
  <c r="AJ13" i="23"/>
  <c r="AR13" i="23"/>
  <c r="AZ13" i="23"/>
  <c r="BH13" i="23"/>
  <c r="S14" i="23"/>
  <c r="AD14" i="23"/>
  <c r="AI14" i="23"/>
  <c r="AT14" i="23"/>
  <c r="AY14" i="23"/>
  <c r="BJ14" i="23"/>
  <c r="BO14" i="23"/>
  <c r="J15" i="23"/>
  <c r="R15" i="23"/>
  <c r="Z15" i="23"/>
  <c r="AX15" i="23"/>
  <c r="H17" i="23"/>
  <c r="P17" i="23"/>
  <c r="X17" i="23"/>
  <c r="AF17" i="23"/>
  <c r="AN17" i="23"/>
  <c r="AV17" i="23"/>
  <c r="BD17" i="23"/>
  <c r="BL17" i="23"/>
  <c r="BJ18" i="23"/>
  <c r="H19" i="23"/>
  <c r="R19" i="23"/>
  <c r="AN19" i="23"/>
  <c r="G20" i="23"/>
  <c r="H24" i="23"/>
  <c r="H25" i="23"/>
  <c r="BD28" i="23"/>
  <c r="F20" i="23"/>
  <c r="F18" i="23"/>
  <c r="F17" i="23"/>
  <c r="F13" i="23"/>
  <c r="F9" i="23"/>
  <c r="F16" i="23"/>
  <c r="F12" i="23"/>
  <c r="F8" i="23"/>
  <c r="N20" i="23"/>
  <c r="N17" i="23"/>
  <c r="N13" i="23"/>
  <c r="N9" i="23"/>
  <c r="N19" i="23"/>
  <c r="N16" i="23"/>
  <c r="N12" i="23"/>
  <c r="N8" i="23"/>
  <c r="V20" i="23"/>
  <c r="V18" i="23"/>
  <c r="V17" i="23"/>
  <c r="V13" i="23"/>
  <c r="V9" i="23"/>
  <c r="V16" i="23"/>
  <c r="V12" i="23"/>
  <c r="V8" i="23"/>
  <c r="AD20" i="23"/>
  <c r="AD17" i="23"/>
  <c r="AD13" i="23"/>
  <c r="AD9" i="23"/>
  <c r="AD19" i="23"/>
  <c r="AD16" i="23"/>
  <c r="AD12" i="23"/>
  <c r="AD8" i="23"/>
  <c r="AH20" i="23"/>
  <c r="AH17" i="23"/>
  <c r="AH13" i="23"/>
  <c r="AH9" i="23"/>
  <c r="AH16" i="23"/>
  <c r="AH12" i="23"/>
  <c r="AH8" i="23"/>
  <c r="AP20" i="23"/>
  <c r="AP19" i="23"/>
  <c r="AP17" i="23"/>
  <c r="AP13" i="23"/>
  <c r="AP9" i="23"/>
  <c r="AP18" i="23"/>
  <c r="AP16" i="23"/>
  <c r="AP12" i="23"/>
  <c r="AP8" i="23"/>
  <c r="AX20" i="23"/>
  <c r="AX17" i="23"/>
  <c r="AX13" i="23"/>
  <c r="AX9" i="23"/>
  <c r="AX16" i="23"/>
  <c r="AX12" i="23"/>
  <c r="AX8" i="23"/>
  <c r="BF20" i="23"/>
  <c r="BF19" i="23"/>
  <c r="BF17" i="23"/>
  <c r="BF13" i="23"/>
  <c r="BF18" i="23"/>
  <c r="BF16" i="23"/>
  <c r="BF12" i="23"/>
  <c r="BF8" i="23"/>
  <c r="BN20" i="23"/>
  <c r="BN17" i="23"/>
  <c r="BN13" i="23"/>
  <c r="BN16" i="23"/>
  <c r="BN12" i="23"/>
  <c r="BN8" i="23"/>
  <c r="V6" i="23"/>
  <c r="AL6" i="23"/>
  <c r="BB6" i="23"/>
  <c r="J7" i="23"/>
  <c r="Z7" i="23"/>
  <c r="AP7" i="23"/>
  <c r="N10" i="23"/>
  <c r="BJ10" i="23"/>
  <c r="J11" i="23"/>
  <c r="Z11" i="23"/>
  <c r="AH11" i="23"/>
  <c r="AX11" i="23"/>
  <c r="F14" i="23"/>
  <c r="AL14" i="23"/>
  <c r="N15" i="23"/>
  <c r="AD15" i="23"/>
  <c r="AT15" i="23"/>
  <c r="BJ15" i="23"/>
  <c r="N18" i="23"/>
  <c r="AT18" i="23"/>
  <c r="AH19" i="23"/>
  <c r="BN19" i="23"/>
  <c r="D31" i="23"/>
  <c r="D30" i="23"/>
  <c r="D27" i="23"/>
  <c r="D29" i="23"/>
  <c r="D23" i="23"/>
  <c r="D28" i="23"/>
  <c r="D22" i="23"/>
  <c r="D25" i="23"/>
  <c r="D24" i="23"/>
  <c r="L31" i="23"/>
  <c r="L30" i="23"/>
  <c r="L27" i="23"/>
  <c r="L26" i="23"/>
  <c r="L23" i="23"/>
  <c r="L22" i="23"/>
  <c r="L25" i="23"/>
  <c r="L24" i="23"/>
  <c r="T31" i="23"/>
  <c r="T30" i="23"/>
  <c r="T27" i="23"/>
  <c r="T29" i="23"/>
  <c r="T23" i="23"/>
  <c r="T28" i="23"/>
  <c r="T22" i="23"/>
  <c r="T26" i="23"/>
  <c r="T25" i="23"/>
  <c r="T24" i="23"/>
  <c r="X31" i="23"/>
  <c r="X30" i="23"/>
  <c r="X27" i="23"/>
  <c r="X25" i="23"/>
  <c r="X23" i="23"/>
  <c r="X29" i="23"/>
  <c r="X22" i="23"/>
  <c r="AF31" i="23"/>
  <c r="AF30" i="23"/>
  <c r="AF27" i="23"/>
  <c r="AF28" i="23"/>
  <c r="AF23" i="23"/>
  <c r="AF26" i="23"/>
  <c r="AF22" i="23"/>
  <c r="AF25" i="23"/>
  <c r="AN31" i="23"/>
  <c r="AN30" i="23"/>
  <c r="AN27" i="23"/>
  <c r="AN25" i="23"/>
  <c r="AN23" i="23"/>
  <c r="AN29" i="23"/>
  <c r="AN22" i="23"/>
  <c r="AN28" i="23"/>
  <c r="AN26" i="23"/>
  <c r="AR31" i="23"/>
  <c r="AR30" i="23"/>
  <c r="AR27" i="23"/>
  <c r="AR26" i="23"/>
  <c r="AR23" i="23"/>
  <c r="AR25" i="23"/>
  <c r="AR22" i="23"/>
  <c r="AR24" i="23"/>
  <c r="AZ31" i="23"/>
  <c r="AZ30" i="23"/>
  <c r="AZ27" i="23"/>
  <c r="AZ29" i="23"/>
  <c r="AZ23" i="23"/>
  <c r="AZ28" i="23"/>
  <c r="AZ22" i="23"/>
  <c r="AZ26" i="23"/>
  <c r="AZ25" i="23"/>
  <c r="AZ24" i="23"/>
  <c r="BH31" i="23"/>
  <c r="BH30" i="23"/>
  <c r="BH27" i="23"/>
  <c r="BH26" i="23"/>
  <c r="BH23" i="23"/>
  <c r="BH25" i="23"/>
  <c r="BH22" i="23"/>
  <c r="BH29" i="23"/>
  <c r="BH28" i="23"/>
  <c r="BH24" i="23"/>
  <c r="BL31" i="23"/>
  <c r="BL30" i="23"/>
  <c r="BL29" i="23"/>
  <c r="BL27" i="23"/>
  <c r="BL28" i="23"/>
  <c r="BL23" i="23"/>
  <c r="BL26" i="23"/>
  <c r="BL22" i="23"/>
  <c r="BL25" i="23"/>
  <c r="X24" i="23"/>
  <c r="AJ25" i="23"/>
  <c r="AV25" i="23"/>
  <c r="AF29" i="23"/>
  <c r="AR29" i="23"/>
  <c r="K19" i="23"/>
  <c r="K18" i="23"/>
  <c r="K16" i="23"/>
  <c r="K12" i="23"/>
  <c r="K15" i="23"/>
  <c r="K11" i="23"/>
  <c r="K7" i="23"/>
  <c r="S19" i="23"/>
  <c r="S16" i="23"/>
  <c r="S12" i="23"/>
  <c r="S20" i="23"/>
  <c r="S15" i="23"/>
  <c r="S11" i="23"/>
  <c r="S7" i="23"/>
  <c r="AA20" i="23"/>
  <c r="AA19" i="23"/>
  <c r="AA18" i="23"/>
  <c r="AA16" i="23"/>
  <c r="AA12" i="23"/>
  <c r="AA15" i="23"/>
  <c r="AA11" i="23"/>
  <c r="AA7" i="23"/>
  <c r="AE20" i="23"/>
  <c r="AE19" i="23"/>
  <c r="AE16" i="23"/>
  <c r="AE12" i="23"/>
  <c r="AE18" i="23"/>
  <c r="AE15" i="23"/>
  <c r="AE11" i="23"/>
  <c r="AE7" i="23"/>
  <c r="AM20" i="23"/>
  <c r="AM19" i="23"/>
  <c r="AM16" i="23"/>
  <c r="AM12" i="23"/>
  <c r="AM15" i="23"/>
  <c r="AM11" i="23"/>
  <c r="AM7" i="23"/>
  <c r="AU20" i="23"/>
  <c r="AU19" i="23"/>
  <c r="AU16" i="23"/>
  <c r="AU12" i="23"/>
  <c r="AU18" i="23"/>
  <c r="AU15" i="23"/>
  <c r="AU11" i="23"/>
  <c r="AU7" i="23"/>
  <c r="AY20" i="23"/>
  <c r="AY19" i="23"/>
  <c r="AY16" i="23"/>
  <c r="AY12" i="23"/>
  <c r="AY15" i="23"/>
  <c r="AY11" i="23"/>
  <c r="AY7" i="23"/>
  <c r="BG20" i="23"/>
  <c r="BG19" i="23"/>
  <c r="BG18" i="23"/>
  <c r="BG16" i="23"/>
  <c r="BG12" i="23"/>
  <c r="BG15" i="23"/>
  <c r="BG11" i="23"/>
  <c r="BG7" i="23"/>
  <c r="BK20" i="23"/>
  <c r="BK19" i="23"/>
  <c r="BK16" i="23"/>
  <c r="BK12" i="23"/>
  <c r="BK18" i="23"/>
  <c r="BK15" i="23"/>
  <c r="BK11" i="23"/>
  <c r="BK7" i="23"/>
  <c r="F7" i="23"/>
  <c r="V7" i="23"/>
  <c r="AL7" i="23"/>
  <c r="BB7" i="23"/>
  <c r="K8" i="23"/>
  <c r="AA8" i="23"/>
  <c r="AQ8" i="23"/>
  <c r="BG8" i="23"/>
  <c r="G9" i="23"/>
  <c r="W9" i="23"/>
  <c r="AM9" i="23"/>
  <c r="J10" i="23"/>
  <c r="Z10" i="23"/>
  <c r="AE10" i="23"/>
  <c r="AU10" i="23"/>
  <c r="BF10" i="23"/>
  <c r="BK10" i="23"/>
  <c r="K13" i="23"/>
  <c r="S13" i="23"/>
  <c r="AA13" i="23"/>
  <c r="AI13" i="23"/>
  <c r="AQ13" i="23"/>
  <c r="AY13" i="23"/>
  <c r="BG13" i="23"/>
  <c r="BO13" i="23"/>
  <c r="G14" i="23"/>
  <c r="R14" i="23"/>
  <c r="W14" i="23"/>
  <c r="AH14" i="23"/>
  <c r="AM14" i="23"/>
  <c r="AX14" i="23"/>
  <c r="BC14" i="23"/>
  <c r="BN14" i="23"/>
  <c r="J6" i="23"/>
  <c r="O6" i="23"/>
  <c r="Z6" i="23"/>
  <c r="AE6" i="23"/>
  <c r="AP6" i="23"/>
  <c r="AU6" i="23"/>
  <c r="BF6" i="23"/>
  <c r="BK6" i="23"/>
  <c r="N7" i="23"/>
  <c r="AD7" i="23"/>
  <c r="AT7" i="23"/>
  <c r="BJ7" i="23"/>
  <c r="S8" i="23"/>
  <c r="AI8" i="23"/>
  <c r="AY8" i="23"/>
  <c r="K9" i="23"/>
  <c r="S9" i="23"/>
  <c r="AA9" i="23"/>
  <c r="AI9" i="23"/>
  <c r="AQ9" i="23"/>
  <c r="AY9" i="23"/>
  <c r="G10" i="23"/>
  <c r="R10" i="23"/>
  <c r="W10" i="23"/>
  <c r="AH10" i="23"/>
  <c r="AM10" i="23"/>
  <c r="AX10" i="23"/>
  <c r="BC10" i="23"/>
  <c r="BN10" i="23"/>
  <c r="G13" i="23"/>
  <c r="O13" i="23"/>
  <c r="W13" i="23"/>
  <c r="AE13" i="23"/>
  <c r="AM13" i="23"/>
  <c r="AU13" i="23"/>
  <c r="BC13" i="23"/>
  <c r="BK13" i="23"/>
  <c r="J14" i="23"/>
  <c r="O14" i="23"/>
  <c r="Z14" i="23"/>
  <c r="AE14" i="23"/>
  <c r="AP14" i="23"/>
  <c r="AU14" i="23"/>
  <c r="BF14" i="23"/>
  <c r="BK14" i="23"/>
  <c r="K17" i="23"/>
  <c r="S17" i="23"/>
  <c r="AA17" i="23"/>
  <c r="AI17" i="23"/>
  <c r="AQ17" i="23"/>
  <c r="AY17" i="23"/>
  <c r="BG17" i="23"/>
  <c r="BO17" i="23"/>
  <c r="W18" i="23"/>
  <c r="AH18" i="23"/>
  <c r="BC18" i="23"/>
  <c r="BN18" i="23"/>
  <c r="L19" i="23"/>
  <c r="V19" i="23"/>
  <c r="BB19" i="23"/>
  <c r="K20" i="23"/>
  <c r="AJ20" i="23"/>
  <c r="AZ20" i="23"/>
  <c r="G31" i="23"/>
  <c r="G30" i="23"/>
  <c r="G28" i="23"/>
  <c r="G26" i="23"/>
  <c r="G24" i="23"/>
  <c r="G23" i="23"/>
  <c r="G29" i="23"/>
  <c r="G27" i="23"/>
  <c r="K31" i="23"/>
  <c r="K30" i="23"/>
  <c r="K28" i="23"/>
  <c r="K27" i="23"/>
  <c r="K24" i="23"/>
  <c r="K26" i="23"/>
  <c r="K23" i="23"/>
  <c r="K22" i="23"/>
  <c r="K25" i="23"/>
  <c r="O31" i="23"/>
  <c r="O30" i="23"/>
  <c r="O28" i="23"/>
  <c r="O29" i="23"/>
  <c r="O24" i="23"/>
  <c r="O27" i="23"/>
  <c r="O23" i="23"/>
  <c r="O22" i="23"/>
  <c r="S31" i="23"/>
  <c r="S30" i="23"/>
  <c r="S28" i="23"/>
  <c r="S25" i="23"/>
  <c r="S24" i="23"/>
  <c r="S29" i="23"/>
  <c r="S23" i="23"/>
  <c r="S27" i="23"/>
  <c r="S26" i="23"/>
  <c r="W31" i="23"/>
  <c r="W30" i="23"/>
  <c r="W28" i="23"/>
  <c r="W26" i="23"/>
  <c r="W24" i="23"/>
  <c r="W25" i="23"/>
  <c r="W23" i="23"/>
  <c r="AA31" i="23"/>
  <c r="AA30" i="23"/>
  <c r="AA28" i="23"/>
  <c r="AA27" i="23"/>
  <c r="AA24" i="23"/>
  <c r="AA26" i="23"/>
  <c r="AA23" i="23"/>
  <c r="AA22" i="23"/>
  <c r="AA29" i="23"/>
  <c r="AE31" i="23"/>
  <c r="AE30" i="23"/>
  <c r="AE28" i="23"/>
  <c r="AE29" i="23"/>
  <c r="AE24" i="23"/>
  <c r="AE27" i="23"/>
  <c r="AE23" i="23"/>
  <c r="AE26" i="23"/>
  <c r="AE25" i="23"/>
  <c r="AE22" i="23"/>
  <c r="AI31" i="23"/>
  <c r="AI30" i="23"/>
  <c r="AI28" i="23"/>
  <c r="AI25" i="23"/>
  <c r="AI24" i="23"/>
  <c r="AI29" i="23"/>
  <c r="AI23" i="23"/>
  <c r="AM31" i="23"/>
  <c r="AM30" i="23"/>
  <c r="AM28" i="23"/>
  <c r="AM26" i="23"/>
  <c r="AM24" i="23"/>
  <c r="AM25" i="23"/>
  <c r="AM23" i="23"/>
  <c r="AM29" i="23"/>
  <c r="AM27" i="23"/>
  <c r="AQ31" i="23"/>
  <c r="AQ30" i="23"/>
  <c r="AQ28" i="23"/>
  <c r="AQ27" i="23"/>
  <c r="AQ24" i="23"/>
  <c r="AQ26" i="23"/>
  <c r="AQ23" i="23"/>
  <c r="AQ25" i="23"/>
  <c r="AQ22" i="23"/>
  <c r="AU31" i="23"/>
  <c r="AU30" i="23"/>
  <c r="AU28" i="23"/>
  <c r="AU29" i="23"/>
  <c r="AU24" i="23"/>
  <c r="AU27" i="23"/>
  <c r="AU23" i="23"/>
  <c r="AU22" i="23"/>
  <c r="AY31" i="23"/>
  <c r="AY30" i="23"/>
  <c r="AY28" i="23"/>
  <c r="AY25" i="23"/>
  <c r="AY24" i="23"/>
  <c r="AY29" i="23"/>
  <c r="AY23" i="23"/>
  <c r="AY27" i="23"/>
  <c r="AY26" i="23"/>
  <c r="BC31" i="23"/>
  <c r="BC30" i="23"/>
  <c r="BC28" i="23"/>
  <c r="BC26" i="23"/>
  <c r="BC24" i="23"/>
  <c r="BC25" i="23"/>
  <c r="BC23" i="23"/>
  <c r="BG31" i="23"/>
  <c r="BG30" i="23"/>
  <c r="BG28" i="23"/>
  <c r="BG27" i="23"/>
  <c r="BG24" i="23"/>
  <c r="BG26" i="23"/>
  <c r="BG23" i="23"/>
  <c r="BG22" i="23"/>
  <c r="BG29" i="23"/>
  <c r="BK31" i="23"/>
  <c r="BK30" i="23"/>
  <c r="BK28" i="23"/>
  <c r="BK29" i="23"/>
  <c r="BK24" i="23"/>
  <c r="BK27" i="23"/>
  <c r="BK23" i="23"/>
  <c r="BK26" i="23"/>
  <c r="BK25" i="23"/>
  <c r="BK22" i="23"/>
  <c r="BO31" i="23"/>
  <c r="BO30" i="23"/>
  <c r="BO28" i="23"/>
  <c r="BO25" i="23"/>
  <c r="BO24" i="23"/>
  <c r="BO23" i="23"/>
  <c r="G22" i="23"/>
  <c r="AM22" i="23"/>
  <c r="AF24" i="23"/>
  <c r="BL24" i="23"/>
  <c r="O25" i="23"/>
  <c r="AA25" i="23"/>
  <c r="AU25" i="23"/>
  <c r="BG25" i="23"/>
  <c r="AI27" i="23"/>
  <c r="L28" i="23"/>
  <c r="K29" i="23"/>
  <c r="W29" i="23"/>
  <c r="AQ29" i="23"/>
  <c r="BC29" i="23"/>
  <c r="AV36" i="23"/>
  <c r="AV35" i="23"/>
  <c r="AV33" i="23"/>
  <c r="AZ36" i="23"/>
  <c r="AZ35" i="23"/>
  <c r="AZ33" i="23"/>
  <c r="BD36" i="23"/>
  <c r="BD34" i="23"/>
  <c r="BD35" i="23"/>
  <c r="BD33" i="23"/>
  <c r="BH36" i="23"/>
  <c r="BH34" i="23"/>
  <c r="BH35" i="23"/>
  <c r="BH33" i="23"/>
  <c r="BL36" i="23"/>
  <c r="BL34" i="23"/>
  <c r="BL35" i="23"/>
  <c r="BL33" i="23"/>
  <c r="E9" i="23"/>
  <c r="I9" i="23"/>
  <c r="M9" i="23"/>
  <c r="Q9" i="23"/>
  <c r="U9" i="23"/>
  <c r="Y9" i="23"/>
  <c r="AC9" i="23"/>
  <c r="AG9" i="23"/>
  <c r="AK9" i="23"/>
  <c r="AO9" i="23"/>
  <c r="AS9" i="23"/>
  <c r="AW9" i="23"/>
  <c r="E13" i="23"/>
  <c r="I13" i="23"/>
  <c r="M13" i="23"/>
  <c r="Q13" i="23"/>
  <c r="U13" i="23"/>
  <c r="Y13" i="23"/>
  <c r="AC13" i="23"/>
  <c r="AG13" i="23"/>
  <c r="AK13" i="23"/>
  <c r="AO13" i="23"/>
  <c r="AS13" i="23"/>
  <c r="AW13" i="23"/>
  <c r="BA13" i="23"/>
  <c r="BE13" i="23"/>
  <c r="BI13" i="23"/>
  <c r="BM13" i="23"/>
  <c r="E17" i="23"/>
  <c r="I17" i="23"/>
  <c r="M17" i="23"/>
  <c r="Q17" i="23"/>
  <c r="U17" i="23"/>
  <c r="Y17" i="23"/>
  <c r="AG17" i="23"/>
  <c r="AK17" i="23"/>
  <c r="AO17" i="23"/>
  <c r="AW17" i="23"/>
  <c r="BA17" i="23"/>
  <c r="BE17" i="23"/>
  <c r="BM17" i="23"/>
  <c r="E18" i="23"/>
  <c r="U18" i="23"/>
  <c r="AK18" i="23"/>
  <c r="BA18" i="23"/>
  <c r="I19" i="23"/>
  <c r="Y19" i="23"/>
  <c r="AO19" i="23"/>
  <c r="BE19" i="23"/>
  <c r="AG18" i="23"/>
  <c r="AW18" i="23"/>
  <c r="BM18" i="23"/>
  <c r="E30" i="23"/>
  <c r="E26" i="23"/>
  <c r="I30" i="23"/>
  <c r="I31" i="23"/>
  <c r="I26" i="23"/>
  <c r="M30" i="23"/>
  <c r="M26" i="23"/>
  <c r="Q30" i="23"/>
  <c r="Q26" i="23"/>
  <c r="U30" i="23"/>
  <c r="U26" i="23"/>
  <c r="Y30" i="23"/>
  <c r="Y31" i="23"/>
  <c r="Y26" i="23"/>
  <c r="AC30" i="23"/>
  <c r="AC26" i="23"/>
  <c r="AG30" i="23"/>
  <c r="AG26" i="23"/>
  <c r="AK30" i="23"/>
  <c r="AK26" i="23"/>
  <c r="AO30" i="23"/>
  <c r="AO31" i="23"/>
  <c r="AO26" i="23"/>
  <c r="AS30" i="23"/>
  <c r="AS26" i="23"/>
  <c r="AW30" i="23"/>
  <c r="AW26" i="23"/>
  <c r="BA30" i="23"/>
  <c r="BA26" i="23"/>
  <c r="BE30" i="23"/>
  <c r="BE31" i="23"/>
  <c r="BE26" i="23"/>
  <c r="BI30" i="23"/>
  <c r="BI26" i="23"/>
  <c r="BM30" i="23"/>
  <c r="BM29" i="23"/>
  <c r="BM26" i="23"/>
  <c r="F24" i="23"/>
  <c r="J24" i="23"/>
  <c r="N24" i="23"/>
  <c r="V24" i="23"/>
  <c r="Z24" i="23"/>
  <c r="AD24" i="23"/>
  <c r="AH24" i="23"/>
  <c r="AL24" i="23"/>
  <c r="AP24" i="23"/>
  <c r="AT24" i="23"/>
  <c r="BB24" i="23"/>
  <c r="BF24" i="23"/>
  <c r="BJ24" i="23"/>
  <c r="E25" i="23"/>
  <c r="I25" i="23"/>
  <c r="M25" i="23"/>
  <c r="Q25" i="23"/>
  <c r="AG25" i="23"/>
  <c r="AW25" i="23"/>
  <c r="BM25" i="23"/>
  <c r="BB26" i="23"/>
  <c r="E27" i="23"/>
  <c r="U27" i="23"/>
  <c r="AK27" i="23"/>
  <c r="BA27" i="23"/>
  <c r="I28" i="23"/>
  <c r="N28" i="23"/>
  <c r="Y28" i="23"/>
  <c r="AO28" i="23"/>
  <c r="BE28" i="23"/>
  <c r="M29" i="23"/>
  <c r="AC29" i="23"/>
  <c r="AS29" i="23"/>
  <c r="BI29" i="23"/>
  <c r="M31" i="23"/>
  <c r="AG31" i="23"/>
  <c r="BA31" i="23"/>
  <c r="F31" i="23"/>
  <c r="F29" i="23"/>
  <c r="J31" i="23"/>
  <c r="J30" i="23"/>
  <c r="J29" i="23"/>
  <c r="N31" i="23"/>
  <c r="N29" i="23"/>
  <c r="R31" i="23"/>
  <c r="R29" i="23"/>
  <c r="R25" i="23"/>
  <c r="V31" i="23"/>
  <c r="V29" i="23"/>
  <c r="V25" i="23"/>
  <c r="Z31" i="23"/>
  <c r="Z30" i="23"/>
  <c r="Z29" i="23"/>
  <c r="Z25" i="23"/>
  <c r="AD31" i="23"/>
  <c r="AD29" i="23"/>
  <c r="AD25" i="23"/>
  <c r="AH31" i="23"/>
  <c r="AH29" i="23"/>
  <c r="AH25" i="23"/>
  <c r="AL31" i="23"/>
  <c r="AL29" i="23"/>
  <c r="AL25" i="23"/>
  <c r="AP31" i="23"/>
  <c r="AP30" i="23"/>
  <c r="AP29" i="23"/>
  <c r="AP25" i="23"/>
  <c r="AT31" i="23"/>
  <c r="AT29" i="23"/>
  <c r="AT25" i="23"/>
  <c r="AX31" i="23"/>
  <c r="AX29" i="23"/>
  <c r="AX25" i="23"/>
  <c r="BB31" i="23"/>
  <c r="BB29" i="23"/>
  <c r="BB25" i="23"/>
  <c r="BF31" i="23"/>
  <c r="BF30" i="23"/>
  <c r="BF29" i="23"/>
  <c r="BF25" i="23"/>
  <c r="BJ31" i="23"/>
  <c r="BJ29" i="23"/>
  <c r="BJ25" i="23"/>
  <c r="BN29" i="23"/>
  <c r="BN31" i="23"/>
  <c r="BN25" i="23"/>
  <c r="F25" i="23"/>
  <c r="J25" i="23"/>
  <c r="N25" i="23"/>
  <c r="AC25" i="23"/>
  <c r="AS25" i="23"/>
  <c r="BI25" i="23"/>
  <c r="R26" i="23"/>
  <c r="AH26" i="23"/>
  <c r="AX26" i="23"/>
  <c r="BN26" i="23"/>
  <c r="F27" i="23"/>
  <c r="Q27" i="23"/>
  <c r="V27" i="23"/>
  <c r="AG27" i="23"/>
  <c r="AL27" i="23"/>
  <c r="AW27" i="23"/>
  <c r="BB27" i="23"/>
  <c r="BM27" i="23"/>
  <c r="E28" i="23"/>
  <c r="J28" i="23"/>
  <c r="U28" i="23"/>
  <c r="Z28" i="23"/>
  <c r="AK28" i="23"/>
  <c r="AP28" i="23"/>
  <c r="BA28" i="23"/>
  <c r="BF28" i="23"/>
  <c r="I29" i="23"/>
  <c r="Y29" i="23"/>
  <c r="AO29" i="23"/>
  <c r="BE29" i="23"/>
  <c r="R30" i="23"/>
  <c r="AL30" i="23"/>
  <c r="BJ30" i="23"/>
  <c r="Q31" i="23"/>
  <c r="AK31" i="23"/>
  <c r="BI31" i="23"/>
  <c r="BF34" i="23"/>
  <c r="BJ34" i="23"/>
  <c r="BN34" i="23"/>
  <c r="Z36" i="23"/>
  <c r="AD36" i="23"/>
  <c r="AH36" i="23"/>
  <c r="AL36" i="23"/>
  <c r="AP36" i="23"/>
  <c r="AT36" i="23"/>
  <c r="AX36" i="23"/>
  <c r="BB36" i="23"/>
  <c r="BF36" i="23"/>
  <c r="BJ36" i="23"/>
  <c r="BN36" i="23"/>
  <c r="Y33" i="23"/>
  <c r="AC33" i="23"/>
  <c r="AG33" i="23"/>
  <c r="AK33" i="23"/>
  <c r="AO33" i="23"/>
  <c r="AS33" i="23"/>
  <c r="AW33" i="23"/>
  <c r="BA33" i="23"/>
  <c r="BE33" i="23"/>
  <c r="BI33" i="23"/>
  <c r="BM33" i="23"/>
  <c r="BG34" i="23"/>
  <c r="BK34" i="23"/>
  <c r="BO34" i="23"/>
  <c r="Z33" i="23"/>
  <c r="AD33" i="23"/>
  <c r="AH33" i="23"/>
  <c r="AL33" i="23"/>
  <c r="AP33" i="23"/>
  <c r="AT33" i="23"/>
  <c r="AX33" i="23"/>
  <c r="BB33" i="23"/>
  <c r="BF33" i="23"/>
  <c r="BJ33" i="23"/>
  <c r="BN33" i="23"/>
  <c r="E6" i="22"/>
  <c r="AK6" i="22"/>
  <c r="AV7" i="22"/>
  <c r="BI8" i="22"/>
  <c r="AG16" i="22"/>
  <c r="AA22" i="22"/>
  <c r="BG22" i="22"/>
  <c r="O24" i="22"/>
  <c r="AU24" i="22"/>
  <c r="D26" i="22"/>
  <c r="AP26" i="22"/>
  <c r="AF27" i="22"/>
  <c r="L29" i="22"/>
  <c r="AH33" i="22"/>
  <c r="BN33" i="22"/>
  <c r="AX36" i="22"/>
  <c r="P7" i="22"/>
  <c r="M6" i="22"/>
  <c r="AS6" i="22"/>
  <c r="Q8" i="22"/>
  <c r="AW10" i="22"/>
  <c r="AI22" i="22"/>
  <c r="BO22" i="22"/>
  <c r="W24" i="22"/>
  <c r="BC24" i="22"/>
  <c r="L26" i="22"/>
  <c r="AZ26" i="22"/>
  <c r="BD27" i="22"/>
  <c r="AR29" i="22"/>
  <c r="AP33" i="22"/>
  <c r="BB36" i="22"/>
  <c r="U6" i="22"/>
  <c r="AC8" i="22"/>
  <c r="K22" i="22"/>
  <c r="AQ22" i="22"/>
  <c r="AE24" i="22"/>
  <c r="BK24" i="22"/>
  <c r="T26" i="22"/>
  <c r="S28" i="22"/>
  <c r="P30" i="22"/>
  <c r="AX33" i="22"/>
  <c r="BN36" i="22"/>
  <c r="V14" i="22"/>
  <c r="V19" i="22"/>
  <c r="V8" i="22"/>
  <c r="AH19" i="22"/>
  <c r="AH10" i="22"/>
  <c r="AH8" i="22"/>
  <c r="AA11" i="22"/>
  <c r="AA7" i="22"/>
  <c r="AT6" i="22"/>
  <c r="D7" i="22"/>
  <c r="D11" i="22"/>
  <c r="D9" i="22"/>
  <c r="L11" i="22"/>
  <c r="L9" i="22"/>
  <c r="T7" i="22"/>
  <c r="T11" i="22"/>
  <c r="T9" i="22"/>
  <c r="X18" i="22"/>
  <c r="X7" i="22"/>
  <c r="AB7" i="22"/>
  <c r="AB9" i="22"/>
  <c r="AJ7" i="22"/>
  <c r="AJ9" i="22"/>
  <c r="AN9" i="22"/>
  <c r="AN7" i="22"/>
  <c r="AR19" i="22"/>
  <c r="AR9" i="22"/>
  <c r="AZ7" i="22"/>
  <c r="AZ9" i="22"/>
  <c r="BD18" i="22"/>
  <c r="BD7" i="22"/>
  <c r="BH7" i="22"/>
  <c r="BP7" i="22"/>
  <c r="S7" i="22"/>
  <c r="AS8" i="22"/>
  <c r="O9" i="22"/>
  <c r="V10" i="22"/>
  <c r="BM10" i="22"/>
  <c r="AU13" i="22"/>
  <c r="Y27" i="22"/>
  <c r="Y25" i="22"/>
  <c r="AC27" i="22"/>
  <c r="AC23" i="22"/>
  <c r="AS23" i="22"/>
  <c r="AS27" i="22"/>
  <c r="BI27" i="22"/>
  <c r="BI23" i="22"/>
  <c r="R16" i="22"/>
  <c r="R10" i="22"/>
  <c r="AD14" i="22"/>
  <c r="AD10" i="22"/>
  <c r="AD8" i="22"/>
  <c r="AP16" i="22"/>
  <c r="AP8" i="22"/>
  <c r="AP10" i="22"/>
  <c r="AX16" i="22"/>
  <c r="AX8" i="22"/>
  <c r="AX10" i="22"/>
  <c r="W13" i="22"/>
  <c r="W9" i="22"/>
  <c r="AQ7" i="22"/>
  <c r="AQ15" i="22"/>
  <c r="AY11" i="22"/>
  <c r="AY15" i="22"/>
  <c r="BC13" i="22"/>
  <c r="V6" i="22"/>
  <c r="AL6" i="22"/>
  <c r="H9" i="22"/>
  <c r="H7" i="22"/>
  <c r="I12" i="22"/>
  <c r="I8" i="22"/>
  <c r="Y16" i="22"/>
  <c r="Y8" i="22"/>
  <c r="Y12" i="22"/>
  <c r="AG19" i="22"/>
  <c r="AG12" i="22"/>
  <c r="AG8" i="22"/>
  <c r="AO12" i="22"/>
  <c r="AO8" i="22"/>
  <c r="AO16" i="22"/>
  <c r="AW16" i="22"/>
  <c r="AW8" i="22"/>
  <c r="BA10" i="22"/>
  <c r="BA14" i="22"/>
  <c r="BE16" i="22"/>
  <c r="BE8" i="22"/>
  <c r="BE6" i="22"/>
  <c r="BE12" i="22"/>
  <c r="BI14" i="22"/>
  <c r="BI10" i="22"/>
  <c r="BM12" i="22"/>
  <c r="BM8" i="22"/>
  <c r="BM6" i="22"/>
  <c r="R6" i="22"/>
  <c r="Z6" i="22"/>
  <c r="AH6" i="22"/>
  <c r="AP6" i="22"/>
  <c r="AX6" i="22"/>
  <c r="AF7" i="22"/>
  <c r="BL7" i="22"/>
  <c r="BA8" i="22"/>
  <c r="H11" i="22"/>
  <c r="AS14" i="22"/>
  <c r="N14" i="22"/>
  <c r="N18" i="22"/>
  <c r="N10" i="22"/>
  <c r="N8" i="22"/>
  <c r="Z18" i="22"/>
  <c r="Z10" i="22"/>
  <c r="AL14" i="22"/>
  <c r="AL8" i="22"/>
  <c r="AT14" i="22"/>
  <c r="AT10" i="22"/>
  <c r="AT8" i="22"/>
  <c r="BB14" i="22"/>
  <c r="BB10" i="22"/>
  <c r="BB8" i="22"/>
  <c r="BB6" i="22"/>
  <c r="BF18" i="22"/>
  <c r="BF8" i="22"/>
  <c r="BF10" i="22"/>
  <c r="BJ14" i="22"/>
  <c r="BJ10" i="22"/>
  <c r="BJ8" i="22"/>
  <c r="BJ6" i="22"/>
  <c r="BN16" i="22"/>
  <c r="BN8" i="22"/>
  <c r="BN10" i="22"/>
  <c r="AU9" i="22"/>
  <c r="BG11" i="22"/>
  <c r="S15" i="22"/>
  <c r="BB19" i="22"/>
  <c r="D22" i="22"/>
  <c r="L22" i="22"/>
  <c r="T22" i="22"/>
  <c r="AB22" i="22"/>
  <c r="AJ22" i="22"/>
  <c r="AR22" i="22"/>
  <c r="AZ22" i="22"/>
  <c r="BH22" i="22"/>
  <c r="BP22" i="22"/>
  <c r="H24" i="22"/>
  <c r="P24" i="22"/>
  <c r="X24" i="22"/>
  <c r="AF24" i="22"/>
  <c r="AN24" i="22"/>
  <c r="AV24" i="22"/>
  <c r="BD24" i="22"/>
  <c r="BL24" i="22"/>
  <c r="G26" i="22"/>
  <c r="O26" i="22"/>
  <c r="W26" i="22"/>
  <c r="AE26" i="22"/>
  <c r="AQ26" i="22"/>
  <c r="BG26" i="22"/>
  <c r="D27" i="22"/>
  <c r="X27" i="22"/>
  <c r="AN27" i="22"/>
  <c r="AA28" i="22"/>
  <c r="BG28" i="22"/>
  <c r="T29" i="22"/>
  <c r="AZ29" i="22"/>
  <c r="AF30" i="22"/>
  <c r="W31" i="22"/>
  <c r="AA33" i="22"/>
  <c r="AI33" i="22"/>
  <c r="AQ33" i="22"/>
  <c r="AY33" i="22"/>
  <c r="BG33" i="22"/>
  <c r="BO33" i="22"/>
  <c r="BG34" i="22"/>
  <c r="Z36" i="22"/>
  <c r="AP36" i="22"/>
  <c r="BF36" i="22"/>
  <c r="AM22" i="22"/>
  <c r="AU22" i="22"/>
  <c r="BC22" i="22"/>
  <c r="BK22" i="22"/>
  <c r="K24" i="22"/>
  <c r="S24" i="22"/>
  <c r="AA24" i="22"/>
  <c r="AI24" i="22"/>
  <c r="AQ24" i="22"/>
  <c r="BO24" i="22"/>
  <c r="H26" i="22"/>
  <c r="P26" i="22"/>
  <c r="X26" i="22"/>
  <c r="AF26" i="22"/>
  <c r="H27" i="22"/>
  <c r="BL27" i="22"/>
  <c r="AB29" i="22"/>
  <c r="BH29" i="22"/>
  <c r="AV30" i="22"/>
  <c r="AD33" i="22"/>
  <c r="AL33" i="22"/>
  <c r="AT33" i="22"/>
  <c r="BB33" i="22"/>
  <c r="BJ33" i="22"/>
  <c r="BK34" i="22"/>
  <c r="AD36" i="22"/>
  <c r="AT36" i="22"/>
  <c r="BJ36" i="22"/>
  <c r="P22" i="22"/>
  <c r="AV22" i="22"/>
  <c r="BL22" i="22"/>
  <c r="D24" i="22"/>
  <c r="AJ24" i="22"/>
  <c r="AR24" i="22"/>
  <c r="BH24" i="22"/>
  <c r="BP24" i="22"/>
  <c r="K26" i="22"/>
  <c r="AJ26" i="22"/>
  <c r="AV26" i="22"/>
  <c r="BL26" i="22"/>
  <c r="R27" i="22"/>
  <c r="W33" i="22"/>
  <c r="AE33" i="22"/>
  <c r="AM33" i="22"/>
  <c r="AU33" i="22"/>
  <c r="BC33" i="22"/>
  <c r="BK33" i="22"/>
  <c r="BO34" i="22"/>
  <c r="AH36" i="22"/>
  <c r="F10" i="22"/>
  <c r="G19" i="22"/>
  <c r="G20" i="22"/>
  <c r="G18" i="22"/>
  <c r="G16" i="22"/>
  <c r="G14" i="22"/>
  <c r="G12" i="22"/>
  <c r="G11" i="22"/>
  <c r="G15" i="22"/>
  <c r="G10" i="22"/>
  <c r="G8" i="22"/>
  <c r="G6" i="22"/>
  <c r="O19" i="22"/>
  <c r="O20" i="22"/>
  <c r="O16" i="22"/>
  <c r="O14" i="22"/>
  <c r="O12" i="22"/>
  <c r="O11" i="22"/>
  <c r="O15" i="22"/>
  <c r="O18" i="22"/>
  <c r="O10" i="22"/>
  <c r="O8" i="22"/>
  <c r="O6" i="22"/>
  <c r="S19" i="22"/>
  <c r="S16" i="22"/>
  <c r="S14" i="22"/>
  <c r="S12" i="22"/>
  <c r="S11" i="22"/>
  <c r="S18" i="22"/>
  <c r="S17" i="22"/>
  <c r="S13" i="22"/>
  <c r="S10" i="22"/>
  <c r="S8" i="22"/>
  <c r="S6" i="22"/>
  <c r="W19" i="22"/>
  <c r="W18" i="22"/>
  <c r="W20" i="22"/>
  <c r="W16" i="22"/>
  <c r="W14" i="22"/>
  <c r="W12" i="22"/>
  <c r="W15" i="22"/>
  <c r="W11" i="22"/>
  <c r="W10" i="22"/>
  <c r="W8" i="22"/>
  <c r="W6" i="22"/>
  <c r="AA19" i="22"/>
  <c r="AA18" i="22"/>
  <c r="AA16" i="22"/>
  <c r="AA14" i="22"/>
  <c r="AA12" i="22"/>
  <c r="AA20" i="22"/>
  <c r="AA17" i="22"/>
  <c r="AA13" i="22"/>
  <c r="AA10" i="22"/>
  <c r="AA8" i="22"/>
  <c r="AA6" i="22"/>
  <c r="AE19" i="22"/>
  <c r="AE20" i="22"/>
  <c r="AE16" i="22"/>
  <c r="AE14" i="22"/>
  <c r="AE12" i="22"/>
  <c r="AE18" i="22"/>
  <c r="AE15" i="22"/>
  <c r="AE11" i="22"/>
  <c r="AE10" i="22"/>
  <c r="AE8" i="22"/>
  <c r="AE6" i="22"/>
  <c r="AI19" i="22"/>
  <c r="AI16" i="22"/>
  <c r="AI14" i="22"/>
  <c r="AI12" i="22"/>
  <c r="AI17" i="22"/>
  <c r="AI13" i="22"/>
  <c r="AI10" i="22"/>
  <c r="AI8" i="22"/>
  <c r="AI6" i="22"/>
  <c r="AM19" i="22"/>
  <c r="AM18" i="22"/>
  <c r="AM20" i="22"/>
  <c r="AM16" i="22"/>
  <c r="AM14" i="22"/>
  <c r="AM12" i="22"/>
  <c r="AM15" i="22"/>
  <c r="AM11" i="22"/>
  <c r="AM10" i="22"/>
  <c r="AM8" i="22"/>
  <c r="AM6" i="22"/>
  <c r="AQ19" i="22"/>
  <c r="AQ18" i="22"/>
  <c r="AQ16" i="22"/>
  <c r="AQ14" i="22"/>
  <c r="AQ12" i="22"/>
  <c r="AQ20" i="22"/>
  <c r="AQ17" i="22"/>
  <c r="AQ13" i="22"/>
  <c r="AQ10" i="22"/>
  <c r="AQ8" i="22"/>
  <c r="AQ6" i="22"/>
  <c r="AU19" i="22"/>
  <c r="AU20" i="22"/>
  <c r="AU16" i="22"/>
  <c r="AU14" i="22"/>
  <c r="AU12" i="22"/>
  <c r="AU15" i="22"/>
  <c r="AU11" i="22"/>
  <c r="AU18" i="22"/>
  <c r="AU10" i="22"/>
  <c r="AU8" i="22"/>
  <c r="AU6" i="22"/>
  <c r="AY19" i="22"/>
  <c r="AY20" i="22"/>
  <c r="AY16" i="22"/>
  <c r="AY14" i="22"/>
  <c r="AY12" i="22"/>
  <c r="AY18" i="22"/>
  <c r="AY17" i="22"/>
  <c r="AY13" i="22"/>
  <c r="AY10" i="22"/>
  <c r="AY8" i="22"/>
  <c r="AY6" i="22"/>
  <c r="BC19" i="22"/>
  <c r="BC18" i="22"/>
  <c r="BC20" i="22"/>
  <c r="BC16" i="22"/>
  <c r="BC14" i="22"/>
  <c r="BC12" i="22"/>
  <c r="BC15" i="22"/>
  <c r="BC11" i="22"/>
  <c r="BC10" i="22"/>
  <c r="BC8" i="22"/>
  <c r="BC6" i="22"/>
  <c r="BG19" i="22"/>
  <c r="BG20" i="22"/>
  <c r="BG18" i="22"/>
  <c r="BG16" i="22"/>
  <c r="BG14" i="22"/>
  <c r="BG12" i="22"/>
  <c r="BG17" i="22"/>
  <c r="BG13" i="22"/>
  <c r="BG10" i="22"/>
  <c r="BG8" i="22"/>
  <c r="BG6" i="22"/>
  <c r="BK19" i="22"/>
  <c r="BK20" i="22"/>
  <c r="BK16" i="22"/>
  <c r="BK14" i="22"/>
  <c r="BK12" i="22"/>
  <c r="BK18" i="22"/>
  <c r="BK15" i="22"/>
  <c r="BK11" i="22"/>
  <c r="BK10" i="22"/>
  <c r="BK8" i="22"/>
  <c r="BK6" i="22"/>
  <c r="BO19" i="22"/>
  <c r="BO20" i="22"/>
  <c r="BO16" i="22"/>
  <c r="BO14" i="22"/>
  <c r="BO12" i="22"/>
  <c r="BO17" i="22"/>
  <c r="BO13" i="22"/>
  <c r="BO10" i="22"/>
  <c r="BO8" i="22"/>
  <c r="BO6" i="22"/>
  <c r="L7" i="22"/>
  <c r="AR7" i="22"/>
  <c r="J8" i="22"/>
  <c r="X9" i="22"/>
  <c r="AI11" i="22"/>
  <c r="BO11" i="22"/>
  <c r="AE13" i="22"/>
  <c r="BK13" i="22"/>
  <c r="AA15" i="22"/>
  <c r="BG15" i="22"/>
  <c r="W17" i="22"/>
  <c r="BC17" i="22"/>
  <c r="BO18" i="22"/>
  <c r="AI20" i="22"/>
  <c r="F20" i="22"/>
  <c r="F17" i="22"/>
  <c r="F15" i="22"/>
  <c r="F13" i="22"/>
  <c r="F16" i="22"/>
  <c r="F12" i="22"/>
  <c r="F19" i="22"/>
  <c r="F11" i="22"/>
  <c r="F9" i="22"/>
  <c r="F7" i="22"/>
  <c r="F18" i="22"/>
  <c r="F14" i="22"/>
  <c r="U14" i="22"/>
  <c r="Q16" i="22"/>
  <c r="K19" i="22"/>
  <c r="K18" i="22"/>
  <c r="K16" i="22"/>
  <c r="K14" i="22"/>
  <c r="K12" i="22"/>
  <c r="K11" i="22"/>
  <c r="K20" i="22"/>
  <c r="K17" i="22"/>
  <c r="K13" i="22"/>
  <c r="K10" i="22"/>
  <c r="K8" i="22"/>
  <c r="K6" i="22"/>
  <c r="D18" i="22"/>
  <c r="D16" i="22"/>
  <c r="D14" i="22"/>
  <c r="D12" i="22"/>
  <c r="D19" i="22"/>
  <c r="D17" i="22"/>
  <c r="D13" i="22"/>
  <c r="D10" i="22"/>
  <c r="D8" i="22"/>
  <c r="D6" i="22"/>
  <c r="D20" i="22"/>
  <c r="D15" i="22"/>
  <c r="H20" i="22"/>
  <c r="H18" i="22"/>
  <c r="H16" i="22"/>
  <c r="H14" i="22"/>
  <c r="H12" i="22"/>
  <c r="H19" i="22"/>
  <c r="H15" i="22"/>
  <c r="H10" i="22"/>
  <c r="H8" i="22"/>
  <c r="H6" i="22"/>
  <c r="H17" i="22"/>
  <c r="H13" i="22"/>
  <c r="L18" i="22"/>
  <c r="L16" i="22"/>
  <c r="L14" i="22"/>
  <c r="L12" i="22"/>
  <c r="L20" i="22"/>
  <c r="L17" i="22"/>
  <c r="L13" i="22"/>
  <c r="L10" i="22"/>
  <c r="L8" i="22"/>
  <c r="L6" i="22"/>
  <c r="L15" i="22"/>
  <c r="P20" i="22"/>
  <c r="P19" i="22"/>
  <c r="P16" i="22"/>
  <c r="P14" i="22"/>
  <c r="P12" i="22"/>
  <c r="P18" i="22"/>
  <c r="P15" i="22"/>
  <c r="P10" i="22"/>
  <c r="P8" i="22"/>
  <c r="P6" i="22"/>
  <c r="P17" i="22"/>
  <c r="P13" i="22"/>
  <c r="T16" i="22"/>
  <c r="T14" i="22"/>
  <c r="T12" i="22"/>
  <c r="T19" i="22"/>
  <c r="T18" i="22"/>
  <c r="T17" i="22"/>
  <c r="T13" i="22"/>
  <c r="T10" i="22"/>
  <c r="T8" i="22"/>
  <c r="T6" i="22"/>
  <c r="T20" i="22"/>
  <c r="T15" i="22"/>
  <c r="X20" i="22"/>
  <c r="X16" i="22"/>
  <c r="X14" i="22"/>
  <c r="X12" i="22"/>
  <c r="X15" i="22"/>
  <c r="X11" i="22"/>
  <c r="X10" i="22"/>
  <c r="X8" i="22"/>
  <c r="X6" i="22"/>
  <c r="X19" i="22"/>
  <c r="X17" i="22"/>
  <c r="X13" i="22"/>
  <c r="AB18" i="22"/>
  <c r="AB16" i="22"/>
  <c r="AB14" i="22"/>
  <c r="AB12" i="22"/>
  <c r="AB20" i="22"/>
  <c r="AB17" i="22"/>
  <c r="AB13" i="22"/>
  <c r="AB19" i="22"/>
  <c r="AB10" i="22"/>
  <c r="AB8" i="22"/>
  <c r="AB6" i="22"/>
  <c r="AB15" i="22"/>
  <c r="AB11" i="22"/>
  <c r="AF20" i="22"/>
  <c r="AF19" i="22"/>
  <c r="AF16" i="22"/>
  <c r="AF14" i="22"/>
  <c r="AF12" i="22"/>
  <c r="AF18" i="22"/>
  <c r="AF15" i="22"/>
  <c r="AF11" i="22"/>
  <c r="AF10" i="22"/>
  <c r="AF8" i="22"/>
  <c r="AF6" i="22"/>
  <c r="AF17" i="22"/>
  <c r="AF13" i="22"/>
  <c r="AJ16" i="22"/>
  <c r="AJ14" i="22"/>
  <c r="AJ12" i="22"/>
  <c r="AJ19" i="22"/>
  <c r="AJ17" i="22"/>
  <c r="AJ13" i="22"/>
  <c r="AJ10" i="22"/>
  <c r="AJ8" i="22"/>
  <c r="AJ6" i="22"/>
  <c r="AJ20" i="22"/>
  <c r="AJ18" i="22"/>
  <c r="AJ15" i="22"/>
  <c r="AJ11" i="22"/>
  <c r="AN20" i="22"/>
  <c r="AN16" i="22"/>
  <c r="AN14" i="22"/>
  <c r="AN12" i="22"/>
  <c r="AN19" i="22"/>
  <c r="AN15" i="22"/>
  <c r="AN11" i="22"/>
  <c r="AN18" i="22"/>
  <c r="AN10" i="22"/>
  <c r="AN8" i="22"/>
  <c r="AN6" i="22"/>
  <c r="AN17" i="22"/>
  <c r="AN13" i="22"/>
  <c r="AR18" i="22"/>
  <c r="AR16" i="22"/>
  <c r="AR14" i="22"/>
  <c r="AR12" i="22"/>
  <c r="AR20" i="22"/>
  <c r="AR17" i="22"/>
  <c r="AR13" i="22"/>
  <c r="AR10" i="22"/>
  <c r="AR8" i="22"/>
  <c r="AR6" i="22"/>
  <c r="AR15" i="22"/>
  <c r="AR11" i="22"/>
  <c r="AV20" i="22"/>
  <c r="AV19" i="22"/>
  <c r="AV16" i="22"/>
  <c r="AV14" i="22"/>
  <c r="AV12" i="22"/>
  <c r="AV18" i="22"/>
  <c r="AV15" i="22"/>
  <c r="AV11" i="22"/>
  <c r="AV10" i="22"/>
  <c r="AV8" i="22"/>
  <c r="AV6" i="22"/>
  <c r="AV17" i="22"/>
  <c r="AV13" i="22"/>
  <c r="AZ16" i="22"/>
  <c r="AZ14" i="22"/>
  <c r="AZ12" i="22"/>
  <c r="AZ19" i="22"/>
  <c r="AZ18" i="22"/>
  <c r="AZ17" i="22"/>
  <c r="AZ13" i="22"/>
  <c r="AZ10" i="22"/>
  <c r="AZ8" i="22"/>
  <c r="AZ6" i="22"/>
  <c r="AZ15" i="22"/>
  <c r="AZ11" i="22"/>
  <c r="BD20" i="22"/>
  <c r="BD16" i="22"/>
  <c r="BD14" i="22"/>
  <c r="BD12" i="22"/>
  <c r="BD15" i="22"/>
  <c r="BD11" i="22"/>
  <c r="BD10" i="22"/>
  <c r="BD8" i="22"/>
  <c r="BD6" i="22"/>
  <c r="BD19" i="22"/>
  <c r="BD17" i="22"/>
  <c r="BD13" i="22"/>
  <c r="BH19" i="22"/>
  <c r="BH18" i="22"/>
  <c r="BH16" i="22"/>
  <c r="BH14" i="22"/>
  <c r="BH12" i="22"/>
  <c r="BH17" i="22"/>
  <c r="BH13" i="22"/>
  <c r="BH10" i="22"/>
  <c r="BH8" i="22"/>
  <c r="BH6" i="22"/>
  <c r="BH20" i="22"/>
  <c r="BH15" i="22"/>
  <c r="BH11" i="22"/>
  <c r="BL19" i="22"/>
  <c r="BL20" i="22"/>
  <c r="BL16" i="22"/>
  <c r="BL14" i="22"/>
  <c r="BL12" i="22"/>
  <c r="BL18" i="22"/>
  <c r="BL15" i="22"/>
  <c r="BL11" i="22"/>
  <c r="BL10" i="22"/>
  <c r="BL8" i="22"/>
  <c r="BL6" i="22"/>
  <c r="BL17" i="22"/>
  <c r="BL13" i="22"/>
  <c r="BP19" i="22"/>
  <c r="BP16" i="22"/>
  <c r="BP14" i="22"/>
  <c r="BP12" i="22"/>
  <c r="BP17" i="22"/>
  <c r="BP13" i="22"/>
  <c r="BP20" i="22"/>
  <c r="BP10" i="22"/>
  <c r="BP8" i="22"/>
  <c r="BP6" i="22"/>
  <c r="BP18" i="22"/>
  <c r="BP15" i="22"/>
  <c r="BP11" i="22"/>
  <c r="I6" i="22"/>
  <c r="G7" i="22"/>
  <c r="O7" i="22"/>
  <c r="W7" i="22"/>
  <c r="AE7" i="22"/>
  <c r="AM7" i="22"/>
  <c r="AU7" i="22"/>
  <c r="BC7" i="22"/>
  <c r="BK7" i="22"/>
  <c r="E8" i="22"/>
  <c r="K9" i="22"/>
  <c r="S9" i="22"/>
  <c r="AA9" i="22"/>
  <c r="AI9" i="22"/>
  <c r="AQ9" i="22"/>
  <c r="AY9" i="22"/>
  <c r="P11" i="22"/>
  <c r="AQ11" i="22"/>
  <c r="G13" i="22"/>
  <c r="AM13" i="22"/>
  <c r="AI15" i="22"/>
  <c r="BO15" i="22"/>
  <c r="AE17" i="22"/>
  <c r="BK17" i="22"/>
  <c r="AI18" i="22"/>
  <c r="L19" i="22"/>
  <c r="AZ20" i="22"/>
  <c r="J20" i="22"/>
  <c r="J19" i="22"/>
  <c r="J17" i="22"/>
  <c r="J15" i="22"/>
  <c r="J13" i="22"/>
  <c r="J18" i="22"/>
  <c r="J14" i="22"/>
  <c r="J11" i="22"/>
  <c r="J9" i="22"/>
  <c r="J7" i="22"/>
  <c r="J16" i="22"/>
  <c r="J12" i="22"/>
  <c r="E20" i="22"/>
  <c r="E19" i="22"/>
  <c r="E17" i="22"/>
  <c r="E15" i="22"/>
  <c r="E13" i="22"/>
  <c r="E10" i="22"/>
  <c r="E16" i="22"/>
  <c r="E12" i="22"/>
  <c r="E11" i="22"/>
  <c r="E9" i="22"/>
  <c r="E7" i="22"/>
  <c r="I20" i="22"/>
  <c r="I19" i="22"/>
  <c r="I17" i="22"/>
  <c r="I15" i="22"/>
  <c r="I13" i="22"/>
  <c r="I10" i="22"/>
  <c r="I18" i="22"/>
  <c r="I14" i="22"/>
  <c r="I11" i="22"/>
  <c r="I9" i="22"/>
  <c r="I7" i="22"/>
  <c r="M20" i="22"/>
  <c r="M18" i="22"/>
  <c r="M17" i="22"/>
  <c r="M15" i="22"/>
  <c r="M13" i="22"/>
  <c r="M10" i="22"/>
  <c r="M16" i="22"/>
  <c r="M12" i="22"/>
  <c r="M19" i="22"/>
  <c r="M11" i="22"/>
  <c r="M9" i="22"/>
  <c r="M7" i="22"/>
  <c r="Q20" i="22"/>
  <c r="Q18" i="22"/>
  <c r="Q17" i="22"/>
  <c r="Q15" i="22"/>
  <c r="Q13" i="22"/>
  <c r="Q10" i="22"/>
  <c r="Q19" i="22"/>
  <c r="Q14" i="22"/>
  <c r="Q11" i="22"/>
  <c r="Q9" i="22"/>
  <c r="Q7" i="22"/>
  <c r="U20" i="22"/>
  <c r="U18" i="22"/>
  <c r="U19" i="22"/>
  <c r="U17" i="22"/>
  <c r="U15" i="22"/>
  <c r="U13" i="22"/>
  <c r="U11" i="22"/>
  <c r="U10" i="22"/>
  <c r="U16" i="22"/>
  <c r="U12" i="22"/>
  <c r="U9" i="22"/>
  <c r="U7" i="22"/>
  <c r="J6" i="22"/>
  <c r="F8" i="22"/>
  <c r="Q12" i="22"/>
  <c r="O13" i="22"/>
  <c r="M14" i="22"/>
  <c r="K15" i="22"/>
  <c r="I16" i="22"/>
  <c r="G17" i="22"/>
  <c r="AM17" i="22"/>
  <c r="E18" i="22"/>
  <c r="Y20" i="22"/>
  <c r="Y18" i="22"/>
  <c r="Y19" i="22"/>
  <c r="Y17" i="22"/>
  <c r="Y15" i="22"/>
  <c r="Y13" i="22"/>
  <c r="Y11" i="22"/>
  <c r="AC20" i="22"/>
  <c r="AC18" i="22"/>
  <c r="AC17" i="22"/>
  <c r="AC15" i="22"/>
  <c r="AC13" i="22"/>
  <c r="AC11" i="22"/>
  <c r="AG20" i="22"/>
  <c r="AG18" i="22"/>
  <c r="AG17" i="22"/>
  <c r="AG15" i="22"/>
  <c r="AG13" i="22"/>
  <c r="AG11" i="22"/>
  <c r="AK20" i="22"/>
  <c r="AK18" i="22"/>
  <c r="AK19" i="22"/>
  <c r="AK17" i="22"/>
  <c r="AK15" i="22"/>
  <c r="AK13" i="22"/>
  <c r="AK11" i="22"/>
  <c r="AO20" i="22"/>
  <c r="AO18" i="22"/>
  <c r="AO19" i="22"/>
  <c r="AO17" i="22"/>
  <c r="AO15" i="22"/>
  <c r="AO13" i="22"/>
  <c r="AO11" i="22"/>
  <c r="AS20" i="22"/>
  <c r="AS18" i="22"/>
  <c r="AS17" i="22"/>
  <c r="AS15" i="22"/>
  <c r="AS13" i="22"/>
  <c r="AS11" i="22"/>
  <c r="AW20" i="22"/>
  <c r="AW18" i="22"/>
  <c r="AW17" i="22"/>
  <c r="AW15" i="22"/>
  <c r="AW13" i="22"/>
  <c r="AW11" i="22"/>
  <c r="BA20" i="22"/>
  <c r="BA18" i="22"/>
  <c r="BA19" i="22"/>
  <c r="BA17" i="22"/>
  <c r="BA15" i="22"/>
  <c r="BA13" i="22"/>
  <c r="BA11" i="22"/>
  <c r="BE20" i="22"/>
  <c r="BE18" i="22"/>
  <c r="BE19" i="22"/>
  <c r="BE17" i="22"/>
  <c r="BE15" i="22"/>
  <c r="BE13" i="22"/>
  <c r="BE11" i="22"/>
  <c r="BI20" i="22"/>
  <c r="BI18" i="22"/>
  <c r="BI17" i="22"/>
  <c r="BI15" i="22"/>
  <c r="BI13" i="22"/>
  <c r="BI11" i="22"/>
  <c r="BM20" i="22"/>
  <c r="BM18" i="22"/>
  <c r="BM19" i="22"/>
  <c r="BM17" i="22"/>
  <c r="BM15" i="22"/>
  <c r="BM13" i="22"/>
  <c r="BM11" i="22"/>
  <c r="Y7" i="22"/>
  <c r="AC7" i="22"/>
  <c r="AG7" i="22"/>
  <c r="AK7" i="22"/>
  <c r="AO7" i="22"/>
  <c r="AS7" i="22"/>
  <c r="AW7" i="22"/>
  <c r="BA7" i="22"/>
  <c r="BE7" i="22"/>
  <c r="BI7" i="22"/>
  <c r="BM7" i="22"/>
  <c r="Y9" i="22"/>
  <c r="AC9" i="22"/>
  <c r="AG9" i="22"/>
  <c r="AK9" i="22"/>
  <c r="AO9" i="22"/>
  <c r="AS9" i="22"/>
  <c r="AW9" i="22"/>
  <c r="V11" i="22"/>
  <c r="R12" i="22"/>
  <c r="Z12" i="22"/>
  <c r="AH12" i="22"/>
  <c r="AP12" i="22"/>
  <c r="AX12" i="22"/>
  <c r="BF12" i="22"/>
  <c r="BN12" i="22"/>
  <c r="Z16" i="22"/>
  <c r="AH16" i="22"/>
  <c r="BF16" i="22"/>
  <c r="AS19" i="22"/>
  <c r="N20" i="22"/>
  <c r="N17" i="22"/>
  <c r="N15" i="22"/>
  <c r="N13" i="22"/>
  <c r="N19" i="22"/>
  <c r="R20" i="22"/>
  <c r="R18" i="22"/>
  <c r="R17" i="22"/>
  <c r="R15" i="22"/>
  <c r="R13" i="22"/>
  <c r="V20" i="22"/>
  <c r="V17" i="22"/>
  <c r="V15" i="22"/>
  <c r="V13" i="22"/>
  <c r="V18" i="22"/>
  <c r="Z20" i="22"/>
  <c r="Z19" i="22"/>
  <c r="Z17" i="22"/>
  <c r="Z15" i="22"/>
  <c r="Z13" i="22"/>
  <c r="Z11" i="22"/>
  <c r="AD20" i="22"/>
  <c r="AD17" i="22"/>
  <c r="AD15" i="22"/>
  <c r="AD13" i="22"/>
  <c r="AD11" i="22"/>
  <c r="AD19" i="22"/>
  <c r="AH20" i="22"/>
  <c r="AH18" i="22"/>
  <c r="AH17" i="22"/>
  <c r="AH15" i="22"/>
  <c r="AH13" i="22"/>
  <c r="AH11" i="22"/>
  <c r="AL20" i="22"/>
  <c r="AL17" i="22"/>
  <c r="AL15" i="22"/>
  <c r="AL13" i="22"/>
  <c r="AL11" i="22"/>
  <c r="AL18" i="22"/>
  <c r="AP20" i="22"/>
  <c r="AP19" i="22"/>
  <c r="AP17" i="22"/>
  <c r="AP15" i="22"/>
  <c r="AP13" i="22"/>
  <c r="AP11" i="22"/>
  <c r="AT20" i="22"/>
  <c r="AT17" i="22"/>
  <c r="AT15" i="22"/>
  <c r="AT13" i="22"/>
  <c r="AT11" i="22"/>
  <c r="AT19" i="22"/>
  <c r="AX20" i="22"/>
  <c r="AX18" i="22"/>
  <c r="AX17" i="22"/>
  <c r="AX15" i="22"/>
  <c r="AX13" i="22"/>
  <c r="AX11" i="22"/>
  <c r="BB20" i="22"/>
  <c r="BB17" i="22"/>
  <c r="BB15" i="22"/>
  <c r="BB13" i="22"/>
  <c r="BB11" i="22"/>
  <c r="BB18" i="22"/>
  <c r="BF20" i="22"/>
  <c r="BF19" i="22"/>
  <c r="BF17" i="22"/>
  <c r="BF15" i="22"/>
  <c r="BF13" i="22"/>
  <c r="BF11" i="22"/>
  <c r="BJ20" i="22"/>
  <c r="BJ17" i="22"/>
  <c r="BJ15" i="22"/>
  <c r="BJ13" i="22"/>
  <c r="BJ11" i="22"/>
  <c r="BN20" i="22"/>
  <c r="BN19" i="22"/>
  <c r="BN18" i="22"/>
  <c r="BN17" i="22"/>
  <c r="BN15" i="22"/>
  <c r="BN13" i="22"/>
  <c r="BN11" i="22"/>
  <c r="N7" i="22"/>
  <c r="R7" i="22"/>
  <c r="V7" i="22"/>
  <c r="Z7" i="22"/>
  <c r="AD7" i="22"/>
  <c r="AH7" i="22"/>
  <c r="AL7" i="22"/>
  <c r="AP7" i="22"/>
  <c r="AT7" i="22"/>
  <c r="AX7" i="22"/>
  <c r="BB7" i="22"/>
  <c r="BF7" i="22"/>
  <c r="BJ7" i="22"/>
  <c r="BN7" i="22"/>
  <c r="N9" i="22"/>
  <c r="R9" i="22"/>
  <c r="V9" i="22"/>
  <c r="Z9" i="22"/>
  <c r="AD9" i="22"/>
  <c r="AH9" i="22"/>
  <c r="AL9" i="22"/>
  <c r="AP9" i="22"/>
  <c r="AT9" i="22"/>
  <c r="AX9" i="22"/>
  <c r="N11" i="22"/>
  <c r="R11" i="22"/>
  <c r="AC12" i="22"/>
  <c r="AK12" i="22"/>
  <c r="AS12" i="22"/>
  <c r="BA12" i="22"/>
  <c r="BI12" i="22"/>
  <c r="Y14" i="22"/>
  <c r="AG14" i="22"/>
  <c r="AO14" i="22"/>
  <c r="AW14" i="22"/>
  <c r="BE14" i="22"/>
  <c r="BM14" i="22"/>
  <c r="AC16" i="22"/>
  <c r="AK16" i="22"/>
  <c r="AS16" i="22"/>
  <c r="BA16" i="22"/>
  <c r="BI16" i="22"/>
  <c r="AD18" i="22"/>
  <c r="BJ18" i="22"/>
  <c r="AL19" i="22"/>
  <c r="AW19" i="22"/>
  <c r="BI19" i="22"/>
  <c r="Y10" i="22"/>
  <c r="AC10" i="22"/>
  <c r="AG10" i="22"/>
  <c r="AK10" i="22"/>
  <c r="AO10" i="22"/>
  <c r="N12" i="22"/>
  <c r="V12" i="22"/>
  <c r="AD12" i="22"/>
  <c r="AL12" i="22"/>
  <c r="AT12" i="22"/>
  <c r="BB12" i="22"/>
  <c r="BJ12" i="22"/>
  <c r="R14" i="22"/>
  <c r="Z14" i="22"/>
  <c r="AH14" i="22"/>
  <c r="AP14" i="22"/>
  <c r="AX14" i="22"/>
  <c r="BF14" i="22"/>
  <c r="BN14" i="22"/>
  <c r="N16" i="22"/>
  <c r="V16" i="22"/>
  <c r="AD16" i="22"/>
  <c r="AL16" i="22"/>
  <c r="AT16" i="22"/>
  <c r="BB16" i="22"/>
  <c r="BJ16" i="22"/>
  <c r="AP18" i="22"/>
  <c r="R19" i="22"/>
  <c r="AC19" i="22"/>
  <c r="AX19" i="22"/>
  <c r="BJ19" i="22"/>
  <c r="N23" i="22"/>
  <c r="AD23" i="22"/>
  <c r="AT23" i="22"/>
  <c r="BB23" i="22"/>
  <c r="BJ23" i="22"/>
  <c r="BF25" i="22"/>
  <c r="N28" i="22"/>
  <c r="AT28" i="22"/>
  <c r="E31" i="22"/>
  <c r="E30" i="22"/>
  <c r="E28" i="22"/>
  <c r="E29" i="22"/>
  <c r="E27" i="22"/>
  <c r="E26" i="22"/>
  <c r="E24" i="22"/>
  <c r="E22" i="22"/>
  <c r="I31" i="22"/>
  <c r="I28" i="22"/>
  <c r="I30" i="22"/>
  <c r="I29" i="22"/>
  <c r="I26" i="22"/>
  <c r="I24" i="22"/>
  <c r="I22" i="22"/>
  <c r="M31" i="22"/>
  <c r="M30" i="22"/>
  <c r="M28" i="22"/>
  <c r="M29" i="22"/>
  <c r="M26" i="22"/>
  <c r="M24" i="22"/>
  <c r="M22" i="22"/>
  <c r="Q31" i="22"/>
  <c r="Q28" i="22"/>
  <c r="Q29" i="22"/>
  <c r="Q27" i="22"/>
  <c r="Q30" i="22"/>
  <c r="Q26" i="22"/>
  <c r="Q24" i="22"/>
  <c r="Q22" i="22"/>
  <c r="U31" i="22"/>
  <c r="U30" i="22"/>
  <c r="U28" i="22"/>
  <c r="U29" i="22"/>
  <c r="U27" i="22"/>
  <c r="U26" i="22"/>
  <c r="U24" i="22"/>
  <c r="U22" i="22"/>
  <c r="Y31" i="22"/>
  <c r="Y28" i="22"/>
  <c r="Y30" i="22"/>
  <c r="Y29" i="22"/>
  <c r="Y26" i="22"/>
  <c r="Y24" i="22"/>
  <c r="Y22" i="22"/>
  <c r="AC31" i="22"/>
  <c r="AC30" i="22"/>
  <c r="AC28" i="22"/>
  <c r="AC29" i="22"/>
  <c r="AC26" i="22"/>
  <c r="AC24" i="22"/>
  <c r="AC22" i="22"/>
  <c r="AG31" i="22"/>
  <c r="AG28" i="22"/>
  <c r="AG26" i="22"/>
  <c r="AG29" i="22"/>
  <c r="AG30" i="22"/>
  <c r="AG27" i="22"/>
  <c r="AG24" i="22"/>
  <c r="AG22" i="22"/>
  <c r="AK31" i="22"/>
  <c r="AK30" i="22"/>
  <c r="AK28" i="22"/>
  <c r="AK26" i="22"/>
  <c r="AK29" i="22"/>
  <c r="AK24" i="22"/>
  <c r="AK22" i="22"/>
  <c r="AO31" i="22"/>
  <c r="AO28" i="22"/>
  <c r="AO26" i="22"/>
  <c r="AO30" i="22"/>
  <c r="AO29" i="22"/>
  <c r="AO27" i="22"/>
  <c r="AO24" i="22"/>
  <c r="AO22" i="22"/>
  <c r="AS31" i="22"/>
  <c r="AS30" i="22"/>
  <c r="AS28" i="22"/>
  <c r="AS26" i="22"/>
  <c r="AS29" i="22"/>
  <c r="AS24" i="22"/>
  <c r="AS22" i="22"/>
  <c r="AW31" i="22"/>
  <c r="AW28" i="22"/>
  <c r="AW26" i="22"/>
  <c r="AW29" i="22"/>
  <c r="AW30" i="22"/>
  <c r="AW27" i="22"/>
  <c r="AW24" i="22"/>
  <c r="AW22" i="22"/>
  <c r="BA31" i="22"/>
  <c r="BA30" i="22"/>
  <c r="BA28" i="22"/>
  <c r="BA26" i="22"/>
  <c r="BA29" i="22"/>
  <c r="BA24" i="22"/>
  <c r="BA22" i="22"/>
  <c r="BE31" i="22"/>
  <c r="BE28" i="22"/>
  <c r="BE26" i="22"/>
  <c r="BE30" i="22"/>
  <c r="BE29" i="22"/>
  <c r="BE27" i="22"/>
  <c r="BE24" i="22"/>
  <c r="BE22" i="22"/>
  <c r="BI31" i="22"/>
  <c r="BI30" i="22"/>
  <c r="BI28" i="22"/>
  <c r="BI26" i="22"/>
  <c r="BI29" i="22"/>
  <c r="BI24" i="22"/>
  <c r="BI22" i="22"/>
  <c r="BM31" i="22"/>
  <c r="BM28" i="22"/>
  <c r="BM26" i="22"/>
  <c r="BM29" i="22"/>
  <c r="BM30" i="22"/>
  <c r="BM27" i="22"/>
  <c r="BM24" i="22"/>
  <c r="BM22" i="22"/>
  <c r="I23" i="22"/>
  <c r="Q23" i="22"/>
  <c r="Y23" i="22"/>
  <c r="AG23" i="22"/>
  <c r="AO23" i="22"/>
  <c r="AW23" i="22"/>
  <c r="BE23" i="22"/>
  <c r="BM23" i="22"/>
  <c r="E25" i="22"/>
  <c r="M25" i="22"/>
  <c r="U25" i="22"/>
  <c r="AC25" i="22"/>
  <c r="AK25" i="22"/>
  <c r="AS25" i="22"/>
  <c r="BA25" i="22"/>
  <c r="BI25" i="22"/>
  <c r="M27" i="22"/>
  <c r="AK27" i="22"/>
  <c r="BA27" i="22"/>
  <c r="F30" i="22"/>
  <c r="F29" i="22"/>
  <c r="F31" i="22"/>
  <c r="F27" i="22"/>
  <c r="F26" i="22"/>
  <c r="F24" i="22"/>
  <c r="F22" i="22"/>
  <c r="J30" i="22"/>
  <c r="J31" i="22"/>
  <c r="J29" i="22"/>
  <c r="J28" i="22"/>
  <c r="J26" i="22"/>
  <c r="J24" i="22"/>
  <c r="J22" i="22"/>
  <c r="J27" i="22"/>
  <c r="N30" i="22"/>
  <c r="N29" i="22"/>
  <c r="N26" i="22"/>
  <c r="N24" i="22"/>
  <c r="N22" i="22"/>
  <c r="R30" i="22"/>
  <c r="R31" i="22"/>
  <c r="R29" i="22"/>
  <c r="R28" i="22"/>
  <c r="R26" i="22"/>
  <c r="R24" i="22"/>
  <c r="R22" i="22"/>
  <c r="V30" i="22"/>
  <c r="V29" i="22"/>
  <c r="V31" i="22"/>
  <c r="V27" i="22"/>
  <c r="V26" i="22"/>
  <c r="V24" i="22"/>
  <c r="V22" i="22"/>
  <c r="Z30" i="22"/>
  <c r="Z31" i="22"/>
  <c r="Z29" i="22"/>
  <c r="Z28" i="22"/>
  <c r="Z26" i="22"/>
  <c r="Z24" i="22"/>
  <c r="Z22" i="22"/>
  <c r="Z27" i="22"/>
  <c r="AD30" i="22"/>
  <c r="AD29" i="22"/>
  <c r="AD27" i="22"/>
  <c r="AD26" i="22"/>
  <c r="AD24" i="22"/>
  <c r="AD22" i="22"/>
  <c r="AH30" i="22"/>
  <c r="AH31" i="22"/>
  <c r="AH29" i="22"/>
  <c r="AH27" i="22"/>
  <c r="AH28" i="22"/>
  <c r="AH24" i="22"/>
  <c r="AH22" i="22"/>
  <c r="AH26" i="22"/>
  <c r="AL30" i="22"/>
  <c r="AL29" i="22"/>
  <c r="AL27" i="22"/>
  <c r="AL31" i="22"/>
  <c r="AL24" i="22"/>
  <c r="AL22" i="22"/>
  <c r="AP30" i="22"/>
  <c r="AP31" i="22"/>
  <c r="AP29" i="22"/>
  <c r="AP27" i="22"/>
  <c r="AP28" i="22"/>
  <c r="AP24" i="22"/>
  <c r="AP22" i="22"/>
  <c r="AT30" i="22"/>
  <c r="AT29" i="22"/>
  <c r="AT27" i="22"/>
  <c r="AT26" i="22"/>
  <c r="AT24" i="22"/>
  <c r="AT22" i="22"/>
  <c r="AX30" i="22"/>
  <c r="AX31" i="22"/>
  <c r="AX29" i="22"/>
  <c r="AX27" i="22"/>
  <c r="AX28" i="22"/>
  <c r="AX24" i="22"/>
  <c r="AX22" i="22"/>
  <c r="AX26" i="22"/>
  <c r="BB30" i="22"/>
  <c r="BB29" i="22"/>
  <c r="BB27" i="22"/>
  <c r="BB31" i="22"/>
  <c r="BB24" i="22"/>
  <c r="BB22" i="22"/>
  <c r="BF30" i="22"/>
  <c r="BF31" i="22"/>
  <c r="BF29" i="22"/>
  <c r="BF27" i="22"/>
  <c r="BF28" i="22"/>
  <c r="BF24" i="22"/>
  <c r="BF22" i="22"/>
  <c r="BJ30" i="22"/>
  <c r="BJ29" i="22"/>
  <c r="BJ27" i="22"/>
  <c r="BJ26" i="22"/>
  <c r="BJ24" i="22"/>
  <c r="BJ22" i="22"/>
  <c r="BN30" i="22"/>
  <c r="BN31" i="22"/>
  <c r="BN29" i="22"/>
  <c r="BN27" i="22"/>
  <c r="BN28" i="22"/>
  <c r="BN24" i="22"/>
  <c r="BN22" i="22"/>
  <c r="BN26" i="22"/>
  <c r="J23" i="22"/>
  <c r="R23" i="22"/>
  <c r="Z23" i="22"/>
  <c r="AH23" i="22"/>
  <c r="AP23" i="22"/>
  <c r="AX23" i="22"/>
  <c r="BF23" i="22"/>
  <c r="BN23" i="22"/>
  <c r="F25" i="22"/>
  <c r="N25" i="22"/>
  <c r="V25" i="22"/>
  <c r="AD25" i="22"/>
  <c r="AL25" i="22"/>
  <c r="AT25" i="22"/>
  <c r="BB25" i="22"/>
  <c r="BJ25" i="22"/>
  <c r="AL26" i="22"/>
  <c r="N27" i="22"/>
  <c r="F28" i="22"/>
  <c r="V28" i="22"/>
  <c r="AL28" i="22"/>
  <c r="BB28" i="22"/>
  <c r="AD31" i="22"/>
  <c r="BJ31" i="22"/>
  <c r="G30" i="22"/>
  <c r="G29" i="22"/>
  <c r="G27" i="22"/>
  <c r="K30" i="22"/>
  <c r="K31" i="22"/>
  <c r="K29" i="22"/>
  <c r="K27" i="22"/>
  <c r="O30" i="22"/>
  <c r="O29" i="22"/>
  <c r="O27" i="22"/>
  <c r="S30" i="22"/>
  <c r="S31" i="22"/>
  <c r="S29" i="22"/>
  <c r="S27" i="22"/>
  <c r="W30" i="22"/>
  <c r="W29" i="22"/>
  <c r="W27" i="22"/>
  <c r="AA30" i="22"/>
  <c r="AA31" i="22"/>
  <c r="AA29" i="22"/>
  <c r="AA27" i="22"/>
  <c r="AE30" i="22"/>
  <c r="AE29" i="22"/>
  <c r="AE27" i="22"/>
  <c r="AI30" i="22"/>
  <c r="AI31" i="22"/>
  <c r="AI29" i="22"/>
  <c r="AI27" i="22"/>
  <c r="AM30" i="22"/>
  <c r="AM29" i="22"/>
  <c r="AM27" i="22"/>
  <c r="AQ30" i="22"/>
  <c r="AQ31" i="22"/>
  <c r="AQ29" i="22"/>
  <c r="AQ27" i="22"/>
  <c r="AU30" i="22"/>
  <c r="AU29" i="22"/>
  <c r="AU27" i="22"/>
  <c r="AY30" i="22"/>
  <c r="AY31" i="22"/>
  <c r="AY29" i="22"/>
  <c r="AY27" i="22"/>
  <c r="BC30" i="22"/>
  <c r="BC29" i="22"/>
  <c r="BC27" i="22"/>
  <c r="BG30" i="22"/>
  <c r="BG31" i="22"/>
  <c r="BG29" i="22"/>
  <c r="BG27" i="22"/>
  <c r="BK30" i="22"/>
  <c r="BK29" i="22"/>
  <c r="BK27" i="22"/>
  <c r="BO30" i="22"/>
  <c r="BO31" i="22"/>
  <c r="BO29" i="22"/>
  <c r="BO27" i="22"/>
  <c r="G23" i="22"/>
  <c r="K23" i="22"/>
  <c r="O23" i="22"/>
  <c r="S23" i="22"/>
  <c r="W23" i="22"/>
  <c r="AA23" i="22"/>
  <c r="AE23" i="22"/>
  <c r="AI23" i="22"/>
  <c r="AM23" i="22"/>
  <c r="AQ23" i="22"/>
  <c r="AU23" i="22"/>
  <c r="AY23" i="22"/>
  <c r="BC23" i="22"/>
  <c r="BG23" i="22"/>
  <c r="BK23" i="22"/>
  <c r="BO23" i="22"/>
  <c r="G25" i="22"/>
  <c r="K25" i="22"/>
  <c r="O25" i="22"/>
  <c r="S25" i="22"/>
  <c r="W25" i="22"/>
  <c r="AA25" i="22"/>
  <c r="AE25" i="22"/>
  <c r="AI25" i="22"/>
  <c r="AM25" i="22"/>
  <c r="AQ25" i="22"/>
  <c r="AU25" i="22"/>
  <c r="AY25" i="22"/>
  <c r="BC25" i="22"/>
  <c r="BG25" i="22"/>
  <c r="BK25" i="22"/>
  <c r="BO25" i="22"/>
  <c r="AM26" i="22"/>
  <c r="BC26" i="22"/>
  <c r="G28" i="22"/>
  <c r="O28" i="22"/>
  <c r="W28" i="22"/>
  <c r="AE28" i="22"/>
  <c r="AM28" i="22"/>
  <c r="AU28" i="22"/>
  <c r="BC28" i="22"/>
  <c r="BK28" i="22"/>
  <c r="O31" i="22"/>
  <c r="AE31" i="22"/>
  <c r="AU31" i="22"/>
  <c r="BK31" i="22"/>
  <c r="D31" i="22"/>
  <c r="D30" i="22"/>
  <c r="D28" i="22"/>
  <c r="H31" i="22"/>
  <c r="H28" i="22"/>
  <c r="L31" i="22"/>
  <c r="L30" i="22"/>
  <c r="L28" i="22"/>
  <c r="P31" i="22"/>
  <c r="P28" i="22"/>
  <c r="T31" i="22"/>
  <c r="T30" i="22"/>
  <c r="T28" i="22"/>
  <c r="X31" i="22"/>
  <c r="X28" i="22"/>
  <c r="AB31" i="22"/>
  <c r="AB30" i="22"/>
  <c r="AB28" i="22"/>
  <c r="AF31" i="22"/>
  <c r="AF28" i="22"/>
  <c r="AJ31" i="22"/>
  <c r="AJ30" i="22"/>
  <c r="AJ28" i="22"/>
  <c r="AN31" i="22"/>
  <c r="AN28" i="22"/>
  <c r="AR31" i="22"/>
  <c r="AR30" i="22"/>
  <c r="AR28" i="22"/>
  <c r="AV31" i="22"/>
  <c r="AV28" i="22"/>
  <c r="AZ31" i="22"/>
  <c r="AZ30" i="22"/>
  <c r="AZ28" i="22"/>
  <c r="BD31" i="22"/>
  <c r="BD28" i="22"/>
  <c r="BH31" i="22"/>
  <c r="BH30" i="22"/>
  <c r="BH28" i="22"/>
  <c r="BL31" i="22"/>
  <c r="BL28" i="22"/>
  <c r="BP31" i="22"/>
  <c r="BP30" i="22"/>
  <c r="BP28" i="22"/>
  <c r="D23" i="22"/>
  <c r="H23" i="22"/>
  <c r="L23" i="22"/>
  <c r="P23" i="22"/>
  <c r="T23" i="22"/>
  <c r="X23" i="22"/>
  <c r="AB23" i="22"/>
  <c r="AF23" i="22"/>
  <c r="AJ23" i="22"/>
  <c r="AN23" i="22"/>
  <c r="AR23" i="22"/>
  <c r="AV23" i="22"/>
  <c r="AZ23" i="22"/>
  <c r="BD23" i="22"/>
  <c r="BH23" i="22"/>
  <c r="BL23" i="22"/>
  <c r="BP23" i="22"/>
  <c r="D25" i="22"/>
  <c r="H25" i="22"/>
  <c r="L25" i="22"/>
  <c r="P25" i="22"/>
  <c r="T25" i="22"/>
  <c r="X25" i="22"/>
  <c r="AB25" i="22"/>
  <c r="AF25" i="22"/>
  <c r="AJ25" i="22"/>
  <c r="AN25" i="22"/>
  <c r="AR25" i="22"/>
  <c r="AV25" i="22"/>
  <c r="AZ25" i="22"/>
  <c r="BD25" i="22"/>
  <c r="BH25" i="22"/>
  <c r="BL25" i="22"/>
  <c r="BP25" i="22"/>
  <c r="AI26" i="22"/>
  <c r="AN26" i="22"/>
  <c r="AY26" i="22"/>
  <c r="BD26" i="22"/>
  <c r="BO26" i="22"/>
  <c r="L27" i="22"/>
  <c r="AB27" i="22"/>
  <c r="AJ27" i="22"/>
  <c r="AR27" i="22"/>
  <c r="AZ27" i="22"/>
  <c r="BH27" i="22"/>
  <c r="BP27" i="22"/>
  <c r="H29" i="22"/>
  <c r="P29" i="22"/>
  <c r="X29" i="22"/>
  <c r="AF29" i="22"/>
  <c r="AN29" i="22"/>
  <c r="AV29" i="22"/>
  <c r="BD29" i="22"/>
  <c r="BL29" i="22"/>
  <c r="H30" i="22"/>
  <c r="X30" i="22"/>
  <c r="AN30" i="22"/>
  <c r="BD30" i="22"/>
  <c r="X35" i="22"/>
  <c r="X36" i="22"/>
  <c r="X33" i="22"/>
  <c r="AB35" i="22"/>
  <c r="AB36" i="22"/>
  <c r="AB33" i="22"/>
  <c r="AF35" i="22"/>
  <c r="AF36" i="22"/>
  <c r="AF33" i="22"/>
  <c r="AJ35" i="22"/>
  <c r="AJ36" i="22"/>
  <c r="AJ33" i="22"/>
  <c r="AN35" i="22"/>
  <c r="AN36" i="22"/>
  <c r="AN33" i="22"/>
  <c r="AR35" i="22"/>
  <c r="AR36" i="22"/>
  <c r="AR33" i="22"/>
  <c r="AV35" i="22"/>
  <c r="AV36" i="22"/>
  <c r="AV33" i="22"/>
  <c r="AZ35" i="22"/>
  <c r="AZ36" i="22"/>
  <c r="AZ33" i="22"/>
  <c r="BD35" i="22"/>
  <c r="BD36" i="22"/>
  <c r="BD33" i="22"/>
  <c r="BD34" i="22"/>
  <c r="BH35" i="22"/>
  <c r="BH36" i="22"/>
  <c r="BH33" i="22"/>
  <c r="BL35" i="22"/>
  <c r="BL36" i="22"/>
  <c r="BL33" i="22"/>
  <c r="BL34" i="22"/>
  <c r="BP35" i="22"/>
  <c r="BP36" i="22"/>
  <c r="BP33" i="22"/>
  <c r="BH34" i="22"/>
  <c r="Y36" i="22"/>
  <c r="Y33" i="22"/>
  <c r="Y35" i="22"/>
  <c r="AC36" i="22"/>
  <c r="AC33" i="22"/>
  <c r="AC35" i="22"/>
  <c r="AG36" i="22"/>
  <c r="AG33" i="22"/>
  <c r="AG35" i="22"/>
  <c r="AK36" i="22"/>
  <c r="AK33" i="22"/>
  <c r="AO36" i="22"/>
  <c r="AO33" i="22"/>
  <c r="AO35" i="22"/>
  <c r="AS36" i="22"/>
  <c r="AS33" i="22"/>
  <c r="AS35" i="22"/>
  <c r="AW36" i="22"/>
  <c r="AW33" i="22"/>
  <c r="AW35" i="22"/>
  <c r="BA36" i="22"/>
  <c r="BA33" i="22"/>
  <c r="BE36" i="22"/>
  <c r="BE33" i="22"/>
  <c r="BE34" i="22"/>
  <c r="BE35" i="22"/>
  <c r="BI36" i="22"/>
  <c r="BI33" i="22"/>
  <c r="BI34" i="22"/>
  <c r="BI35" i="22"/>
  <c r="BM36" i="22"/>
  <c r="BM33" i="22"/>
  <c r="BM34" i="22"/>
  <c r="BM35" i="22"/>
  <c r="BA35" i="22"/>
  <c r="Z35" i="22"/>
  <c r="AD35" i="22"/>
  <c r="AH35" i="22"/>
  <c r="AL35" i="22"/>
  <c r="AP35" i="22"/>
  <c r="AT35" i="22"/>
  <c r="AX35" i="22"/>
  <c r="BB35" i="22"/>
  <c r="BF35" i="22"/>
  <c r="BJ35" i="22"/>
  <c r="BN35" i="22"/>
  <c r="W36" i="22"/>
  <c r="AA36" i="22"/>
  <c r="AE36" i="22"/>
  <c r="AI36" i="22"/>
  <c r="AM36" i="22"/>
  <c r="AQ36" i="22"/>
  <c r="AU36" i="22"/>
  <c r="AY36" i="22"/>
  <c r="BC36" i="22"/>
  <c r="BG36" i="22"/>
  <c r="BK36" i="22"/>
  <c r="BO36" i="22"/>
  <c r="B264" i="9"/>
  <c r="C264" i="9"/>
  <c r="D264" i="9"/>
  <c r="E264" i="9"/>
  <c r="F264" i="9"/>
  <c r="G264" i="9"/>
  <c r="H264" i="9"/>
  <c r="I264" i="9"/>
  <c r="J264" i="9"/>
  <c r="K264" i="9"/>
  <c r="L264" i="9"/>
  <c r="M264" i="9"/>
  <c r="N264" i="9"/>
  <c r="O264" i="9"/>
  <c r="P264" i="9"/>
  <c r="Q264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AY264" i="9"/>
  <c r="AZ264" i="9"/>
  <c r="BA264" i="9"/>
  <c r="BC260" i="9"/>
  <c r="BC262" i="9"/>
  <c r="BC274" i="9"/>
  <c r="BC276" i="9"/>
  <c r="BC346" i="9" s="1"/>
  <c r="BD274" i="9"/>
  <c r="BD276" i="9"/>
  <c r="BD346" i="9" s="1"/>
  <c r="BD260" i="9"/>
  <c r="BD262" i="9"/>
  <c r="BS32" i="19"/>
  <c r="BR32" i="19"/>
  <c r="BQ32" i="19"/>
  <c r="BQ35" i="19" s="1"/>
  <c r="BP32" i="19"/>
  <c r="BO32" i="19"/>
  <c r="BO36" i="19" s="1"/>
  <c r="BN32" i="19"/>
  <c r="BM32" i="19"/>
  <c r="BL32" i="19"/>
  <c r="BK32" i="19"/>
  <c r="BK36" i="19" s="1"/>
  <c r="BJ32" i="19"/>
  <c r="BI32" i="19"/>
  <c r="BH32" i="19"/>
  <c r="BG32" i="19"/>
  <c r="BG36" i="19" s="1"/>
  <c r="BF32" i="19"/>
  <c r="BE32" i="19"/>
  <c r="BD32" i="19"/>
  <c r="BC32" i="19"/>
  <c r="BC36" i="19" s="1"/>
  <c r="BB32" i="19"/>
  <c r="BA32" i="19"/>
  <c r="AZ32" i="19"/>
  <c r="AY32" i="19"/>
  <c r="AY36" i="19" s="1"/>
  <c r="AX32" i="19"/>
  <c r="AW32" i="19"/>
  <c r="AV32" i="19"/>
  <c r="AU32" i="19"/>
  <c r="AU36" i="19" s="1"/>
  <c r="AT32" i="19"/>
  <c r="AS32" i="19"/>
  <c r="AR32" i="19"/>
  <c r="AQ32" i="19"/>
  <c r="AQ36" i="19" s="1"/>
  <c r="AP32" i="19"/>
  <c r="AO32" i="19"/>
  <c r="AN32" i="19"/>
  <c r="AM32" i="19"/>
  <c r="AM36" i="19" s="1"/>
  <c r="AL32" i="19"/>
  <c r="AK32" i="19"/>
  <c r="AJ32" i="19"/>
  <c r="AI32" i="19"/>
  <c r="AI36" i="19" s="1"/>
  <c r="AH32" i="19"/>
  <c r="AG32" i="19"/>
  <c r="AF32" i="19"/>
  <c r="AE32" i="19"/>
  <c r="AE36" i="19" s="1"/>
  <c r="AD32" i="19"/>
  <c r="AC32" i="19"/>
  <c r="AB32" i="19"/>
  <c r="AA32" i="19"/>
  <c r="AA36" i="19" s="1"/>
  <c r="Z32" i="19"/>
  <c r="Y32" i="19"/>
  <c r="X32" i="19"/>
  <c r="W32" i="19"/>
  <c r="W36" i="19" s="1"/>
  <c r="V32" i="19"/>
  <c r="V33" i="19" s="1"/>
  <c r="U32" i="19"/>
  <c r="U33" i="19" s="1"/>
  <c r="T32" i="19"/>
  <c r="T33" i="19" s="1"/>
  <c r="S32" i="19"/>
  <c r="S33" i="19" s="1"/>
  <c r="R32" i="19"/>
  <c r="R33" i="19" s="1"/>
  <c r="Q32" i="19"/>
  <c r="Q33" i="19" s="1"/>
  <c r="P32" i="19"/>
  <c r="P33" i="19" s="1"/>
  <c r="O32" i="19"/>
  <c r="O33" i="19" s="1"/>
  <c r="N32" i="19"/>
  <c r="N33" i="19" s="1"/>
  <c r="M32" i="19"/>
  <c r="M33" i="19" s="1"/>
  <c r="L32" i="19"/>
  <c r="L33" i="19" s="1"/>
  <c r="K32" i="19"/>
  <c r="K33" i="19" s="1"/>
  <c r="J32" i="19"/>
  <c r="J33" i="19" s="1"/>
  <c r="I32" i="19"/>
  <c r="I33" i="19" s="1"/>
  <c r="H32" i="19"/>
  <c r="H33" i="19" s="1"/>
  <c r="G32" i="19"/>
  <c r="G33" i="19" s="1"/>
  <c r="F32" i="19"/>
  <c r="F33" i="19" s="1"/>
  <c r="E32" i="19"/>
  <c r="E33" i="19" s="1"/>
  <c r="D32" i="19"/>
  <c r="D33" i="19" s="1"/>
  <c r="BS21" i="19"/>
  <c r="BR21" i="19"/>
  <c r="BQ21" i="19"/>
  <c r="BQ22" i="19" s="1"/>
  <c r="BP21" i="19"/>
  <c r="BO21" i="19"/>
  <c r="BO26" i="19" s="1"/>
  <c r="BN21" i="19"/>
  <c r="BN26" i="19" s="1"/>
  <c r="BM21" i="19"/>
  <c r="BL21" i="19"/>
  <c r="BK21" i="19"/>
  <c r="BK28" i="19" s="1"/>
  <c r="BJ21" i="19"/>
  <c r="BJ29" i="19" s="1"/>
  <c r="BI21" i="19"/>
  <c r="BH21" i="19"/>
  <c r="BH23" i="19" s="1"/>
  <c r="BG21" i="19"/>
  <c r="BG30" i="19" s="1"/>
  <c r="BF21" i="19"/>
  <c r="BF23" i="19" s="1"/>
  <c r="BE21" i="19"/>
  <c r="BD21" i="19"/>
  <c r="BC21" i="19"/>
  <c r="BC28" i="19" s="1"/>
  <c r="BB21" i="19"/>
  <c r="BB22" i="19" s="1"/>
  <c r="BA21" i="19"/>
  <c r="BA24" i="19" s="1"/>
  <c r="AZ21" i="19"/>
  <c r="AY21" i="19"/>
  <c r="AY25" i="19" s="1"/>
  <c r="AX21" i="19"/>
  <c r="AW21" i="19"/>
  <c r="AW22" i="19" s="1"/>
  <c r="AV21" i="19"/>
  <c r="AU21" i="19"/>
  <c r="AU28" i="19" s="1"/>
  <c r="AT21" i="19"/>
  <c r="AS21" i="19"/>
  <c r="AR21" i="19"/>
  <c r="AQ21" i="19"/>
  <c r="AQ31" i="19" s="1"/>
  <c r="AP21" i="19"/>
  <c r="AP23" i="19" s="1"/>
  <c r="AO21" i="19"/>
  <c r="AN21" i="19"/>
  <c r="AN22" i="19" s="1"/>
  <c r="AM21" i="19"/>
  <c r="AM28" i="19" s="1"/>
  <c r="AL21" i="19"/>
  <c r="AL23" i="19" s="1"/>
  <c r="AK21" i="19"/>
  <c r="AJ21" i="19"/>
  <c r="AI21" i="19"/>
  <c r="AI24" i="19" s="1"/>
  <c r="AH21" i="19"/>
  <c r="AG21" i="19"/>
  <c r="AG24" i="19" s="1"/>
  <c r="AF21" i="19"/>
  <c r="AF24" i="19" s="1"/>
  <c r="AE21" i="19"/>
  <c r="AE28" i="19" s="1"/>
  <c r="AD21" i="19"/>
  <c r="AC21" i="19"/>
  <c r="AB21" i="19"/>
  <c r="AB23" i="19" s="1"/>
  <c r="AA21" i="19"/>
  <c r="AA30" i="19" s="1"/>
  <c r="Z21" i="19"/>
  <c r="Y21" i="19"/>
  <c r="X21" i="19"/>
  <c r="X22" i="19" s="1"/>
  <c r="W21" i="19"/>
  <c r="W28" i="19" s="1"/>
  <c r="V21" i="19"/>
  <c r="V23" i="19" s="1"/>
  <c r="U21" i="19"/>
  <c r="U23" i="19" s="1"/>
  <c r="T21" i="19"/>
  <c r="S21" i="19"/>
  <c r="S28" i="19" s="1"/>
  <c r="R21" i="19"/>
  <c r="Q21" i="19"/>
  <c r="Q23" i="19" s="1"/>
  <c r="P21" i="19"/>
  <c r="P22" i="19" s="1"/>
  <c r="O21" i="19"/>
  <c r="O28" i="19" s="1"/>
  <c r="N21" i="19"/>
  <c r="M21" i="19"/>
  <c r="L21" i="19"/>
  <c r="L24" i="19" s="1"/>
  <c r="K21" i="19"/>
  <c r="K31" i="19" s="1"/>
  <c r="J21" i="19"/>
  <c r="J23" i="19" s="1"/>
  <c r="I21" i="19"/>
  <c r="H21" i="19"/>
  <c r="H22" i="19" s="1"/>
  <c r="G21" i="19"/>
  <c r="G28" i="19" s="1"/>
  <c r="F21" i="19"/>
  <c r="F23" i="19" s="1"/>
  <c r="E21" i="19"/>
  <c r="E24" i="19" s="1"/>
  <c r="D21" i="19"/>
  <c r="BS5" i="19"/>
  <c r="BR5" i="19"/>
  <c r="BQ5" i="19"/>
  <c r="BQ14" i="19" s="1"/>
  <c r="BP5" i="19"/>
  <c r="BP14" i="19" s="1"/>
  <c r="BO5" i="19"/>
  <c r="BN5" i="19"/>
  <c r="BM5" i="19"/>
  <c r="BM10" i="19" s="1"/>
  <c r="BL5" i="19"/>
  <c r="BL15" i="19" s="1"/>
  <c r="BK5" i="19"/>
  <c r="BK7" i="19" s="1"/>
  <c r="BJ5" i="19"/>
  <c r="BI5" i="19"/>
  <c r="BI14" i="19" s="1"/>
  <c r="BH5" i="19"/>
  <c r="BH14" i="19" s="1"/>
  <c r="BG5" i="19"/>
  <c r="BF5" i="19"/>
  <c r="BF6" i="19" s="1"/>
  <c r="BE5" i="19"/>
  <c r="BE7" i="19" s="1"/>
  <c r="BD5" i="19"/>
  <c r="BC5" i="19"/>
  <c r="BB5" i="19"/>
  <c r="BA5" i="19"/>
  <c r="BA14" i="19" s="1"/>
  <c r="AZ5" i="19"/>
  <c r="AZ6" i="19" s="1"/>
  <c r="AY5" i="19"/>
  <c r="AX5" i="19"/>
  <c r="AW5" i="19"/>
  <c r="AW14" i="19" s="1"/>
  <c r="AV5" i="19"/>
  <c r="AU5" i="19"/>
  <c r="AU8" i="19" s="1"/>
  <c r="AT5" i="19"/>
  <c r="AS5" i="19"/>
  <c r="AS14" i="19" s="1"/>
  <c r="AR5" i="19"/>
  <c r="AQ5" i="19"/>
  <c r="AP5" i="19"/>
  <c r="AO5" i="19"/>
  <c r="AO13" i="19" s="1"/>
  <c r="AN5" i="19"/>
  <c r="AM5" i="19"/>
  <c r="AL5" i="19"/>
  <c r="AK5" i="19"/>
  <c r="AK14" i="19" s="1"/>
  <c r="AJ5" i="19"/>
  <c r="AJ6" i="19" s="1"/>
  <c r="AI5" i="19"/>
  <c r="AH5" i="19"/>
  <c r="AG5" i="19"/>
  <c r="AG7" i="19" s="1"/>
  <c r="AF5" i="19"/>
  <c r="AF6" i="19" s="1"/>
  <c r="AE5" i="19"/>
  <c r="AE8" i="19" s="1"/>
  <c r="AD5" i="19"/>
  <c r="AC5" i="19"/>
  <c r="AC14" i="19" s="1"/>
  <c r="AB5" i="19"/>
  <c r="AA5" i="19"/>
  <c r="Z5" i="19"/>
  <c r="Z8" i="19" s="1"/>
  <c r="Y5" i="19"/>
  <c r="Y13" i="19" s="1"/>
  <c r="X5" i="19"/>
  <c r="W5" i="19"/>
  <c r="V5" i="19"/>
  <c r="U5" i="19"/>
  <c r="U14" i="19" s="1"/>
  <c r="T5" i="19"/>
  <c r="S5" i="19"/>
  <c r="R5" i="19"/>
  <c r="Q5" i="19"/>
  <c r="Q14" i="19" s="1"/>
  <c r="P5" i="19"/>
  <c r="P6" i="19" s="1"/>
  <c r="O5" i="19"/>
  <c r="O7" i="19" s="1"/>
  <c r="N5" i="19"/>
  <c r="N6" i="19" s="1"/>
  <c r="M5" i="19"/>
  <c r="M14" i="19" s="1"/>
  <c r="L5" i="19"/>
  <c r="K5" i="19"/>
  <c r="J5" i="19"/>
  <c r="I5" i="19"/>
  <c r="I13" i="19" s="1"/>
  <c r="H5" i="19"/>
  <c r="G5" i="19"/>
  <c r="F5" i="19"/>
  <c r="E5" i="19"/>
  <c r="E14" i="19" s="1"/>
  <c r="D5" i="19"/>
  <c r="D8" i="19" s="1"/>
  <c r="BE260" i="9"/>
  <c r="BE262" i="9"/>
  <c r="BE274" i="9"/>
  <c r="BE276" i="9"/>
  <c r="BE346" i="9" s="1"/>
  <c r="BT32" i="18"/>
  <c r="BS32" i="18"/>
  <c r="BR32" i="18"/>
  <c r="BQ32" i="18"/>
  <c r="BP32" i="18"/>
  <c r="BP35" i="18" s="1"/>
  <c r="BO32" i="18"/>
  <c r="BO34" i="18" s="1"/>
  <c r="BN32" i="18"/>
  <c r="BM32" i="18"/>
  <c r="BL32" i="18"/>
  <c r="BL35" i="18" s="1"/>
  <c r="BK32" i="18"/>
  <c r="BK34" i="18" s="1"/>
  <c r="BJ32" i="18"/>
  <c r="BI32" i="18"/>
  <c r="BH32" i="18"/>
  <c r="BH35" i="18" s="1"/>
  <c r="BG32" i="18"/>
  <c r="BG34" i="18" s="1"/>
  <c r="BF32" i="18"/>
  <c r="BE32" i="18"/>
  <c r="BD32" i="18"/>
  <c r="BD35" i="18" s="1"/>
  <c r="BC32" i="18"/>
  <c r="BB32" i="18"/>
  <c r="BA32" i="18"/>
  <c r="AZ32" i="18"/>
  <c r="AZ35" i="18" s="1"/>
  <c r="AY32" i="18"/>
  <c r="AX32" i="18"/>
  <c r="AW32" i="18"/>
  <c r="AV32" i="18"/>
  <c r="AV35" i="18" s="1"/>
  <c r="AU32" i="18"/>
  <c r="AT32" i="18"/>
  <c r="AS32" i="18"/>
  <c r="AR32" i="18"/>
  <c r="AR35" i="18" s="1"/>
  <c r="AQ32" i="18"/>
  <c r="AP32" i="18"/>
  <c r="AO32" i="18"/>
  <c r="AN32" i="18"/>
  <c r="AN35" i="18" s="1"/>
  <c r="AM32" i="18"/>
  <c r="AL32" i="18"/>
  <c r="AK32" i="18"/>
  <c r="AJ32" i="18"/>
  <c r="AJ35" i="18" s="1"/>
  <c r="AI32" i="18"/>
  <c r="AH32" i="18"/>
  <c r="AG32" i="18"/>
  <c r="AF32" i="18"/>
  <c r="AF35" i="18" s="1"/>
  <c r="AE32" i="18"/>
  <c r="AD32" i="18"/>
  <c r="AC32" i="18"/>
  <c r="AB32" i="18"/>
  <c r="AB35" i="18" s="1"/>
  <c r="AA32" i="18"/>
  <c r="Z32" i="18"/>
  <c r="Y32" i="18"/>
  <c r="X32" i="18"/>
  <c r="X35" i="18" s="1"/>
  <c r="W32" i="18"/>
  <c r="V32" i="18"/>
  <c r="V33" i="18" s="1"/>
  <c r="U32" i="18"/>
  <c r="U33" i="18" s="1"/>
  <c r="T32" i="18"/>
  <c r="T33" i="18" s="1"/>
  <c r="S32" i="18"/>
  <c r="S33" i="18" s="1"/>
  <c r="R32" i="18"/>
  <c r="R33" i="18" s="1"/>
  <c r="Q32" i="18"/>
  <c r="Q33" i="18" s="1"/>
  <c r="P32" i="18"/>
  <c r="P33" i="18" s="1"/>
  <c r="O32" i="18"/>
  <c r="O33" i="18" s="1"/>
  <c r="N32" i="18"/>
  <c r="N33" i="18" s="1"/>
  <c r="M32" i="18"/>
  <c r="M33" i="18" s="1"/>
  <c r="L32" i="18"/>
  <c r="L33" i="18" s="1"/>
  <c r="K32" i="18"/>
  <c r="K33" i="18" s="1"/>
  <c r="J32" i="18"/>
  <c r="J33" i="18" s="1"/>
  <c r="I32" i="18"/>
  <c r="I33" i="18" s="1"/>
  <c r="H32" i="18"/>
  <c r="H33" i="18" s="1"/>
  <c r="G32" i="18"/>
  <c r="G33" i="18" s="1"/>
  <c r="F32" i="18"/>
  <c r="F33" i="18" s="1"/>
  <c r="E32" i="18"/>
  <c r="E33" i="18" s="1"/>
  <c r="D32" i="18"/>
  <c r="D33" i="18" s="1"/>
  <c r="BT21" i="18"/>
  <c r="BS21" i="18"/>
  <c r="BR21" i="18"/>
  <c r="BQ21" i="18"/>
  <c r="BP21" i="18"/>
  <c r="BO21" i="18"/>
  <c r="BO24" i="18" s="1"/>
  <c r="BN21" i="18"/>
  <c r="BM21" i="18"/>
  <c r="BL21" i="18"/>
  <c r="BK21" i="18"/>
  <c r="BK28" i="18" s="1"/>
  <c r="BJ21" i="18"/>
  <c r="BI21" i="18"/>
  <c r="BH21" i="18"/>
  <c r="BG21" i="18"/>
  <c r="BG26" i="18" s="1"/>
  <c r="BF21" i="18"/>
  <c r="BF22" i="18" s="1"/>
  <c r="BE21" i="18"/>
  <c r="BD21" i="18"/>
  <c r="BC21" i="18"/>
  <c r="BC24" i="18" s="1"/>
  <c r="BB21" i="18"/>
  <c r="BA21" i="18"/>
  <c r="AZ21" i="18"/>
  <c r="AY21" i="18"/>
  <c r="AY22" i="18" s="1"/>
  <c r="AX21" i="18"/>
  <c r="AX23" i="18" s="1"/>
  <c r="AW21" i="18"/>
  <c r="AV21" i="18"/>
  <c r="AU21" i="18"/>
  <c r="AU28" i="18" s="1"/>
  <c r="AT21" i="18"/>
  <c r="AT22" i="18" s="1"/>
  <c r="AS21" i="18"/>
  <c r="AR21" i="18"/>
  <c r="AQ21" i="18"/>
  <c r="AQ28" i="18" s="1"/>
  <c r="AP21" i="18"/>
  <c r="AO21" i="18"/>
  <c r="AN21" i="18"/>
  <c r="AM21" i="18"/>
  <c r="AM26" i="18" s="1"/>
  <c r="AL21" i="18"/>
  <c r="AK21" i="18"/>
  <c r="AJ21" i="18"/>
  <c r="AI21" i="18"/>
  <c r="AI22" i="18" s="1"/>
  <c r="AH21" i="18"/>
  <c r="AH24" i="18" s="1"/>
  <c r="AG21" i="18"/>
  <c r="AF21" i="18"/>
  <c r="AE21" i="18"/>
  <c r="AE30" i="18" s="1"/>
  <c r="AD21" i="18"/>
  <c r="AD22" i="18" s="1"/>
  <c r="AC21" i="18"/>
  <c r="AB21" i="18"/>
  <c r="AA21" i="18"/>
  <c r="AA26" i="18" s="1"/>
  <c r="Z21" i="18"/>
  <c r="Y21" i="18"/>
  <c r="Y23" i="18" s="1"/>
  <c r="X21" i="18"/>
  <c r="W21" i="18"/>
  <c r="W24" i="18" s="1"/>
  <c r="V21" i="18"/>
  <c r="U21" i="18"/>
  <c r="T21" i="18"/>
  <c r="S21" i="18"/>
  <c r="S26" i="18" s="1"/>
  <c r="R21" i="18"/>
  <c r="R23" i="18" s="1"/>
  <c r="Q21" i="18"/>
  <c r="P21" i="18"/>
  <c r="O21" i="18"/>
  <c r="O28" i="18" s="1"/>
  <c r="N21" i="18"/>
  <c r="N22" i="18" s="1"/>
  <c r="M21" i="18"/>
  <c r="L21" i="18"/>
  <c r="K21" i="18"/>
  <c r="K28" i="18" s="1"/>
  <c r="J21" i="18"/>
  <c r="I21" i="18"/>
  <c r="H21" i="18"/>
  <c r="G21" i="18"/>
  <c r="G28" i="18" s="1"/>
  <c r="F21" i="18"/>
  <c r="E21" i="18"/>
  <c r="D21" i="18"/>
  <c r="BT5" i="18"/>
  <c r="BS5" i="18"/>
  <c r="BR5" i="18"/>
  <c r="BQ5" i="18"/>
  <c r="BQ13" i="18" s="1"/>
  <c r="BP5" i="18"/>
  <c r="BP13" i="18" s="1"/>
  <c r="BO5" i="18"/>
  <c r="BO14" i="18" s="1"/>
  <c r="BN5" i="18"/>
  <c r="BM5" i="18"/>
  <c r="BM15" i="18" s="1"/>
  <c r="BL5" i="18"/>
  <c r="BL15" i="18" s="1"/>
  <c r="BK5" i="18"/>
  <c r="BK10" i="18" s="1"/>
  <c r="BJ5" i="18"/>
  <c r="BI5" i="18"/>
  <c r="BI15" i="18" s="1"/>
  <c r="BH5" i="18"/>
  <c r="BH8" i="18" s="1"/>
  <c r="BG5" i="18"/>
  <c r="BG14" i="18" s="1"/>
  <c r="BF5" i="18"/>
  <c r="BE5" i="18"/>
  <c r="BE15" i="18" s="1"/>
  <c r="BD5" i="18"/>
  <c r="BD15" i="18" s="1"/>
  <c r="BC5" i="18"/>
  <c r="BB5" i="18"/>
  <c r="BA5" i="18"/>
  <c r="BA13" i="18" s="1"/>
  <c r="AZ5" i="18"/>
  <c r="AZ13" i="18" s="1"/>
  <c r="AY5" i="18"/>
  <c r="AY14" i="18" s="1"/>
  <c r="AX5" i="18"/>
  <c r="AW5" i="18"/>
  <c r="AW15" i="18" s="1"/>
  <c r="AV5" i="18"/>
  <c r="AV15" i="18" s="1"/>
  <c r="AU5" i="18"/>
  <c r="AU10" i="18" s="1"/>
  <c r="AT5" i="18"/>
  <c r="AS5" i="18"/>
  <c r="AS6" i="18" s="1"/>
  <c r="AR5" i="18"/>
  <c r="AR9" i="18" s="1"/>
  <c r="AQ5" i="18"/>
  <c r="AQ14" i="18" s="1"/>
  <c r="AP5" i="18"/>
  <c r="AO5" i="18"/>
  <c r="AO15" i="18" s="1"/>
  <c r="AN5" i="18"/>
  <c r="AN15" i="18" s="1"/>
  <c r="AM5" i="18"/>
  <c r="AL5" i="18"/>
  <c r="AK5" i="18"/>
  <c r="AK13" i="18" s="1"/>
  <c r="AJ5" i="18"/>
  <c r="AJ13" i="18" s="1"/>
  <c r="AI5" i="18"/>
  <c r="AI14" i="18" s="1"/>
  <c r="AH5" i="18"/>
  <c r="AG5" i="18"/>
  <c r="AG15" i="18" s="1"/>
  <c r="AF5" i="18"/>
  <c r="AF15" i="18" s="1"/>
  <c r="AE5" i="18"/>
  <c r="AE10" i="18" s="1"/>
  <c r="AD5" i="18"/>
  <c r="AC5" i="18"/>
  <c r="AC9" i="18" s="1"/>
  <c r="AB5" i="18"/>
  <c r="AB9" i="18" s="1"/>
  <c r="AA5" i="18"/>
  <c r="AA14" i="18" s="1"/>
  <c r="Z5" i="18"/>
  <c r="Y5" i="18"/>
  <c r="Y15" i="18" s="1"/>
  <c r="X5" i="18"/>
  <c r="X15" i="18" s="1"/>
  <c r="W5" i="18"/>
  <c r="V5" i="18"/>
  <c r="V14" i="18" s="1"/>
  <c r="U5" i="18"/>
  <c r="U13" i="18" s="1"/>
  <c r="T5" i="18"/>
  <c r="T13" i="18" s="1"/>
  <c r="S5" i="18"/>
  <c r="S14" i="18" s="1"/>
  <c r="R5" i="18"/>
  <c r="R10" i="18" s="1"/>
  <c r="Q5" i="18"/>
  <c r="Q15" i="18" s="1"/>
  <c r="P5" i="18"/>
  <c r="P15" i="18" s="1"/>
  <c r="O5" i="18"/>
  <c r="O10" i="18" s="1"/>
  <c r="N5" i="18"/>
  <c r="M5" i="18"/>
  <c r="M13" i="18" s="1"/>
  <c r="L5" i="18"/>
  <c r="L14" i="18" s="1"/>
  <c r="K5" i="18"/>
  <c r="J5" i="18"/>
  <c r="J10" i="18" s="1"/>
  <c r="I5" i="18"/>
  <c r="I15" i="18" s="1"/>
  <c r="H5" i="18"/>
  <c r="H15" i="18" s="1"/>
  <c r="G5" i="18"/>
  <c r="G16" i="18" s="1"/>
  <c r="F5" i="18"/>
  <c r="E5" i="18"/>
  <c r="E13" i="18" s="1"/>
  <c r="D5" i="18"/>
  <c r="D13" i="18" s="1"/>
  <c r="BF274" i="9"/>
  <c r="BF276" i="9"/>
  <c r="BF346" i="9" s="1"/>
  <c r="BF260" i="9"/>
  <c r="BF262" i="9"/>
  <c r="BU32" i="17"/>
  <c r="BT32" i="17"/>
  <c r="BS32" i="17"/>
  <c r="BR32" i="17"/>
  <c r="BQ32" i="17"/>
  <c r="BQ36" i="17" s="1"/>
  <c r="BP32" i="17"/>
  <c r="BP36" i="17" s="1"/>
  <c r="BO32" i="17"/>
  <c r="BN32" i="17"/>
  <c r="BN36" i="17" s="1"/>
  <c r="BM32" i="17"/>
  <c r="BM36" i="17" s="1"/>
  <c r="BL32" i="17"/>
  <c r="BL36" i="17" s="1"/>
  <c r="BK32" i="17"/>
  <c r="BJ32" i="17"/>
  <c r="BJ36" i="17" s="1"/>
  <c r="BI32" i="17"/>
  <c r="BI36" i="17" s="1"/>
  <c r="BH32" i="17"/>
  <c r="BH36" i="17" s="1"/>
  <c r="BG32" i="17"/>
  <c r="BF32" i="17"/>
  <c r="BF36" i="17" s="1"/>
  <c r="BE32" i="17"/>
  <c r="BE36" i="17" s="1"/>
  <c r="BD32" i="17"/>
  <c r="BD36" i="17" s="1"/>
  <c r="BC32" i="17"/>
  <c r="BB32" i="17"/>
  <c r="BB36" i="17" s="1"/>
  <c r="BA32" i="17"/>
  <c r="BA36" i="17" s="1"/>
  <c r="AZ32" i="17"/>
  <c r="AZ36" i="17" s="1"/>
  <c r="AY32" i="17"/>
  <c r="AX32" i="17"/>
  <c r="AX36" i="17" s="1"/>
  <c r="AW32" i="17"/>
  <c r="AW36" i="17" s="1"/>
  <c r="AV32" i="17"/>
  <c r="AV36" i="17" s="1"/>
  <c r="AU32" i="17"/>
  <c r="AT32" i="17"/>
  <c r="AT36" i="17" s="1"/>
  <c r="AS32" i="17"/>
  <c r="AS36" i="17" s="1"/>
  <c r="AR32" i="17"/>
  <c r="AR36" i="17" s="1"/>
  <c r="AQ32" i="17"/>
  <c r="AP32" i="17"/>
  <c r="AP36" i="17" s="1"/>
  <c r="AO32" i="17"/>
  <c r="AO36" i="17" s="1"/>
  <c r="AN32" i="17"/>
  <c r="AN36" i="17" s="1"/>
  <c r="AM32" i="17"/>
  <c r="AL32" i="17"/>
  <c r="AL36" i="17" s="1"/>
  <c r="AK32" i="17"/>
  <c r="AK36" i="17" s="1"/>
  <c r="AJ32" i="17"/>
  <c r="AJ36" i="17" s="1"/>
  <c r="AI32" i="17"/>
  <c r="AH32" i="17"/>
  <c r="AH36" i="17" s="1"/>
  <c r="AG32" i="17"/>
  <c r="AG36" i="17" s="1"/>
  <c r="AF32" i="17"/>
  <c r="AF36" i="17" s="1"/>
  <c r="AE32" i="17"/>
  <c r="AD32" i="17"/>
  <c r="AD36" i="17" s="1"/>
  <c r="AC32" i="17"/>
  <c r="AC36" i="17" s="1"/>
  <c r="AB32" i="17"/>
  <c r="AB36" i="17" s="1"/>
  <c r="AA32" i="17"/>
  <c r="Z32" i="17"/>
  <c r="Z36" i="17" s="1"/>
  <c r="Y32" i="17"/>
  <c r="Y36" i="17" s="1"/>
  <c r="X32" i="17"/>
  <c r="X36" i="17" s="1"/>
  <c r="W32" i="17"/>
  <c r="V32" i="17"/>
  <c r="V33" i="17" s="1"/>
  <c r="U32" i="17"/>
  <c r="U33" i="17" s="1"/>
  <c r="T32" i="17"/>
  <c r="T33" i="17" s="1"/>
  <c r="S32" i="17"/>
  <c r="S33" i="17" s="1"/>
  <c r="R32" i="17"/>
  <c r="R33" i="17" s="1"/>
  <c r="Q32" i="17"/>
  <c r="Q33" i="17" s="1"/>
  <c r="P32" i="17"/>
  <c r="P33" i="17" s="1"/>
  <c r="O32" i="17"/>
  <c r="O33" i="17" s="1"/>
  <c r="N32" i="17"/>
  <c r="N33" i="17" s="1"/>
  <c r="M32" i="17"/>
  <c r="M33" i="17" s="1"/>
  <c r="L32" i="17"/>
  <c r="L33" i="17" s="1"/>
  <c r="K32" i="17"/>
  <c r="K33" i="17" s="1"/>
  <c r="J32" i="17"/>
  <c r="J33" i="17" s="1"/>
  <c r="I32" i="17"/>
  <c r="I33" i="17" s="1"/>
  <c r="H32" i="17"/>
  <c r="H33" i="17" s="1"/>
  <c r="G32" i="17"/>
  <c r="G33" i="17" s="1"/>
  <c r="F32" i="17"/>
  <c r="F33" i="17" s="1"/>
  <c r="E32" i="17"/>
  <c r="E33" i="17" s="1"/>
  <c r="D32" i="17"/>
  <c r="D33" i="17" s="1"/>
  <c r="BU21" i="17"/>
  <c r="BT21" i="17"/>
  <c r="BS21" i="17"/>
  <c r="BR21" i="17"/>
  <c r="BQ21" i="17"/>
  <c r="BP21" i="17"/>
  <c r="BP28" i="17" s="1"/>
  <c r="BO21" i="17"/>
  <c r="BO22" i="17" s="1"/>
  <c r="BN21" i="17"/>
  <c r="BN22" i="17" s="1"/>
  <c r="BM21" i="17"/>
  <c r="BL21" i="17"/>
  <c r="BL25" i="17" s="1"/>
  <c r="BK21" i="17"/>
  <c r="BK26" i="17" s="1"/>
  <c r="BJ21" i="17"/>
  <c r="BI21" i="17"/>
  <c r="BH21" i="17"/>
  <c r="BH28" i="17" s="1"/>
  <c r="BG21" i="17"/>
  <c r="BG27" i="17" s="1"/>
  <c r="BF21" i="17"/>
  <c r="BE21" i="17"/>
  <c r="BE22" i="17" s="1"/>
  <c r="BD21" i="17"/>
  <c r="BD28" i="17" s="1"/>
  <c r="BC21" i="17"/>
  <c r="BC28" i="17" s="1"/>
  <c r="BB21" i="17"/>
  <c r="BA21" i="17"/>
  <c r="AZ21" i="17"/>
  <c r="AZ28" i="17" s="1"/>
  <c r="AY21" i="17"/>
  <c r="AY28" i="17" s="1"/>
  <c r="AX21" i="17"/>
  <c r="AX22" i="17" s="1"/>
  <c r="AW21" i="17"/>
  <c r="AV21" i="17"/>
  <c r="AV25" i="17" s="1"/>
  <c r="AU21" i="17"/>
  <c r="AU26" i="17" s="1"/>
  <c r="AT21" i="17"/>
  <c r="AS21" i="17"/>
  <c r="AR21" i="17"/>
  <c r="AR28" i="17" s="1"/>
  <c r="AQ21" i="17"/>
  <c r="AQ27" i="17" s="1"/>
  <c r="AP21" i="17"/>
  <c r="AO21" i="17"/>
  <c r="AO22" i="17" s="1"/>
  <c r="AN21" i="17"/>
  <c r="AN28" i="17" s="1"/>
  <c r="AM21" i="17"/>
  <c r="AM28" i="17" s="1"/>
  <c r="AL21" i="17"/>
  <c r="AK21" i="17"/>
  <c r="AJ21" i="17"/>
  <c r="AJ28" i="17" s="1"/>
  <c r="AI21" i="17"/>
  <c r="AI28" i="17" s="1"/>
  <c r="AH21" i="17"/>
  <c r="AH23" i="17" s="1"/>
  <c r="AG21" i="17"/>
  <c r="AF21" i="17"/>
  <c r="AF25" i="17" s="1"/>
  <c r="AE21" i="17"/>
  <c r="AE31" i="17" s="1"/>
  <c r="AD21" i="17"/>
  <c r="AC21" i="17"/>
  <c r="AB21" i="17"/>
  <c r="AB28" i="17" s="1"/>
  <c r="AA21" i="17"/>
  <c r="AA31" i="17" s="1"/>
  <c r="Z21" i="17"/>
  <c r="Y21" i="17"/>
  <c r="Y22" i="17" s="1"/>
  <c r="X21" i="17"/>
  <c r="X28" i="17" s="1"/>
  <c r="W21" i="17"/>
  <c r="W31" i="17" s="1"/>
  <c r="V21" i="17"/>
  <c r="U21" i="17"/>
  <c r="T21" i="17"/>
  <c r="T28" i="17" s="1"/>
  <c r="S21" i="17"/>
  <c r="S31" i="17" s="1"/>
  <c r="R21" i="17"/>
  <c r="R22" i="17" s="1"/>
  <c r="Q21" i="17"/>
  <c r="P21" i="17"/>
  <c r="P25" i="17" s="1"/>
  <c r="O21" i="17"/>
  <c r="O31" i="17" s="1"/>
  <c r="N21" i="17"/>
  <c r="M21" i="17"/>
  <c r="L21" i="17"/>
  <c r="L28" i="17" s="1"/>
  <c r="K21" i="17"/>
  <c r="K31" i="17" s="1"/>
  <c r="J21" i="17"/>
  <c r="I21" i="17"/>
  <c r="I22" i="17" s="1"/>
  <c r="H21" i="17"/>
  <c r="H28" i="17" s="1"/>
  <c r="G21" i="17"/>
  <c r="G31" i="17" s="1"/>
  <c r="F21" i="17"/>
  <c r="F23" i="17" s="1"/>
  <c r="E21" i="17"/>
  <c r="D21" i="17"/>
  <c r="D28" i="17" s="1"/>
  <c r="BU5" i="17"/>
  <c r="BT5" i="17"/>
  <c r="BS5" i="17"/>
  <c r="BR5" i="17"/>
  <c r="BQ5" i="17"/>
  <c r="BQ14" i="17" s="1"/>
  <c r="BP5" i="17"/>
  <c r="BP12" i="17" s="1"/>
  <c r="BO5" i="17"/>
  <c r="BN5" i="17"/>
  <c r="BN14" i="17" s="1"/>
  <c r="BM5" i="17"/>
  <c r="BM8" i="17" s="1"/>
  <c r="BL5" i="17"/>
  <c r="BL11" i="17" s="1"/>
  <c r="BK5" i="17"/>
  <c r="BJ5" i="17"/>
  <c r="BJ14" i="17" s="1"/>
  <c r="BI5" i="17"/>
  <c r="BI14" i="17" s="1"/>
  <c r="BH5" i="17"/>
  <c r="BH7" i="17" s="1"/>
  <c r="BG5" i="17"/>
  <c r="BF5" i="17"/>
  <c r="BF13" i="17" s="1"/>
  <c r="BE5" i="17"/>
  <c r="BE13" i="17" s="1"/>
  <c r="BD5" i="17"/>
  <c r="BD13" i="17" s="1"/>
  <c r="BC5" i="17"/>
  <c r="BB5" i="17"/>
  <c r="BB14" i="17" s="1"/>
  <c r="BA5" i="17"/>
  <c r="BA14" i="17" s="1"/>
  <c r="AZ5" i="17"/>
  <c r="AZ12" i="17" s="1"/>
  <c r="AY5" i="17"/>
  <c r="AX5" i="17"/>
  <c r="AX10" i="17" s="1"/>
  <c r="AW5" i="17"/>
  <c r="AW8" i="17" s="1"/>
  <c r="AV5" i="17"/>
  <c r="AV11" i="17" s="1"/>
  <c r="AU5" i="17"/>
  <c r="AT5" i="17"/>
  <c r="AT14" i="17" s="1"/>
  <c r="AS5" i="17"/>
  <c r="AS14" i="17" s="1"/>
  <c r="AR5" i="17"/>
  <c r="AQ5" i="17"/>
  <c r="AP5" i="17"/>
  <c r="AP13" i="17" s="1"/>
  <c r="AO5" i="17"/>
  <c r="AO13" i="17" s="1"/>
  <c r="AN5" i="17"/>
  <c r="AM5" i="17"/>
  <c r="AL5" i="17"/>
  <c r="AL14" i="17" s="1"/>
  <c r="AK5" i="17"/>
  <c r="AK14" i="17" s="1"/>
  <c r="AJ5" i="17"/>
  <c r="AI5" i="17"/>
  <c r="AH5" i="17"/>
  <c r="AH14" i="17" s="1"/>
  <c r="AG5" i="17"/>
  <c r="AG8" i="17" s="1"/>
  <c r="AF5" i="17"/>
  <c r="AE5" i="17"/>
  <c r="AD5" i="17"/>
  <c r="AD14" i="17" s="1"/>
  <c r="AC5" i="17"/>
  <c r="AC14" i="17" s="1"/>
  <c r="AB5" i="17"/>
  <c r="AA5" i="17"/>
  <c r="Z5" i="17"/>
  <c r="Z13" i="17" s="1"/>
  <c r="Y5" i="17"/>
  <c r="Y13" i="17" s="1"/>
  <c r="X5" i="17"/>
  <c r="W5" i="17"/>
  <c r="V5" i="17"/>
  <c r="V14" i="17" s="1"/>
  <c r="U5" i="17"/>
  <c r="U14" i="17" s="1"/>
  <c r="T5" i="17"/>
  <c r="S5" i="17"/>
  <c r="R5" i="17"/>
  <c r="R14" i="17" s="1"/>
  <c r="Q5" i="17"/>
  <c r="Q8" i="17" s="1"/>
  <c r="P5" i="17"/>
  <c r="O5" i="17"/>
  <c r="N5" i="17"/>
  <c r="N14" i="17" s="1"/>
  <c r="M5" i="17"/>
  <c r="L5" i="17"/>
  <c r="K5" i="17"/>
  <c r="J5" i="17"/>
  <c r="J13" i="17" s="1"/>
  <c r="I5" i="17"/>
  <c r="H5" i="17"/>
  <c r="G5" i="17"/>
  <c r="F5" i="17"/>
  <c r="F14" i="17" s="1"/>
  <c r="E5" i="17"/>
  <c r="D5" i="17"/>
  <c r="BG274" i="9"/>
  <c r="BG260" i="9"/>
  <c r="BV32" i="16"/>
  <c r="BU32" i="16"/>
  <c r="BT32" i="16"/>
  <c r="BS32" i="16"/>
  <c r="BR32" i="16"/>
  <c r="BQ32" i="16"/>
  <c r="BQ34" i="16" s="1"/>
  <c r="BP32" i="16"/>
  <c r="BP35" i="16" s="1"/>
  <c r="BO32" i="16"/>
  <c r="BN32" i="16"/>
  <c r="BN33" i="16" s="1"/>
  <c r="BM32" i="16"/>
  <c r="BM34" i="16" s="1"/>
  <c r="BL32" i="16"/>
  <c r="BL35" i="16" s="1"/>
  <c r="BK32" i="16"/>
  <c r="BJ32" i="16"/>
  <c r="BJ33" i="16" s="1"/>
  <c r="BI32" i="16"/>
  <c r="BI34" i="16" s="1"/>
  <c r="BH32" i="16"/>
  <c r="BH35" i="16" s="1"/>
  <c r="BG32" i="16"/>
  <c r="BF32" i="16"/>
  <c r="BF33" i="16" s="1"/>
  <c r="BE32" i="16"/>
  <c r="BE34" i="16" s="1"/>
  <c r="BD32" i="16"/>
  <c r="BD35" i="16" s="1"/>
  <c r="BC32" i="16"/>
  <c r="BB32" i="16"/>
  <c r="BB33" i="16" s="1"/>
  <c r="BA32" i="16"/>
  <c r="AZ32" i="16"/>
  <c r="AZ35" i="16" s="1"/>
  <c r="AY32" i="16"/>
  <c r="AX32" i="16"/>
  <c r="AX33" i="16" s="1"/>
  <c r="AW32" i="16"/>
  <c r="AV32" i="16"/>
  <c r="AV35" i="16" s="1"/>
  <c r="AU32" i="16"/>
  <c r="AT32" i="16"/>
  <c r="AT33" i="16" s="1"/>
  <c r="AS32" i="16"/>
  <c r="AR32" i="16"/>
  <c r="AR35" i="16" s="1"/>
  <c r="AQ32" i="16"/>
  <c r="AP32" i="16"/>
  <c r="AP33" i="16" s="1"/>
  <c r="AO32" i="16"/>
  <c r="AN32" i="16"/>
  <c r="AN35" i="16" s="1"/>
  <c r="AM32" i="16"/>
  <c r="AL32" i="16"/>
  <c r="AL33" i="16" s="1"/>
  <c r="AK32" i="16"/>
  <c r="AJ32" i="16"/>
  <c r="AJ35" i="16" s="1"/>
  <c r="AI32" i="16"/>
  <c r="AH32" i="16"/>
  <c r="AH33" i="16" s="1"/>
  <c r="AG32" i="16"/>
  <c r="AF32" i="16"/>
  <c r="AF35" i="16" s="1"/>
  <c r="AE32" i="16"/>
  <c r="AD32" i="16"/>
  <c r="AD33" i="16" s="1"/>
  <c r="AC32" i="16"/>
  <c r="AB32" i="16"/>
  <c r="AB35" i="16" s="1"/>
  <c r="AA32" i="16"/>
  <c r="Z32" i="16"/>
  <c r="Z33" i="16" s="1"/>
  <c r="Y32" i="16"/>
  <c r="X32" i="16"/>
  <c r="X35" i="16" s="1"/>
  <c r="W32" i="16"/>
  <c r="V32" i="16"/>
  <c r="V33" i="16" s="1"/>
  <c r="U32" i="16"/>
  <c r="U33" i="16" s="1"/>
  <c r="T32" i="16"/>
  <c r="T33" i="16" s="1"/>
  <c r="S32" i="16"/>
  <c r="S33" i="16" s="1"/>
  <c r="R32" i="16"/>
  <c r="R33" i="16" s="1"/>
  <c r="Q32" i="16"/>
  <c r="Q33" i="16" s="1"/>
  <c r="P32" i="16"/>
  <c r="P33" i="16" s="1"/>
  <c r="O32" i="16"/>
  <c r="O33" i="16" s="1"/>
  <c r="N32" i="16"/>
  <c r="N33" i="16" s="1"/>
  <c r="M32" i="16"/>
  <c r="M33" i="16" s="1"/>
  <c r="L32" i="16"/>
  <c r="L33" i="16" s="1"/>
  <c r="K32" i="16"/>
  <c r="K33" i="16" s="1"/>
  <c r="J32" i="16"/>
  <c r="J33" i="16" s="1"/>
  <c r="I32" i="16"/>
  <c r="I33" i="16" s="1"/>
  <c r="H32" i="16"/>
  <c r="H33" i="16" s="1"/>
  <c r="G32" i="16"/>
  <c r="G33" i="16" s="1"/>
  <c r="F32" i="16"/>
  <c r="F33" i="16" s="1"/>
  <c r="E32" i="16"/>
  <c r="E33" i="16" s="1"/>
  <c r="D32" i="16"/>
  <c r="D33" i="16" s="1"/>
  <c r="BV21" i="16"/>
  <c r="BU21" i="16"/>
  <c r="BT21" i="16"/>
  <c r="BS21" i="16"/>
  <c r="BR21" i="16"/>
  <c r="BQ21" i="16"/>
  <c r="BQ26" i="16" s="1"/>
  <c r="BP21" i="16"/>
  <c r="BP31" i="16" s="1"/>
  <c r="BO21" i="16"/>
  <c r="BN21" i="16"/>
  <c r="BN23" i="16" s="1"/>
  <c r="BM21" i="16"/>
  <c r="BM27" i="16" s="1"/>
  <c r="BL21" i="16"/>
  <c r="BL31" i="16" s="1"/>
  <c r="BK21" i="16"/>
  <c r="BJ21" i="16"/>
  <c r="BJ26" i="16" s="1"/>
  <c r="BI21" i="16"/>
  <c r="BI26" i="16" s="1"/>
  <c r="BH21" i="16"/>
  <c r="BH29" i="16" s="1"/>
  <c r="BG21" i="16"/>
  <c r="BF21" i="16"/>
  <c r="BF26" i="16" s="1"/>
  <c r="BE21" i="16"/>
  <c r="BE24" i="16" s="1"/>
  <c r="BD21" i="16"/>
  <c r="BD31" i="16" s="1"/>
  <c r="BC21" i="16"/>
  <c r="BB21" i="16"/>
  <c r="BB25" i="16" s="1"/>
  <c r="BA21" i="16"/>
  <c r="BA26" i="16" s="1"/>
  <c r="AZ21" i="16"/>
  <c r="AZ29" i="16" s="1"/>
  <c r="AY21" i="16"/>
  <c r="AX21" i="16"/>
  <c r="AX23" i="16" s="1"/>
  <c r="AW21" i="16"/>
  <c r="AW27" i="16" s="1"/>
  <c r="AV21" i="16"/>
  <c r="AV31" i="16" s="1"/>
  <c r="AU21" i="16"/>
  <c r="AT21" i="16"/>
  <c r="AT26" i="16" s="1"/>
  <c r="AS21" i="16"/>
  <c r="AS26" i="16" s="1"/>
  <c r="AR21" i="16"/>
  <c r="AR29" i="16" s="1"/>
  <c r="AQ21" i="16"/>
  <c r="AP21" i="16"/>
  <c r="AP24" i="16" s="1"/>
  <c r="AO21" i="16"/>
  <c r="AO24" i="16" s="1"/>
  <c r="AN21" i="16"/>
  <c r="AN31" i="16" s="1"/>
  <c r="AM21" i="16"/>
  <c r="AL21" i="16"/>
  <c r="AL27" i="16" s="1"/>
  <c r="AK21" i="16"/>
  <c r="AK27" i="16" s="1"/>
  <c r="AJ21" i="16"/>
  <c r="AJ30" i="16" s="1"/>
  <c r="AI21" i="16"/>
  <c r="AH21" i="16"/>
  <c r="AH25" i="16" s="1"/>
  <c r="AG21" i="16"/>
  <c r="AG25" i="16" s="1"/>
  <c r="AF21" i="16"/>
  <c r="AF31" i="16" s="1"/>
  <c r="AE21" i="16"/>
  <c r="AD21" i="16"/>
  <c r="AD23" i="16" s="1"/>
  <c r="AC21" i="16"/>
  <c r="AC27" i="16" s="1"/>
  <c r="AB21" i="16"/>
  <c r="AB30" i="16" s="1"/>
  <c r="AA21" i="16"/>
  <c r="Z21" i="16"/>
  <c r="Z26" i="16" s="1"/>
  <c r="Y21" i="16"/>
  <c r="Y26" i="16" s="1"/>
  <c r="X21" i="16"/>
  <c r="X31" i="16" s="1"/>
  <c r="W21" i="16"/>
  <c r="V21" i="16"/>
  <c r="V27" i="16" s="1"/>
  <c r="U21" i="16"/>
  <c r="U27" i="16" s="1"/>
  <c r="T21" i="16"/>
  <c r="T30" i="16" s="1"/>
  <c r="S21" i="16"/>
  <c r="R21" i="16"/>
  <c r="R27" i="16" s="1"/>
  <c r="Q21" i="16"/>
  <c r="Q25" i="16" s="1"/>
  <c r="P21" i="16"/>
  <c r="P31" i="16" s="1"/>
  <c r="O21" i="16"/>
  <c r="N21" i="16"/>
  <c r="N25" i="16" s="1"/>
  <c r="M21" i="16"/>
  <c r="M27" i="16" s="1"/>
  <c r="L21" i="16"/>
  <c r="L30" i="16" s="1"/>
  <c r="K21" i="16"/>
  <c r="J21" i="16"/>
  <c r="J22" i="16" s="1"/>
  <c r="I21" i="16"/>
  <c r="I26" i="16" s="1"/>
  <c r="H21" i="16"/>
  <c r="H31" i="16" s="1"/>
  <c r="G21" i="16"/>
  <c r="F21" i="16"/>
  <c r="F27" i="16" s="1"/>
  <c r="E21" i="16"/>
  <c r="E27" i="16" s="1"/>
  <c r="D21" i="16"/>
  <c r="D30" i="16" s="1"/>
  <c r="BV5" i="16"/>
  <c r="BU5" i="16"/>
  <c r="BT5" i="16"/>
  <c r="BS5" i="16"/>
  <c r="BR5" i="16"/>
  <c r="BQ5" i="16"/>
  <c r="BQ7" i="16" s="1"/>
  <c r="BP5" i="16"/>
  <c r="BO5" i="16"/>
  <c r="BN5" i="16"/>
  <c r="BM5" i="16"/>
  <c r="BM10" i="16" s="1"/>
  <c r="BL5" i="16"/>
  <c r="BK5" i="16"/>
  <c r="BJ5" i="16"/>
  <c r="BI5" i="16"/>
  <c r="BI8" i="16" s="1"/>
  <c r="BH5" i="16"/>
  <c r="BH10" i="16" s="1"/>
  <c r="BG5" i="16"/>
  <c r="BF5" i="16"/>
  <c r="BE5" i="16"/>
  <c r="BE6" i="16" s="1"/>
  <c r="BD5" i="16"/>
  <c r="BD10" i="16" s="1"/>
  <c r="BC5" i="16"/>
  <c r="BC10" i="16" s="1"/>
  <c r="BB5" i="16"/>
  <c r="BA5" i="16"/>
  <c r="AZ5" i="16"/>
  <c r="AZ11" i="16" s="1"/>
  <c r="AY5" i="16"/>
  <c r="AX5" i="16"/>
  <c r="AW5" i="16"/>
  <c r="AW12" i="16" s="1"/>
  <c r="AV5" i="16"/>
  <c r="AV9" i="16" s="1"/>
  <c r="AU5" i="16"/>
  <c r="AU9" i="16" s="1"/>
  <c r="AT5" i="16"/>
  <c r="AS5" i="16"/>
  <c r="AS10" i="16" s="1"/>
  <c r="AR5" i="16"/>
  <c r="AR11" i="16" s="1"/>
  <c r="AQ5" i="16"/>
  <c r="AQ11" i="16" s="1"/>
  <c r="AP5" i="16"/>
  <c r="AO5" i="16"/>
  <c r="AO8" i="16" s="1"/>
  <c r="AN5" i="16"/>
  <c r="AN10" i="16" s="1"/>
  <c r="AM5" i="16"/>
  <c r="AM10" i="16" s="1"/>
  <c r="AL5" i="16"/>
  <c r="AK5" i="16"/>
  <c r="AK11" i="16" s="1"/>
  <c r="AJ5" i="16"/>
  <c r="AJ13" i="16" s="1"/>
  <c r="AI5" i="16"/>
  <c r="AH5" i="16"/>
  <c r="AG5" i="16"/>
  <c r="AG9" i="16" s="1"/>
  <c r="AF5" i="16"/>
  <c r="AF9" i="16" s="1"/>
  <c r="AE5" i="16"/>
  <c r="AE9" i="16" s="1"/>
  <c r="AD5" i="16"/>
  <c r="AC5" i="16"/>
  <c r="AC6" i="16" s="1"/>
  <c r="AB5" i="16"/>
  <c r="AB12" i="16" s="1"/>
  <c r="AA5" i="16"/>
  <c r="Z5" i="16"/>
  <c r="Y5" i="16"/>
  <c r="Y13" i="16" s="1"/>
  <c r="X5" i="16"/>
  <c r="X10" i="16" s="1"/>
  <c r="W5" i="16"/>
  <c r="W10" i="16" s="1"/>
  <c r="V5" i="16"/>
  <c r="U5" i="16"/>
  <c r="U7" i="16" s="1"/>
  <c r="T5" i="16"/>
  <c r="T13" i="16" s="1"/>
  <c r="S5" i="16"/>
  <c r="R5" i="16"/>
  <c r="Q5" i="16"/>
  <c r="Q11" i="16" s="1"/>
  <c r="P5" i="16"/>
  <c r="P11" i="16" s="1"/>
  <c r="O5" i="16"/>
  <c r="O13" i="16" s="1"/>
  <c r="N5" i="16"/>
  <c r="M5" i="16"/>
  <c r="M6" i="16" s="1"/>
  <c r="L5" i="16"/>
  <c r="L10" i="16" s="1"/>
  <c r="K5" i="16"/>
  <c r="J5" i="16"/>
  <c r="I5" i="16"/>
  <c r="I9" i="16" s="1"/>
  <c r="H5" i="16"/>
  <c r="H10" i="16" s="1"/>
  <c r="G5" i="16"/>
  <c r="G12" i="16" s="1"/>
  <c r="F5" i="16"/>
  <c r="E5" i="16"/>
  <c r="E7" i="16" s="1"/>
  <c r="D5" i="16"/>
  <c r="D11" i="16" s="1"/>
  <c r="BH274" i="9"/>
  <c r="BH260" i="9"/>
  <c r="BW32" i="15"/>
  <c r="BV32" i="15"/>
  <c r="BU32" i="15"/>
  <c r="BT32" i="15"/>
  <c r="BS32" i="15"/>
  <c r="BR32" i="15"/>
  <c r="BQ32" i="15"/>
  <c r="BP32" i="15"/>
  <c r="BO32" i="15"/>
  <c r="BO36" i="15" s="1"/>
  <c r="BN32" i="15"/>
  <c r="BN35" i="15" s="1"/>
  <c r="BM32" i="15"/>
  <c r="BL32" i="15"/>
  <c r="BK32" i="15"/>
  <c r="BK36" i="15" s="1"/>
  <c r="BJ32" i="15"/>
  <c r="BJ35" i="15" s="1"/>
  <c r="BI32" i="15"/>
  <c r="BH32" i="15"/>
  <c r="BG32" i="15"/>
  <c r="BG36" i="15" s="1"/>
  <c r="BF32" i="15"/>
  <c r="BF35" i="15" s="1"/>
  <c r="BE32" i="15"/>
  <c r="BD32" i="15"/>
  <c r="BC32" i="15"/>
  <c r="BC36" i="15" s="1"/>
  <c r="BB32" i="15"/>
  <c r="BB35" i="15" s="1"/>
  <c r="BA32" i="15"/>
  <c r="AZ32" i="15"/>
  <c r="AY32" i="15"/>
  <c r="AY36" i="15" s="1"/>
  <c r="AX32" i="15"/>
  <c r="AX35" i="15" s="1"/>
  <c r="AW32" i="15"/>
  <c r="AV32" i="15"/>
  <c r="AU32" i="15"/>
  <c r="AU36" i="15" s="1"/>
  <c r="AT32" i="15"/>
  <c r="AT35" i="15" s="1"/>
  <c r="AS32" i="15"/>
  <c r="AR32" i="15"/>
  <c r="AQ32" i="15"/>
  <c r="AQ36" i="15" s="1"/>
  <c r="AP32" i="15"/>
  <c r="AP35" i="15" s="1"/>
  <c r="AO32" i="15"/>
  <c r="AN32" i="15"/>
  <c r="AM32" i="15"/>
  <c r="AM36" i="15" s="1"/>
  <c r="AL32" i="15"/>
  <c r="AL35" i="15" s="1"/>
  <c r="AK32" i="15"/>
  <c r="AJ32" i="15"/>
  <c r="AI32" i="15"/>
  <c r="AI36" i="15" s="1"/>
  <c r="AH32" i="15"/>
  <c r="AH35" i="15" s="1"/>
  <c r="AG32" i="15"/>
  <c r="AF32" i="15"/>
  <c r="AE32" i="15"/>
  <c r="AE36" i="15" s="1"/>
  <c r="AD32" i="15"/>
  <c r="AD35" i="15" s="1"/>
  <c r="AC32" i="15"/>
  <c r="AB32" i="15"/>
  <c r="AA32" i="15"/>
  <c r="AA36" i="15" s="1"/>
  <c r="Z32" i="15"/>
  <c r="Z35" i="15" s="1"/>
  <c r="Y32" i="15"/>
  <c r="X32" i="15"/>
  <c r="W32" i="15"/>
  <c r="W36" i="15" s="1"/>
  <c r="V32" i="15"/>
  <c r="V33" i="15" s="1"/>
  <c r="U32" i="15"/>
  <c r="U33" i="15" s="1"/>
  <c r="T32" i="15"/>
  <c r="T33" i="15" s="1"/>
  <c r="S32" i="15"/>
  <c r="S33" i="15" s="1"/>
  <c r="R32" i="15"/>
  <c r="R33" i="15" s="1"/>
  <c r="Q32" i="15"/>
  <c r="Q33" i="15" s="1"/>
  <c r="P32" i="15"/>
  <c r="P33" i="15" s="1"/>
  <c r="O32" i="15"/>
  <c r="O33" i="15" s="1"/>
  <c r="N32" i="15"/>
  <c r="N33" i="15" s="1"/>
  <c r="M32" i="15"/>
  <c r="M33" i="15" s="1"/>
  <c r="L32" i="15"/>
  <c r="L33" i="15" s="1"/>
  <c r="K32" i="15"/>
  <c r="K33" i="15" s="1"/>
  <c r="J32" i="15"/>
  <c r="J33" i="15" s="1"/>
  <c r="I32" i="15"/>
  <c r="I33" i="15" s="1"/>
  <c r="H32" i="15"/>
  <c r="H33" i="15" s="1"/>
  <c r="G32" i="15"/>
  <c r="G33" i="15" s="1"/>
  <c r="F32" i="15"/>
  <c r="F33" i="15" s="1"/>
  <c r="E32" i="15"/>
  <c r="E33" i="15" s="1"/>
  <c r="D32" i="15"/>
  <c r="D33" i="15" s="1"/>
  <c r="BW21" i="15"/>
  <c r="BV21" i="15"/>
  <c r="BU21" i="15"/>
  <c r="BT21" i="15"/>
  <c r="BS21" i="15"/>
  <c r="BR21" i="15"/>
  <c r="BQ21" i="15"/>
  <c r="BP21" i="15"/>
  <c r="BO21" i="15"/>
  <c r="BO22" i="15" s="1"/>
  <c r="BN21" i="15"/>
  <c r="BN30" i="15" s="1"/>
  <c r="BM21" i="15"/>
  <c r="BL21" i="15"/>
  <c r="BK21" i="15"/>
  <c r="BK22" i="15" s="1"/>
  <c r="BJ21" i="15"/>
  <c r="BJ29" i="15" s="1"/>
  <c r="BI21" i="15"/>
  <c r="BH21" i="15"/>
  <c r="BG21" i="15"/>
  <c r="BG24" i="15" s="1"/>
  <c r="BF21" i="15"/>
  <c r="BF29" i="15" s="1"/>
  <c r="BE21" i="15"/>
  <c r="BE24" i="15" s="1"/>
  <c r="BD21" i="15"/>
  <c r="BC21" i="15"/>
  <c r="BB21" i="15"/>
  <c r="BB29" i="15" s="1"/>
  <c r="BA21" i="15"/>
  <c r="AZ21" i="15"/>
  <c r="AY21" i="15"/>
  <c r="AY22" i="15" s="1"/>
  <c r="AX21" i="15"/>
  <c r="AX25" i="15" s="1"/>
  <c r="AW21" i="15"/>
  <c r="AW24" i="15" s="1"/>
  <c r="AV21" i="15"/>
  <c r="AU21" i="15"/>
  <c r="AU24" i="15" s="1"/>
  <c r="AT21" i="15"/>
  <c r="AT29" i="15" s="1"/>
  <c r="AS21" i="15"/>
  <c r="AS23" i="15" s="1"/>
  <c r="AR21" i="15"/>
  <c r="AQ21" i="15"/>
  <c r="AQ22" i="15" s="1"/>
  <c r="AP21" i="15"/>
  <c r="AP26" i="15" s="1"/>
  <c r="AO21" i="15"/>
  <c r="AN21" i="15"/>
  <c r="AM21" i="15"/>
  <c r="AM24" i="15" s="1"/>
  <c r="AL21" i="15"/>
  <c r="AL25" i="15" s="1"/>
  <c r="AK21" i="15"/>
  <c r="AK23" i="15" s="1"/>
  <c r="AJ21" i="15"/>
  <c r="AI21" i="15"/>
  <c r="AI22" i="15" s="1"/>
  <c r="AH21" i="15"/>
  <c r="AH22" i="15" s="1"/>
  <c r="AG21" i="15"/>
  <c r="AF21" i="15"/>
  <c r="AE21" i="15"/>
  <c r="AE22" i="15" s="1"/>
  <c r="AD21" i="15"/>
  <c r="AD29" i="15" s="1"/>
  <c r="AC21" i="15"/>
  <c r="AB21" i="15"/>
  <c r="AA21" i="15"/>
  <c r="AA25" i="15" s="1"/>
  <c r="Z21" i="15"/>
  <c r="Z29" i="15" s="1"/>
  <c r="Y21" i="15"/>
  <c r="X21" i="15"/>
  <c r="W21" i="15"/>
  <c r="W24" i="15" s="1"/>
  <c r="V21" i="15"/>
  <c r="V25" i="15" s="1"/>
  <c r="U21" i="15"/>
  <c r="U24" i="15" s="1"/>
  <c r="T21" i="15"/>
  <c r="S21" i="15"/>
  <c r="S22" i="15" s="1"/>
  <c r="R21" i="15"/>
  <c r="R29" i="15" s="1"/>
  <c r="Q21" i="15"/>
  <c r="P21" i="15"/>
  <c r="O21" i="15"/>
  <c r="O22" i="15" s="1"/>
  <c r="N21" i="15"/>
  <c r="N31" i="15" s="1"/>
  <c r="M21" i="15"/>
  <c r="M26" i="15" s="1"/>
  <c r="L21" i="15"/>
  <c r="K21" i="15"/>
  <c r="K24" i="15" s="1"/>
  <c r="J21" i="15"/>
  <c r="J29" i="15" s="1"/>
  <c r="I21" i="15"/>
  <c r="H21" i="15"/>
  <c r="G21" i="15"/>
  <c r="G25" i="15" s="1"/>
  <c r="F21" i="15"/>
  <c r="F30" i="15" s="1"/>
  <c r="E21" i="15"/>
  <c r="E23" i="15" s="1"/>
  <c r="D21" i="15"/>
  <c r="BW5" i="15"/>
  <c r="BV5" i="15"/>
  <c r="BU5" i="15"/>
  <c r="BT5" i="15"/>
  <c r="BS5" i="15"/>
  <c r="BR5" i="15"/>
  <c r="BQ5" i="15"/>
  <c r="BQ8" i="15" s="1"/>
  <c r="BP5" i="15"/>
  <c r="BO5" i="15"/>
  <c r="BO12" i="15" s="1"/>
  <c r="BN5" i="15"/>
  <c r="BM5" i="15"/>
  <c r="BM6" i="15" s="1"/>
  <c r="BL5" i="15"/>
  <c r="BK5" i="15"/>
  <c r="BK15" i="15" s="1"/>
  <c r="BJ5" i="15"/>
  <c r="BJ7" i="15" s="1"/>
  <c r="BI5" i="15"/>
  <c r="BI8" i="15" s="1"/>
  <c r="BH5" i="15"/>
  <c r="BH6" i="15" s="1"/>
  <c r="BG5" i="15"/>
  <c r="BG11" i="15" s="1"/>
  <c r="BF5" i="15"/>
  <c r="BE5" i="15"/>
  <c r="BD5" i="15"/>
  <c r="BC5" i="15"/>
  <c r="BC15" i="15" s="1"/>
  <c r="BB5" i="15"/>
  <c r="BB7" i="15" s="1"/>
  <c r="BA5" i="15"/>
  <c r="BA8" i="15" s="1"/>
  <c r="AZ5" i="15"/>
  <c r="AY5" i="15"/>
  <c r="AY12" i="15" s="1"/>
  <c r="AX5" i="15"/>
  <c r="AW5" i="15"/>
  <c r="AW6" i="15" s="1"/>
  <c r="AV5" i="15"/>
  <c r="AU5" i="15"/>
  <c r="AU15" i="15" s="1"/>
  <c r="AT5" i="15"/>
  <c r="AT7" i="15" s="1"/>
  <c r="AS5" i="15"/>
  <c r="AS8" i="15" s="1"/>
  <c r="AR5" i="15"/>
  <c r="AR6" i="15" s="1"/>
  <c r="AQ5" i="15"/>
  <c r="AQ11" i="15" s="1"/>
  <c r="AP5" i="15"/>
  <c r="AO5" i="15"/>
  <c r="AN5" i="15"/>
  <c r="AM5" i="15"/>
  <c r="AM15" i="15" s="1"/>
  <c r="AL5" i="15"/>
  <c r="AL7" i="15" s="1"/>
  <c r="AK5" i="15"/>
  <c r="AK8" i="15" s="1"/>
  <c r="AJ5" i="15"/>
  <c r="AI5" i="15"/>
  <c r="AI12" i="15" s="1"/>
  <c r="AH5" i="15"/>
  <c r="AG5" i="15"/>
  <c r="AG6" i="15" s="1"/>
  <c r="AF5" i="15"/>
  <c r="AF9" i="15" s="1"/>
  <c r="AE5" i="15"/>
  <c r="AE15" i="15" s="1"/>
  <c r="AD5" i="15"/>
  <c r="AD7" i="15" s="1"/>
  <c r="AC5" i="15"/>
  <c r="AC8" i="15" s="1"/>
  <c r="AB5" i="15"/>
  <c r="AB6" i="15" s="1"/>
  <c r="AA5" i="15"/>
  <c r="AA11" i="15" s="1"/>
  <c r="Z5" i="15"/>
  <c r="Y5" i="15"/>
  <c r="X5" i="15"/>
  <c r="W5" i="15"/>
  <c r="W15" i="15" s="1"/>
  <c r="V5" i="15"/>
  <c r="V7" i="15" s="1"/>
  <c r="U5" i="15"/>
  <c r="U8" i="15" s="1"/>
  <c r="T5" i="15"/>
  <c r="S5" i="15"/>
  <c r="S12" i="15" s="1"/>
  <c r="R5" i="15"/>
  <c r="Q5" i="15"/>
  <c r="Q6" i="15" s="1"/>
  <c r="P5" i="15"/>
  <c r="P9" i="15" s="1"/>
  <c r="O5" i="15"/>
  <c r="O15" i="15" s="1"/>
  <c r="N5" i="15"/>
  <c r="N7" i="15" s="1"/>
  <c r="M5" i="15"/>
  <c r="M8" i="15" s="1"/>
  <c r="L5" i="15"/>
  <c r="L6" i="15" s="1"/>
  <c r="K5" i="15"/>
  <c r="K12" i="15" s="1"/>
  <c r="J5" i="15"/>
  <c r="J7" i="15" s="1"/>
  <c r="I5" i="15"/>
  <c r="H5" i="15"/>
  <c r="H7" i="15" s="1"/>
  <c r="G5" i="15"/>
  <c r="G15" i="15" s="1"/>
  <c r="F5" i="15"/>
  <c r="F7" i="15" s="1"/>
  <c r="E5" i="15"/>
  <c r="E8" i="15" s="1"/>
  <c r="D5" i="15"/>
  <c r="BX32" i="14"/>
  <c r="BW32" i="14"/>
  <c r="BV32" i="14"/>
  <c r="BU32" i="14"/>
  <c r="BT32" i="14"/>
  <c r="BS32" i="14"/>
  <c r="BR32" i="14"/>
  <c r="BQ32" i="14"/>
  <c r="BP32" i="14"/>
  <c r="BP35" i="14" s="1"/>
  <c r="BO32" i="14"/>
  <c r="BO34" i="14" s="1"/>
  <c r="BN32" i="14"/>
  <c r="BM32" i="14"/>
  <c r="BL32" i="14"/>
  <c r="BL35" i="14" s="1"/>
  <c r="BK32" i="14"/>
  <c r="BK34" i="14" s="1"/>
  <c r="BJ32" i="14"/>
  <c r="BI32" i="14"/>
  <c r="BH32" i="14"/>
  <c r="BH35" i="14" s="1"/>
  <c r="BG32" i="14"/>
  <c r="BG34" i="14" s="1"/>
  <c r="BF32" i="14"/>
  <c r="BE32" i="14"/>
  <c r="BD32" i="14"/>
  <c r="BD35" i="14" s="1"/>
  <c r="BC32" i="14"/>
  <c r="BB32" i="14"/>
  <c r="BA32" i="14"/>
  <c r="AZ32" i="14"/>
  <c r="AZ35" i="14" s="1"/>
  <c r="AY32" i="14"/>
  <c r="AX32" i="14"/>
  <c r="AW32" i="14"/>
  <c r="AV32" i="14"/>
  <c r="AV35" i="14" s="1"/>
  <c r="AU32" i="14"/>
  <c r="AT32" i="14"/>
  <c r="AS32" i="14"/>
  <c r="AR32" i="14"/>
  <c r="AR35" i="14" s="1"/>
  <c r="AQ32" i="14"/>
  <c r="AP32" i="14"/>
  <c r="AO32" i="14"/>
  <c r="AN32" i="14"/>
  <c r="AN35" i="14" s="1"/>
  <c r="AM32" i="14"/>
  <c r="AL32" i="14"/>
  <c r="AK32" i="14"/>
  <c r="AJ32" i="14"/>
  <c r="AJ35" i="14" s="1"/>
  <c r="AI32" i="14"/>
  <c r="AH32" i="14"/>
  <c r="AG32" i="14"/>
  <c r="AF32" i="14"/>
  <c r="AF35" i="14" s="1"/>
  <c r="AE32" i="14"/>
  <c r="AD32" i="14"/>
  <c r="AC32" i="14"/>
  <c r="AB32" i="14"/>
  <c r="AB35" i="14" s="1"/>
  <c r="AA32" i="14"/>
  <c r="Z32" i="14"/>
  <c r="Y32" i="14"/>
  <c r="X32" i="14"/>
  <c r="X35" i="14" s="1"/>
  <c r="W32" i="14"/>
  <c r="V32" i="14"/>
  <c r="V33" i="14" s="1"/>
  <c r="U32" i="14"/>
  <c r="U33" i="14" s="1"/>
  <c r="T32" i="14"/>
  <c r="T33" i="14" s="1"/>
  <c r="S32" i="14"/>
  <c r="S33" i="14" s="1"/>
  <c r="R32" i="14"/>
  <c r="R33" i="14" s="1"/>
  <c r="Q32" i="14"/>
  <c r="Q33" i="14" s="1"/>
  <c r="P32" i="14"/>
  <c r="P33" i="14" s="1"/>
  <c r="O32" i="14"/>
  <c r="O33" i="14" s="1"/>
  <c r="N32" i="14"/>
  <c r="N33" i="14" s="1"/>
  <c r="M32" i="14"/>
  <c r="M33" i="14" s="1"/>
  <c r="L32" i="14"/>
  <c r="L33" i="14" s="1"/>
  <c r="K32" i="14"/>
  <c r="K33" i="14" s="1"/>
  <c r="J32" i="14"/>
  <c r="J33" i="14" s="1"/>
  <c r="I32" i="14"/>
  <c r="I33" i="14" s="1"/>
  <c r="H32" i="14"/>
  <c r="H33" i="14" s="1"/>
  <c r="G32" i="14"/>
  <c r="G33" i="14" s="1"/>
  <c r="F32" i="14"/>
  <c r="F33" i="14" s="1"/>
  <c r="E32" i="14"/>
  <c r="E33" i="14" s="1"/>
  <c r="D32" i="14"/>
  <c r="D33" i="14" s="1"/>
  <c r="BX21" i="14"/>
  <c r="BW21" i="14"/>
  <c r="BV21" i="14"/>
  <c r="BU21" i="14"/>
  <c r="BT21" i="14"/>
  <c r="BS21" i="14"/>
  <c r="BR21" i="14"/>
  <c r="BQ21" i="14"/>
  <c r="BQ26" i="14" s="1"/>
  <c r="BP21" i="14"/>
  <c r="BP28" i="14" s="1"/>
  <c r="BO21" i="14"/>
  <c r="BN21" i="14"/>
  <c r="BN22" i="14" s="1"/>
  <c r="BM21" i="14"/>
  <c r="BL21" i="14"/>
  <c r="BL31" i="14" s="1"/>
  <c r="BK21" i="14"/>
  <c r="BJ21" i="14"/>
  <c r="BJ23" i="14" s="1"/>
  <c r="BI21" i="14"/>
  <c r="BH21" i="14"/>
  <c r="BH28" i="14" s="1"/>
  <c r="BG21" i="14"/>
  <c r="BF21" i="14"/>
  <c r="BF26" i="14" s="1"/>
  <c r="BE21" i="14"/>
  <c r="BE24" i="14" s="1"/>
  <c r="BD21" i="14"/>
  <c r="BD27" i="14" s="1"/>
  <c r="BC21" i="14"/>
  <c r="BB21" i="14"/>
  <c r="BB25" i="14" s="1"/>
  <c r="BA21" i="14"/>
  <c r="AZ21" i="14"/>
  <c r="AZ28" i="14" s="1"/>
  <c r="AY21" i="14"/>
  <c r="AX21" i="14"/>
  <c r="AX22" i="14" s="1"/>
  <c r="AW21" i="14"/>
  <c r="AV21" i="14"/>
  <c r="AV29" i="14" s="1"/>
  <c r="AU21" i="14"/>
  <c r="AT21" i="14"/>
  <c r="AT24" i="14" s="1"/>
  <c r="AS21" i="14"/>
  <c r="AS22" i="14" s="1"/>
  <c r="AR21" i="14"/>
  <c r="AR30" i="14" s="1"/>
  <c r="AQ21" i="14"/>
  <c r="AP21" i="14"/>
  <c r="AP25" i="14" s="1"/>
  <c r="AO21" i="14"/>
  <c r="AO24" i="14" s="1"/>
  <c r="AN21" i="14"/>
  <c r="AN29" i="14" s="1"/>
  <c r="AM21" i="14"/>
  <c r="AL21" i="14"/>
  <c r="AL26" i="14" s="1"/>
  <c r="AK21" i="14"/>
  <c r="AK26" i="14" s="1"/>
  <c r="AJ21" i="14"/>
  <c r="AJ28" i="14" s="1"/>
  <c r="AI21" i="14"/>
  <c r="AH21" i="14"/>
  <c r="AG21" i="14"/>
  <c r="AG26" i="14" s="1"/>
  <c r="AF21" i="14"/>
  <c r="AF29" i="14" s="1"/>
  <c r="AE21" i="14"/>
  <c r="AD21" i="14"/>
  <c r="AD24" i="14" s="1"/>
  <c r="AC21" i="14"/>
  <c r="AC22" i="14" s="1"/>
  <c r="AB21" i="14"/>
  <c r="AB25" i="14" s="1"/>
  <c r="AA21" i="14"/>
  <c r="Z21" i="14"/>
  <c r="Z23" i="14" s="1"/>
  <c r="Y21" i="14"/>
  <c r="X21" i="14"/>
  <c r="X29" i="14" s="1"/>
  <c r="W21" i="14"/>
  <c r="V21" i="14"/>
  <c r="V25" i="14" s="1"/>
  <c r="U21" i="14"/>
  <c r="U24" i="14" s="1"/>
  <c r="T21" i="14"/>
  <c r="T28" i="14" s="1"/>
  <c r="S21" i="14"/>
  <c r="R21" i="14"/>
  <c r="Q21" i="14"/>
  <c r="Q22" i="14" s="1"/>
  <c r="P21" i="14"/>
  <c r="P29" i="14" s="1"/>
  <c r="O21" i="14"/>
  <c r="N21" i="14"/>
  <c r="N23" i="14" s="1"/>
  <c r="M21" i="14"/>
  <c r="L21" i="14"/>
  <c r="L25" i="14" s="1"/>
  <c r="K21" i="14"/>
  <c r="J21" i="14"/>
  <c r="J24" i="14" s="1"/>
  <c r="I21" i="14"/>
  <c r="H21" i="14"/>
  <c r="H27" i="14" s="1"/>
  <c r="G21" i="14"/>
  <c r="F21" i="14"/>
  <c r="F26" i="14" s="1"/>
  <c r="E21" i="14"/>
  <c r="E26" i="14" s="1"/>
  <c r="D21" i="14"/>
  <c r="D28" i="14" s="1"/>
  <c r="BX5" i="14"/>
  <c r="BW5" i="14"/>
  <c r="BV5" i="14"/>
  <c r="BU5" i="14"/>
  <c r="BT5" i="14"/>
  <c r="BS5" i="14"/>
  <c r="BR5" i="14"/>
  <c r="BQ5" i="14"/>
  <c r="BP5" i="14"/>
  <c r="BP6" i="14" s="1"/>
  <c r="BO5" i="14"/>
  <c r="BO15" i="14" s="1"/>
  <c r="BN5" i="14"/>
  <c r="BN10" i="14" s="1"/>
  <c r="BM5" i="14"/>
  <c r="BL5" i="14"/>
  <c r="BL7" i="14" s="1"/>
  <c r="BK5" i="14"/>
  <c r="BK17" i="14" s="1"/>
  <c r="BJ5" i="14"/>
  <c r="BJ8" i="14" s="1"/>
  <c r="BI5" i="14"/>
  <c r="BH5" i="14"/>
  <c r="BH7" i="14" s="1"/>
  <c r="BG5" i="14"/>
  <c r="BG12" i="14" s="1"/>
  <c r="BF5" i="14"/>
  <c r="BF10" i="14" s="1"/>
  <c r="BE5" i="14"/>
  <c r="BD5" i="14"/>
  <c r="BC5" i="14"/>
  <c r="BC14" i="14" s="1"/>
  <c r="BB5" i="14"/>
  <c r="BB8" i="14" s="1"/>
  <c r="BA5" i="14"/>
  <c r="AZ5" i="14"/>
  <c r="AZ7" i="14" s="1"/>
  <c r="AY5" i="14"/>
  <c r="AY15" i="14" s="1"/>
  <c r="AX5" i="14"/>
  <c r="AX10" i="14" s="1"/>
  <c r="AW5" i="14"/>
  <c r="AV5" i="14"/>
  <c r="AV9" i="14" s="1"/>
  <c r="AU5" i="14"/>
  <c r="AU17" i="14" s="1"/>
  <c r="AT5" i="14"/>
  <c r="AT8" i="14" s="1"/>
  <c r="AS5" i="14"/>
  <c r="AR5" i="14"/>
  <c r="AR9" i="14" s="1"/>
  <c r="AQ5" i="14"/>
  <c r="AQ12" i="14" s="1"/>
  <c r="AP5" i="14"/>
  <c r="AP10" i="14" s="1"/>
  <c r="AO5" i="14"/>
  <c r="AN5" i="14"/>
  <c r="AN9" i="14" s="1"/>
  <c r="AM5" i="14"/>
  <c r="AM14" i="14" s="1"/>
  <c r="AL5" i="14"/>
  <c r="AL8" i="14" s="1"/>
  <c r="AK5" i="14"/>
  <c r="AJ5" i="14"/>
  <c r="AJ9" i="14" s="1"/>
  <c r="AI5" i="14"/>
  <c r="AI15" i="14" s="1"/>
  <c r="AH5" i="14"/>
  <c r="AH10" i="14" s="1"/>
  <c r="AG5" i="14"/>
  <c r="AF5" i="14"/>
  <c r="AF9" i="14" s="1"/>
  <c r="AE5" i="14"/>
  <c r="AE17" i="14" s="1"/>
  <c r="AD5" i="14"/>
  <c r="AD8" i="14" s="1"/>
  <c r="AC5" i="14"/>
  <c r="AB5" i="14"/>
  <c r="AB7" i="14" s="1"/>
  <c r="AA5" i="14"/>
  <c r="AA12" i="14" s="1"/>
  <c r="Z5" i="14"/>
  <c r="Z10" i="14" s="1"/>
  <c r="Y5" i="14"/>
  <c r="X5" i="14"/>
  <c r="X9" i="14" s="1"/>
  <c r="W5" i="14"/>
  <c r="W14" i="14" s="1"/>
  <c r="V5" i="14"/>
  <c r="V8" i="14" s="1"/>
  <c r="U5" i="14"/>
  <c r="T5" i="14"/>
  <c r="T7" i="14" s="1"/>
  <c r="S5" i="14"/>
  <c r="S15" i="14" s="1"/>
  <c r="R5" i="14"/>
  <c r="R10" i="14" s="1"/>
  <c r="Q5" i="14"/>
  <c r="P5" i="14"/>
  <c r="P9" i="14" s="1"/>
  <c r="O5" i="14"/>
  <c r="O17" i="14" s="1"/>
  <c r="N5" i="14"/>
  <c r="N8" i="14" s="1"/>
  <c r="M5" i="14"/>
  <c r="L5" i="14"/>
  <c r="L9" i="14" s="1"/>
  <c r="K5" i="14"/>
  <c r="K12" i="14" s="1"/>
  <c r="J5" i="14"/>
  <c r="J10" i="14" s="1"/>
  <c r="I5" i="14"/>
  <c r="H5" i="14"/>
  <c r="H9" i="14" s="1"/>
  <c r="G5" i="14"/>
  <c r="G14" i="14" s="1"/>
  <c r="F5" i="14"/>
  <c r="F8" i="14" s="1"/>
  <c r="E5" i="14"/>
  <c r="D5" i="14"/>
  <c r="D11" i="14" s="1"/>
  <c r="BI274" i="9"/>
  <c r="BI260" i="9"/>
  <c r="BC275" i="9"/>
  <c r="BD275" i="9"/>
  <c r="BE275" i="9"/>
  <c r="BF275" i="9"/>
  <c r="BG261" i="9"/>
  <c r="BH261" i="9"/>
  <c r="BI275" i="9"/>
  <c r="BJ261" i="9"/>
  <c r="BJ260" i="9"/>
  <c r="BJ274" i="9"/>
  <c r="BY32" i="13"/>
  <c r="BX32" i="13"/>
  <c r="BW32" i="13"/>
  <c r="BV32" i="13"/>
  <c r="BU32" i="13"/>
  <c r="BT32" i="13"/>
  <c r="BS32" i="13"/>
  <c r="BR32" i="13"/>
  <c r="BQ32" i="13"/>
  <c r="BQ36" i="13" s="1"/>
  <c r="BP32" i="13"/>
  <c r="BP36" i="13" s="1"/>
  <c r="BO32" i="13"/>
  <c r="BO36" i="13" s="1"/>
  <c r="BN32" i="13"/>
  <c r="BN36" i="13" s="1"/>
  <c r="BM32" i="13"/>
  <c r="BM36" i="13" s="1"/>
  <c r="BL32" i="13"/>
  <c r="BL36" i="13" s="1"/>
  <c r="BK32" i="13"/>
  <c r="BK36" i="13" s="1"/>
  <c r="BJ32" i="13"/>
  <c r="BJ36" i="13" s="1"/>
  <c r="BI32" i="13"/>
  <c r="BI36" i="13" s="1"/>
  <c r="BH32" i="13"/>
  <c r="BH36" i="13" s="1"/>
  <c r="BG32" i="13"/>
  <c r="BG36" i="13" s="1"/>
  <c r="BF32" i="13"/>
  <c r="BF36" i="13" s="1"/>
  <c r="BE32" i="13"/>
  <c r="BE36" i="13" s="1"/>
  <c r="BD32" i="13"/>
  <c r="BD36" i="13" s="1"/>
  <c r="BC32" i="13"/>
  <c r="BC36" i="13" s="1"/>
  <c r="BB32" i="13"/>
  <c r="BB36" i="13" s="1"/>
  <c r="BA32" i="13"/>
  <c r="BA36" i="13" s="1"/>
  <c r="AZ32" i="13"/>
  <c r="AZ36" i="13" s="1"/>
  <c r="AY32" i="13"/>
  <c r="AY36" i="13" s="1"/>
  <c r="AX32" i="13"/>
  <c r="AX36" i="13" s="1"/>
  <c r="AW32" i="13"/>
  <c r="AW36" i="13" s="1"/>
  <c r="AV32" i="13"/>
  <c r="AV36" i="13" s="1"/>
  <c r="AU32" i="13"/>
  <c r="AU36" i="13" s="1"/>
  <c r="AT32" i="13"/>
  <c r="AT36" i="13" s="1"/>
  <c r="AS32" i="13"/>
  <c r="AS36" i="13" s="1"/>
  <c r="AR32" i="13"/>
  <c r="AR36" i="13" s="1"/>
  <c r="AQ32" i="13"/>
  <c r="AQ36" i="13" s="1"/>
  <c r="AP32" i="13"/>
  <c r="AP36" i="13" s="1"/>
  <c r="AO32" i="13"/>
  <c r="AO36" i="13" s="1"/>
  <c r="AN32" i="13"/>
  <c r="AN36" i="13" s="1"/>
  <c r="AM32" i="13"/>
  <c r="AM36" i="13" s="1"/>
  <c r="AL32" i="13"/>
  <c r="AK32" i="13"/>
  <c r="AK36" i="13" s="1"/>
  <c r="AJ32" i="13"/>
  <c r="AJ36" i="13" s="1"/>
  <c r="AI32" i="13"/>
  <c r="AI36" i="13" s="1"/>
  <c r="AH32" i="13"/>
  <c r="AG32" i="13"/>
  <c r="AG36" i="13" s="1"/>
  <c r="AF32" i="13"/>
  <c r="AF36" i="13" s="1"/>
  <c r="AE32" i="13"/>
  <c r="AE36" i="13" s="1"/>
  <c r="AD32" i="13"/>
  <c r="AC32" i="13"/>
  <c r="AC36" i="13" s="1"/>
  <c r="AB32" i="13"/>
  <c r="AB36" i="13" s="1"/>
  <c r="AA32" i="13"/>
  <c r="AA36" i="13" s="1"/>
  <c r="Z32" i="13"/>
  <c r="Y32" i="13"/>
  <c r="Y36" i="13" s="1"/>
  <c r="X32" i="13"/>
  <c r="X36" i="13" s="1"/>
  <c r="W32" i="13"/>
  <c r="W36" i="13" s="1"/>
  <c r="V32" i="13"/>
  <c r="V33" i="13" s="1"/>
  <c r="U32" i="13"/>
  <c r="U33" i="13" s="1"/>
  <c r="T32" i="13"/>
  <c r="T33" i="13" s="1"/>
  <c r="S32" i="13"/>
  <c r="S33" i="13" s="1"/>
  <c r="R32" i="13"/>
  <c r="R33" i="13" s="1"/>
  <c r="Q32" i="13"/>
  <c r="Q33" i="13" s="1"/>
  <c r="P32" i="13"/>
  <c r="P33" i="13" s="1"/>
  <c r="O32" i="13"/>
  <c r="O33" i="13" s="1"/>
  <c r="N32" i="13"/>
  <c r="N33" i="13" s="1"/>
  <c r="M32" i="13"/>
  <c r="M33" i="13" s="1"/>
  <c r="L32" i="13"/>
  <c r="L33" i="13" s="1"/>
  <c r="K32" i="13"/>
  <c r="K33" i="13" s="1"/>
  <c r="J32" i="13"/>
  <c r="J33" i="13" s="1"/>
  <c r="I32" i="13"/>
  <c r="I33" i="13" s="1"/>
  <c r="H32" i="13"/>
  <c r="H33" i="13" s="1"/>
  <c r="G32" i="13"/>
  <c r="G33" i="13" s="1"/>
  <c r="F32" i="13"/>
  <c r="F33" i="13" s="1"/>
  <c r="E32" i="13"/>
  <c r="E33" i="13" s="1"/>
  <c r="D32" i="13"/>
  <c r="D33" i="13" s="1"/>
  <c r="BY21" i="13"/>
  <c r="BX21" i="13"/>
  <c r="BW21" i="13"/>
  <c r="BV21" i="13"/>
  <c r="BU21" i="13"/>
  <c r="BT21" i="13"/>
  <c r="BS21" i="13"/>
  <c r="BR21" i="13"/>
  <c r="BQ21" i="13"/>
  <c r="BQ29" i="13" s="1"/>
  <c r="BP21" i="13"/>
  <c r="BP28" i="13" s="1"/>
  <c r="BO21" i="13"/>
  <c r="BN21" i="13"/>
  <c r="BM21" i="13"/>
  <c r="BM29" i="13" s="1"/>
  <c r="BL21" i="13"/>
  <c r="BL26" i="13" s="1"/>
  <c r="BK21" i="13"/>
  <c r="BJ21" i="13"/>
  <c r="BI21" i="13"/>
  <c r="BI28" i="13" s="1"/>
  <c r="BH21" i="13"/>
  <c r="BH28" i="13" s="1"/>
  <c r="BG21" i="13"/>
  <c r="BG26" i="13" s="1"/>
  <c r="BF21" i="13"/>
  <c r="BE21" i="13"/>
  <c r="BE25" i="13" s="1"/>
  <c r="BD21" i="13"/>
  <c r="BD24" i="13" s="1"/>
  <c r="BC21" i="13"/>
  <c r="BC23" i="13" s="1"/>
  <c r="BB21" i="13"/>
  <c r="BA21" i="13"/>
  <c r="BA29" i="13" s="1"/>
  <c r="AZ21" i="13"/>
  <c r="AZ28" i="13" s="1"/>
  <c r="AY21" i="13"/>
  <c r="AX21" i="13"/>
  <c r="AW21" i="13"/>
  <c r="AW29" i="13" s="1"/>
  <c r="AV21" i="13"/>
  <c r="AV26" i="13" s="1"/>
  <c r="AU21" i="13"/>
  <c r="AT21" i="13"/>
  <c r="AS21" i="13"/>
  <c r="AS28" i="13" s="1"/>
  <c r="AR21" i="13"/>
  <c r="AR28" i="13" s="1"/>
  <c r="AQ21" i="13"/>
  <c r="AP21" i="13"/>
  <c r="AO21" i="13"/>
  <c r="AO25" i="13" s="1"/>
  <c r="AN21" i="13"/>
  <c r="AN24" i="13" s="1"/>
  <c r="AM21" i="13"/>
  <c r="AL21" i="13"/>
  <c r="AK21" i="13"/>
  <c r="AK29" i="13" s="1"/>
  <c r="AJ21" i="13"/>
  <c r="AJ28" i="13" s="1"/>
  <c r="AI21" i="13"/>
  <c r="AH21" i="13"/>
  <c r="AG21" i="13"/>
  <c r="AG29" i="13" s="1"/>
  <c r="AF21" i="13"/>
  <c r="AF22" i="13" s="1"/>
  <c r="AE21" i="13"/>
  <c r="AD21" i="13"/>
  <c r="AC21" i="13"/>
  <c r="AC28" i="13" s="1"/>
  <c r="AB21" i="13"/>
  <c r="AB28" i="13" s="1"/>
  <c r="AA21" i="13"/>
  <c r="Z21" i="13"/>
  <c r="Y21" i="13"/>
  <c r="Y25" i="13" s="1"/>
  <c r="X21" i="13"/>
  <c r="X24" i="13" s="1"/>
  <c r="W21" i="13"/>
  <c r="V21" i="13"/>
  <c r="U21" i="13"/>
  <c r="U29" i="13" s="1"/>
  <c r="T21" i="13"/>
  <c r="T28" i="13" s="1"/>
  <c r="S21" i="13"/>
  <c r="R21" i="13"/>
  <c r="Q21" i="13"/>
  <c r="Q29" i="13" s="1"/>
  <c r="P21" i="13"/>
  <c r="P22" i="13" s="1"/>
  <c r="O21" i="13"/>
  <c r="N21" i="13"/>
  <c r="M21" i="13"/>
  <c r="M28" i="13" s="1"/>
  <c r="L21" i="13"/>
  <c r="L28" i="13" s="1"/>
  <c r="K21" i="13"/>
  <c r="J21" i="13"/>
  <c r="I21" i="13"/>
  <c r="I25" i="13" s="1"/>
  <c r="H21" i="13"/>
  <c r="H24" i="13" s="1"/>
  <c r="G21" i="13"/>
  <c r="F21" i="13"/>
  <c r="E21" i="13"/>
  <c r="E29" i="13" s="1"/>
  <c r="D21" i="13"/>
  <c r="D28" i="13" s="1"/>
  <c r="BY5" i="13"/>
  <c r="BX5" i="13"/>
  <c r="BW5" i="13"/>
  <c r="BV5" i="13"/>
  <c r="BU5" i="13"/>
  <c r="BT5" i="13"/>
  <c r="BS5" i="13"/>
  <c r="BR5" i="13"/>
  <c r="BQ5" i="13"/>
  <c r="BP5" i="13"/>
  <c r="BP12" i="13" s="1"/>
  <c r="BO5" i="13"/>
  <c r="BN5" i="13"/>
  <c r="BM5" i="13"/>
  <c r="BL5" i="13"/>
  <c r="BL13" i="13" s="1"/>
  <c r="BK5" i="13"/>
  <c r="BK13" i="13" s="1"/>
  <c r="BJ5" i="13"/>
  <c r="BI5" i="13"/>
  <c r="BH5" i="13"/>
  <c r="BH14" i="13" s="1"/>
  <c r="BG5" i="13"/>
  <c r="BG12" i="13" s="1"/>
  <c r="BF5" i="13"/>
  <c r="BE5" i="13"/>
  <c r="BD5" i="13"/>
  <c r="BD10" i="13" s="1"/>
  <c r="BC5" i="13"/>
  <c r="BB5" i="13"/>
  <c r="BA5" i="13"/>
  <c r="AZ5" i="13"/>
  <c r="AZ12" i="13" s="1"/>
  <c r="AY5" i="13"/>
  <c r="AX5" i="13"/>
  <c r="AW5" i="13"/>
  <c r="AV5" i="13"/>
  <c r="AV12" i="13" s="1"/>
  <c r="AU5" i="13"/>
  <c r="AU13" i="13" s="1"/>
  <c r="AT5" i="13"/>
  <c r="AS5" i="13"/>
  <c r="AR5" i="13"/>
  <c r="AR14" i="13" s="1"/>
  <c r="AQ5" i="13"/>
  <c r="AQ12" i="13" s="1"/>
  <c r="AP5" i="13"/>
  <c r="AO5" i="13"/>
  <c r="AN5" i="13"/>
  <c r="AN8" i="13" s="1"/>
  <c r="AM5" i="13"/>
  <c r="AL5" i="13"/>
  <c r="AK5" i="13"/>
  <c r="AJ5" i="13"/>
  <c r="AJ6" i="13" s="1"/>
  <c r="AI5" i="13"/>
  <c r="AH5" i="13"/>
  <c r="AG5" i="13"/>
  <c r="AF5" i="13"/>
  <c r="AF13" i="13" s="1"/>
  <c r="AE5" i="13"/>
  <c r="AE13" i="13" s="1"/>
  <c r="AD5" i="13"/>
  <c r="AC5" i="13"/>
  <c r="AB5" i="13"/>
  <c r="AB14" i="13" s="1"/>
  <c r="AA5" i="13"/>
  <c r="AA12" i="13" s="1"/>
  <c r="Z5" i="13"/>
  <c r="Y5" i="13"/>
  <c r="X5" i="13"/>
  <c r="X9" i="13" s="1"/>
  <c r="W5" i="13"/>
  <c r="W9" i="13" s="1"/>
  <c r="V5" i="13"/>
  <c r="U5" i="13"/>
  <c r="T5" i="13"/>
  <c r="T6" i="13" s="1"/>
  <c r="S5" i="13"/>
  <c r="R5" i="13"/>
  <c r="Q5" i="13"/>
  <c r="P5" i="13"/>
  <c r="P8" i="13" s="1"/>
  <c r="O5" i="13"/>
  <c r="O13" i="13" s="1"/>
  <c r="N5" i="13"/>
  <c r="M5" i="13"/>
  <c r="L5" i="13"/>
  <c r="L14" i="13" s="1"/>
  <c r="K5" i="13"/>
  <c r="K12" i="13" s="1"/>
  <c r="J5" i="13"/>
  <c r="I5" i="13"/>
  <c r="H5" i="13"/>
  <c r="H14" i="13" s="1"/>
  <c r="G5" i="13"/>
  <c r="G9" i="13" s="1"/>
  <c r="F5" i="13"/>
  <c r="E5" i="13"/>
  <c r="D5" i="13"/>
  <c r="D12" i="13" s="1"/>
  <c r="BK274" i="9"/>
  <c r="BK260" i="9"/>
  <c r="BZ32" i="12"/>
  <c r="BY32" i="12"/>
  <c r="BX32" i="12"/>
  <c r="BW32" i="12"/>
  <c r="BV32" i="12"/>
  <c r="BU32" i="12"/>
  <c r="BT32" i="12"/>
  <c r="BS32" i="12"/>
  <c r="BR32" i="12"/>
  <c r="BQ32" i="12"/>
  <c r="BQ35" i="12" s="1"/>
  <c r="BP32" i="12"/>
  <c r="BO32" i="12"/>
  <c r="BO36" i="12" s="1"/>
  <c r="BN32" i="12"/>
  <c r="BN35" i="12" s="1"/>
  <c r="BM32" i="12"/>
  <c r="BM35" i="12" s="1"/>
  <c r="BL32" i="12"/>
  <c r="BK32" i="12"/>
  <c r="BK36" i="12" s="1"/>
  <c r="BJ32" i="12"/>
  <c r="BJ35" i="12" s="1"/>
  <c r="BI32" i="12"/>
  <c r="BH32" i="12"/>
  <c r="BG32" i="12"/>
  <c r="BG36" i="12" s="1"/>
  <c r="BF32" i="12"/>
  <c r="BF35" i="12" s="1"/>
  <c r="BE32" i="12"/>
  <c r="BD32" i="12"/>
  <c r="BC32" i="12"/>
  <c r="BC36" i="12" s="1"/>
  <c r="BB32" i="12"/>
  <c r="BB35" i="12" s="1"/>
  <c r="BA32" i="12"/>
  <c r="AZ32" i="12"/>
  <c r="AY32" i="12"/>
  <c r="AY36" i="12" s="1"/>
  <c r="AX32" i="12"/>
  <c r="AX35" i="12" s="1"/>
  <c r="AW32" i="12"/>
  <c r="AV32" i="12"/>
  <c r="AU32" i="12"/>
  <c r="AU36" i="12" s="1"/>
  <c r="AT32" i="12"/>
  <c r="AT35" i="12" s="1"/>
  <c r="AS32" i="12"/>
  <c r="AR32" i="12"/>
  <c r="AQ32" i="12"/>
  <c r="AQ36" i="12" s="1"/>
  <c r="AP32" i="12"/>
  <c r="AP35" i="12" s="1"/>
  <c r="AO32" i="12"/>
  <c r="AN32" i="12"/>
  <c r="AM32" i="12"/>
  <c r="AM36" i="12" s="1"/>
  <c r="AL32" i="12"/>
  <c r="AL35" i="12" s="1"/>
  <c r="AK32" i="12"/>
  <c r="AJ32" i="12"/>
  <c r="AI32" i="12"/>
  <c r="AI36" i="12" s="1"/>
  <c r="AH32" i="12"/>
  <c r="AH35" i="12" s="1"/>
  <c r="AG32" i="12"/>
  <c r="AF32" i="12"/>
  <c r="AE32" i="12"/>
  <c r="AE36" i="12" s="1"/>
  <c r="AD32" i="12"/>
  <c r="AD35" i="12" s="1"/>
  <c r="AC32" i="12"/>
  <c r="AB32" i="12"/>
  <c r="AA32" i="12"/>
  <c r="AA36" i="12" s="1"/>
  <c r="Z32" i="12"/>
  <c r="Z35" i="12" s="1"/>
  <c r="Y32" i="12"/>
  <c r="X32" i="12"/>
  <c r="W32" i="12"/>
  <c r="W36" i="12" s="1"/>
  <c r="V32" i="12"/>
  <c r="V33" i="12" s="1"/>
  <c r="U32" i="12"/>
  <c r="U33" i="12" s="1"/>
  <c r="T32" i="12"/>
  <c r="T33" i="12" s="1"/>
  <c r="S32" i="12"/>
  <c r="S33" i="12" s="1"/>
  <c r="R32" i="12"/>
  <c r="R33" i="12" s="1"/>
  <c r="Q32" i="12"/>
  <c r="Q33" i="12" s="1"/>
  <c r="P32" i="12"/>
  <c r="P33" i="12" s="1"/>
  <c r="O32" i="12"/>
  <c r="O33" i="12" s="1"/>
  <c r="N32" i="12"/>
  <c r="N33" i="12" s="1"/>
  <c r="M32" i="12"/>
  <c r="M33" i="12" s="1"/>
  <c r="L32" i="12"/>
  <c r="L33" i="12" s="1"/>
  <c r="K32" i="12"/>
  <c r="K33" i="12" s="1"/>
  <c r="J32" i="12"/>
  <c r="J33" i="12" s="1"/>
  <c r="I32" i="12"/>
  <c r="I33" i="12" s="1"/>
  <c r="H32" i="12"/>
  <c r="H33" i="12" s="1"/>
  <c r="G32" i="12"/>
  <c r="G33" i="12" s="1"/>
  <c r="F32" i="12"/>
  <c r="F33" i="12" s="1"/>
  <c r="E32" i="12"/>
  <c r="E33" i="12" s="1"/>
  <c r="D32" i="12"/>
  <c r="D33" i="12" s="1"/>
  <c r="BZ21" i="12"/>
  <c r="BY21" i="12"/>
  <c r="BX21" i="12"/>
  <c r="BW21" i="12"/>
  <c r="BV21" i="12"/>
  <c r="BU21" i="12"/>
  <c r="BT21" i="12"/>
  <c r="BS21" i="12"/>
  <c r="BR21" i="12"/>
  <c r="BQ21" i="12"/>
  <c r="BQ24" i="12" s="1"/>
  <c r="BP21" i="12"/>
  <c r="BP25" i="12" s="1"/>
  <c r="BO21" i="12"/>
  <c r="BN21" i="12"/>
  <c r="BM21" i="12"/>
  <c r="BM26" i="12" s="1"/>
  <c r="BL21" i="12"/>
  <c r="BL28" i="12" s="1"/>
  <c r="BK21" i="12"/>
  <c r="BJ21" i="12"/>
  <c r="BI21" i="12"/>
  <c r="BI30" i="12" s="1"/>
  <c r="BH21" i="12"/>
  <c r="BH24" i="12" s="1"/>
  <c r="BG21" i="12"/>
  <c r="BF21" i="12"/>
  <c r="BE21" i="12"/>
  <c r="BE22" i="12" s="1"/>
  <c r="BD21" i="12"/>
  <c r="BD28" i="12" s="1"/>
  <c r="BC21" i="12"/>
  <c r="BB21" i="12"/>
  <c r="BA21" i="12"/>
  <c r="BA27" i="12" s="1"/>
  <c r="AZ21" i="12"/>
  <c r="AZ25" i="12" s="1"/>
  <c r="AY21" i="12"/>
  <c r="AX21" i="12"/>
  <c r="AW21" i="12"/>
  <c r="AW30" i="12" s="1"/>
  <c r="AV21" i="12"/>
  <c r="AV28" i="12" s="1"/>
  <c r="AU21" i="12"/>
  <c r="AT21" i="12"/>
  <c r="AS21" i="12"/>
  <c r="AS26" i="12" s="1"/>
  <c r="AR21" i="12"/>
  <c r="AR24" i="12" s="1"/>
  <c r="AQ21" i="12"/>
  <c r="AP21" i="12"/>
  <c r="AO21" i="12"/>
  <c r="AO30" i="12" s="1"/>
  <c r="AN21" i="12"/>
  <c r="AN28" i="12" s="1"/>
  <c r="AM21" i="12"/>
  <c r="AL21" i="12"/>
  <c r="AK21" i="12"/>
  <c r="AK24" i="12" s="1"/>
  <c r="AJ21" i="12"/>
  <c r="AJ25" i="12" s="1"/>
  <c r="AI21" i="12"/>
  <c r="AH21" i="12"/>
  <c r="AG21" i="12"/>
  <c r="AG27" i="12" s="1"/>
  <c r="AF21" i="12"/>
  <c r="AF28" i="12" s="1"/>
  <c r="AE21" i="12"/>
  <c r="AD21" i="12"/>
  <c r="AC21" i="12"/>
  <c r="AC31" i="12" s="1"/>
  <c r="AB21" i="12"/>
  <c r="AB24" i="12" s="1"/>
  <c r="AA21" i="12"/>
  <c r="Z21" i="12"/>
  <c r="Y21" i="12"/>
  <c r="Y30" i="12" s="1"/>
  <c r="X21" i="12"/>
  <c r="X28" i="12" s="1"/>
  <c r="W21" i="12"/>
  <c r="V21" i="12"/>
  <c r="U21" i="12"/>
  <c r="U30" i="12" s="1"/>
  <c r="T21" i="12"/>
  <c r="T25" i="12" s="1"/>
  <c r="S21" i="12"/>
  <c r="R21" i="12"/>
  <c r="Q21" i="12"/>
  <c r="Q24" i="12" s="1"/>
  <c r="P21" i="12"/>
  <c r="P28" i="12" s="1"/>
  <c r="O21" i="12"/>
  <c r="N21" i="12"/>
  <c r="M21" i="12"/>
  <c r="M24" i="12" s="1"/>
  <c r="L21" i="12"/>
  <c r="L24" i="12" s="1"/>
  <c r="K21" i="12"/>
  <c r="J21" i="12"/>
  <c r="I21" i="12"/>
  <c r="I30" i="12" s="1"/>
  <c r="H21" i="12"/>
  <c r="H28" i="12" s="1"/>
  <c r="G21" i="12"/>
  <c r="F21" i="12"/>
  <c r="E21" i="12"/>
  <c r="E30" i="12" s="1"/>
  <c r="D21" i="12"/>
  <c r="D25" i="12" s="1"/>
  <c r="BZ5" i="12"/>
  <c r="BY5" i="12"/>
  <c r="BX5" i="12"/>
  <c r="BW5" i="12"/>
  <c r="BV5" i="12"/>
  <c r="BU5" i="12"/>
  <c r="BT5" i="12"/>
  <c r="BS5" i="12"/>
  <c r="BR5" i="12"/>
  <c r="BQ5" i="12"/>
  <c r="BP5" i="12"/>
  <c r="BO5" i="12"/>
  <c r="BN5" i="12"/>
  <c r="BN7" i="12" s="1"/>
  <c r="BM5" i="12"/>
  <c r="BM16" i="12" s="1"/>
  <c r="BL5" i="12"/>
  <c r="BK5" i="12"/>
  <c r="BK14" i="12" s="1"/>
  <c r="BJ5" i="12"/>
  <c r="BJ11" i="12" s="1"/>
  <c r="BI5" i="12"/>
  <c r="BI12" i="12" s="1"/>
  <c r="BH5" i="12"/>
  <c r="BG5" i="12"/>
  <c r="BG10" i="12" s="1"/>
  <c r="BF5" i="12"/>
  <c r="BF14" i="12" s="1"/>
  <c r="BE5" i="12"/>
  <c r="BE15" i="12" s="1"/>
  <c r="BD5" i="12"/>
  <c r="BC5" i="12"/>
  <c r="BC7" i="12" s="1"/>
  <c r="BB5" i="12"/>
  <c r="BB10" i="12" s="1"/>
  <c r="BA5" i="12"/>
  <c r="BA12" i="12" s="1"/>
  <c r="AZ5" i="12"/>
  <c r="AY5" i="12"/>
  <c r="AY12" i="12" s="1"/>
  <c r="AX5" i="12"/>
  <c r="AX10" i="12" s="1"/>
  <c r="AW5" i="12"/>
  <c r="AW14" i="12" s="1"/>
  <c r="AV5" i="12"/>
  <c r="AU5" i="12"/>
  <c r="AU9" i="12" s="1"/>
  <c r="AT5" i="12"/>
  <c r="AT11" i="12" s="1"/>
  <c r="AS5" i="12"/>
  <c r="AS11" i="12" s="1"/>
  <c r="AR5" i="12"/>
  <c r="AQ5" i="12"/>
  <c r="AQ13" i="12" s="1"/>
  <c r="AP5" i="12"/>
  <c r="AP8" i="12" s="1"/>
  <c r="AO5" i="12"/>
  <c r="AO8" i="12" s="1"/>
  <c r="AN5" i="12"/>
  <c r="AM5" i="12"/>
  <c r="AM16" i="12" s="1"/>
  <c r="AL5" i="12"/>
  <c r="AL14" i="12" s="1"/>
  <c r="AK5" i="12"/>
  <c r="AJ5" i="12"/>
  <c r="AI5" i="12"/>
  <c r="AI14" i="12" s="1"/>
  <c r="AH5" i="12"/>
  <c r="AH7" i="12" s="1"/>
  <c r="AG5" i="12"/>
  <c r="AG16" i="12" s="1"/>
  <c r="AF5" i="12"/>
  <c r="AE5" i="12"/>
  <c r="AE11" i="12" s="1"/>
  <c r="AD5" i="12"/>
  <c r="AD15" i="12" s="1"/>
  <c r="AC5" i="12"/>
  <c r="AC11" i="12" s="1"/>
  <c r="AB5" i="12"/>
  <c r="AA5" i="12"/>
  <c r="AA16" i="12" s="1"/>
  <c r="Z5" i="12"/>
  <c r="Z8" i="12" s="1"/>
  <c r="Y5" i="12"/>
  <c r="Y15" i="12" s="1"/>
  <c r="X5" i="12"/>
  <c r="W5" i="12"/>
  <c r="W9" i="12" s="1"/>
  <c r="V5" i="12"/>
  <c r="V8" i="12" s="1"/>
  <c r="U5" i="12"/>
  <c r="U14" i="12" s="1"/>
  <c r="T5" i="12"/>
  <c r="S5" i="12"/>
  <c r="S13" i="12" s="1"/>
  <c r="R5" i="12"/>
  <c r="R15" i="12" s="1"/>
  <c r="Q5" i="12"/>
  <c r="Q9" i="12" s="1"/>
  <c r="P5" i="12"/>
  <c r="O5" i="12"/>
  <c r="O17" i="12" s="1"/>
  <c r="N5" i="12"/>
  <c r="N7" i="12" s="1"/>
  <c r="M5" i="12"/>
  <c r="M11" i="12" s="1"/>
  <c r="L5" i="12"/>
  <c r="K5" i="12"/>
  <c r="K7" i="12" s="1"/>
  <c r="J5" i="12"/>
  <c r="J8" i="12" s="1"/>
  <c r="I5" i="12"/>
  <c r="I8" i="12" s="1"/>
  <c r="H5" i="12"/>
  <c r="G5" i="12"/>
  <c r="G16" i="12" s="1"/>
  <c r="F5" i="12"/>
  <c r="F8" i="12" s="1"/>
  <c r="E5" i="12"/>
  <c r="E12" i="12" s="1"/>
  <c r="D5" i="12"/>
  <c r="BL275" i="9"/>
  <c r="BK261" i="9"/>
  <c r="BL260" i="9"/>
  <c r="BL274" i="9"/>
  <c r="CA32" i="11"/>
  <c r="BZ32" i="11"/>
  <c r="BY32" i="11"/>
  <c r="BX32" i="11"/>
  <c r="BW32" i="11"/>
  <c r="BV32" i="11"/>
  <c r="BU32" i="11"/>
  <c r="BT32" i="11"/>
  <c r="BS32" i="11"/>
  <c r="BR32" i="11"/>
  <c r="BQ32" i="11"/>
  <c r="BQ35" i="11" s="1"/>
  <c r="BP32" i="11"/>
  <c r="BO32" i="11"/>
  <c r="BO36" i="11" s="1"/>
  <c r="BN32" i="11"/>
  <c r="BN35" i="11" s="1"/>
  <c r="BM32" i="11"/>
  <c r="BL32" i="11"/>
  <c r="BK32" i="11"/>
  <c r="BK36" i="11" s="1"/>
  <c r="BJ32" i="11"/>
  <c r="BJ35" i="11" s="1"/>
  <c r="BI32" i="11"/>
  <c r="BH32" i="11"/>
  <c r="BG32" i="11"/>
  <c r="BG36" i="11" s="1"/>
  <c r="BF32" i="11"/>
  <c r="BF35" i="11" s="1"/>
  <c r="BE32" i="11"/>
  <c r="BD32" i="11"/>
  <c r="BC32" i="11"/>
  <c r="BC36" i="11" s="1"/>
  <c r="BB32" i="11"/>
  <c r="BB35" i="11" s="1"/>
  <c r="BA32" i="11"/>
  <c r="AZ32" i="11"/>
  <c r="AY32" i="11"/>
  <c r="AY36" i="11" s="1"/>
  <c r="AX32" i="11"/>
  <c r="AX35" i="11" s="1"/>
  <c r="AW32" i="11"/>
  <c r="AV32" i="11"/>
  <c r="AU32" i="11"/>
  <c r="AU36" i="11" s="1"/>
  <c r="AT32" i="11"/>
  <c r="AT35" i="11" s="1"/>
  <c r="AS32" i="11"/>
  <c r="AR32" i="11"/>
  <c r="AQ32" i="11"/>
  <c r="AQ36" i="11" s="1"/>
  <c r="AP32" i="11"/>
  <c r="AP35" i="11" s="1"/>
  <c r="AO32" i="11"/>
  <c r="AN32" i="11"/>
  <c r="AM32" i="11"/>
  <c r="AM36" i="11" s="1"/>
  <c r="AL32" i="11"/>
  <c r="AL35" i="11" s="1"/>
  <c r="AK32" i="11"/>
  <c r="AJ32" i="11"/>
  <c r="AI32" i="11"/>
  <c r="AI36" i="11" s="1"/>
  <c r="AH32" i="11"/>
  <c r="AH35" i="11" s="1"/>
  <c r="AG32" i="11"/>
  <c r="AF32" i="11"/>
  <c r="AE32" i="11"/>
  <c r="AE36" i="11" s="1"/>
  <c r="AD32" i="11"/>
  <c r="AD35" i="11" s="1"/>
  <c r="AC32" i="11"/>
  <c r="AB32" i="11"/>
  <c r="AA32" i="11"/>
  <c r="AA36" i="11" s="1"/>
  <c r="Z32" i="11"/>
  <c r="Z35" i="11" s="1"/>
  <c r="Y32" i="11"/>
  <c r="X32" i="11"/>
  <c r="W32" i="11"/>
  <c r="W36" i="11" s="1"/>
  <c r="V32" i="11"/>
  <c r="V33" i="11" s="1"/>
  <c r="U32" i="11"/>
  <c r="U33" i="11" s="1"/>
  <c r="T32" i="11"/>
  <c r="T33" i="11" s="1"/>
  <c r="S32" i="11"/>
  <c r="S33" i="11" s="1"/>
  <c r="R32" i="11"/>
  <c r="R33" i="11" s="1"/>
  <c r="Q32" i="11"/>
  <c r="Q33" i="11" s="1"/>
  <c r="P32" i="11"/>
  <c r="P33" i="11" s="1"/>
  <c r="O32" i="11"/>
  <c r="O33" i="11" s="1"/>
  <c r="N32" i="11"/>
  <c r="N33" i="11" s="1"/>
  <c r="M32" i="11"/>
  <c r="M33" i="11" s="1"/>
  <c r="L32" i="11"/>
  <c r="L33" i="11" s="1"/>
  <c r="K32" i="11"/>
  <c r="K33" i="11" s="1"/>
  <c r="J32" i="11"/>
  <c r="J33" i="11" s="1"/>
  <c r="I32" i="11"/>
  <c r="I33" i="11" s="1"/>
  <c r="H32" i="11"/>
  <c r="H33" i="11" s="1"/>
  <c r="G32" i="11"/>
  <c r="G33" i="11" s="1"/>
  <c r="F32" i="11"/>
  <c r="F33" i="11" s="1"/>
  <c r="E32" i="11"/>
  <c r="E33" i="11" s="1"/>
  <c r="D32" i="11"/>
  <c r="D33" i="11" s="1"/>
  <c r="CA21" i="11"/>
  <c r="BZ21" i="11"/>
  <c r="BY21" i="11"/>
  <c r="BX21" i="11"/>
  <c r="BW21" i="11"/>
  <c r="BV21" i="11"/>
  <c r="BU21" i="11"/>
  <c r="BT21" i="11"/>
  <c r="BS21" i="11"/>
  <c r="BR21" i="11"/>
  <c r="BQ21" i="11"/>
  <c r="BQ23" i="11" s="1"/>
  <c r="BP21" i="11"/>
  <c r="BO21" i="11"/>
  <c r="BN21" i="11"/>
  <c r="BN30" i="11" s="1"/>
  <c r="BM21" i="11"/>
  <c r="BM24" i="11" s="1"/>
  <c r="BL21" i="11"/>
  <c r="BL25" i="11" s="1"/>
  <c r="BK21" i="11"/>
  <c r="BJ21" i="11"/>
  <c r="BJ30" i="11" s="1"/>
  <c r="BI21" i="11"/>
  <c r="BH21" i="11"/>
  <c r="BH22" i="11" s="1"/>
  <c r="BG21" i="11"/>
  <c r="BG22" i="11" s="1"/>
  <c r="BF21" i="11"/>
  <c r="BF25" i="11" s="1"/>
  <c r="BE21" i="11"/>
  <c r="BD21" i="11"/>
  <c r="BD24" i="11" s="1"/>
  <c r="BC21" i="11"/>
  <c r="BC24" i="11" s="1"/>
  <c r="BB21" i="11"/>
  <c r="BB29" i="11" s="1"/>
  <c r="BA21" i="11"/>
  <c r="BA23" i="11" s="1"/>
  <c r="AZ21" i="11"/>
  <c r="AZ23" i="11" s="1"/>
  <c r="AY21" i="11"/>
  <c r="AX21" i="11"/>
  <c r="AX30" i="11" s="1"/>
  <c r="AW21" i="11"/>
  <c r="AW24" i="11" s="1"/>
  <c r="AV21" i="11"/>
  <c r="AV25" i="11" s="1"/>
  <c r="AU21" i="11"/>
  <c r="AU25" i="11" s="1"/>
  <c r="AT21" i="11"/>
  <c r="AT29" i="11" s="1"/>
  <c r="AS21" i="11"/>
  <c r="AS24" i="11" s="1"/>
  <c r="AR21" i="11"/>
  <c r="AR22" i="11" s="1"/>
  <c r="AQ21" i="11"/>
  <c r="AQ22" i="11" s="1"/>
  <c r="AP21" i="11"/>
  <c r="AP30" i="11" s="1"/>
  <c r="AO21" i="11"/>
  <c r="AO23" i="11" s="1"/>
  <c r="AN21" i="11"/>
  <c r="AM21" i="11"/>
  <c r="AL21" i="11"/>
  <c r="AL30" i="11" s="1"/>
  <c r="AK21" i="11"/>
  <c r="AK23" i="11" s="1"/>
  <c r="AJ21" i="11"/>
  <c r="AJ23" i="11" s="1"/>
  <c r="AI21" i="11"/>
  <c r="AH21" i="11"/>
  <c r="AH30" i="11" s="1"/>
  <c r="AG21" i="11"/>
  <c r="AG24" i="11" s="1"/>
  <c r="AF21" i="11"/>
  <c r="AF23" i="11" s="1"/>
  <c r="AE21" i="11"/>
  <c r="AD21" i="11"/>
  <c r="AD26" i="11" s="1"/>
  <c r="AC21" i="11"/>
  <c r="AC26" i="11" s="1"/>
  <c r="AB21" i="11"/>
  <c r="AB22" i="11" s="1"/>
  <c r="AA21" i="11"/>
  <c r="AA25" i="11" s="1"/>
  <c r="Z21" i="11"/>
  <c r="Z30" i="11" s="1"/>
  <c r="Y21" i="11"/>
  <c r="Y23" i="11" s="1"/>
  <c r="X21" i="11"/>
  <c r="X24" i="11" s="1"/>
  <c r="W21" i="11"/>
  <c r="W24" i="11" s="1"/>
  <c r="V21" i="11"/>
  <c r="V29" i="11" s="1"/>
  <c r="U21" i="11"/>
  <c r="T21" i="11"/>
  <c r="T25" i="11" s="1"/>
  <c r="S21" i="11"/>
  <c r="R21" i="11"/>
  <c r="R30" i="11" s="1"/>
  <c r="Q21" i="11"/>
  <c r="Q23" i="11" s="1"/>
  <c r="P21" i="11"/>
  <c r="P22" i="11" s="1"/>
  <c r="O21" i="11"/>
  <c r="N21" i="11"/>
  <c r="N29" i="11" s="1"/>
  <c r="M21" i="11"/>
  <c r="M24" i="11" s="1"/>
  <c r="L21" i="11"/>
  <c r="L22" i="11" s="1"/>
  <c r="K21" i="11"/>
  <c r="K22" i="11" s="1"/>
  <c r="J21" i="11"/>
  <c r="J30" i="11" s="1"/>
  <c r="I21" i="11"/>
  <c r="I26" i="11" s="1"/>
  <c r="H21" i="11"/>
  <c r="G21" i="11"/>
  <c r="G26" i="11" s="1"/>
  <c r="F21" i="11"/>
  <c r="F30" i="11" s="1"/>
  <c r="E21" i="11"/>
  <c r="E23" i="11" s="1"/>
  <c r="D21" i="11"/>
  <c r="CA5" i="11"/>
  <c r="BZ5" i="11"/>
  <c r="BY5" i="11"/>
  <c r="BX5" i="11"/>
  <c r="BW5" i="11"/>
  <c r="BV5" i="11"/>
  <c r="BU5" i="11"/>
  <c r="BT5" i="11"/>
  <c r="BS5" i="11"/>
  <c r="BR5" i="11"/>
  <c r="BQ5" i="11"/>
  <c r="BQ6" i="11" s="1"/>
  <c r="BP5" i="11"/>
  <c r="BP15" i="11" s="1"/>
  <c r="BO5" i="11"/>
  <c r="BO8" i="11" s="1"/>
  <c r="BN5" i="11"/>
  <c r="BM5" i="11"/>
  <c r="BM14" i="11" s="1"/>
  <c r="BL5" i="11"/>
  <c r="BL12" i="11" s="1"/>
  <c r="BK5" i="11"/>
  <c r="BK12" i="11" s="1"/>
  <c r="BJ5" i="11"/>
  <c r="BI5" i="11"/>
  <c r="BI14" i="11" s="1"/>
  <c r="BH5" i="11"/>
  <c r="BH15" i="11" s="1"/>
  <c r="BG5" i="11"/>
  <c r="BF5" i="11"/>
  <c r="BE5" i="11"/>
  <c r="BE13" i="11" s="1"/>
  <c r="BD5" i="11"/>
  <c r="BD11" i="11" s="1"/>
  <c r="BC5" i="11"/>
  <c r="BC16" i="11" s="1"/>
  <c r="BB5" i="11"/>
  <c r="BA5" i="11"/>
  <c r="BA6" i="11" s="1"/>
  <c r="AZ5" i="11"/>
  <c r="AZ15" i="11" s="1"/>
  <c r="AY5" i="11"/>
  <c r="AY8" i="11" s="1"/>
  <c r="AX5" i="11"/>
  <c r="AW5" i="11"/>
  <c r="AV5" i="11"/>
  <c r="AV12" i="11" s="1"/>
  <c r="AU5" i="11"/>
  <c r="AU12" i="11" s="1"/>
  <c r="AT5" i="11"/>
  <c r="AS5" i="11"/>
  <c r="AS14" i="11" s="1"/>
  <c r="AR5" i="11"/>
  <c r="AR15" i="11" s="1"/>
  <c r="AQ5" i="11"/>
  <c r="AQ16" i="11" s="1"/>
  <c r="AP5" i="11"/>
  <c r="AO5" i="11"/>
  <c r="AO10" i="11" s="1"/>
  <c r="AN5" i="11"/>
  <c r="AN11" i="11" s="1"/>
  <c r="AM5" i="11"/>
  <c r="AM13" i="11" s="1"/>
  <c r="AL5" i="11"/>
  <c r="AK5" i="11"/>
  <c r="AK13" i="11" s="1"/>
  <c r="AJ5" i="11"/>
  <c r="AJ15" i="11" s="1"/>
  <c r="AI5" i="11"/>
  <c r="AI16" i="11" s="1"/>
  <c r="AH5" i="11"/>
  <c r="AG5" i="11"/>
  <c r="AG14" i="11" s="1"/>
  <c r="AF5" i="11"/>
  <c r="AF12" i="11" s="1"/>
  <c r="AE5" i="11"/>
  <c r="AE12" i="11" s="1"/>
  <c r="AD5" i="11"/>
  <c r="AC5" i="11"/>
  <c r="AB5" i="11"/>
  <c r="AB15" i="11" s="1"/>
  <c r="AA5" i="11"/>
  <c r="AA16" i="11" s="1"/>
  <c r="Z5" i="11"/>
  <c r="Y5" i="11"/>
  <c r="Y7" i="11" s="1"/>
  <c r="X5" i="11"/>
  <c r="X11" i="11" s="1"/>
  <c r="W5" i="11"/>
  <c r="W13" i="11" s="1"/>
  <c r="V5" i="11"/>
  <c r="U5" i="11"/>
  <c r="U15" i="11" s="1"/>
  <c r="T5" i="11"/>
  <c r="T11" i="11" s="1"/>
  <c r="S5" i="11"/>
  <c r="S16" i="11" s="1"/>
  <c r="R5" i="11"/>
  <c r="Q5" i="11"/>
  <c r="Q14" i="11" s="1"/>
  <c r="P5" i="11"/>
  <c r="P12" i="11" s="1"/>
  <c r="O5" i="11"/>
  <c r="O12" i="11" s="1"/>
  <c r="N5" i="11"/>
  <c r="M5" i="11"/>
  <c r="M14" i="11" s="1"/>
  <c r="L5" i="11"/>
  <c r="L12" i="11" s="1"/>
  <c r="K5" i="11"/>
  <c r="K16" i="11" s="1"/>
  <c r="J5" i="11"/>
  <c r="I5" i="11"/>
  <c r="I15" i="11" s="1"/>
  <c r="H5" i="11"/>
  <c r="H11" i="11" s="1"/>
  <c r="G5" i="11"/>
  <c r="G13" i="11" s="1"/>
  <c r="F5" i="11"/>
  <c r="E5" i="11"/>
  <c r="E15" i="11" s="1"/>
  <c r="D5" i="11"/>
  <c r="D11" i="11" s="1"/>
  <c r="BM261" i="9"/>
  <c r="BM274" i="9"/>
  <c r="BM260" i="9"/>
  <c r="CB32" i="10"/>
  <c r="CA32" i="10"/>
  <c r="BZ32" i="10"/>
  <c r="BY32" i="10"/>
  <c r="BX32" i="10"/>
  <c r="BW32" i="10"/>
  <c r="BV32" i="10"/>
  <c r="BU32" i="10"/>
  <c r="BT32" i="10"/>
  <c r="BS32" i="10"/>
  <c r="BR32" i="10"/>
  <c r="BQ32" i="10"/>
  <c r="BQ36" i="10" s="1"/>
  <c r="BP32" i="10"/>
  <c r="BP35" i="10" s="1"/>
  <c r="BO32" i="10"/>
  <c r="BO34" i="10" s="1"/>
  <c r="BN32" i="10"/>
  <c r="BN33" i="10" s="1"/>
  <c r="BM32" i="10"/>
  <c r="BM36" i="10" s="1"/>
  <c r="BL32" i="10"/>
  <c r="BL35" i="10" s="1"/>
  <c r="BK32" i="10"/>
  <c r="BK34" i="10" s="1"/>
  <c r="BJ32" i="10"/>
  <c r="BJ33" i="10" s="1"/>
  <c r="BI32" i="10"/>
  <c r="BI36" i="10" s="1"/>
  <c r="BH32" i="10"/>
  <c r="BH35" i="10" s="1"/>
  <c r="BG32" i="10"/>
  <c r="BG34" i="10" s="1"/>
  <c r="BF32" i="10"/>
  <c r="BF33" i="10" s="1"/>
  <c r="BE32" i="10"/>
  <c r="BE36" i="10" s="1"/>
  <c r="BD32" i="10"/>
  <c r="BD35" i="10" s="1"/>
  <c r="BC32" i="10"/>
  <c r="BB32" i="10"/>
  <c r="BB33" i="10" s="1"/>
  <c r="BA32" i="10"/>
  <c r="BA36" i="10" s="1"/>
  <c r="AZ32" i="10"/>
  <c r="AZ35" i="10" s="1"/>
  <c r="AY32" i="10"/>
  <c r="AX32" i="10"/>
  <c r="AX33" i="10" s="1"/>
  <c r="AW32" i="10"/>
  <c r="AW36" i="10" s="1"/>
  <c r="AV32" i="10"/>
  <c r="AV35" i="10" s="1"/>
  <c r="AU32" i="10"/>
  <c r="AT32" i="10"/>
  <c r="AT33" i="10" s="1"/>
  <c r="AS32" i="10"/>
  <c r="AS36" i="10" s="1"/>
  <c r="AR32" i="10"/>
  <c r="AR35" i="10" s="1"/>
  <c r="AQ32" i="10"/>
  <c r="AP32" i="10"/>
  <c r="AP33" i="10" s="1"/>
  <c r="AO32" i="10"/>
  <c r="AO36" i="10" s="1"/>
  <c r="AN32" i="10"/>
  <c r="AN35" i="10" s="1"/>
  <c r="AM32" i="10"/>
  <c r="AL32" i="10"/>
  <c r="AL33" i="10" s="1"/>
  <c r="AK32" i="10"/>
  <c r="AK36" i="10" s="1"/>
  <c r="AJ32" i="10"/>
  <c r="AJ35" i="10" s="1"/>
  <c r="AI32" i="10"/>
  <c r="AH32" i="10"/>
  <c r="AH33" i="10" s="1"/>
  <c r="AG32" i="10"/>
  <c r="AG36" i="10" s="1"/>
  <c r="AF32" i="10"/>
  <c r="AF35" i="10" s="1"/>
  <c r="AE32" i="10"/>
  <c r="AD32" i="10"/>
  <c r="AD33" i="10" s="1"/>
  <c r="AC32" i="10"/>
  <c r="AC36" i="10" s="1"/>
  <c r="AB32" i="10"/>
  <c r="AB35" i="10" s="1"/>
  <c r="AA32" i="10"/>
  <c r="Z32" i="10"/>
  <c r="Z33" i="10" s="1"/>
  <c r="Y32" i="10"/>
  <c r="Y36" i="10" s="1"/>
  <c r="X32" i="10"/>
  <c r="X35" i="10" s="1"/>
  <c r="W32" i="10"/>
  <c r="V32" i="10"/>
  <c r="V33" i="10" s="1"/>
  <c r="U32" i="10"/>
  <c r="U33" i="10" s="1"/>
  <c r="T32" i="10"/>
  <c r="T33" i="10" s="1"/>
  <c r="S32" i="10"/>
  <c r="S33" i="10" s="1"/>
  <c r="R32" i="10"/>
  <c r="R33" i="10" s="1"/>
  <c r="Q32" i="10"/>
  <c r="Q33" i="10" s="1"/>
  <c r="P32" i="10"/>
  <c r="P33" i="10" s="1"/>
  <c r="O32" i="10"/>
  <c r="O33" i="10" s="1"/>
  <c r="N32" i="10"/>
  <c r="N33" i="10" s="1"/>
  <c r="M32" i="10"/>
  <c r="M33" i="10" s="1"/>
  <c r="L32" i="10"/>
  <c r="L33" i="10" s="1"/>
  <c r="K32" i="10"/>
  <c r="K33" i="10" s="1"/>
  <c r="J32" i="10"/>
  <c r="J33" i="10" s="1"/>
  <c r="I32" i="10"/>
  <c r="I33" i="10" s="1"/>
  <c r="H32" i="10"/>
  <c r="H33" i="10" s="1"/>
  <c r="G32" i="10"/>
  <c r="G33" i="10" s="1"/>
  <c r="F32" i="10"/>
  <c r="F33" i="10" s="1"/>
  <c r="E32" i="10"/>
  <c r="E33" i="10" s="1"/>
  <c r="D32" i="10"/>
  <c r="D33" i="10" s="1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Q31" i="10" s="1"/>
  <c r="BP21" i="10"/>
  <c r="BP24" i="10" s="1"/>
  <c r="BO21" i="10"/>
  <c r="BO23" i="10" s="1"/>
  <c r="BN21" i="10"/>
  <c r="BM21" i="10"/>
  <c r="BM31" i="10" s="1"/>
  <c r="BL21" i="10"/>
  <c r="BL29" i="10" s="1"/>
  <c r="BK21" i="10"/>
  <c r="BJ21" i="10"/>
  <c r="BI21" i="10"/>
  <c r="BI31" i="10" s="1"/>
  <c r="BH21" i="10"/>
  <c r="BH29" i="10" s="1"/>
  <c r="BG21" i="10"/>
  <c r="BG23" i="10" s="1"/>
  <c r="BF21" i="10"/>
  <c r="BE21" i="10"/>
  <c r="BE31" i="10" s="1"/>
  <c r="BD21" i="10"/>
  <c r="BD27" i="10" s="1"/>
  <c r="BC21" i="10"/>
  <c r="BB21" i="10"/>
  <c r="BA21" i="10"/>
  <c r="BA31" i="10" s="1"/>
  <c r="AZ21" i="10"/>
  <c r="AZ24" i="10" s="1"/>
  <c r="AY21" i="10"/>
  <c r="AY23" i="10" s="1"/>
  <c r="AX21" i="10"/>
  <c r="AW21" i="10"/>
  <c r="AW31" i="10" s="1"/>
  <c r="AV21" i="10"/>
  <c r="AV24" i="10" s="1"/>
  <c r="AU21" i="10"/>
  <c r="AT21" i="10"/>
  <c r="AS21" i="10"/>
  <c r="AS31" i="10" s="1"/>
  <c r="AR21" i="10"/>
  <c r="AR22" i="10" s="1"/>
  <c r="AQ21" i="10"/>
  <c r="AQ23" i="10" s="1"/>
  <c r="AP21" i="10"/>
  <c r="AO21" i="10"/>
  <c r="AO31" i="10" s="1"/>
  <c r="AN21" i="10"/>
  <c r="AN24" i="10" s="1"/>
  <c r="AM21" i="10"/>
  <c r="AL21" i="10"/>
  <c r="AK21" i="10"/>
  <c r="AK31" i="10" s="1"/>
  <c r="AJ21" i="10"/>
  <c r="AJ22" i="10" s="1"/>
  <c r="AI21" i="10"/>
  <c r="AI23" i="10" s="1"/>
  <c r="AH21" i="10"/>
  <c r="AG21" i="10"/>
  <c r="AG31" i="10" s="1"/>
  <c r="AF21" i="10"/>
  <c r="AF24" i="10" s="1"/>
  <c r="AE21" i="10"/>
  <c r="AD21" i="10"/>
  <c r="AC21" i="10"/>
  <c r="AC31" i="10" s="1"/>
  <c r="AB21" i="10"/>
  <c r="AB22" i="10" s="1"/>
  <c r="AA21" i="10"/>
  <c r="AA23" i="10" s="1"/>
  <c r="Z21" i="10"/>
  <c r="Y21" i="10"/>
  <c r="Y31" i="10" s="1"/>
  <c r="X21" i="10"/>
  <c r="X24" i="10" s="1"/>
  <c r="W21" i="10"/>
  <c r="V21" i="10"/>
  <c r="U21" i="10"/>
  <c r="U31" i="10" s="1"/>
  <c r="T21" i="10"/>
  <c r="T22" i="10" s="1"/>
  <c r="S21" i="10"/>
  <c r="S23" i="10" s="1"/>
  <c r="R21" i="10"/>
  <c r="Q21" i="10"/>
  <c r="Q31" i="10" s="1"/>
  <c r="P21" i="10"/>
  <c r="P24" i="10" s="1"/>
  <c r="O21" i="10"/>
  <c r="N21" i="10"/>
  <c r="M21" i="10"/>
  <c r="M31" i="10" s="1"/>
  <c r="L21" i="10"/>
  <c r="L22" i="10" s="1"/>
  <c r="K21" i="10"/>
  <c r="K23" i="10" s="1"/>
  <c r="J21" i="10"/>
  <c r="I21" i="10"/>
  <c r="I31" i="10" s="1"/>
  <c r="H21" i="10"/>
  <c r="H24" i="10" s="1"/>
  <c r="G21" i="10"/>
  <c r="F21" i="10"/>
  <c r="E21" i="10"/>
  <c r="E31" i="10" s="1"/>
  <c r="D21" i="10"/>
  <c r="D22" i="10" s="1"/>
  <c r="CB5" i="10"/>
  <c r="CA5" i="10"/>
  <c r="BZ5" i="10"/>
  <c r="BY5" i="10"/>
  <c r="BX5" i="10"/>
  <c r="BW5" i="10"/>
  <c r="BV5" i="10"/>
  <c r="BU5" i="10"/>
  <c r="BT5" i="10"/>
  <c r="BS5" i="10"/>
  <c r="BR5" i="10"/>
  <c r="BQ5" i="10"/>
  <c r="BP5" i="10"/>
  <c r="BP6" i="10" s="1"/>
  <c r="BO5" i="10"/>
  <c r="BN5" i="10"/>
  <c r="BM5" i="10"/>
  <c r="BL5" i="10"/>
  <c r="BL10" i="10" s="1"/>
  <c r="BK5" i="10"/>
  <c r="BJ5" i="10"/>
  <c r="BI5" i="10"/>
  <c r="BH5" i="10"/>
  <c r="BH8" i="10" s="1"/>
  <c r="BG5" i="10"/>
  <c r="BG12" i="10" s="1"/>
  <c r="BF5" i="10"/>
  <c r="BE5" i="10"/>
  <c r="BD5" i="10"/>
  <c r="BD10" i="10" s="1"/>
  <c r="BC5" i="10"/>
  <c r="BC7" i="10" s="1"/>
  <c r="BB5" i="10"/>
  <c r="BB7" i="10" s="1"/>
  <c r="BA5" i="10"/>
  <c r="AZ5" i="10"/>
  <c r="AZ6" i="10" s="1"/>
  <c r="AY5" i="10"/>
  <c r="AY9" i="10" s="1"/>
  <c r="AX5" i="10"/>
  <c r="AX9" i="10" s="1"/>
  <c r="AW5" i="10"/>
  <c r="AV5" i="10"/>
  <c r="AV10" i="10" s="1"/>
  <c r="AU5" i="10"/>
  <c r="AU9" i="10" s="1"/>
  <c r="AT5" i="10"/>
  <c r="AT9" i="10" s="1"/>
  <c r="AS5" i="10"/>
  <c r="AR5" i="10"/>
  <c r="AR8" i="10" s="1"/>
  <c r="AQ5" i="10"/>
  <c r="AQ12" i="10" s="1"/>
  <c r="AP5" i="10"/>
  <c r="AP9" i="10" s="1"/>
  <c r="AO5" i="10"/>
  <c r="AN5" i="10"/>
  <c r="AN8" i="10" s="1"/>
  <c r="AM5" i="10"/>
  <c r="AM7" i="10" s="1"/>
  <c r="AL5" i="10"/>
  <c r="AK5" i="10"/>
  <c r="AJ5" i="10"/>
  <c r="AJ6" i="10" s="1"/>
  <c r="AI5" i="10"/>
  <c r="AI9" i="10" s="1"/>
  <c r="AH5" i="10"/>
  <c r="AH11" i="10" s="1"/>
  <c r="AG5" i="10"/>
  <c r="AF5" i="10"/>
  <c r="AF10" i="10" s="1"/>
  <c r="AE5" i="10"/>
  <c r="AE9" i="10" s="1"/>
  <c r="AD5" i="10"/>
  <c r="AC5" i="10"/>
  <c r="AB5" i="10"/>
  <c r="AB8" i="10" s="1"/>
  <c r="AA5" i="10"/>
  <c r="AA12" i="10" s="1"/>
  <c r="Z5" i="10"/>
  <c r="Z11" i="10" s="1"/>
  <c r="Y5" i="10"/>
  <c r="X5" i="10"/>
  <c r="X10" i="10" s="1"/>
  <c r="W5" i="10"/>
  <c r="W7" i="10" s="1"/>
  <c r="V5" i="10"/>
  <c r="V7" i="10" s="1"/>
  <c r="U5" i="10"/>
  <c r="T5" i="10"/>
  <c r="T6" i="10" s="1"/>
  <c r="S5" i="10"/>
  <c r="S9" i="10" s="1"/>
  <c r="R5" i="10"/>
  <c r="R9" i="10" s="1"/>
  <c r="Q5" i="10"/>
  <c r="P5" i="10"/>
  <c r="P10" i="10" s="1"/>
  <c r="O5" i="10"/>
  <c r="O9" i="10" s="1"/>
  <c r="N5" i="10"/>
  <c r="N9" i="10" s="1"/>
  <c r="M5" i="10"/>
  <c r="L5" i="10"/>
  <c r="L10" i="10" s="1"/>
  <c r="K5" i="10"/>
  <c r="K10" i="10" s="1"/>
  <c r="J5" i="10"/>
  <c r="J11" i="10" s="1"/>
  <c r="I5" i="10"/>
  <c r="H5" i="10"/>
  <c r="H8" i="10" s="1"/>
  <c r="G5" i="10"/>
  <c r="G10" i="10" s="1"/>
  <c r="F5" i="10"/>
  <c r="E5" i="10"/>
  <c r="D5" i="10"/>
  <c r="D6" i="10" s="1"/>
  <c r="B254" i="9"/>
  <c r="C254" i="9"/>
  <c r="D254" i="9"/>
  <c r="E254" i="9"/>
  <c r="F254" i="9"/>
  <c r="G254" i="9"/>
  <c r="H254" i="9"/>
  <c r="I254" i="9"/>
  <c r="J254" i="9"/>
  <c r="K254" i="9"/>
  <c r="L254" i="9"/>
  <c r="M254" i="9"/>
  <c r="N254" i="9"/>
  <c r="O254" i="9"/>
  <c r="P254" i="9"/>
  <c r="Q254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AY254" i="9"/>
  <c r="AZ254" i="9"/>
  <c r="BA254" i="9"/>
  <c r="BB254" i="9"/>
  <c r="B255" i="9"/>
  <c r="C255" i="9"/>
  <c r="D255" i="9"/>
  <c r="E255" i="9"/>
  <c r="F255" i="9"/>
  <c r="G255" i="9"/>
  <c r="H255" i="9"/>
  <c r="I255" i="9"/>
  <c r="J255" i="9"/>
  <c r="K255" i="9"/>
  <c r="L255" i="9"/>
  <c r="M255" i="9"/>
  <c r="N255" i="9"/>
  <c r="O255" i="9"/>
  <c r="P255" i="9"/>
  <c r="Q255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AY255" i="9"/>
  <c r="AZ255" i="9"/>
  <c r="BA255" i="9"/>
  <c r="B256" i="9"/>
  <c r="C256" i="9"/>
  <c r="D256" i="9"/>
  <c r="E256" i="9"/>
  <c r="F256" i="9"/>
  <c r="G256" i="9"/>
  <c r="H256" i="9"/>
  <c r="I256" i="9"/>
  <c r="J256" i="9"/>
  <c r="K256" i="9"/>
  <c r="L256" i="9"/>
  <c r="M256" i="9"/>
  <c r="N256" i="9"/>
  <c r="O256" i="9"/>
  <c r="P256" i="9"/>
  <c r="Q256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AY256" i="9"/>
  <c r="AZ256" i="9"/>
  <c r="BA256" i="9"/>
  <c r="BB256" i="9"/>
  <c r="B257" i="9"/>
  <c r="C257" i="9"/>
  <c r="D257" i="9"/>
  <c r="E257" i="9"/>
  <c r="F257" i="9"/>
  <c r="G257" i="9"/>
  <c r="H257" i="9"/>
  <c r="I257" i="9"/>
  <c r="J257" i="9"/>
  <c r="K257" i="9"/>
  <c r="L257" i="9"/>
  <c r="M257" i="9"/>
  <c r="N257" i="9"/>
  <c r="O257" i="9"/>
  <c r="P257" i="9"/>
  <c r="Q257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AY257" i="9"/>
  <c r="AZ257" i="9"/>
  <c r="BA257" i="9"/>
  <c r="BB257" i="9"/>
  <c r="B259" i="9"/>
  <c r="C259" i="9"/>
  <c r="D259" i="9"/>
  <c r="E259" i="9"/>
  <c r="F259" i="9"/>
  <c r="G259" i="9"/>
  <c r="H259" i="9"/>
  <c r="I259" i="9"/>
  <c r="J259" i="9"/>
  <c r="K259" i="9"/>
  <c r="L259" i="9"/>
  <c r="M259" i="9"/>
  <c r="N259" i="9"/>
  <c r="O259" i="9"/>
  <c r="P259" i="9"/>
  <c r="Q259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AY259" i="9"/>
  <c r="AZ259" i="9"/>
  <c r="BA259" i="9"/>
  <c r="BB259" i="9"/>
  <c r="B260" i="9"/>
  <c r="C260" i="9"/>
  <c r="D260" i="9"/>
  <c r="E260" i="9"/>
  <c r="F260" i="9"/>
  <c r="G260" i="9"/>
  <c r="H260" i="9"/>
  <c r="I260" i="9"/>
  <c r="J260" i="9"/>
  <c r="K260" i="9"/>
  <c r="L260" i="9"/>
  <c r="M260" i="9"/>
  <c r="N260" i="9"/>
  <c r="O260" i="9"/>
  <c r="P260" i="9"/>
  <c r="Q260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AY260" i="9"/>
  <c r="AZ260" i="9"/>
  <c r="BA260" i="9"/>
  <c r="BB260" i="9"/>
  <c r="B261" i="9"/>
  <c r="C261" i="9"/>
  <c r="D261" i="9"/>
  <c r="E261" i="9"/>
  <c r="F261" i="9"/>
  <c r="G261" i="9"/>
  <c r="H261" i="9"/>
  <c r="I261" i="9"/>
  <c r="J261" i="9"/>
  <c r="K261" i="9"/>
  <c r="L261" i="9"/>
  <c r="M261" i="9"/>
  <c r="N261" i="9"/>
  <c r="O261" i="9"/>
  <c r="P261" i="9"/>
  <c r="Q261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AY261" i="9"/>
  <c r="AZ261" i="9"/>
  <c r="BA261" i="9"/>
  <c r="BB261" i="9"/>
  <c r="B262" i="9"/>
  <c r="C262" i="9"/>
  <c r="D262" i="9"/>
  <c r="E262" i="9"/>
  <c r="F262" i="9"/>
  <c r="G262" i="9"/>
  <c r="H262" i="9"/>
  <c r="I262" i="9"/>
  <c r="J262" i="9"/>
  <c r="K262" i="9"/>
  <c r="L262" i="9"/>
  <c r="M262" i="9"/>
  <c r="N262" i="9"/>
  <c r="O262" i="9"/>
  <c r="P262" i="9"/>
  <c r="Q262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AY262" i="9"/>
  <c r="AZ262" i="9"/>
  <c r="BA262" i="9"/>
  <c r="BB262" i="9"/>
  <c r="B268" i="9"/>
  <c r="C268" i="9"/>
  <c r="D268" i="9"/>
  <c r="E268" i="9"/>
  <c r="F268" i="9"/>
  <c r="G268" i="9"/>
  <c r="H268" i="9"/>
  <c r="I268" i="9"/>
  <c r="J268" i="9"/>
  <c r="K268" i="9"/>
  <c r="L268" i="9"/>
  <c r="M268" i="9"/>
  <c r="N268" i="9"/>
  <c r="O268" i="9"/>
  <c r="P268" i="9"/>
  <c r="Q268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AY268" i="9"/>
  <c r="AZ268" i="9"/>
  <c r="BA268" i="9"/>
  <c r="BB268" i="9"/>
  <c r="B269" i="9"/>
  <c r="C269" i="9"/>
  <c r="D269" i="9"/>
  <c r="E269" i="9"/>
  <c r="F269" i="9"/>
  <c r="G269" i="9"/>
  <c r="H269" i="9"/>
  <c r="I269" i="9"/>
  <c r="J269" i="9"/>
  <c r="K269" i="9"/>
  <c r="L269" i="9"/>
  <c r="M269" i="9"/>
  <c r="N269" i="9"/>
  <c r="O269" i="9"/>
  <c r="P269" i="9"/>
  <c r="Q269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AY269" i="9"/>
  <c r="AZ269" i="9"/>
  <c r="BA269" i="9"/>
  <c r="B270" i="9"/>
  <c r="C270" i="9"/>
  <c r="D270" i="9"/>
  <c r="E270" i="9"/>
  <c r="F270" i="9"/>
  <c r="G270" i="9"/>
  <c r="H270" i="9"/>
  <c r="I270" i="9"/>
  <c r="J270" i="9"/>
  <c r="K270" i="9"/>
  <c r="L270" i="9"/>
  <c r="M270" i="9"/>
  <c r="N270" i="9"/>
  <c r="O270" i="9"/>
  <c r="P270" i="9"/>
  <c r="Q270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AY270" i="9"/>
  <c r="AZ270" i="9"/>
  <c r="BA270" i="9"/>
  <c r="BB270" i="9"/>
  <c r="B271" i="9"/>
  <c r="C271" i="9"/>
  <c r="D271" i="9"/>
  <c r="E271" i="9"/>
  <c r="F271" i="9"/>
  <c r="G271" i="9"/>
  <c r="H271" i="9"/>
  <c r="I271" i="9"/>
  <c r="J271" i="9"/>
  <c r="K271" i="9"/>
  <c r="L271" i="9"/>
  <c r="M271" i="9"/>
  <c r="N271" i="9"/>
  <c r="O271" i="9"/>
  <c r="P271" i="9"/>
  <c r="Q271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AY271" i="9"/>
  <c r="AZ271" i="9"/>
  <c r="BA271" i="9"/>
  <c r="BB271" i="9"/>
  <c r="B273" i="9"/>
  <c r="C273" i="9"/>
  <c r="D273" i="9"/>
  <c r="E273" i="9"/>
  <c r="F273" i="9"/>
  <c r="G273" i="9"/>
  <c r="H273" i="9"/>
  <c r="I273" i="9"/>
  <c r="J273" i="9"/>
  <c r="K273" i="9"/>
  <c r="L273" i="9"/>
  <c r="M273" i="9"/>
  <c r="N273" i="9"/>
  <c r="O273" i="9"/>
  <c r="P273" i="9"/>
  <c r="Q273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AY273" i="9"/>
  <c r="AZ273" i="9"/>
  <c r="BA273" i="9"/>
  <c r="BB273" i="9"/>
  <c r="BB334" i="9" s="1"/>
  <c r="B274" i="9"/>
  <c r="C274" i="9"/>
  <c r="D274" i="9"/>
  <c r="E274" i="9"/>
  <c r="F274" i="9"/>
  <c r="G274" i="9"/>
  <c r="H274" i="9"/>
  <c r="I274" i="9"/>
  <c r="J274" i="9"/>
  <c r="K274" i="9"/>
  <c r="L274" i="9"/>
  <c r="M274" i="9"/>
  <c r="N274" i="9"/>
  <c r="O274" i="9"/>
  <c r="P274" i="9"/>
  <c r="Q274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AY274" i="9"/>
  <c r="AZ274" i="9"/>
  <c r="BA274" i="9"/>
  <c r="BB274" i="9"/>
  <c r="B275" i="9"/>
  <c r="C275" i="9"/>
  <c r="D275" i="9"/>
  <c r="E275" i="9"/>
  <c r="F275" i="9"/>
  <c r="G275" i="9"/>
  <c r="H275" i="9"/>
  <c r="I275" i="9"/>
  <c r="J275" i="9"/>
  <c r="K275" i="9"/>
  <c r="L275" i="9"/>
  <c r="M275" i="9"/>
  <c r="N275" i="9"/>
  <c r="O275" i="9"/>
  <c r="P275" i="9"/>
  <c r="Q275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AY275" i="9"/>
  <c r="AZ275" i="9"/>
  <c r="BA275" i="9"/>
  <c r="BB275" i="9"/>
  <c r="B276" i="9"/>
  <c r="C276" i="9"/>
  <c r="D276" i="9"/>
  <c r="E276" i="9"/>
  <c r="F276" i="9"/>
  <c r="G276" i="9"/>
  <c r="H276" i="9"/>
  <c r="I276" i="9"/>
  <c r="J276" i="9"/>
  <c r="K276" i="9"/>
  <c r="L276" i="9"/>
  <c r="M276" i="9"/>
  <c r="N276" i="9"/>
  <c r="O276" i="9"/>
  <c r="P276" i="9"/>
  <c r="Q276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AY276" i="9"/>
  <c r="AZ276" i="9"/>
  <c r="BA276" i="9"/>
  <c r="BB276" i="9"/>
  <c r="BB346" i="9" s="1"/>
  <c r="B297" i="9"/>
  <c r="C297" i="9"/>
  <c r="D297" i="9"/>
  <c r="E297" i="9"/>
  <c r="F297" i="9"/>
  <c r="G297" i="9"/>
  <c r="H297" i="9"/>
  <c r="I297" i="9"/>
  <c r="J297" i="9"/>
  <c r="K297" i="9"/>
  <c r="L297" i="9"/>
  <c r="M297" i="9"/>
  <c r="N297" i="9"/>
  <c r="O297" i="9"/>
  <c r="P297" i="9"/>
  <c r="Q297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AY297" i="9"/>
  <c r="AZ297" i="9"/>
  <c r="BA297" i="9"/>
  <c r="B298" i="9"/>
  <c r="C298" i="9"/>
  <c r="D298" i="9"/>
  <c r="E298" i="9"/>
  <c r="F298" i="9"/>
  <c r="G298" i="9"/>
  <c r="H298" i="9"/>
  <c r="I298" i="9"/>
  <c r="J298" i="9"/>
  <c r="K298" i="9"/>
  <c r="L298" i="9"/>
  <c r="M298" i="9"/>
  <c r="N298" i="9"/>
  <c r="O298" i="9"/>
  <c r="P298" i="9"/>
  <c r="Q298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AY298" i="9"/>
  <c r="AZ298" i="9"/>
  <c r="BA298" i="9"/>
  <c r="BB298" i="9"/>
  <c r="Y295" i="9" l="1"/>
  <c r="AZ265" i="9"/>
  <c r="AZ288" i="9" s="1"/>
  <c r="AW265" i="9"/>
  <c r="AY265" i="9"/>
  <c r="AX265" i="9"/>
  <c r="AX288" i="9" s="1"/>
  <c r="BA265" i="9"/>
  <c r="BA288" i="9" s="1"/>
  <c r="BB345" i="9"/>
  <c r="H13" i="28"/>
  <c r="BF36" i="9"/>
  <c r="BG276" i="9"/>
  <c r="BG346" i="9" s="1"/>
  <c r="BG368" i="9"/>
  <c r="F18" i="28" s="1"/>
  <c r="BG262" i="9"/>
  <c r="AO295" i="9"/>
  <c r="AD295" i="9"/>
  <c r="AZ295" i="9"/>
  <c r="AJ295" i="9"/>
  <c r="W294" i="9"/>
  <c r="BM22" i="12"/>
  <c r="BB295" i="9"/>
  <c r="AX283" i="9"/>
  <c r="AT283" i="9"/>
  <c r="AP283" i="9"/>
  <c r="AL283" i="9"/>
  <c r="AH283" i="9"/>
  <c r="AD283" i="9"/>
  <c r="Z283" i="9"/>
  <c r="V283" i="9"/>
  <c r="R283" i="9"/>
  <c r="N283" i="9"/>
  <c r="J283" i="9"/>
  <c r="F283" i="9"/>
  <c r="B283" i="9"/>
  <c r="AZ6" i="14"/>
  <c r="C24" i="3"/>
  <c r="C27" i="3"/>
  <c r="C29" i="3"/>
  <c r="AS21" i="3"/>
  <c r="AS27" i="3"/>
  <c r="AS3" i="3"/>
  <c r="AP27" i="3"/>
  <c r="AP21" i="3"/>
  <c r="B295" i="9"/>
  <c r="AP294" i="9"/>
  <c r="AL294" i="9"/>
  <c r="AH294" i="9"/>
  <c r="Z294" i="9"/>
  <c r="R294" i="9"/>
  <c r="J294" i="9"/>
  <c r="F294" i="9"/>
  <c r="B294" i="9"/>
  <c r="BG36" i="9"/>
  <c r="BH368" i="9"/>
  <c r="G18" i="28" s="1"/>
  <c r="BG349" i="9"/>
  <c r="AG295" i="9"/>
  <c r="AC295" i="9"/>
  <c r="U295" i="9"/>
  <c r="Q295" i="9"/>
  <c r="M295" i="9"/>
  <c r="I295" i="9"/>
  <c r="E295" i="9"/>
  <c r="T295" i="9"/>
  <c r="D295" i="9"/>
  <c r="BA294" i="9"/>
  <c r="AW294" i="9"/>
  <c r="AS294" i="9"/>
  <c r="AG294" i="9"/>
  <c r="U294" i="9"/>
  <c r="Q294" i="9"/>
  <c r="M294" i="9"/>
  <c r="E294" i="9"/>
  <c r="BB283" i="9"/>
  <c r="BB344" i="9"/>
  <c r="AP295" i="9"/>
  <c r="N295" i="9"/>
  <c r="J295" i="9"/>
  <c r="BA295" i="9"/>
  <c r="AW295" i="9"/>
  <c r="AS295" i="9"/>
  <c r="AK295" i="9"/>
  <c r="AG265" i="9"/>
  <c r="AG288" i="9" s="1"/>
  <c r="E265" i="9"/>
  <c r="E288" i="9" s="1"/>
  <c r="BB23" i="16"/>
  <c r="C25" i="3"/>
  <c r="C4" i="3"/>
  <c r="C15" i="3"/>
  <c r="C14" i="3"/>
  <c r="C3" i="3"/>
  <c r="C21" i="3"/>
  <c r="AS19" i="3"/>
  <c r="AS18" i="3"/>
  <c r="AS26" i="3"/>
  <c r="AS9" i="3"/>
  <c r="AS2" i="3"/>
  <c r="AS7" i="3"/>
  <c r="AP29" i="3"/>
  <c r="AP25" i="3"/>
  <c r="AP11" i="3"/>
  <c r="AP15" i="3"/>
  <c r="AP3" i="3"/>
  <c r="BI6" i="11"/>
  <c r="BJ25" i="16"/>
  <c r="C20" i="3"/>
  <c r="C26" i="3"/>
  <c r="C11" i="3"/>
  <c r="C6" i="3"/>
  <c r="C8" i="3"/>
  <c r="C17" i="3"/>
  <c r="AS20" i="3"/>
  <c r="AS24" i="3"/>
  <c r="AS6" i="3"/>
  <c r="AS11" i="3"/>
  <c r="AS30" i="3"/>
  <c r="AS4" i="3"/>
  <c r="AP30" i="3"/>
  <c r="AP22" i="3"/>
  <c r="AP26" i="3"/>
  <c r="AP12" i="3"/>
  <c r="AP16" i="3"/>
  <c r="AP6" i="3"/>
  <c r="AP4" i="3"/>
  <c r="BM7" i="11"/>
  <c r="C30" i="3"/>
  <c r="C18" i="3"/>
  <c r="C16" i="3"/>
  <c r="C9" i="3"/>
  <c r="C10" i="3"/>
  <c r="C22" i="3"/>
  <c r="AS17" i="3"/>
  <c r="AS22" i="3"/>
  <c r="AS10" i="3"/>
  <c r="AS16" i="3"/>
  <c r="AS12" i="3"/>
  <c r="AS8" i="3"/>
  <c r="AP23" i="3"/>
  <c r="AP9" i="3"/>
  <c r="AP13" i="3"/>
  <c r="AP7" i="3"/>
  <c r="AU294" i="9"/>
  <c r="AQ294" i="9"/>
  <c r="AM294" i="9"/>
  <c r="AE294" i="9"/>
  <c r="AA294" i="9"/>
  <c r="O294" i="9"/>
  <c r="K294" i="9"/>
  <c r="G294" i="9"/>
  <c r="BQ10" i="11"/>
  <c r="C23" i="3"/>
  <c r="C2" i="3"/>
  <c r="C13" i="3"/>
  <c r="C12" i="3"/>
  <c r="C19" i="3"/>
  <c r="C7" i="3"/>
  <c r="AS23" i="3"/>
  <c r="AS25" i="3"/>
  <c r="AS15" i="3"/>
  <c r="AS14" i="3"/>
  <c r="AS29" i="3"/>
  <c r="AS13" i="3"/>
  <c r="AP20" i="3"/>
  <c r="AP19" i="3"/>
  <c r="AP18" i="3"/>
  <c r="AP17" i="3"/>
  <c r="AP24" i="3"/>
  <c r="AP2" i="3"/>
  <c r="AP10" i="3"/>
  <c r="AP14" i="3"/>
  <c r="AP8" i="3"/>
  <c r="AU295" i="9"/>
  <c r="AQ295" i="9"/>
  <c r="AI295" i="9"/>
  <c r="AE295" i="9"/>
  <c r="AA295" i="9"/>
  <c r="W295" i="9"/>
  <c r="S295" i="9"/>
  <c r="K295" i="9"/>
  <c r="G295" i="9"/>
  <c r="C295" i="9"/>
  <c r="AZ294" i="9"/>
  <c r="AV294" i="9"/>
  <c r="AR294" i="9"/>
  <c r="V295" i="9"/>
  <c r="AY295" i="9"/>
  <c r="AM295" i="9"/>
  <c r="O295" i="9"/>
  <c r="AN294" i="9"/>
  <c r="AJ294" i="9"/>
  <c r="AF294" i="9"/>
  <c r="AB294" i="9"/>
  <c r="X294" i="9"/>
  <c r="T294" i="9"/>
  <c r="P294" i="9"/>
  <c r="L294" i="9"/>
  <c r="H294" i="9"/>
  <c r="D294" i="9"/>
  <c r="AO265" i="9"/>
  <c r="AO288" i="9" s="1"/>
  <c r="Y265" i="9"/>
  <c r="Y288" i="9" s="1"/>
  <c r="I265" i="9"/>
  <c r="I288" i="9" s="1"/>
  <c r="AT295" i="9"/>
  <c r="AH295" i="9"/>
  <c r="AZ283" i="9"/>
  <c r="AV283" i="9"/>
  <c r="AR283" i="9"/>
  <c r="AN283" i="9"/>
  <c r="AJ283" i="9"/>
  <c r="AF283" i="9"/>
  <c r="AB283" i="9"/>
  <c r="X283" i="9"/>
  <c r="T283" i="9"/>
  <c r="P283" i="9"/>
  <c r="L283" i="9"/>
  <c r="H283" i="9"/>
  <c r="D283" i="9"/>
  <c r="AX294" i="9"/>
  <c r="AT294" i="9"/>
  <c r="AD294" i="9"/>
  <c r="V294" i="9"/>
  <c r="N294" i="9"/>
  <c r="U265" i="9"/>
  <c r="U288" i="9" s="1"/>
  <c r="AW282" i="9"/>
  <c r="AO282" i="9"/>
  <c r="AC282" i="9"/>
  <c r="U282" i="9"/>
  <c r="M282" i="9"/>
  <c r="E282" i="9"/>
  <c r="BA282" i="9"/>
  <c r="AS282" i="9"/>
  <c r="AK282" i="9"/>
  <c r="AG282" i="9"/>
  <c r="Y282" i="9"/>
  <c r="Q282" i="9"/>
  <c r="I282" i="9"/>
  <c r="AX295" i="9"/>
  <c r="AL295" i="9"/>
  <c r="Z295" i="9"/>
  <c r="R295" i="9"/>
  <c r="F295" i="9"/>
  <c r="AK294" i="9"/>
  <c r="AC294" i="9"/>
  <c r="AY283" i="9"/>
  <c r="AU283" i="9"/>
  <c r="AQ283" i="9"/>
  <c r="AM283" i="9"/>
  <c r="AI283" i="9"/>
  <c r="AE283" i="9"/>
  <c r="AA283" i="9"/>
  <c r="W283" i="9"/>
  <c r="S283" i="9"/>
  <c r="O283" i="9"/>
  <c r="K283" i="9"/>
  <c r="G283" i="9"/>
  <c r="C283" i="9"/>
  <c r="AV295" i="9"/>
  <c r="AR295" i="9"/>
  <c r="AN295" i="9"/>
  <c r="AF295" i="9"/>
  <c r="AB295" i="9"/>
  <c r="X295" i="9"/>
  <c r="P295" i="9"/>
  <c r="L295" i="9"/>
  <c r="H295" i="9"/>
  <c r="AZ282" i="9"/>
  <c r="AV282" i="9"/>
  <c r="AR282" i="9"/>
  <c r="AN282" i="9"/>
  <c r="AJ282" i="9"/>
  <c r="AF282" i="9"/>
  <c r="AB282" i="9"/>
  <c r="X282" i="9"/>
  <c r="T282" i="9"/>
  <c r="P282" i="9"/>
  <c r="L282" i="9"/>
  <c r="H282" i="9"/>
  <c r="D282" i="9"/>
  <c r="AO294" i="9"/>
  <c r="Y294" i="9"/>
  <c r="I294" i="9"/>
  <c r="BF30" i="11"/>
  <c r="BF22" i="11"/>
  <c r="AY282" i="9"/>
  <c r="AY294" i="9"/>
  <c r="AU282" i="9"/>
  <c r="AQ282" i="9"/>
  <c r="AM282" i="9"/>
  <c r="AI282" i="9"/>
  <c r="AI294" i="9"/>
  <c r="AE282" i="9"/>
  <c r="AA282" i="9"/>
  <c r="W282" i="9"/>
  <c r="S282" i="9"/>
  <c r="S294" i="9"/>
  <c r="O282" i="9"/>
  <c r="K282" i="9"/>
  <c r="G282" i="9"/>
  <c r="C282" i="9"/>
  <c r="C294" i="9"/>
  <c r="AR265" i="9"/>
  <c r="AR288" i="9" s="1"/>
  <c r="AJ265" i="9"/>
  <c r="AJ288" i="9" s="1"/>
  <c r="AB265" i="9"/>
  <c r="AB288" i="9" s="1"/>
  <c r="T265" i="9"/>
  <c r="T288" i="9" s="1"/>
  <c r="L265" i="9"/>
  <c r="L288" i="9" s="1"/>
  <c r="D265" i="9"/>
  <c r="D288" i="9" s="1"/>
  <c r="AK265" i="9"/>
  <c r="AK288" i="9" s="1"/>
  <c r="M265" i="9"/>
  <c r="M288" i="9" s="1"/>
  <c r="BM275" i="9"/>
  <c r="AC14" i="11"/>
  <c r="AC6" i="11"/>
  <c r="AW14" i="11"/>
  <c r="AW8" i="11"/>
  <c r="AC7" i="11"/>
  <c r="AO13" i="11"/>
  <c r="BB22" i="16"/>
  <c r="AE22" i="18"/>
  <c r="AE24" i="18"/>
  <c r="BC26" i="18"/>
  <c r="BC28" i="18"/>
  <c r="AQ22" i="18"/>
  <c r="AI24" i="18"/>
  <c r="BK26" i="18"/>
  <c r="BP6" i="19"/>
  <c r="BG22" i="18"/>
  <c r="BO26" i="18"/>
  <c r="BH33" i="18"/>
  <c r="BG24" i="19"/>
  <c r="BA283" i="9"/>
  <c r="AW283" i="9"/>
  <c r="AS283" i="9"/>
  <c r="AO283" i="9"/>
  <c r="AK283" i="9"/>
  <c r="AG283" i="9"/>
  <c r="AC283" i="9"/>
  <c r="Y283" i="9"/>
  <c r="U283" i="9"/>
  <c r="Q283" i="9"/>
  <c r="M283" i="9"/>
  <c r="I283" i="9"/>
  <c r="E283" i="9"/>
  <c r="AX282" i="9"/>
  <c r="AT282" i="9"/>
  <c r="AP282" i="9"/>
  <c r="AL282" i="9"/>
  <c r="AH282" i="9"/>
  <c r="AD282" i="9"/>
  <c r="Z282" i="9"/>
  <c r="V282" i="9"/>
  <c r="R282" i="9"/>
  <c r="N282" i="9"/>
  <c r="J282" i="9"/>
  <c r="F282" i="9"/>
  <c r="B282" i="9"/>
  <c r="AS265" i="9"/>
  <c r="AS288" i="9" s="1"/>
  <c r="AC265" i="9"/>
  <c r="AC288" i="9" s="1"/>
  <c r="Q265" i="9"/>
  <c r="Q288" i="9" s="1"/>
  <c r="AZ9" i="14"/>
  <c r="BN26" i="16"/>
  <c r="AA22" i="18"/>
  <c r="BK22" i="18"/>
  <c r="BK24" i="18"/>
  <c r="AY28" i="18"/>
  <c r="AW288" i="9"/>
  <c r="AX280" i="9"/>
  <c r="AX287" i="9" s="1"/>
  <c r="AT280" i="9"/>
  <c r="AT287" i="9" s="1"/>
  <c r="AP280" i="9"/>
  <c r="AP287" i="9" s="1"/>
  <c r="AL280" i="9"/>
  <c r="AH280" i="9"/>
  <c r="AH287" i="9" s="1"/>
  <c r="AD280" i="9"/>
  <c r="AD287" i="9" s="1"/>
  <c r="Z280" i="9"/>
  <c r="Z287" i="9" s="1"/>
  <c r="V280" i="9"/>
  <c r="V287" i="9" s="1"/>
  <c r="R280" i="9"/>
  <c r="R287" i="9" s="1"/>
  <c r="N280" i="9"/>
  <c r="N287" i="9" s="1"/>
  <c r="J280" i="9"/>
  <c r="J287" i="9" s="1"/>
  <c r="F280" i="9"/>
  <c r="F287" i="9" s="1"/>
  <c r="B280" i="9"/>
  <c r="B287" i="9" s="1"/>
  <c r="AY288" i="9"/>
  <c r="AU265" i="9"/>
  <c r="AU288" i="9" s="1"/>
  <c r="AQ265" i="9"/>
  <c r="AM265" i="9"/>
  <c r="AI265" i="9"/>
  <c r="AI288" i="9" s="1"/>
  <c r="AE265" i="9"/>
  <c r="AE288" i="9" s="1"/>
  <c r="AA265" i="9"/>
  <c r="W265" i="9"/>
  <c r="W288" i="9" s="1"/>
  <c r="S265" i="9"/>
  <c r="S288" i="9" s="1"/>
  <c r="O265" i="9"/>
  <c r="K265" i="9"/>
  <c r="K288" i="9" s="1"/>
  <c r="G265" i="9"/>
  <c r="C265" i="9"/>
  <c r="C288" i="9" s="1"/>
  <c r="AY280" i="9"/>
  <c r="AU280" i="9"/>
  <c r="AU287" i="9" s="1"/>
  <c r="AQ280" i="9"/>
  <c r="AQ287" i="9" s="1"/>
  <c r="AM280" i="9"/>
  <c r="AM287" i="9" s="1"/>
  <c r="AI280" i="9"/>
  <c r="AI287" i="9" s="1"/>
  <c r="AE280" i="9"/>
  <c r="AE287" i="9" s="1"/>
  <c r="AA280" i="9"/>
  <c r="AA287" i="9" s="1"/>
  <c r="W280" i="9"/>
  <c r="W287" i="9" s="1"/>
  <c r="S280" i="9"/>
  <c r="S287" i="9" s="1"/>
  <c r="O280" i="9"/>
  <c r="O287" i="9" s="1"/>
  <c r="K280" i="9"/>
  <c r="K287" i="9" s="1"/>
  <c r="G280" i="9"/>
  <c r="G287" i="9" s="1"/>
  <c r="C280" i="9"/>
  <c r="C287" i="9" s="1"/>
  <c r="AV265" i="9"/>
  <c r="AV288" i="9" s="1"/>
  <c r="AN265" i="9"/>
  <c r="AN288" i="9" s="1"/>
  <c r="AF265" i="9"/>
  <c r="AF288" i="9" s="1"/>
  <c r="X265" i="9"/>
  <c r="X288" i="9" s="1"/>
  <c r="P265" i="9"/>
  <c r="P288" i="9" s="1"/>
  <c r="H265" i="9"/>
  <c r="H288" i="9" s="1"/>
  <c r="BA280" i="9"/>
  <c r="AW280" i="9"/>
  <c r="AW281" i="9" s="1"/>
  <c r="AS280" i="9"/>
  <c r="AS287" i="9" s="1"/>
  <c r="AO280" i="9"/>
  <c r="AO287" i="9" s="1"/>
  <c r="AK280" i="9"/>
  <c r="AK287" i="9" s="1"/>
  <c r="AG280" i="9"/>
  <c r="AG287" i="9" s="1"/>
  <c r="AC280" i="9"/>
  <c r="Y280" i="9"/>
  <c r="U280" i="9"/>
  <c r="U287" i="9" s="1"/>
  <c r="Q280" i="9"/>
  <c r="Q287" i="9" s="1"/>
  <c r="M280" i="9"/>
  <c r="M287" i="9" s="1"/>
  <c r="I280" i="9"/>
  <c r="I287" i="9" s="1"/>
  <c r="E280" i="9"/>
  <c r="E287" i="9" s="1"/>
  <c r="AZ280" i="9"/>
  <c r="AZ281" i="9" s="1"/>
  <c r="AV280" i="9"/>
  <c r="AV286" i="9" s="1"/>
  <c r="AR280" i="9"/>
  <c r="AR287" i="9" s="1"/>
  <c r="AN280" i="9"/>
  <c r="AN287" i="9" s="1"/>
  <c r="AJ280" i="9"/>
  <c r="AF280" i="9"/>
  <c r="AB280" i="9"/>
  <c r="X280" i="9"/>
  <c r="X287" i="9" s="1"/>
  <c r="T280" i="9"/>
  <c r="T287" i="9" s="1"/>
  <c r="P280" i="9"/>
  <c r="P287" i="9" s="1"/>
  <c r="L280" i="9"/>
  <c r="L287" i="9" s="1"/>
  <c r="H280" i="9"/>
  <c r="H287" i="9" s="1"/>
  <c r="D280" i="9"/>
  <c r="D287" i="9" s="1"/>
  <c r="AL287" i="9"/>
  <c r="AT265" i="9"/>
  <c r="AT286" i="9" s="1"/>
  <c r="AP265" i="9"/>
  <c r="AL265" i="9"/>
  <c r="AH265" i="9"/>
  <c r="AH288" i="9" s="1"/>
  <c r="AD265" i="9"/>
  <c r="AD286" i="9" s="1"/>
  <c r="Z265" i="9"/>
  <c r="V265" i="9"/>
  <c r="R265" i="9"/>
  <c r="R288" i="9" s="1"/>
  <c r="N265" i="9"/>
  <c r="J265" i="9"/>
  <c r="F265" i="9"/>
  <c r="B265" i="9"/>
  <c r="B288" i="9" s="1"/>
  <c r="BI261" i="9"/>
  <c r="BH275" i="9"/>
  <c r="BF261" i="9"/>
  <c r="BD261" i="9"/>
  <c r="BL261" i="9"/>
  <c r="BK275" i="9"/>
  <c r="BG275" i="9"/>
  <c r="BE261" i="9"/>
  <c r="BC261" i="9"/>
  <c r="AJ7" i="19"/>
  <c r="K22" i="19"/>
  <c r="AQ22" i="19"/>
  <c r="S24" i="19"/>
  <c r="AI25" i="19"/>
  <c r="AA26" i="19"/>
  <c r="AE29" i="19"/>
  <c r="AZ7" i="19"/>
  <c r="O22" i="19"/>
  <c r="AU22" i="19"/>
  <c r="W24" i="19"/>
  <c r="BO24" i="19"/>
  <c r="AM25" i="19"/>
  <c r="AI26" i="19"/>
  <c r="AI28" i="19"/>
  <c r="AM29" i="19"/>
  <c r="AA22" i="19"/>
  <c r="BC22" i="19"/>
  <c r="AM24" i="19"/>
  <c r="K25" i="19"/>
  <c r="BC25" i="19"/>
  <c r="AY26" i="19"/>
  <c r="AQ28" i="19"/>
  <c r="BK29" i="19"/>
  <c r="AJ8" i="19"/>
  <c r="AE22" i="19"/>
  <c r="BK22" i="19"/>
  <c r="AQ24" i="19"/>
  <c r="S25" i="19"/>
  <c r="BG25" i="19"/>
  <c r="BC26" i="19"/>
  <c r="BO28" i="19"/>
  <c r="AO6" i="19"/>
  <c r="BE6" i="19"/>
  <c r="BQ6" i="19"/>
  <c r="Q7" i="19"/>
  <c r="BM7" i="19"/>
  <c r="M9" i="19"/>
  <c r="AG9" i="19"/>
  <c r="E10" i="19"/>
  <c r="AC10" i="19"/>
  <c r="AW10" i="19"/>
  <c r="BQ10" i="19"/>
  <c r="U11" i="19"/>
  <c r="AS11" i="19"/>
  <c r="BM11" i="19"/>
  <c r="AC13" i="19"/>
  <c r="BE13" i="19"/>
  <c r="Y14" i="19"/>
  <c r="BE14" i="19"/>
  <c r="AW23" i="19"/>
  <c r="K26" i="19"/>
  <c r="K28" i="19"/>
  <c r="G29" i="19"/>
  <c r="W33" i="19"/>
  <c r="AM33" i="19"/>
  <c r="BC33" i="19"/>
  <c r="BO34" i="19"/>
  <c r="AA35" i="19"/>
  <c r="AQ35" i="19"/>
  <c r="BG35" i="19"/>
  <c r="Q6" i="19"/>
  <c r="AG6" i="19"/>
  <c r="AW6" i="19"/>
  <c r="BL6" i="19"/>
  <c r="D7" i="19"/>
  <c r="U7" i="19"/>
  <c r="AK7" i="19"/>
  <c r="BA7" i="19"/>
  <c r="BP7" i="19"/>
  <c r="AZ8" i="19"/>
  <c r="Q9" i="19"/>
  <c r="AK9" i="19"/>
  <c r="M10" i="19"/>
  <c r="AG10" i="19"/>
  <c r="BA10" i="19"/>
  <c r="E11" i="19"/>
  <c r="AC11" i="19"/>
  <c r="AW11" i="19"/>
  <c r="BQ11" i="19"/>
  <c r="AG13" i="19"/>
  <c r="BM13" i="19"/>
  <c r="AG14" i="19"/>
  <c r="BM14" i="19"/>
  <c r="S22" i="19"/>
  <c r="AI22" i="19"/>
  <c r="BF22" i="19"/>
  <c r="BA23" i="19"/>
  <c r="G24" i="19"/>
  <c r="AA24" i="19"/>
  <c r="AY24" i="19"/>
  <c r="W25" i="19"/>
  <c r="AQ25" i="19"/>
  <c r="BO25" i="19"/>
  <c r="S26" i="19"/>
  <c r="AM26" i="19"/>
  <c r="BG26" i="19"/>
  <c r="AY28" i="19"/>
  <c r="O29" i="19"/>
  <c r="AU29" i="19"/>
  <c r="AQ30" i="19"/>
  <c r="AA33" i="19"/>
  <c r="AQ33" i="19"/>
  <c r="BG33" i="19"/>
  <c r="BQ34" i="19"/>
  <c r="AE35" i="19"/>
  <c r="AU35" i="19"/>
  <c r="BK35" i="19"/>
  <c r="E6" i="19"/>
  <c r="U6" i="19"/>
  <c r="BM6" i="19"/>
  <c r="E7" i="19"/>
  <c r="Y7" i="19"/>
  <c r="AO7" i="19"/>
  <c r="BQ7" i="19"/>
  <c r="BP8" i="19"/>
  <c r="U9" i="19"/>
  <c r="AS9" i="19"/>
  <c r="Q10" i="19"/>
  <c r="AK10" i="19"/>
  <c r="BI10" i="19"/>
  <c r="M11" i="19"/>
  <c r="AG11" i="19"/>
  <c r="BA11" i="19"/>
  <c r="M13" i="19"/>
  <c r="AS13" i="19"/>
  <c r="I14" i="19"/>
  <c r="AO14" i="19"/>
  <c r="G22" i="19"/>
  <c r="W22" i="19"/>
  <c r="AM22" i="19"/>
  <c r="BA22" i="19"/>
  <c r="BG22" i="19"/>
  <c r="BB23" i="19"/>
  <c r="K24" i="19"/>
  <c r="BC24" i="19"/>
  <c r="G25" i="19"/>
  <c r="AA25" i="19"/>
  <c r="W26" i="19"/>
  <c r="AQ26" i="19"/>
  <c r="AA28" i="19"/>
  <c r="BG28" i="19"/>
  <c r="W29" i="19"/>
  <c r="BC29" i="19"/>
  <c r="AE33" i="19"/>
  <c r="AU33" i="19"/>
  <c r="BK33" i="19"/>
  <c r="BG34" i="19"/>
  <c r="AI35" i="19"/>
  <c r="AY35" i="19"/>
  <c r="BO35" i="19"/>
  <c r="I6" i="19"/>
  <c r="Y6" i="19"/>
  <c r="AK6" i="19"/>
  <c r="BA6" i="19"/>
  <c r="I7" i="19"/>
  <c r="AW7" i="19"/>
  <c r="E9" i="19"/>
  <c r="AC9" i="19"/>
  <c r="AW9" i="19"/>
  <c r="U10" i="19"/>
  <c r="AS10" i="19"/>
  <c r="Q11" i="19"/>
  <c r="AK11" i="19"/>
  <c r="BI11" i="19"/>
  <c r="Q13" i="19"/>
  <c r="AW13" i="19"/>
  <c r="G26" i="19"/>
  <c r="AI33" i="19"/>
  <c r="AY33" i="19"/>
  <c r="BO33" i="19"/>
  <c r="BK34" i="19"/>
  <c r="W35" i="19"/>
  <c r="AM35" i="19"/>
  <c r="BC35" i="19"/>
  <c r="F18" i="19"/>
  <c r="F20" i="19"/>
  <c r="F19" i="19"/>
  <c r="F15" i="19"/>
  <c r="F11" i="19"/>
  <c r="F7" i="19"/>
  <c r="F14" i="19"/>
  <c r="F17" i="19"/>
  <c r="F16" i="19"/>
  <c r="F10" i="19"/>
  <c r="F9" i="19"/>
  <c r="F8" i="19"/>
  <c r="F13" i="19"/>
  <c r="F12" i="19"/>
  <c r="J18" i="19"/>
  <c r="J15" i="19"/>
  <c r="J11" i="19"/>
  <c r="J7" i="19"/>
  <c r="J20" i="19"/>
  <c r="J19" i="19"/>
  <c r="J14" i="19"/>
  <c r="J17" i="19"/>
  <c r="J16" i="19"/>
  <c r="J13" i="19"/>
  <c r="J12" i="19"/>
  <c r="J10" i="19"/>
  <c r="J9" i="19"/>
  <c r="N18" i="19"/>
  <c r="N15" i="19"/>
  <c r="N11" i="19"/>
  <c r="N7" i="19"/>
  <c r="N14" i="19"/>
  <c r="N20" i="19"/>
  <c r="N19" i="19"/>
  <c r="N17" i="19"/>
  <c r="N16" i="19"/>
  <c r="N10" i="19"/>
  <c r="N9" i="19"/>
  <c r="N8" i="19"/>
  <c r="N13" i="19"/>
  <c r="N12" i="19"/>
  <c r="R18" i="19"/>
  <c r="R15" i="19"/>
  <c r="R11" i="19"/>
  <c r="R7" i="19"/>
  <c r="R14" i="19"/>
  <c r="R17" i="19"/>
  <c r="R20" i="19"/>
  <c r="R19" i="19"/>
  <c r="R16" i="19"/>
  <c r="R6" i="19"/>
  <c r="R10" i="19"/>
  <c r="R9" i="19"/>
  <c r="R8" i="19"/>
  <c r="R13" i="19"/>
  <c r="R12" i="19"/>
  <c r="V18" i="19"/>
  <c r="V20" i="19"/>
  <c r="V19" i="19"/>
  <c r="V15" i="19"/>
  <c r="V11" i="19"/>
  <c r="V7" i="19"/>
  <c r="V14" i="19"/>
  <c r="V17" i="19"/>
  <c r="V16" i="19"/>
  <c r="V6" i="19"/>
  <c r="V10" i="19"/>
  <c r="V9" i="19"/>
  <c r="V8" i="19"/>
  <c r="V13" i="19"/>
  <c r="V12" i="19"/>
  <c r="Z18" i="19"/>
  <c r="Z17" i="19"/>
  <c r="Z15" i="19"/>
  <c r="Z11" i="19"/>
  <c r="Z7" i="19"/>
  <c r="Z20" i="19"/>
  <c r="Z19" i="19"/>
  <c r="Z14" i="19"/>
  <c r="Z16" i="19"/>
  <c r="Z13" i="19"/>
  <c r="Z12" i="19"/>
  <c r="Z10" i="19"/>
  <c r="Z9" i="19"/>
  <c r="AD18" i="19"/>
  <c r="AD15" i="19"/>
  <c r="AD11" i="19"/>
  <c r="AD7" i="19"/>
  <c r="AD17" i="19"/>
  <c r="AD14" i="19"/>
  <c r="AD20" i="19"/>
  <c r="AD19" i="19"/>
  <c r="AD16" i="19"/>
  <c r="AD10" i="19"/>
  <c r="AD9" i="19"/>
  <c r="AD8" i="19"/>
  <c r="AD13" i="19"/>
  <c r="AD12" i="19"/>
  <c r="AH18" i="19"/>
  <c r="AH15" i="19"/>
  <c r="AH11" i="19"/>
  <c r="AH7" i="19"/>
  <c r="AH14" i="19"/>
  <c r="AH17" i="19"/>
  <c r="AH20" i="19"/>
  <c r="AH19" i="19"/>
  <c r="AH16" i="19"/>
  <c r="AH6" i="19"/>
  <c r="AH10" i="19"/>
  <c r="AH9" i="19"/>
  <c r="AH8" i="19"/>
  <c r="AH13" i="19"/>
  <c r="AH12" i="19"/>
  <c r="AL18" i="19"/>
  <c r="AL20" i="19"/>
  <c r="AL19" i="19"/>
  <c r="AL15" i="19"/>
  <c r="AL11" i="19"/>
  <c r="AL7" i="19"/>
  <c r="AL14" i="19"/>
  <c r="AL17" i="19"/>
  <c r="AL16" i="19"/>
  <c r="AL6" i="19"/>
  <c r="AL10" i="19"/>
  <c r="AL9" i="19"/>
  <c r="AL8" i="19"/>
  <c r="AL13" i="19"/>
  <c r="AL12" i="19"/>
  <c r="AP18" i="19"/>
  <c r="AP17" i="19"/>
  <c r="AP15" i="19"/>
  <c r="AP11" i="19"/>
  <c r="AP7" i="19"/>
  <c r="AP20" i="19"/>
  <c r="AP19" i="19"/>
  <c r="AP14" i="19"/>
  <c r="AP16" i="19"/>
  <c r="AP13" i="19"/>
  <c r="AP12" i="19"/>
  <c r="AP10" i="19"/>
  <c r="AP9" i="19"/>
  <c r="AT18" i="19"/>
  <c r="AT15" i="19"/>
  <c r="AT11" i="19"/>
  <c r="AT7" i="19"/>
  <c r="AT17" i="19"/>
  <c r="AT14" i="19"/>
  <c r="AT20" i="19"/>
  <c r="AT19" i="19"/>
  <c r="AT16" i="19"/>
  <c r="AT10" i="19"/>
  <c r="AT9" i="19"/>
  <c r="AT8" i="19"/>
  <c r="AT13" i="19"/>
  <c r="AT12" i="19"/>
  <c r="AX18" i="19"/>
  <c r="AX15" i="19"/>
  <c r="AX11" i="19"/>
  <c r="AX7" i="19"/>
  <c r="AX14" i="19"/>
  <c r="AX17" i="19"/>
  <c r="AX20" i="19"/>
  <c r="AX19" i="19"/>
  <c r="AX16" i="19"/>
  <c r="AX6" i="19"/>
  <c r="AX10" i="19"/>
  <c r="AX9" i="19"/>
  <c r="AX8" i="19"/>
  <c r="AX13" i="19"/>
  <c r="AX12" i="19"/>
  <c r="BB18" i="19"/>
  <c r="BB20" i="19"/>
  <c r="BB19" i="19"/>
  <c r="BB15" i="19"/>
  <c r="BB11" i="19"/>
  <c r="BB7" i="19"/>
  <c r="BB14" i="19"/>
  <c r="BB17" i="19"/>
  <c r="BB16" i="19"/>
  <c r="BB6" i="19"/>
  <c r="BB10" i="19"/>
  <c r="BB8" i="19"/>
  <c r="BB13" i="19"/>
  <c r="BB12" i="19"/>
  <c r="BF18" i="19"/>
  <c r="BF17" i="19"/>
  <c r="BF15" i="19"/>
  <c r="BF11" i="19"/>
  <c r="BF7" i="19"/>
  <c r="BF20" i="19"/>
  <c r="BF19" i="19"/>
  <c r="BF14" i="19"/>
  <c r="BF16" i="19"/>
  <c r="BF12" i="19"/>
  <c r="BF13" i="19"/>
  <c r="BF10" i="19"/>
  <c r="BJ18" i="19"/>
  <c r="BJ15" i="19"/>
  <c r="BJ11" i="19"/>
  <c r="BJ7" i="19"/>
  <c r="BJ17" i="19"/>
  <c r="BJ14" i="19"/>
  <c r="BJ20" i="19"/>
  <c r="BJ19" i="19"/>
  <c r="BJ16" i="19"/>
  <c r="BJ10" i="19"/>
  <c r="BJ8" i="19"/>
  <c r="BJ12" i="19"/>
  <c r="BJ13" i="19"/>
  <c r="BN18" i="19"/>
  <c r="BN15" i="19"/>
  <c r="BN11" i="19"/>
  <c r="BN7" i="19"/>
  <c r="BN14" i="19"/>
  <c r="BN17" i="19"/>
  <c r="BN20" i="19"/>
  <c r="BN19" i="19"/>
  <c r="BN16" i="19"/>
  <c r="BN6" i="19"/>
  <c r="BN13" i="19"/>
  <c r="BN10" i="19"/>
  <c r="BN8" i="19"/>
  <c r="BN12" i="19"/>
  <c r="F6" i="19"/>
  <c r="AP6" i="19"/>
  <c r="BJ6" i="19"/>
  <c r="J8" i="19"/>
  <c r="G14" i="19"/>
  <c r="G10" i="19"/>
  <c r="G17" i="19"/>
  <c r="G20" i="19"/>
  <c r="G19" i="19"/>
  <c r="G18" i="19"/>
  <c r="G9" i="19"/>
  <c r="G8" i="19"/>
  <c r="G7" i="19"/>
  <c r="G6" i="19"/>
  <c r="G15" i="19"/>
  <c r="G13" i="19"/>
  <c r="G12" i="19"/>
  <c r="G11" i="19"/>
  <c r="G16" i="19"/>
  <c r="K20" i="19"/>
  <c r="K19" i="19"/>
  <c r="K18" i="19"/>
  <c r="K14" i="19"/>
  <c r="K10" i="19"/>
  <c r="K6" i="19"/>
  <c r="K17" i="19"/>
  <c r="K15" i="19"/>
  <c r="K16" i="19"/>
  <c r="K9" i="19"/>
  <c r="K8" i="19"/>
  <c r="K7" i="19"/>
  <c r="K13" i="19"/>
  <c r="K12" i="19"/>
  <c r="K11" i="19"/>
  <c r="O14" i="19"/>
  <c r="O10" i="19"/>
  <c r="O6" i="19"/>
  <c r="O20" i="19"/>
  <c r="O19" i="19"/>
  <c r="O18" i="19"/>
  <c r="O17" i="19"/>
  <c r="O13" i="19"/>
  <c r="O12" i="19"/>
  <c r="O11" i="19"/>
  <c r="O16" i="19"/>
  <c r="O15" i="19"/>
  <c r="O9" i="19"/>
  <c r="S17" i="19"/>
  <c r="S14" i="19"/>
  <c r="S10" i="19"/>
  <c r="S6" i="19"/>
  <c r="S20" i="19"/>
  <c r="S19" i="19"/>
  <c r="S18" i="19"/>
  <c r="S16" i="19"/>
  <c r="S15" i="19"/>
  <c r="S9" i="19"/>
  <c r="S8" i="19"/>
  <c r="S7" i="19"/>
  <c r="S13" i="19"/>
  <c r="S12" i="19"/>
  <c r="S11" i="19"/>
  <c r="W17" i="19"/>
  <c r="W14" i="19"/>
  <c r="W10" i="19"/>
  <c r="W6" i="19"/>
  <c r="W16" i="19"/>
  <c r="W20" i="19"/>
  <c r="W19" i="19"/>
  <c r="W18" i="19"/>
  <c r="W9" i="19"/>
  <c r="W8" i="19"/>
  <c r="W7" i="19"/>
  <c r="W15" i="19"/>
  <c r="W13" i="19"/>
  <c r="W12" i="19"/>
  <c r="W11" i="19"/>
  <c r="AA17" i="19"/>
  <c r="AA20" i="19"/>
  <c r="AA19" i="19"/>
  <c r="AA18" i="19"/>
  <c r="AA14" i="19"/>
  <c r="AA10" i="19"/>
  <c r="AA6" i="19"/>
  <c r="AA16" i="19"/>
  <c r="AA15" i="19"/>
  <c r="AA9" i="19"/>
  <c r="AA8" i="19"/>
  <c r="AA7" i="19"/>
  <c r="AA13" i="19"/>
  <c r="AA12" i="19"/>
  <c r="AA11" i="19"/>
  <c r="AE17" i="19"/>
  <c r="AE14" i="19"/>
  <c r="AE10" i="19"/>
  <c r="AE6" i="19"/>
  <c r="AE20" i="19"/>
  <c r="AE19" i="19"/>
  <c r="AE18" i="19"/>
  <c r="AE16" i="19"/>
  <c r="AE13" i="19"/>
  <c r="AE12" i="19"/>
  <c r="AE11" i="19"/>
  <c r="AE15" i="19"/>
  <c r="AE9" i="19"/>
  <c r="AI17" i="19"/>
  <c r="AI14" i="19"/>
  <c r="AI10" i="19"/>
  <c r="AI6" i="19"/>
  <c r="AI20" i="19"/>
  <c r="AI19" i="19"/>
  <c r="AI18" i="19"/>
  <c r="AI16" i="19"/>
  <c r="AI15" i="19"/>
  <c r="AI9" i="19"/>
  <c r="AI8" i="19"/>
  <c r="AI7" i="19"/>
  <c r="AI13" i="19"/>
  <c r="AI12" i="19"/>
  <c r="AI11" i="19"/>
  <c r="AM17" i="19"/>
  <c r="AM14" i="19"/>
  <c r="AM10" i="19"/>
  <c r="AM6" i="19"/>
  <c r="AM16" i="19"/>
  <c r="AM20" i="19"/>
  <c r="AM19" i="19"/>
  <c r="AM18" i="19"/>
  <c r="AM9" i="19"/>
  <c r="AM8" i="19"/>
  <c r="AM7" i="19"/>
  <c r="AM15" i="19"/>
  <c r="AM13" i="19"/>
  <c r="AM12" i="19"/>
  <c r="AM11" i="19"/>
  <c r="AQ17" i="19"/>
  <c r="AQ20" i="19"/>
  <c r="AQ19" i="19"/>
  <c r="AQ18" i="19"/>
  <c r="AQ14" i="19"/>
  <c r="AQ10" i="19"/>
  <c r="AQ6" i="19"/>
  <c r="AQ16" i="19"/>
  <c r="AQ15" i="19"/>
  <c r="AQ9" i="19"/>
  <c r="AQ8" i="19"/>
  <c r="AQ7" i="19"/>
  <c r="AQ13" i="19"/>
  <c r="AQ12" i="19"/>
  <c r="AQ11" i="19"/>
  <c r="AU17" i="19"/>
  <c r="AU14" i="19"/>
  <c r="AU10" i="19"/>
  <c r="AU6" i="19"/>
  <c r="AU20" i="19"/>
  <c r="AU19" i="19"/>
  <c r="AU18" i="19"/>
  <c r="AU16" i="19"/>
  <c r="AU13" i="19"/>
  <c r="AU12" i="19"/>
  <c r="AU11" i="19"/>
  <c r="AU15" i="19"/>
  <c r="AU9" i="19"/>
  <c r="AY17" i="19"/>
  <c r="AY14" i="19"/>
  <c r="AY10" i="19"/>
  <c r="AY6" i="19"/>
  <c r="AY20" i="19"/>
  <c r="AY19" i="19"/>
  <c r="AY18" i="19"/>
  <c r="AY16" i="19"/>
  <c r="AY15" i="19"/>
  <c r="AY9" i="19"/>
  <c r="AY8" i="19"/>
  <c r="AY7" i="19"/>
  <c r="AY13" i="19"/>
  <c r="AY12" i="19"/>
  <c r="AY11" i="19"/>
  <c r="BC17" i="19"/>
  <c r="BC14" i="19"/>
  <c r="BC10" i="19"/>
  <c r="BC6" i="19"/>
  <c r="BC13" i="19"/>
  <c r="BC16" i="19"/>
  <c r="BC20" i="19"/>
  <c r="BC19" i="19"/>
  <c r="BC18" i="19"/>
  <c r="BC8" i="19"/>
  <c r="BC7" i="19"/>
  <c r="BC15" i="19"/>
  <c r="BC12" i="19"/>
  <c r="BC11" i="19"/>
  <c r="BG17" i="19"/>
  <c r="BG20" i="19"/>
  <c r="BG19" i="19"/>
  <c r="BG18" i="19"/>
  <c r="BG14" i="19"/>
  <c r="BG10" i="19"/>
  <c r="BG6" i="19"/>
  <c r="BG13" i="19"/>
  <c r="BG16" i="19"/>
  <c r="BG15" i="19"/>
  <c r="BG8" i="19"/>
  <c r="BG7" i="19"/>
  <c r="BG12" i="19"/>
  <c r="BG11" i="19"/>
  <c r="BK17" i="19"/>
  <c r="BK14" i="19"/>
  <c r="BK10" i="19"/>
  <c r="BK6" i="19"/>
  <c r="BK20" i="19"/>
  <c r="BK19" i="19"/>
  <c r="BK18" i="19"/>
  <c r="BK13" i="19"/>
  <c r="BK16" i="19"/>
  <c r="BK15" i="19"/>
  <c r="BK12" i="19"/>
  <c r="BK11" i="19"/>
  <c r="BO17" i="19"/>
  <c r="BO14" i="19"/>
  <c r="BO10" i="19"/>
  <c r="BO6" i="19"/>
  <c r="BO13" i="19"/>
  <c r="BO20" i="19"/>
  <c r="BO19" i="19"/>
  <c r="BO18" i="19"/>
  <c r="BO16" i="19"/>
  <c r="BO15" i="19"/>
  <c r="BO8" i="19"/>
  <c r="BO7" i="19"/>
  <c r="BO12" i="19"/>
  <c r="BO11" i="19"/>
  <c r="Z6" i="19"/>
  <c r="AT6" i="19"/>
  <c r="AE7" i="19"/>
  <c r="O8" i="19"/>
  <c r="BF8" i="19"/>
  <c r="D20" i="19"/>
  <c r="D17" i="19"/>
  <c r="D13" i="19"/>
  <c r="D9" i="19"/>
  <c r="D19" i="19"/>
  <c r="D18" i="19"/>
  <c r="D16" i="19"/>
  <c r="D12" i="19"/>
  <c r="D11" i="19"/>
  <c r="D10" i="19"/>
  <c r="D6" i="19"/>
  <c r="D14" i="19"/>
  <c r="D15" i="19"/>
  <c r="H20" i="19"/>
  <c r="H17" i="19"/>
  <c r="H13" i="19"/>
  <c r="H9" i="19"/>
  <c r="H16" i="19"/>
  <c r="H19" i="19"/>
  <c r="H18" i="19"/>
  <c r="H14" i="19"/>
  <c r="H8" i="19"/>
  <c r="H7" i="19"/>
  <c r="H6" i="19"/>
  <c r="H15" i="19"/>
  <c r="H12" i="19"/>
  <c r="H11" i="19"/>
  <c r="H10" i="19"/>
  <c r="L20" i="19"/>
  <c r="L17" i="19"/>
  <c r="L13" i="19"/>
  <c r="L9" i="19"/>
  <c r="L16" i="19"/>
  <c r="L19" i="19"/>
  <c r="L18" i="19"/>
  <c r="L8" i="19"/>
  <c r="L7" i="19"/>
  <c r="L6" i="19"/>
  <c r="L14" i="19"/>
  <c r="L12" i="19"/>
  <c r="L11" i="19"/>
  <c r="L10" i="19"/>
  <c r="L15" i="19"/>
  <c r="P20" i="19"/>
  <c r="P19" i="19"/>
  <c r="P18" i="19"/>
  <c r="P17" i="19"/>
  <c r="P13" i="19"/>
  <c r="P9" i="19"/>
  <c r="P16" i="19"/>
  <c r="P14" i="19"/>
  <c r="P15" i="19"/>
  <c r="P8" i="19"/>
  <c r="P7" i="19"/>
  <c r="P12" i="19"/>
  <c r="P11" i="19"/>
  <c r="P10" i="19"/>
  <c r="T20" i="19"/>
  <c r="T13" i="19"/>
  <c r="T9" i="19"/>
  <c r="T19" i="19"/>
  <c r="T18" i="19"/>
  <c r="T17" i="19"/>
  <c r="T16" i="19"/>
  <c r="T12" i="19"/>
  <c r="T11" i="19"/>
  <c r="T10" i="19"/>
  <c r="T14" i="19"/>
  <c r="T15" i="19"/>
  <c r="X20" i="19"/>
  <c r="X13" i="19"/>
  <c r="X9" i="19"/>
  <c r="X16" i="19"/>
  <c r="X19" i="19"/>
  <c r="X18" i="19"/>
  <c r="X17" i="19"/>
  <c r="X14" i="19"/>
  <c r="X8" i="19"/>
  <c r="X7" i="19"/>
  <c r="X6" i="19"/>
  <c r="X15" i="19"/>
  <c r="X12" i="19"/>
  <c r="X11" i="19"/>
  <c r="X10" i="19"/>
  <c r="AB20" i="19"/>
  <c r="AB13" i="19"/>
  <c r="AB9" i="19"/>
  <c r="AB16" i="19"/>
  <c r="AB19" i="19"/>
  <c r="AB18" i="19"/>
  <c r="AB17" i="19"/>
  <c r="AB8" i="19"/>
  <c r="AB7" i="19"/>
  <c r="AB6" i="19"/>
  <c r="AB14" i="19"/>
  <c r="AB12" i="19"/>
  <c r="AB11" i="19"/>
  <c r="AB10" i="19"/>
  <c r="AB15" i="19"/>
  <c r="AF20" i="19"/>
  <c r="AF19" i="19"/>
  <c r="AF18" i="19"/>
  <c r="AF17" i="19"/>
  <c r="AF13" i="19"/>
  <c r="AF9" i="19"/>
  <c r="AF16" i="19"/>
  <c r="AF14" i="19"/>
  <c r="AF15" i="19"/>
  <c r="AF8" i="19"/>
  <c r="AF7" i="19"/>
  <c r="AF12" i="19"/>
  <c r="AF11" i="19"/>
  <c r="AF10" i="19"/>
  <c r="AJ20" i="19"/>
  <c r="AJ13" i="19"/>
  <c r="AJ9" i="19"/>
  <c r="AJ19" i="19"/>
  <c r="AJ18" i="19"/>
  <c r="AJ17" i="19"/>
  <c r="AJ16" i="19"/>
  <c r="AJ12" i="19"/>
  <c r="AJ11" i="19"/>
  <c r="AJ10" i="19"/>
  <c r="AJ14" i="19"/>
  <c r="AJ15" i="19"/>
  <c r="AN20" i="19"/>
  <c r="AN13" i="19"/>
  <c r="AN9" i="19"/>
  <c r="AN16" i="19"/>
  <c r="AN19" i="19"/>
  <c r="AN18" i="19"/>
  <c r="AN17" i="19"/>
  <c r="AN14" i="19"/>
  <c r="AN8" i="19"/>
  <c r="AN7" i="19"/>
  <c r="AN6" i="19"/>
  <c r="AN15" i="19"/>
  <c r="AN12" i="19"/>
  <c r="AN11" i="19"/>
  <c r="AN10" i="19"/>
  <c r="AR20" i="19"/>
  <c r="AR13" i="19"/>
  <c r="AR9" i="19"/>
  <c r="AR16" i="19"/>
  <c r="AR19" i="19"/>
  <c r="AR18" i="19"/>
  <c r="AR17" i="19"/>
  <c r="AR8" i="19"/>
  <c r="AR7" i="19"/>
  <c r="AR6" i="19"/>
  <c r="AR14" i="19"/>
  <c r="AR12" i="19"/>
  <c r="AR11" i="19"/>
  <c r="AR10" i="19"/>
  <c r="AR15" i="19"/>
  <c r="AV20" i="19"/>
  <c r="AV19" i="19"/>
  <c r="AV18" i="19"/>
  <c r="AV17" i="19"/>
  <c r="AV13" i="19"/>
  <c r="AV9" i="19"/>
  <c r="AV16" i="19"/>
  <c r="AV14" i="19"/>
  <c r="AV15" i="19"/>
  <c r="AV8" i="19"/>
  <c r="AV7" i="19"/>
  <c r="AV12" i="19"/>
  <c r="AV11" i="19"/>
  <c r="AV10" i="19"/>
  <c r="AZ20" i="19"/>
  <c r="AZ13" i="19"/>
  <c r="AZ9" i="19"/>
  <c r="AZ19" i="19"/>
  <c r="AZ18" i="19"/>
  <c r="AZ17" i="19"/>
  <c r="AZ16" i="19"/>
  <c r="AZ12" i="19"/>
  <c r="AZ11" i="19"/>
  <c r="AZ10" i="19"/>
  <c r="AZ14" i="19"/>
  <c r="AZ15" i="19"/>
  <c r="BD20" i="19"/>
  <c r="BD13" i="19"/>
  <c r="BD16" i="19"/>
  <c r="BD19" i="19"/>
  <c r="BD18" i="19"/>
  <c r="BD17" i="19"/>
  <c r="BD14" i="19"/>
  <c r="BD8" i="19"/>
  <c r="BD7" i="19"/>
  <c r="BD6" i="19"/>
  <c r="BD15" i="19"/>
  <c r="BD12" i="19"/>
  <c r="BD11" i="19"/>
  <c r="BD10" i="19"/>
  <c r="J6" i="19"/>
  <c r="T6" i="19"/>
  <c r="AD6" i="19"/>
  <c r="AV6" i="19"/>
  <c r="T7" i="19"/>
  <c r="AU7" i="19"/>
  <c r="T8" i="19"/>
  <c r="AP8" i="19"/>
  <c r="BK8" i="19"/>
  <c r="BL10" i="19"/>
  <c r="BL11" i="19"/>
  <c r="BL12" i="19"/>
  <c r="BH15" i="19"/>
  <c r="BL7" i="19"/>
  <c r="BL8" i="19"/>
  <c r="BH10" i="19"/>
  <c r="BH11" i="19"/>
  <c r="BH12" i="19"/>
  <c r="BH20" i="19"/>
  <c r="BH13" i="19"/>
  <c r="BH16" i="19"/>
  <c r="BH19" i="19"/>
  <c r="BH18" i="19"/>
  <c r="BH17" i="19"/>
  <c r="BL20" i="19"/>
  <c r="BL19" i="19"/>
  <c r="BL18" i="19"/>
  <c r="BL17" i="19"/>
  <c r="BL13" i="19"/>
  <c r="BL16" i="19"/>
  <c r="BP20" i="19"/>
  <c r="BP13" i="19"/>
  <c r="BP19" i="19"/>
  <c r="BP18" i="19"/>
  <c r="BP17" i="19"/>
  <c r="BP16" i="19"/>
  <c r="BH6" i="19"/>
  <c r="BH7" i="19"/>
  <c r="BH8" i="19"/>
  <c r="BP15" i="19"/>
  <c r="E19" i="19"/>
  <c r="E18" i="19"/>
  <c r="E16" i="19"/>
  <c r="E12" i="19"/>
  <c r="E8" i="19"/>
  <c r="E20" i="19"/>
  <c r="E15" i="19"/>
  <c r="E17" i="19"/>
  <c r="I19" i="19"/>
  <c r="I16" i="19"/>
  <c r="I12" i="19"/>
  <c r="I8" i="19"/>
  <c r="I18" i="19"/>
  <c r="I15" i="19"/>
  <c r="I20" i="19"/>
  <c r="I17" i="19"/>
  <c r="M19" i="19"/>
  <c r="M16" i="19"/>
  <c r="M12" i="19"/>
  <c r="M8" i="19"/>
  <c r="M15" i="19"/>
  <c r="M18" i="19"/>
  <c r="M20" i="19"/>
  <c r="M17" i="19"/>
  <c r="Q19" i="19"/>
  <c r="Q20" i="19"/>
  <c r="Q16" i="19"/>
  <c r="Q12" i="19"/>
  <c r="Q8" i="19"/>
  <c r="Q15" i="19"/>
  <c r="Q18" i="19"/>
  <c r="Q17" i="19"/>
  <c r="U19" i="19"/>
  <c r="U18" i="19"/>
  <c r="U17" i="19"/>
  <c r="U16" i="19"/>
  <c r="U12" i="19"/>
  <c r="U8" i="19"/>
  <c r="U20" i="19"/>
  <c r="U15" i="19"/>
  <c r="Y19" i="19"/>
  <c r="Y16" i="19"/>
  <c r="Y12" i="19"/>
  <c r="Y8" i="19"/>
  <c r="Y18" i="19"/>
  <c r="Y17" i="19"/>
  <c r="Y15" i="19"/>
  <c r="Y20" i="19"/>
  <c r="AC19" i="19"/>
  <c r="AC16" i="19"/>
  <c r="AC12" i="19"/>
  <c r="AC8" i="19"/>
  <c r="AC15" i="19"/>
  <c r="AC18" i="19"/>
  <c r="AC17" i="19"/>
  <c r="AC20" i="19"/>
  <c r="AG19" i="19"/>
  <c r="AG20" i="19"/>
  <c r="AG16" i="19"/>
  <c r="AG12" i="19"/>
  <c r="AG8" i="19"/>
  <c r="AG15" i="19"/>
  <c r="AG18" i="19"/>
  <c r="AG17" i="19"/>
  <c r="AK19" i="19"/>
  <c r="AK18" i="19"/>
  <c r="AK17" i="19"/>
  <c r="AK16" i="19"/>
  <c r="AK12" i="19"/>
  <c r="AK8" i="19"/>
  <c r="AK20" i="19"/>
  <c r="AK15" i="19"/>
  <c r="AO19" i="19"/>
  <c r="AO16" i="19"/>
  <c r="AO12" i="19"/>
  <c r="AO8" i="19"/>
  <c r="AO18" i="19"/>
  <c r="AO17" i="19"/>
  <c r="AO15" i="19"/>
  <c r="AO20" i="19"/>
  <c r="AS19" i="19"/>
  <c r="AS16" i="19"/>
  <c r="AS12" i="19"/>
  <c r="AS8" i="19"/>
  <c r="AS15" i="19"/>
  <c r="AS18" i="19"/>
  <c r="AS17" i="19"/>
  <c r="AS20" i="19"/>
  <c r="AW19" i="19"/>
  <c r="AW20" i="19"/>
  <c r="AW16" i="19"/>
  <c r="AW12" i="19"/>
  <c r="AW8" i="19"/>
  <c r="AW15" i="19"/>
  <c r="AW18" i="19"/>
  <c r="AW17" i="19"/>
  <c r="BA19" i="19"/>
  <c r="BA18" i="19"/>
  <c r="BA17" i="19"/>
  <c r="BA16" i="19"/>
  <c r="BA12" i="19"/>
  <c r="BA8" i="19"/>
  <c r="BA20" i="19"/>
  <c r="BA15" i="19"/>
  <c r="BE19" i="19"/>
  <c r="BE16" i="19"/>
  <c r="BE12" i="19"/>
  <c r="BE8" i="19"/>
  <c r="BE18" i="19"/>
  <c r="BE17" i="19"/>
  <c r="BE15" i="19"/>
  <c r="BE20" i="19"/>
  <c r="BI19" i="19"/>
  <c r="BI16" i="19"/>
  <c r="BI12" i="19"/>
  <c r="BI8" i="19"/>
  <c r="BI15" i="19"/>
  <c r="BI18" i="19"/>
  <c r="BI17" i="19"/>
  <c r="BI20" i="19"/>
  <c r="BM19" i="19"/>
  <c r="BM20" i="19"/>
  <c r="BM16" i="19"/>
  <c r="BM12" i="19"/>
  <c r="BM8" i="19"/>
  <c r="BM15" i="19"/>
  <c r="BM18" i="19"/>
  <c r="BM17" i="19"/>
  <c r="BQ19" i="19"/>
  <c r="BQ18" i="19"/>
  <c r="BQ17" i="19"/>
  <c r="BQ16" i="19"/>
  <c r="BQ12" i="19"/>
  <c r="BQ8" i="19"/>
  <c r="BQ20" i="19"/>
  <c r="BQ15" i="19"/>
  <c r="M6" i="19"/>
  <c r="AC6" i="19"/>
  <c r="AS6" i="19"/>
  <c r="BI6" i="19"/>
  <c r="M7" i="19"/>
  <c r="AC7" i="19"/>
  <c r="AS7" i="19"/>
  <c r="BI7" i="19"/>
  <c r="I9" i="19"/>
  <c r="Y9" i="19"/>
  <c r="AO9" i="19"/>
  <c r="I10" i="19"/>
  <c r="Y10" i="19"/>
  <c r="AO10" i="19"/>
  <c r="BE10" i="19"/>
  <c r="BP10" i="19"/>
  <c r="I11" i="19"/>
  <c r="Y11" i="19"/>
  <c r="AO11" i="19"/>
  <c r="BE11" i="19"/>
  <c r="BP11" i="19"/>
  <c r="BP12" i="19"/>
  <c r="E13" i="19"/>
  <c r="U13" i="19"/>
  <c r="AK13" i="19"/>
  <c r="BA13" i="19"/>
  <c r="BI13" i="19"/>
  <c r="BQ13" i="19"/>
  <c r="BL14" i="19"/>
  <c r="AF22" i="19"/>
  <c r="U24" i="19"/>
  <c r="D31" i="19"/>
  <c r="D30" i="19"/>
  <c r="D26" i="19"/>
  <c r="D29" i="19"/>
  <c r="D25" i="19"/>
  <c r="D24" i="19"/>
  <c r="D23" i="19"/>
  <c r="D27" i="19"/>
  <c r="D28" i="19"/>
  <c r="H31" i="19"/>
  <c r="H30" i="19"/>
  <c r="H26" i="19"/>
  <c r="H29" i="19"/>
  <c r="H28" i="19"/>
  <c r="H25" i="19"/>
  <c r="H24" i="19"/>
  <c r="H23" i="19"/>
  <c r="H27" i="19"/>
  <c r="L31" i="19"/>
  <c r="L30" i="19"/>
  <c r="L26" i="19"/>
  <c r="L29" i="19"/>
  <c r="L27" i="19"/>
  <c r="L28" i="19"/>
  <c r="L25" i="19"/>
  <c r="P31" i="19"/>
  <c r="P30" i="19"/>
  <c r="P26" i="19"/>
  <c r="P29" i="19"/>
  <c r="P28" i="19"/>
  <c r="P27" i="19"/>
  <c r="P25" i="19"/>
  <c r="T31" i="19"/>
  <c r="T30" i="19"/>
  <c r="T26" i="19"/>
  <c r="T29" i="19"/>
  <c r="T25" i="19"/>
  <c r="T24" i="19"/>
  <c r="T23" i="19"/>
  <c r="T27" i="19"/>
  <c r="T28" i="19"/>
  <c r="X31" i="19"/>
  <c r="X30" i="19"/>
  <c r="X26" i="19"/>
  <c r="X29" i="19"/>
  <c r="X28" i="19"/>
  <c r="X25" i="19"/>
  <c r="X24" i="19"/>
  <c r="X23" i="19"/>
  <c r="X27" i="19"/>
  <c r="AB31" i="19"/>
  <c r="AB26" i="19"/>
  <c r="AB30" i="19"/>
  <c r="AB29" i="19"/>
  <c r="AB27" i="19"/>
  <c r="AB28" i="19"/>
  <c r="AB25" i="19"/>
  <c r="AF31" i="19"/>
  <c r="AF26" i="19"/>
  <c r="AF29" i="19"/>
  <c r="AF30" i="19"/>
  <c r="AF28" i="19"/>
  <c r="AF27" i="19"/>
  <c r="AF25" i="19"/>
  <c r="AJ31" i="19"/>
  <c r="AJ26" i="19"/>
  <c r="AJ29" i="19"/>
  <c r="AJ30" i="19"/>
  <c r="AJ25" i="19"/>
  <c r="AJ24" i="19"/>
  <c r="AJ23" i="19"/>
  <c r="AJ27" i="19"/>
  <c r="AJ28" i="19"/>
  <c r="AN31" i="19"/>
  <c r="AN30" i="19"/>
  <c r="AN26" i="19"/>
  <c r="AN29" i="19"/>
  <c r="AN28" i="19"/>
  <c r="AN25" i="19"/>
  <c r="AN24" i="19"/>
  <c r="AN23" i="19"/>
  <c r="AN27" i="19"/>
  <c r="AR31" i="19"/>
  <c r="AR26" i="19"/>
  <c r="AR30" i="19"/>
  <c r="AR29" i="19"/>
  <c r="AR27" i="19"/>
  <c r="AR28" i="19"/>
  <c r="AR25" i="19"/>
  <c r="AR24" i="19"/>
  <c r="AV31" i="19"/>
  <c r="AV26" i="19"/>
  <c r="AV22" i="19"/>
  <c r="AV29" i="19"/>
  <c r="AV28" i="19"/>
  <c r="AV30" i="19"/>
  <c r="AV27" i="19"/>
  <c r="AV25" i="19"/>
  <c r="AZ31" i="19"/>
  <c r="AZ26" i="19"/>
  <c r="AZ22" i="19"/>
  <c r="AZ29" i="19"/>
  <c r="AZ30" i="19"/>
  <c r="AZ25" i="19"/>
  <c r="AZ24" i="19"/>
  <c r="AZ23" i="19"/>
  <c r="AZ27" i="19"/>
  <c r="AZ28" i="19"/>
  <c r="BD31" i="19"/>
  <c r="BD30" i="19"/>
  <c r="BD26" i="19"/>
  <c r="BD22" i="19"/>
  <c r="BD29" i="19"/>
  <c r="BD28" i="19"/>
  <c r="BD25" i="19"/>
  <c r="BD24" i="19"/>
  <c r="BD23" i="19"/>
  <c r="BD27" i="19"/>
  <c r="BH31" i="19"/>
  <c r="BH26" i="19"/>
  <c r="BH22" i="19"/>
  <c r="BH30" i="19"/>
  <c r="BH29" i="19"/>
  <c r="BH27" i="19"/>
  <c r="BH28" i="19"/>
  <c r="BH25" i="19"/>
  <c r="BH24" i="19"/>
  <c r="BL31" i="19"/>
  <c r="BL26" i="19"/>
  <c r="BL22" i="19"/>
  <c r="BL29" i="19"/>
  <c r="BL28" i="19"/>
  <c r="BL30" i="19"/>
  <c r="BL27" i="19"/>
  <c r="BL25" i="19"/>
  <c r="BL24" i="19"/>
  <c r="BP31" i="19"/>
  <c r="BP26" i="19"/>
  <c r="BP22" i="19"/>
  <c r="BP29" i="19"/>
  <c r="BP30" i="19"/>
  <c r="BP25" i="19"/>
  <c r="BP24" i="19"/>
  <c r="BP23" i="19"/>
  <c r="BP27" i="19"/>
  <c r="BP28" i="19"/>
  <c r="AF23" i="19"/>
  <c r="BL23" i="19"/>
  <c r="P24" i="19"/>
  <c r="E29" i="19"/>
  <c r="E25" i="19"/>
  <c r="E28" i="19"/>
  <c r="E31" i="19"/>
  <c r="E27" i="19"/>
  <c r="E26" i="19"/>
  <c r="E30" i="19"/>
  <c r="E22" i="19"/>
  <c r="I31" i="19"/>
  <c r="I29" i="19"/>
  <c r="I25" i="19"/>
  <c r="I28" i="19"/>
  <c r="I24" i="19"/>
  <c r="I23" i="19"/>
  <c r="I26" i="19"/>
  <c r="I22" i="19"/>
  <c r="I27" i="19"/>
  <c r="I30" i="19"/>
  <c r="M29" i="19"/>
  <c r="M25" i="19"/>
  <c r="M31" i="19"/>
  <c r="M28" i="19"/>
  <c r="M27" i="19"/>
  <c r="M30" i="19"/>
  <c r="M24" i="19"/>
  <c r="M23" i="19"/>
  <c r="M22" i="19"/>
  <c r="M26" i="19"/>
  <c r="Q29" i="19"/>
  <c r="Q25" i="19"/>
  <c r="Q28" i="19"/>
  <c r="Q30" i="19"/>
  <c r="Q22" i="19"/>
  <c r="Q31" i="19"/>
  <c r="Q27" i="19"/>
  <c r="Q26" i="19"/>
  <c r="U29" i="19"/>
  <c r="U25" i="19"/>
  <c r="U28" i="19"/>
  <c r="U31" i="19"/>
  <c r="U30" i="19"/>
  <c r="U27" i="19"/>
  <c r="U26" i="19"/>
  <c r="U22" i="19"/>
  <c r="Y30" i="19"/>
  <c r="Y31" i="19"/>
  <c r="Y29" i="19"/>
  <c r="Y25" i="19"/>
  <c r="Y28" i="19"/>
  <c r="Y24" i="19"/>
  <c r="Y23" i="19"/>
  <c r="Y26" i="19"/>
  <c r="Y22" i="19"/>
  <c r="Y27" i="19"/>
  <c r="AC30" i="19"/>
  <c r="AC29" i="19"/>
  <c r="AC25" i="19"/>
  <c r="AC31" i="19"/>
  <c r="AC28" i="19"/>
  <c r="AC27" i="19"/>
  <c r="AC24" i="19"/>
  <c r="AC23" i="19"/>
  <c r="AC22" i="19"/>
  <c r="AC26" i="19"/>
  <c r="AG30" i="19"/>
  <c r="AG29" i="19"/>
  <c r="AG25" i="19"/>
  <c r="AG28" i="19"/>
  <c r="AG22" i="19"/>
  <c r="AG27" i="19"/>
  <c r="AG31" i="19"/>
  <c r="AG26" i="19"/>
  <c r="AK30" i="19"/>
  <c r="AK29" i="19"/>
  <c r="AK25" i="19"/>
  <c r="AK28" i="19"/>
  <c r="AK31" i="19"/>
  <c r="AK27" i="19"/>
  <c r="AK26" i="19"/>
  <c r="AK22" i="19"/>
  <c r="AO30" i="19"/>
  <c r="AO31" i="19"/>
  <c r="AO29" i="19"/>
  <c r="AO25" i="19"/>
  <c r="AO28" i="19"/>
  <c r="AO24" i="19"/>
  <c r="AO23" i="19"/>
  <c r="AO26" i="19"/>
  <c r="AO22" i="19"/>
  <c r="AO27" i="19"/>
  <c r="AS30" i="19"/>
  <c r="AS29" i="19"/>
  <c r="AS25" i="19"/>
  <c r="AS31" i="19"/>
  <c r="AS28" i="19"/>
  <c r="AS27" i="19"/>
  <c r="AS24" i="19"/>
  <c r="AS23" i="19"/>
  <c r="AS22" i="19"/>
  <c r="AS26" i="19"/>
  <c r="AW30" i="19"/>
  <c r="AW29" i="19"/>
  <c r="AW25" i="19"/>
  <c r="AW28" i="19"/>
  <c r="AW31" i="19"/>
  <c r="AW27" i="19"/>
  <c r="AW24" i="19"/>
  <c r="AW26" i="19"/>
  <c r="BA30" i="19"/>
  <c r="BA29" i="19"/>
  <c r="BA25" i="19"/>
  <c r="BA28" i="19"/>
  <c r="BA31" i="19"/>
  <c r="BA27" i="19"/>
  <c r="BA26" i="19"/>
  <c r="BE30" i="19"/>
  <c r="BE31" i="19"/>
  <c r="BE29" i="19"/>
  <c r="BE25" i="19"/>
  <c r="BE28" i="19"/>
  <c r="BE24" i="19"/>
  <c r="BE23" i="19"/>
  <c r="BE22" i="19"/>
  <c r="BE26" i="19"/>
  <c r="BE27" i="19"/>
  <c r="BI30" i="19"/>
  <c r="BI29" i="19"/>
  <c r="BI25" i="19"/>
  <c r="BI31" i="19"/>
  <c r="BI28" i="19"/>
  <c r="BI27" i="19"/>
  <c r="BI24" i="19"/>
  <c r="BI23" i="19"/>
  <c r="BI22" i="19"/>
  <c r="BI26" i="19"/>
  <c r="BM30" i="19"/>
  <c r="BM29" i="19"/>
  <c r="BM25" i="19"/>
  <c r="BM28" i="19"/>
  <c r="BM31" i="19"/>
  <c r="BM27" i="19"/>
  <c r="BM24" i="19"/>
  <c r="BM26" i="19"/>
  <c r="BQ30" i="19"/>
  <c r="BQ29" i="19"/>
  <c r="BQ25" i="19"/>
  <c r="BQ28" i="19"/>
  <c r="BQ31" i="19"/>
  <c r="BQ27" i="19"/>
  <c r="BQ26" i="19"/>
  <c r="BQ24" i="19"/>
  <c r="D22" i="19"/>
  <c r="L22" i="19"/>
  <c r="T22" i="19"/>
  <c r="AB22" i="19"/>
  <c r="AJ22" i="19"/>
  <c r="AR22" i="19"/>
  <c r="L23" i="19"/>
  <c r="AG23" i="19"/>
  <c r="AR23" i="19"/>
  <c r="BM23" i="19"/>
  <c r="Q24" i="19"/>
  <c r="AV24" i="19"/>
  <c r="F28" i="19"/>
  <c r="F24" i="19"/>
  <c r="F27" i="19"/>
  <c r="F31" i="19"/>
  <c r="F30" i="19"/>
  <c r="F22" i="19"/>
  <c r="F29" i="19"/>
  <c r="F26" i="19"/>
  <c r="F25" i="19"/>
  <c r="J28" i="19"/>
  <c r="J24" i="19"/>
  <c r="J27" i="19"/>
  <c r="J31" i="19"/>
  <c r="J26" i="19"/>
  <c r="J25" i="19"/>
  <c r="J22" i="19"/>
  <c r="J29" i="19"/>
  <c r="J30" i="19"/>
  <c r="N31" i="19"/>
  <c r="N28" i="19"/>
  <c r="N24" i="19"/>
  <c r="N27" i="19"/>
  <c r="N30" i="19"/>
  <c r="N23" i="19"/>
  <c r="N22" i="19"/>
  <c r="N26" i="19"/>
  <c r="N25" i="19"/>
  <c r="N29" i="19"/>
  <c r="R28" i="19"/>
  <c r="R24" i="19"/>
  <c r="R31" i="19"/>
  <c r="R27" i="19"/>
  <c r="R22" i="19"/>
  <c r="R29" i="19"/>
  <c r="R23" i="19"/>
  <c r="R26" i="19"/>
  <c r="R25" i="19"/>
  <c r="R30" i="19"/>
  <c r="V28" i="19"/>
  <c r="V24" i="19"/>
  <c r="V27" i="19"/>
  <c r="V22" i="19"/>
  <c r="V31" i="19"/>
  <c r="V30" i="19"/>
  <c r="V29" i="19"/>
  <c r="V26" i="19"/>
  <c r="V25" i="19"/>
  <c r="Z28" i="19"/>
  <c r="Z24" i="19"/>
  <c r="Z27" i="19"/>
  <c r="Z31" i="19"/>
  <c r="Z30" i="19"/>
  <c r="Z26" i="19"/>
  <c r="Z25" i="19"/>
  <c r="Z22" i="19"/>
  <c r="Z29" i="19"/>
  <c r="AD31" i="19"/>
  <c r="AD30" i="19"/>
  <c r="AD28" i="19"/>
  <c r="AD24" i="19"/>
  <c r="AD27" i="19"/>
  <c r="AD23" i="19"/>
  <c r="AD22" i="19"/>
  <c r="AD26" i="19"/>
  <c r="AD25" i="19"/>
  <c r="AD29" i="19"/>
  <c r="AH28" i="19"/>
  <c r="AH24" i="19"/>
  <c r="AH31" i="19"/>
  <c r="AH30" i="19"/>
  <c r="AH27" i="19"/>
  <c r="AH22" i="19"/>
  <c r="AH29" i="19"/>
  <c r="AH23" i="19"/>
  <c r="AH26" i="19"/>
  <c r="AH25" i="19"/>
  <c r="AL28" i="19"/>
  <c r="AL24" i="19"/>
  <c r="AL27" i="19"/>
  <c r="AL22" i="19"/>
  <c r="AL31" i="19"/>
  <c r="AL30" i="19"/>
  <c r="AL29" i="19"/>
  <c r="AL26" i="19"/>
  <c r="AL25" i="19"/>
  <c r="AP28" i="19"/>
  <c r="AP24" i="19"/>
  <c r="AP27" i="19"/>
  <c r="AP31" i="19"/>
  <c r="AP30" i="19"/>
  <c r="AP26" i="19"/>
  <c r="AP25" i="19"/>
  <c r="AP22" i="19"/>
  <c r="AP29" i="19"/>
  <c r="AT31" i="19"/>
  <c r="AT30" i="19"/>
  <c r="AT28" i="19"/>
  <c r="AT24" i="19"/>
  <c r="AT27" i="19"/>
  <c r="AT23" i="19"/>
  <c r="AT22" i="19"/>
  <c r="AT26" i="19"/>
  <c r="AT25" i="19"/>
  <c r="AT29" i="19"/>
  <c r="AX28" i="19"/>
  <c r="AX24" i="19"/>
  <c r="AX31" i="19"/>
  <c r="AX30" i="19"/>
  <c r="AX27" i="19"/>
  <c r="AX29" i="19"/>
  <c r="AX23" i="19"/>
  <c r="AX22" i="19"/>
  <c r="AX26" i="19"/>
  <c r="AX25" i="19"/>
  <c r="BB28" i="19"/>
  <c r="BB24" i="19"/>
  <c r="BB27" i="19"/>
  <c r="BB31" i="19"/>
  <c r="BB30" i="19"/>
  <c r="BB29" i="19"/>
  <c r="BB26" i="19"/>
  <c r="BB25" i="19"/>
  <c r="BM22" i="19"/>
  <c r="E23" i="19"/>
  <c r="P23" i="19"/>
  <c r="Z23" i="19"/>
  <c r="AK23" i="19"/>
  <c r="AV23" i="19"/>
  <c r="BQ23" i="19"/>
  <c r="AB24" i="19"/>
  <c r="AK24" i="19"/>
  <c r="BN25" i="19"/>
  <c r="BF28" i="19"/>
  <c r="BF24" i="19"/>
  <c r="BF27" i="19"/>
  <c r="BF31" i="19"/>
  <c r="BF30" i="19"/>
  <c r="BJ31" i="19"/>
  <c r="BJ30" i="19"/>
  <c r="BJ28" i="19"/>
  <c r="BJ24" i="19"/>
  <c r="BJ27" i="19"/>
  <c r="BN28" i="19"/>
  <c r="BN24" i="19"/>
  <c r="BN31" i="19"/>
  <c r="BN30" i="19"/>
  <c r="BN27" i="19"/>
  <c r="BN22" i="19"/>
  <c r="BN23" i="19"/>
  <c r="BJ25" i="19"/>
  <c r="BJ26" i="19"/>
  <c r="BF29" i="19"/>
  <c r="BN29" i="19"/>
  <c r="G27" i="19"/>
  <c r="G23" i="19"/>
  <c r="G31" i="19"/>
  <c r="G30" i="19"/>
  <c r="K27" i="19"/>
  <c r="K23" i="19"/>
  <c r="K30" i="19"/>
  <c r="O27" i="19"/>
  <c r="O23" i="19"/>
  <c r="O30" i="19"/>
  <c r="O31" i="19"/>
  <c r="S31" i="19"/>
  <c r="S27" i="19"/>
  <c r="S23" i="19"/>
  <c r="S30" i="19"/>
  <c r="W27" i="19"/>
  <c r="W23" i="19"/>
  <c r="W31" i="19"/>
  <c r="W30" i="19"/>
  <c r="AA27" i="19"/>
  <c r="AA23" i="19"/>
  <c r="AE27" i="19"/>
  <c r="AE23" i="19"/>
  <c r="AE31" i="19"/>
  <c r="AE30" i="19"/>
  <c r="AI31" i="19"/>
  <c r="AI30" i="19"/>
  <c r="AI27" i="19"/>
  <c r="AI23" i="19"/>
  <c r="AM27" i="19"/>
  <c r="AM23" i="19"/>
  <c r="AM31" i="19"/>
  <c r="AM30" i="19"/>
  <c r="AQ27" i="19"/>
  <c r="AQ23" i="19"/>
  <c r="AU27" i="19"/>
  <c r="AU23" i="19"/>
  <c r="AU31" i="19"/>
  <c r="AU30" i="19"/>
  <c r="AY31" i="19"/>
  <c r="AY30" i="19"/>
  <c r="AY27" i="19"/>
  <c r="AY23" i="19"/>
  <c r="BC27" i="19"/>
  <c r="BC23" i="19"/>
  <c r="BC31" i="19"/>
  <c r="BC30" i="19"/>
  <c r="BG27" i="19"/>
  <c r="BG23" i="19"/>
  <c r="BG31" i="19"/>
  <c r="BK27" i="19"/>
  <c r="BK23" i="19"/>
  <c r="BK31" i="19"/>
  <c r="BK30" i="19"/>
  <c r="BO31" i="19"/>
  <c r="BO30" i="19"/>
  <c r="BO27" i="19"/>
  <c r="BO23" i="19"/>
  <c r="AY22" i="19"/>
  <c r="BJ22" i="19"/>
  <c r="BO22" i="19"/>
  <c r="BJ23" i="19"/>
  <c r="O24" i="19"/>
  <c r="AE24" i="19"/>
  <c r="AU24" i="19"/>
  <c r="BK24" i="19"/>
  <c r="O25" i="19"/>
  <c r="AE25" i="19"/>
  <c r="AU25" i="19"/>
  <c r="BF25" i="19"/>
  <c r="BK25" i="19"/>
  <c r="O26" i="19"/>
  <c r="AE26" i="19"/>
  <c r="AU26" i="19"/>
  <c r="BF26" i="19"/>
  <c r="BK26" i="19"/>
  <c r="K29" i="19"/>
  <c r="S29" i="19"/>
  <c r="AA29" i="19"/>
  <c r="AI29" i="19"/>
  <c r="AQ29" i="19"/>
  <c r="AY29" i="19"/>
  <c r="BG29" i="19"/>
  <c r="BO29" i="19"/>
  <c r="AA31" i="19"/>
  <c r="Y35" i="19"/>
  <c r="Y36" i="19"/>
  <c r="AC35" i="19"/>
  <c r="AC36" i="19"/>
  <c r="AG35" i="19"/>
  <c r="AG36" i="19"/>
  <c r="AK35" i="19"/>
  <c r="AK36" i="19"/>
  <c r="AO35" i="19"/>
  <c r="AO36" i="19"/>
  <c r="AS35" i="19"/>
  <c r="AS36" i="19"/>
  <c r="AW35" i="19"/>
  <c r="AW36" i="19"/>
  <c r="BA35" i="19"/>
  <c r="BA36" i="19"/>
  <c r="BE35" i="19"/>
  <c r="BE33" i="19"/>
  <c r="BE36" i="19"/>
  <c r="BI35" i="19"/>
  <c r="BI33" i="19"/>
  <c r="BI36" i="19"/>
  <c r="BM35" i="19"/>
  <c r="BM33" i="19"/>
  <c r="BM36" i="19"/>
  <c r="AC33" i="19"/>
  <c r="AK33" i="19"/>
  <c r="AS33" i="19"/>
  <c r="BA33" i="19"/>
  <c r="Z35" i="19"/>
  <c r="Z33" i="19"/>
  <c r="Z36" i="19"/>
  <c r="AD35" i="19"/>
  <c r="AD33" i="19"/>
  <c r="AD36" i="19"/>
  <c r="AH35" i="19"/>
  <c r="AH33" i="19"/>
  <c r="AH36" i="19"/>
  <c r="AL35" i="19"/>
  <c r="AL33" i="19"/>
  <c r="AL36" i="19"/>
  <c r="AP35" i="19"/>
  <c r="AP33" i="19"/>
  <c r="AP36" i="19"/>
  <c r="AT35" i="19"/>
  <c r="AT33" i="19"/>
  <c r="AT36" i="19"/>
  <c r="AX35" i="19"/>
  <c r="AX33" i="19"/>
  <c r="AX36" i="19"/>
  <c r="BB35" i="19"/>
  <c r="BB33" i="19"/>
  <c r="BB36" i="19"/>
  <c r="BF35" i="19"/>
  <c r="BF33" i="19"/>
  <c r="BF36" i="19"/>
  <c r="BF34" i="19"/>
  <c r="BJ35" i="19"/>
  <c r="BJ33" i="19"/>
  <c r="BJ36" i="19"/>
  <c r="BJ34" i="19"/>
  <c r="BN35" i="19"/>
  <c r="BN33" i="19"/>
  <c r="BN36" i="19"/>
  <c r="BN34" i="19"/>
  <c r="BI34" i="19"/>
  <c r="Y33" i="19"/>
  <c r="AG33" i="19"/>
  <c r="AO33" i="19"/>
  <c r="AW33" i="19"/>
  <c r="X36" i="19"/>
  <c r="X35" i="19"/>
  <c r="X33" i="19"/>
  <c r="AB36" i="19"/>
  <c r="AB35" i="19"/>
  <c r="AB33" i="19"/>
  <c r="AF36" i="19"/>
  <c r="AF35" i="19"/>
  <c r="AF33" i="19"/>
  <c r="AJ36" i="19"/>
  <c r="AJ35" i="19"/>
  <c r="AJ33" i="19"/>
  <c r="AN36" i="19"/>
  <c r="AN35" i="19"/>
  <c r="AN33" i="19"/>
  <c r="AR36" i="19"/>
  <c r="AR35" i="19"/>
  <c r="AR33" i="19"/>
  <c r="AV36" i="19"/>
  <c r="AV35" i="19"/>
  <c r="AV33" i="19"/>
  <c r="AZ36" i="19"/>
  <c r="AZ35" i="19"/>
  <c r="AZ33" i="19"/>
  <c r="BD36" i="19"/>
  <c r="BD34" i="19"/>
  <c r="BD35" i="19"/>
  <c r="BD33" i="19"/>
  <c r="BH36" i="19"/>
  <c r="BH34" i="19"/>
  <c r="BH35" i="19"/>
  <c r="BH33" i="19"/>
  <c r="BL36" i="19"/>
  <c r="BL34" i="19"/>
  <c r="BL35" i="19"/>
  <c r="BL33" i="19"/>
  <c r="BP36" i="19"/>
  <c r="BP34" i="19"/>
  <c r="BP35" i="19"/>
  <c r="BP33" i="19"/>
  <c r="BE34" i="19"/>
  <c r="BM34" i="19"/>
  <c r="BQ36" i="19"/>
  <c r="BQ33" i="19"/>
  <c r="W26" i="18"/>
  <c r="S28" i="18"/>
  <c r="AB33" i="18"/>
  <c r="AR33" i="18"/>
  <c r="G22" i="18"/>
  <c r="AI26" i="18"/>
  <c r="AA28" i="18"/>
  <c r="AU30" i="18"/>
  <c r="AF33" i="18"/>
  <c r="AV33" i="18"/>
  <c r="BL33" i="18"/>
  <c r="BH34" i="18"/>
  <c r="K22" i="18"/>
  <c r="G24" i="18"/>
  <c r="AM24" i="18"/>
  <c r="AQ26" i="18"/>
  <c r="AI28" i="18"/>
  <c r="BG28" i="18"/>
  <c r="AJ33" i="18"/>
  <c r="AZ33" i="18"/>
  <c r="BP33" i="18"/>
  <c r="BL34" i="18"/>
  <c r="BQ6" i="18"/>
  <c r="S22" i="18"/>
  <c r="AU22" i="18"/>
  <c r="S24" i="18"/>
  <c r="AY24" i="18"/>
  <c r="K26" i="18"/>
  <c r="AY26" i="18"/>
  <c r="BO28" i="18"/>
  <c r="X33" i="18"/>
  <c r="AN33" i="18"/>
  <c r="BD33" i="18"/>
  <c r="BP34" i="18"/>
  <c r="I6" i="18"/>
  <c r="Q6" i="18"/>
  <c r="Y6" i="18"/>
  <c r="AG6" i="18"/>
  <c r="AO6" i="18"/>
  <c r="AW6" i="18"/>
  <c r="BE6" i="18"/>
  <c r="BM6" i="18"/>
  <c r="D8" i="18"/>
  <c r="L8" i="18"/>
  <c r="AB8" i="18"/>
  <c r="AV8" i="18"/>
  <c r="E9" i="18"/>
  <c r="Q9" i="18"/>
  <c r="AF9" i="18"/>
  <c r="AS9" i="18"/>
  <c r="T10" i="18"/>
  <c r="BL10" i="18"/>
  <c r="I11" i="18"/>
  <c r="U11" i="18"/>
  <c r="AJ11" i="18"/>
  <c r="AW11" i="18"/>
  <c r="BL11" i="18"/>
  <c r="H12" i="18"/>
  <c r="X13" i="18"/>
  <c r="AO13" i="18"/>
  <c r="BI13" i="18"/>
  <c r="M15" i="18"/>
  <c r="AS15" i="18"/>
  <c r="D6" i="18"/>
  <c r="L6" i="18"/>
  <c r="T6" i="18"/>
  <c r="AB6" i="18"/>
  <c r="AJ6" i="18"/>
  <c r="AR6" i="18"/>
  <c r="AZ6" i="18"/>
  <c r="BH6" i="18"/>
  <c r="BP6" i="18"/>
  <c r="E8" i="18"/>
  <c r="M8" i="18"/>
  <c r="AF8" i="18"/>
  <c r="BG8" i="18"/>
  <c r="L9" i="18"/>
  <c r="U9" i="18"/>
  <c r="AG9" i="18"/>
  <c r="AV9" i="18"/>
  <c r="D10" i="18"/>
  <c r="AV10" i="18"/>
  <c r="BP10" i="18"/>
  <c r="P11" i="18"/>
  <c r="Y11" i="18"/>
  <c r="AK11" i="18"/>
  <c r="AZ11" i="18"/>
  <c r="BM11" i="18"/>
  <c r="X12" i="18"/>
  <c r="H13" i="18"/>
  <c r="Y13" i="18"/>
  <c r="AS13" i="18"/>
  <c r="U15" i="18"/>
  <c r="BA15" i="18"/>
  <c r="O24" i="18"/>
  <c r="G26" i="18"/>
  <c r="W28" i="18"/>
  <c r="AM28" i="18"/>
  <c r="W33" i="18"/>
  <c r="AE33" i="18"/>
  <c r="AM33" i="18"/>
  <c r="AU33" i="18"/>
  <c r="BC33" i="18"/>
  <c r="BK33" i="18"/>
  <c r="E6" i="18"/>
  <c r="M6" i="18"/>
  <c r="U6" i="18"/>
  <c r="AC6" i="18"/>
  <c r="AK6" i="18"/>
  <c r="BA6" i="18"/>
  <c r="BI6" i="18"/>
  <c r="H8" i="18"/>
  <c r="P8" i="18"/>
  <c r="AQ8" i="18"/>
  <c r="M9" i="18"/>
  <c r="AK9" i="18"/>
  <c r="AW9" i="18"/>
  <c r="AF10" i="18"/>
  <c r="AZ10" i="18"/>
  <c r="D11" i="18"/>
  <c r="Q11" i="18"/>
  <c r="AF11" i="18"/>
  <c r="AO11" i="18"/>
  <c r="BA11" i="18"/>
  <c r="BP11" i="18"/>
  <c r="AN12" i="18"/>
  <c r="I13" i="18"/>
  <c r="AC13" i="18"/>
  <c r="BD13" i="18"/>
  <c r="AC15" i="18"/>
  <c r="H6" i="18"/>
  <c r="P6" i="18"/>
  <c r="X6" i="18"/>
  <c r="AF6" i="18"/>
  <c r="AN6" i="18"/>
  <c r="AV6" i="18"/>
  <c r="BD6" i="18"/>
  <c r="BL6" i="18"/>
  <c r="I8" i="18"/>
  <c r="AA8" i="18"/>
  <c r="AR8" i="18"/>
  <c r="BL8" i="18"/>
  <c r="P9" i="18"/>
  <c r="P10" i="18"/>
  <c r="AJ10" i="18"/>
  <c r="E11" i="18"/>
  <c r="T11" i="18"/>
  <c r="AG11" i="18"/>
  <c r="AV11" i="18"/>
  <c r="BE11" i="18"/>
  <c r="BQ11" i="18"/>
  <c r="BD12" i="18"/>
  <c r="AN13" i="18"/>
  <c r="BE13" i="18"/>
  <c r="E15" i="18"/>
  <c r="AK15" i="18"/>
  <c r="BQ15" i="18"/>
  <c r="O22" i="18"/>
  <c r="BO22" i="18"/>
  <c r="AU24" i="18"/>
  <c r="AE28" i="18"/>
  <c r="AA33" i="18"/>
  <c r="AI33" i="18"/>
  <c r="AQ33" i="18"/>
  <c r="AY33" i="18"/>
  <c r="BG33" i="18"/>
  <c r="BO33" i="18"/>
  <c r="BD34" i="18"/>
  <c r="F15" i="18"/>
  <c r="F20" i="18"/>
  <c r="F19" i="18"/>
  <c r="F18" i="18"/>
  <c r="F17" i="18"/>
  <c r="N20" i="18"/>
  <c r="N19" i="18"/>
  <c r="N18" i="18"/>
  <c r="N17" i="18"/>
  <c r="N15" i="18"/>
  <c r="Z18" i="18"/>
  <c r="Z17" i="18"/>
  <c r="Z15" i="18"/>
  <c r="Z20" i="18"/>
  <c r="Z19" i="18"/>
  <c r="AD20" i="18"/>
  <c r="AD19" i="18"/>
  <c r="AD18" i="18"/>
  <c r="AD17" i="18"/>
  <c r="AD15" i="18"/>
  <c r="AD16" i="18"/>
  <c r="AH20" i="18"/>
  <c r="AH19" i="18"/>
  <c r="AH15" i="18"/>
  <c r="AH18" i="18"/>
  <c r="AH17" i="18"/>
  <c r="AH16" i="18"/>
  <c r="AL15" i="18"/>
  <c r="AL20" i="18"/>
  <c r="AL19" i="18"/>
  <c r="AL18" i="18"/>
  <c r="AL17" i="18"/>
  <c r="AL16" i="18"/>
  <c r="AP18" i="18"/>
  <c r="AP17" i="18"/>
  <c r="AP15" i="18"/>
  <c r="AP20" i="18"/>
  <c r="AP19" i="18"/>
  <c r="AP16" i="18"/>
  <c r="AT20" i="18"/>
  <c r="AT19" i="18"/>
  <c r="AT18" i="18"/>
  <c r="AT17" i="18"/>
  <c r="AT15" i="18"/>
  <c r="AT16" i="18"/>
  <c r="AX20" i="18"/>
  <c r="AX19" i="18"/>
  <c r="AX15" i="18"/>
  <c r="AX18" i="18"/>
  <c r="AX17" i="18"/>
  <c r="AX16" i="18"/>
  <c r="BB15" i="18"/>
  <c r="BB20" i="18"/>
  <c r="BB19" i="18"/>
  <c r="BB18" i="18"/>
  <c r="BB17" i="18"/>
  <c r="BB16" i="18"/>
  <c r="BF18" i="18"/>
  <c r="BF17" i="18"/>
  <c r="BF15" i="18"/>
  <c r="BF20" i="18"/>
  <c r="BF19" i="18"/>
  <c r="BF16" i="18"/>
  <c r="BJ20" i="18"/>
  <c r="BJ19" i="18"/>
  <c r="BJ18" i="18"/>
  <c r="BJ17" i="18"/>
  <c r="BJ15" i="18"/>
  <c r="BJ16" i="18"/>
  <c r="BN20" i="18"/>
  <c r="BN19" i="18"/>
  <c r="BN15" i="18"/>
  <c r="BN18" i="18"/>
  <c r="BN17" i="18"/>
  <c r="BN16" i="18"/>
  <c r="F7" i="18"/>
  <c r="J7" i="18"/>
  <c r="N7" i="18"/>
  <c r="R7" i="18"/>
  <c r="V7" i="18"/>
  <c r="Z7" i="18"/>
  <c r="AD7" i="18"/>
  <c r="AH7" i="18"/>
  <c r="AL7" i="18"/>
  <c r="AP7" i="18"/>
  <c r="AT7" i="18"/>
  <c r="AX7" i="18"/>
  <c r="BB7" i="18"/>
  <c r="BF7" i="18"/>
  <c r="BJ7" i="18"/>
  <c r="BN7" i="18"/>
  <c r="V8" i="18"/>
  <c r="AL8" i="18"/>
  <c r="BB8" i="18"/>
  <c r="J9" i="18"/>
  <c r="Z9" i="18"/>
  <c r="AP9" i="18"/>
  <c r="Z10" i="18"/>
  <c r="AP10" i="18"/>
  <c r="BF10" i="18"/>
  <c r="N11" i="18"/>
  <c r="AD11" i="18"/>
  <c r="AT11" i="18"/>
  <c r="BJ11" i="18"/>
  <c r="N12" i="18"/>
  <c r="S12" i="18"/>
  <c r="AD12" i="18"/>
  <c r="AI12" i="18"/>
  <c r="AT12" i="18"/>
  <c r="AY12" i="18"/>
  <c r="BJ12" i="18"/>
  <c r="BO12" i="18"/>
  <c r="R13" i="18"/>
  <c r="AH13" i="18"/>
  <c r="AX13" i="18"/>
  <c r="BN13" i="18"/>
  <c r="G14" i="18"/>
  <c r="V16" i="18"/>
  <c r="J18" i="18"/>
  <c r="J17" i="18"/>
  <c r="J15" i="18"/>
  <c r="J20" i="18"/>
  <c r="J19" i="18"/>
  <c r="G19" i="18"/>
  <c r="G17" i="18"/>
  <c r="G15" i="18"/>
  <c r="G13" i="18"/>
  <c r="G11" i="18"/>
  <c r="G9" i="18"/>
  <c r="G20" i="18"/>
  <c r="G18" i="18"/>
  <c r="K19" i="18"/>
  <c r="K17" i="18"/>
  <c r="K15" i="18"/>
  <c r="K13" i="18"/>
  <c r="K11" i="18"/>
  <c r="K9" i="18"/>
  <c r="K20" i="18"/>
  <c r="K16" i="18"/>
  <c r="K18" i="18"/>
  <c r="O19" i="18"/>
  <c r="O17" i="18"/>
  <c r="O18" i="18"/>
  <c r="O15" i="18"/>
  <c r="O13" i="18"/>
  <c r="O11" i="18"/>
  <c r="O9" i="18"/>
  <c r="O16" i="18"/>
  <c r="O20" i="18"/>
  <c r="S19" i="18"/>
  <c r="S17" i="18"/>
  <c r="S20" i="18"/>
  <c r="S15" i="18"/>
  <c r="S13" i="18"/>
  <c r="S11" i="18"/>
  <c r="S9" i="18"/>
  <c r="S18" i="18"/>
  <c r="S16" i="18"/>
  <c r="W19" i="18"/>
  <c r="W17" i="18"/>
  <c r="W15" i="18"/>
  <c r="W13" i="18"/>
  <c r="W11" i="18"/>
  <c r="W9" i="18"/>
  <c r="W20" i="18"/>
  <c r="W18" i="18"/>
  <c r="W16" i="18"/>
  <c r="AA19" i="18"/>
  <c r="AA17" i="18"/>
  <c r="AA15" i="18"/>
  <c r="AA13" i="18"/>
  <c r="AA11" i="18"/>
  <c r="AA9" i="18"/>
  <c r="AA20" i="18"/>
  <c r="AA16" i="18"/>
  <c r="AA18" i="18"/>
  <c r="AE19" i="18"/>
  <c r="AE17" i="18"/>
  <c r="AE18" i="18"/>
  <c r="AE15" i="18"/>
  <c r="AE13" i="18"/>
  <c r="AE11" i="18"/>
  <c r="AE9" i="18"/>
  <c r="AE16" i="18"/>
  <c r="AE20" i="18"/>
  <c r="AI19" i="18"/>
  <c r="AI17" i="18"/>
  <c r="AI20" i="18"/>
  <c r="AI15" i="18"/>
  <c r="AI13" i="18"/>
  <c r="AI11" i="18"/>
  <c r="AI9" i="18"/>
  <c r="AI18" i="18"/>
  <c r="AI16" i="18"/>
  <c r="AM19" i="18"/>
  <c r="AM17" i="18"/>
  <c r="AM15" i="18"/>
  <c r="AM13" i="18"/>
  <c r="AM11" i="18"/>
  <c r="AM9" i="18"/>
  <c r="AM20" i="18"/>
  <c r="AM18" i="18"/>
  <c r="AM16" i="18"/>
  <c r="AQ19" i="18"/>
  <c r="AQ17" i="18"/>
  <c r="AQ15" i="18"/>
  <c r="AQ13" i="18"/>
  <c r="AQ11" i="18"/>
  <c r="AQ9" i="18"/>
  <c r="AQ20" i="18"/>
  <c r="AQ16" i="18"/>
  <c r="AQ18" i="18"/>
  <c r="AU19" i="18"/>
  <c r="AU17" i="18"/>
  <c r="AU18" i="18"/>
  <c r="AU15" i="18"/>
  <c r="AU13" i="18"/>
  <c r="AU11" i="18"/>
  <c r="AU9" i="18"/>
  <c r="AU16" i="18"/>
  <c r="AU20" i="18"/>
  <c r="AY19" i="18"/>
  <c r="AY17" i="18"/>
  <c r="AY20" i="18"/>
  <c r="AY15" i="18"/>
  <c r="AY13" i="18"/>
  <c r="AY11" i="18"/>
  <c r="AY9" i="18"/>
  <c r="AY18" i="18"/>
  <c r="AY16" i="18"/>
  <c r="BC19" i="18"/>
  <c r="BC17" i="18"/>
  <c r="BC15" i="18"/>
  <c r="BC13" i="18"/>
  <c r="BC11" i="18"/>
  <c r="BC20" i="18"/>
  <c r="BC18" i="18"/>
  <c r="BC16" i="18"/>
  <c r="BG19" i="18"/>
  <c r="BG17" i="18"/>
  <c r="BG15" i="18"/>
  <c r="BG13" i="18"/>
  <c r="BG11" i="18"/>
  <c r="BG20" i="18"/>
  <c r="BG16" i="18"/>
  <c r="BG18" i="18"/>
  <c r="BK19" i="18"/>
  <c r="BK17" i="18"/>
  <c r="BK18" i="18"/>
  <c r="BK15" i="18"/>
  <c r="BK13" i="18"/>
  <c r="BK11" i="18"/>
  <c r="BK16" i="18"/>
  <c r="BK20" i="18"/>
  <c r="BO19" i="18"/>
  <c r="BO17" i="18"/>
  <c r="BO20" i="18"/>
  <c r="BO15" i="18"/>
  <c r="BO13" i="18"/>
  <c r="BO11" i="18"/>
  <c r="BO18" i="18"/>
  <c r="BO16" i="18"/>
  <c r="G7" i="18"/>
  <c r="K7" i="18"/>
  <c r="O7" i="18"/>
  <c r="S7" i="18"/>
  <c r="W7" i="18"/>
  <c r="AA7" i="18"/>
  <c r="AE7" i="18"/>
  <c r="AI7" i="18"/>
  <c r="AM7" i="18"/>
  <c r="AQ7" i="18"/>
  <c r="AU7" i="18"/>
  <c r="AY7" i="18"/>
  <c r="BC7" i="18"/>
  <c r="BG7" i="18"/>
  <c r="BK7" i="18"/>
  <c r="BO7" i="18"/>
  <c r="R8" i="18"/>
  <c r="W8" i="18"/>
  <c r="AH8" i="18"/>
  <c r="AM8" i="18"/>
  <c r="AX8" i="18"/>
  <c r="BC8" i="18"/>
  <c r="BN8" i="18"/>
  <c r="F9" i="18"/>
  <c r="V9" i="18"/>
  <c r="AL9" i="18"/>
  <c r="F10" i="18"/>
  <c r="K10" i="18"/>
  <c r="V10" i="18"/>
  <c r="AA10" i="18"/>
  <c r="AL10" i="18"/>
  <c r="AQ10" i="18"/>
  <c r="BB10" i="18"/>
  <c r="BG10" i="18"/>
  <c r="J11" i="18"/>
  <c r="Z11" i="18"/>
  <c r="AP11" i="18"/>
  <c r="BF11" i="18"/>
  <c r="D12" i="18"/>
  <c r="J12" i="18"/>
  <c r="O12" i="18"/>
  <c r="T12" i="18"/>
  <c r="Z12" i="18"/>
  <c r="AE12" i="18"/>
  <c r="AJ12" i="18"/>
  <c r="AP12" i="18"/>
  <c r="AU12" i="18"/>
  <c r="AZ12" i="18"/>
  <c r="BF12" i="18"/>
  <c r="BK12" i="18"/>
  <c r="BP12" i="18"/>
  <c r="N13" i="18"/>
  <c r="AD13" i="18"/>
  <c r="AT13" i="18"/>
  <c r="BJ13" i="18"/>
  <c r="H14" i="18"/>
  <c r="N14" i="18"/>
  <c r="AD14" i="18"/>
  <c r="AL14" i="18"/>
  <c r="AT14" i="18"/>
  <c r="BB14" i="18"/>
  <c r="BJ14" i="18"/>
  <c r="J16" i="18"/>
  <c r="Z16" i="18"/>
  <c r="V15" i="18"/>
  <c r="V20" i="18"/>
  <c r="V19" i="18"/>
  <c r="V18" i="18"/>
  <c r="V17" i="18"/>
  <c r="D19" i="18"/>
  <c r="D18" i="18"/>
  <c r="D17" i="18"/>
  <c r="D16" i="18"/>
  <c r="D20" i="18"/>
  <c r="H20" i="18"/>
  <c r="H19" i="18"/>
  <c r="H18" i="18"/>
  <c r="H16" i="18"/>
  <c r="H17" i="18"/>
  <c r="L20" i="18"/>
  <c r="L16" i="18"/>
  <c r="L19" i="18"/>
  <c r="L18" i="18"/>
  <c r="L17" i="18"/>
  <c r="P17" i="18"/>
  <c r="P16" i="18"/>
  <c r="P14" i="18"/>
  <c r="P20" i="18"/>
  <c r="P19" i="18"/>
  <c r="P18" i="18"/>
  <c r="T19" i="18"/>
  <c r="T18" i="18"/>
  <c r="T17" i="18"/>
  <c r="T16" i="18"/>
  <c r="T14" i="18"/>
  <c r="T20" i="18"/>
  <c r="X20" i="18"/>
  <c r="X19" i="18"/>
  <c r="X18" i="18"/>
  <c r="X16" i="18"/>
  <c r="X14" i="18"/>
  <c r="X17" i="18"/>
  <c r="AB20" i="18"/>
  <c r="AB16" i="18"/>
  <c r="AB14" i="18"/>
  <c r="AB19" i="18"/>
  <c r="AB18" i="18"/>
  <c r="AB17" i="18"/>
  <c r="AF17" i="18"/>
  <c r="AF16" i="18"/>
  <c r="AF14" i="18"/>
  <c r="AF20" i="18"/>
  <c r="AF19" i="18"/>
  <c r="AF18" i="18"/>
  <c r="AJ19" i="18"/>
  <c r="AJ18" i="18"/>
  <c r="AJ17" i="18"/>
  <c r="AJ16" i="18"/>
  <c r="AJ14" i="18"/>
  <c r="AJ20" i="18"/>
  <c r="AN20" i="18"/>
  <c r="AN19" i="18"/>
  <c r="AN18" i="18"/>
  <c r="AN16" i="18"/>
  <c r="AN14" i="18"/>
  <c r="AN17" i="18"/>
  <c r="AR20" i="18"/>
  <c r="AR16" i="18"/>
  <c r="AR14" i="18"/>
  <c r="AR19" i="18"/>
  <c r="AR18" i="18"/>
  <c r="AR17" i="18"/>
  <c r="AV17" i="18"/>
  <c r="AV16" i="18"/>
  <c r="AV14" i="18"/>
  <c r="AV20" i="18"/>
  <c r="AV19" i="18"/>
  <c r="AV18" i="18"/>
  <c r="AZ19" i="18"/>
  <c r="AZ18" i="18"/>
  <c r="AZ17" i="18"/>
  <c r="AZ16" i="18"/>
  <c r="AZ14" i="18"/>
  <c r="AZ20" i="18"/>
  <c r="BD20" i="18"/>
  <c r="BD19" i="18"/>
  <c r="BD18" i="18"/>
  <c r="BD16" i="18"/>
  <c r="BD14" i="18"/>
  <c r="BD17" i="18"/>
  <c r="BH20" i="18"/>
  <c r="BH16" i="18"/>
  <c r="BH14" i="18"/>
  <c r="BH19" i="18"/>
  <c r="BH18" i="18"/>
  <c r="BH17" i="18"/>
  <c r="BL17" i="18"/>
  <c r="BL16" i="18"/>
  <c r="BL14" i="18"/>
  <c r="BL20" i="18"/>
  <c r="BL19" i="18"/>
  <c r="BL18" i="18"/>
  <c r="BP19" i="18"/>
  <c r="BP18" i="18"/>
  <c r="BP17" i="18"/>
  <c r="BP16" i="18"/>
  <c r="BP14" i="18"/>
  <c r="BP20" i="18"/>
  <c r="F6" i="18"/>
  <c r="J6" i="18"/>
  <c r="N6" i="18"/>
  <c r="R6" i="18"/>
  <c r="V6" i="18"/>
  <c r="Z6" i="18"/>
  <c r="AD6" i="18"/>
  <c r="AH6" i="18"/>
  <c r="AL6" i="18"/>
  <c r="AP6" i="18"/>
  <c r="AT6" i="18"/>
  <c r="AX6" i="18"/>
  <c r="BB6" i="18"/>
  <c r="BF6" i="18"/>
  <c r="BJ6" i="18"/>
  <c r="BN6" i="18"/>
  <c r="D7" i="18"/>
  <c r="H7" i="18"/>
  <c r="L7" i="18"/>
  <c r="P7" i="18"/>
  <c r="T7" i="18"/>
  <c r="X7" i="18"/>
  <c r="AB7" i="18"/>
  <c r="AF7" i="18"/>
  <c r="AJ7" i="18"/>
  <c r="AN7" i="18"/>
  <c r="AR7" i="18"/>
  <c r="AV7" i="18"/>
  <c r="AZ7" i="18"/>
  <c r="BD7" i="18"/>
  <c r="BH7" i="18"/>
  <c r="BL7" i="18"/>
  <c r="BP7" i="18"/>
  <c r="F8" i="18"/>
  <c r="J8" i="18"/>
  <c r="N8" i="18"/>
  <c r="S8" i="18"/>
  <c r="X8" i="18"/>
  <c r="AD8" i="18"/>
  <c r="AI8" i="18"/>
  <c r="AN8" i="18"/>
  <c r="AT8" i="18"/>
  <c r="AY8" i="18"/>
  <c r="BD8" i="18"/>
  <c r="BJ8" i="18"/>
  <c r="BO8" i="18"/>
  <c r="H9" i="18"/>
  <c r="R9" i="18"/>
  <c r="X9" i="18"/>
  <c r="AH9" i="18"/>
  <c r="AN9" i="18"/>
  <c r="AX9" i="18"/>
  <c r="G10" i="18"/>
  <c r="L10" i="18"/>
  <c r="W10" i="18"/>
  <c r="AB10" i="18"/>
  <c r="AH10" i="18"/>
  <c r="AM10" i="18"/>
  <c r="AR10" i="18"/>
  <c r="AX10" i="18"/>
  <c r="BC10" i="18"/>
  <c r="BH10" i="18"/>
  <c r="BN10" i="18"/>
  <c r="F11" i="18"/>
  <c r="L11" i="18"/>
  <c r="V11" i="18"/>
  <c r="AB11" i="18"/>
  <c r="AL11" i="18"/>
  <c r="AR11" i="18"/>
  <c r="BB11" i="18"/>
  <c r="BH11" i="18"/>
  <c r="F12" i="18"/>
  <c r="K12" i="18"/>
  <c r="P12" i="18"/>
  <c r="V12" i="18"/>
  <c r="AA12" i="18"/>
  <c r="AF12" i="18"/>
  <c r="AL12" i="18"/>
  <c r="AQ12" i="18"/>
  <c r="AV12" i="18"/>
  <c r="BB12" i="18"/>
  <c r="BG12" i="18"/>
  <c r="BL12" i="18"/>
  <c r="J13" i="18"/>
  <c r="P13" i="18"/>
  <c r="Z13" i="18"/>
  <c r="AF13" i="18"/>
  <c r="AP13" i="18"/>
  <c r="AV13" i="18"/>
  <c r="BF13" i="18"/>
  <c r="BL13" i="18"/>
  <c r="D14" i="18"/>
  <c r="J14" i="18"/>
  <c r="O14" i="18"/>
  <c r="W14" i="18"/>
  <c r="AE14" i="18"/>
  <c r="AM14" i="18"/>
  <c r="AU14" i="18"/>
  <c r="BC14" i="18"/>
  <c r="BK14" i="18"/>
  <c r="N16" i="18"/>
  <c r="R20" i="18"/>
  <c r="R19" i="18"/>
  <c r="R15" i="18"/>
  <c r="R18" i="18"/>
  <c r="R17" i="18"/>
  <c r="E20" i="18"/>
  <c r="E18" i="18"/>
  <c r="E17" i="18"/>
  <c r="E16" i="18"/>
  <c r="E14" i="18"/>
  <c r="E12" i="18"/>
  <c r="E10" i="18"/>
  <c r="E19" i="18"/>
  <c r="I20" i="18"/>
  <c r="I18" i="18"/>
  <c r="I19" i="18"/>
  <c r="I16" i="18"/>
  <c r="I14" i="18"/>
  <c r="I12" i="18"/>
  <c r="I10" i="18"/>
  <c r="I17" i="18"/>
  <c r="M20" i="18"/>
  <c r="M18" i="18"/>
  <c r="M16" i="18"/>
  <c r="M14" i="18"/>
  <c r="M12" i="18"/>
  <c r="M10" i="18"/>
  <c r="M19" i="18"/>
  <c r="M17" i="18"/>
  <c r="Q20" i="18"/>
  <c r="Q18" i="18"/>
  <c r="Q16" i="18"/>
  <c r="Q14" i="18"/>
  <c r="Q12" i="18"/>
  <c r="Q10" i="18"/>
  <c r="Q8" i="18"/>
  <c r="Q19" i="18"/>
  <c r="Q17" i="18"/>
  <c r="U20" i="18"/>
  <c r="U18" i="18"/>
  <c r="U17" i="18"/>
  <c r="U16" i="18"/>
  <c r="U14" i="18"/>
  <c r="U12" i="18"/>
  <c r="U10" i="18"/>
  <c r="U8" i="18"/>
  <c r="U19" i="18"/>
  <c r="Y20" i="18"/>
  <c r="Y18" i="18"/>
  <c r="Y19" i="18"/>
  <c r="Y16" i="18"/>
  <c r="Y14" i="18"/>
  <c r="Y12" i="18"/>
  <c r="Y10" i="18"/>
  <c r="Y8" i="18"/>
  <c r="Y17" i="18"/>
  <c r="AC20" i="18"/>
  <c r="AC18" i="18"/>
  <c r="AC16" i="18"/>
  <c r="AC14" i="18"/>
  <c r="AC12" i="18"/>
  <c r="AC10" i="18"/>
  <c r="AC8" i="18"/>
  <c r="AC19" i="18"/>
  <c r="AC17" i="18"/>
  <c r="AG20" i="18"/>
  <c r="AG18" i="18"/>
  <c r="AG16" i="18"/>
  <c r="AG14" i="18"/>
  <c r="AG12" i="18"/>
  <c r="AG10" i="18"/>
  <c r="AG8" i="18"/>
  <c r="AG19" i="18"/>
  <c r="AG17" i="18"/>
  <c r="AK20" i="18"/>
  <c r="AK18" i="18"/>
  <c r="AK17" i="18"/>
  <c r="AK16" i="18"/>
  <c r="AK14" i="18"/>
  <c r="AK12" i="18"/>
  <c r="AK10" i="18"/>
  <c r="AK8" i="18"/>
  <c r="AK19" i="18"/>
  <c r="AO20" i="18"/>
  <c r="AO18" i="18"/>
  <c r="AO19" i="18"/>
  <c r="AO16" i="18"/>
  <c r="AO14" i="18"/>
  <c r="AO12" i="18"/>
  <c r="AO10" i="18"/>
  <c r="AO8" i="18"/>
  <c r="AO17" i="18"/>
  <c r="AS20" i="18"/>
  <c r="AS18" i="18"/>
  <c r="AS16" i="18"/>
  <c r="AS14" i="18"/>
  <c r="AS12" i="18"/>
  <c r="AS10" i="18"/>
  <c r="AS8" i="18"/>
  <c r="AS19" i="18"/>
  <c r="AS17" i="18"/>
  <c r="AW20" i="18"/>
  <c r="AW18" i="18"/>
  <c r="AW16" i="18"/>
  <c r="AW14" i="18"/>
  <c r="AW12" i="18"/>
  <c r="AW10" i="18"/>
  <c r="AW8" i="18"/>
  <c r="AW19" i="18"/>
  <c r="AW17" i="18"/>
  <c r="BA20" i="18"/>
  <c r="BA18" i="18"/>
  <c r="BA17" i="18"/>
  <c r="BA16" i="18"/>
  <c r="BA14" i="18"/>
  <c r="BA12" i="18"/>
  <c r="BA10" i="18"/>
  <c r="BA8" i="18"/>
  <c r="BA19" i="18"/>
  <c r="BE20" i="18"/>
  <c r="BE18" i="18"/>
  <c r="BE19" i="18"/>
  <c r="BE16" i="18"/>
  <c r="BE14" i="18"/>
  <c r="BE12" i="18"/>
  <c r="BE10" i="18"/>
  <c r="BE8" i="18"/>
  <c r="BE17" i="18"/>
  <c r="BI20" i="18"/>
  <c r="BI18" i="18"/>
  <c r="BI16" i="18"/>
  <c r="BI14" i="18"/>
  <c r="BI12" i="18"/>
  <c r="BI10" i="18"/>
  <c r="BI8" i="18"/>
  <c r="BI19" i="18"/>
  <c r="BI17" i="18"/>
  <c r="BM20" i="18"/>
  <c r="BM18" i="18"/>
  <c r="BM16" i="18"/>
  <c r="BM14" i="18"/>
  <c r="BM12" i="18"/>
  <c r="BM10" i="18"/>
  <c r="BM8" i="18"/>
  <c r="BM19" i="18"/>
  <c r="BM17" i="18"/>
  <c r="BQ20" i="18"/>
  <c r="BQ18" i="18"/>
  <c r="BQ16" i="18"/>
  <c r="BQ17" i="18"/>
  <c r="BQ14" i="18"/>
  <c r="BQ12" i="18"/>
  <c r="BQ10" i="18"/>
  <c r="BQ8" i="18"/>
  <c r="BQ19" i="18"/>
  <c r="G6" i="18"/>
  <c r="K6" i="18"/>
  <c r="O6" i="18"/>
  <c r="S6" i="18"/>
  <c r="W6" i="18"/>
  <c r="AA6" i="18"/>
  <c r="AE6" i="18"/>
  <c r="AI6" i="18"/>
  <c r="AM6" i="18"/>
  <c r="AQ6" i="18"/>
  <c r="AU6" i="18"/>
  <c r="AY6" i="18"/>
  <c r="BC6" i="18"/>
  <c r="BG6" i="18"/>
  <c r="BK6" i="18"/>
  <c r="BO6" i="18"/>
  <c r="E7" i="18"/>
  <c r="I7" i="18"/>
  <c r="M7" i="18"/>
  <c r="Q7" i="18"/>
  <c r="U7" i="18"/>
  <c r="Y7" i="18"/>
  <c r="AC7" i="18"/>
  <c r="AG7" i="18"/>
  <c r="AK7" i="18"/>
  <c r="AO7" i="18"/>
  <c r="AS7" i="18"/>
  <c r="AW7" i="18"/>
  <c r="BA7" i="18"/>
  <c r="BE7" i="18"/>
  <c r="BI7" i="18"/>
  <c r="BM7" i="18"/>
  <c r="BQ7" i="18"/>
  <c r="G8" i="18"/>
  <c r="K8" i="18"/>
  <c r="O8" i="18"/>
  <c r="T8" i="18"/>
  <c r="Z8" i="18"/>
  <c r="AE8" i="18"/>
  <c r="AJ8" i="18"/>
  <c r="AP8" i="18"/>
  <c r="AU8" i="18"/>
  <c r="AZ8" i="18"/>
  <c r="BF8" i="18"/>
  <c r="BK8" i="18"/>
  <c r="BP8" i="18"/>
  <c r="D9" i="18"/>
  <c r="I9" i="18"/>
  <c r="N9" i="18"/>
  <c r="T9" i="18"/>
  <c r="Y9" i="18"/>
  <c r="AD9" i="18"/>
  <c r="AJ9" i="18"/>
  <c r="AO9" i="18"/>
  <c r="AT9" i="18"/>
  <c r="AZ9" i="18"/>
  <c r="H10" i="18"/>
  <c r="N10" i="18"/>
  <c r="S10" i="18"/>
  <c r="X10" i="18"/>
  <c r="AD10" i="18"/>
  <c r="AI10" i="18"/>
  <c r="AN10" i="18"/>
  <c r="AT10" i="18"/>
  <c r="AY10" i="18"/>
  <c r="BD10" i="18"/>
  <c r="BJ10" i="18"/>
  <c r="BO10" i="18"/>
  <c r="H11" i="18"/>
  <c r="M11" i="18"/>
  <c r="R11" i="18"/>
  <c r="X11" i="18"/>
  <c r="AC11" i="18"/>
  <c r="AH11" i="18"/>
  <c r="AN11" i="18"/>
  <c r="AS11" i="18"/>
  <c r="AX11" i="18"/>
  <c r="BD11" i="18"/>
  <c r="BI11" i="18"/>
  <c r="BN11" i="18"/>
  <c r="G12" i="18"/>
  <c r="L12" i="18"/>
  <c r="R12" i="18"/>
  <c r="W12" i="18"/>
  <c r="AB12" i="18"/>
  <c r="AH12" i="18"/>
  <c r="AM12" i="18"/>
  <c r="AR12" i="18"/>
  <c r="AX12" i="18"/>
  <c r="BC12" i="18"/>
  <c r="BH12" i="18"/>
  <c r="BN12" i="18"/>
  <c r="F13" i="18"/>
  <c r="L13" i="18"/>
  <c r="Q13" i="18"/>
  <c r="V13" i="18"/>
  <c r="AB13" i="18"/>
  <c r="AG13" i="18"/>
  <c r="AL13" i="18"/>
  <c r="AR13" i="18"/>
  <c r="AW13" i="18"/>
  <c r="BB13" i="18"/>
  <c r="BH13" i="18"/>
  <c r="BM13" i="18"/>
  <c r="F14" i="18"/>
  <c r="K14" i="18"/>
  <c r="R14" i="18"/>
  <c r="Z14" i="18"/>
  <c r="AH14" i="18"/>
  <c r="AP14" i="18"/>
  <c r="AX14" i="18"/>
  <c r="BF14" i="18"/>
  <c r="BN14" i="18"/>
  <c r="D15" i="18"/>
  <c r="L15" i="18"/>
  <c r="T15" i="18"/>
  <c r="AB15" i="18"/>
  <c r="AJ15" i="18"/>
  <c r="AR15" i="18"/>
  <c r="AZ15" i="18"/>
  <c r="BH15" i="18"/>
  <c r="BP15" i="18"/>
  <c r="F16" i="18"/>
  <c r="R16" i="18"/>
  <c r="D30" i="18"/>
  <c r="D28" i="18"/>
  <c r="D31" i="18"/>
  <c r="D29" i="18"/>
  <c r="D26" i="18"/>
  <c r="D25" i="18"/>
  <c r="D24" i="18"/>
  <c r="D27" i="18"/>
  <c r="H31" i="18"/>
  <c r="H30" i="18"/>
  <c r="H28" i="18"/>
  <c r="H27" i="18"/>
  <c r="H26" i="18"/>
  <c r="H29" i="18"/>
  <c r="H25" i="18"/>
  <c r="H24" i="18"/>
  <c r="L31" i="18"/>
  <c r="L30" i="18"/>
  <c r="L28" i="18"/>
  <c r="L29" i="18"/>
  <c r="L23" i="18"/>
  <c r="L27" i="18"/>
  <c r="L26" i="18"/>
  <c r="L25" i="18"/>
  <c r="P30" i="18"/>
  <c r="P28" i="18"/>
  <c r="P31" i="18"/>
  <c r="P27" i="18"/>
  <c r="P25" i="18"/>
  <c r="P24" i="18"/>
  <c r="P23" i="18"/>
  <c r="P29" i="18"/>
  <c r="P26" i="18"/>
  <c r="T30" i="18"/>
  <c r="T28" i="18"/>
  <c r="T31" i="18"/>
  <c r="T29" i="18"/>
  <c r="T26" i="18"/>
  <c r="T25" i="18"/>
  <c r="T24" i="18"/>
  <c r="T27" i="18"/>
  <c r="X31" i="18"/>
  <c r="X30" i="18"/>
  <c r="X28" i="18"/>
  <c r="X27" i="18"/>
  <c r="X26" i="18"/>
  <c r="X29" i="18"/>
  <c r="X25" i="18"/>
  <c r="X24" i="18"/>
  <c r="AB30" i="18"/>
  <c r="AB31" i="18"/>
  <c r="AB28" i="18"/>
  <c r="AB29" i="18"/>
  <c r="AB23" i="18"/>
  <c r="AB22" i="18"/>
  <c r="AB27" i="18"/>
  <c r="AB26" i="18"/>
  <c r="AB25" i="18"/>
  <c r="AF30" i="18"/>
  <c r="AF28" i="18"/>
  <c r="AF31" i="18"/>
  <c r="AF27" i="18"/>
  <c r="AF25" i="18"/>
  <c r="AF24" i="18"/>
  <c r="AF23" i="18"/>
  <c r="AF22" i="18"/>
  <c r="AF29" i="18"/>
  <c r="AF26" i="18"/>
  <c r="AJ30" i="18"/>
  <c r="AJ28" i="18"/>
  <c r="AJ31" i="18"/>
  <c r="AJ29" i="18"/>
  <c r="AJ26" i="18"/>
  <c r="AJ25" i="18"/>
  <c r="AJ24" i="18"/>
  <c r="AJ27" i="18"/>
  <c r="AN30" i="18"/>
  <c r="AN31" i="18"/>
  <c r="AN28" i="18"/>
  <c r="AN27" i="18"/>
  <c r="AN26" i="18"/>
  <c r="AN29" i="18"/>
  <c r="AN25" i="18"/>
  <c r="AN24" i="18"/>
  <c r="AR30" i="18"/>
  <c r="AR31" i="18"/>
  <c r="AR28" i="18"/>
  <c r="AR29" i="18"/>
  <c r="AR23" i="18"/>
  <c r="AR22" i="18"/>
  <c r="AR27" i="18"/>
  <c r="AR26" i="18"/>
  <c r="AR25" i="18"/>
  <c r="AV30" i="18"/>
  <c r="AV28" i="18"/>
  <c r="AV31" i="18"/>
  <c r="AV27" i="18"/>
  <c r="AV25" i="18"/>
  <c r="AV24" i="18"/>
  <c r="AV23" i="18"/>
  <c r="AV22" i="18"/>
  <c r="AV29" i="18"/>
  <c r="AV26" i="18"/>
  <c r="AZ30" i="18"/>
  <c r="AZ28" i="18"/>
  <c r="AZ26" i="18"/>
  <c r="AZ31" i="18"/>
  <c r="AZ29" i="18"/>
  <c r="AZ25" i="18"/>
  <c r="AZ24" i="18"/>
  <c r="AZ27" i="18"/>
  <c r="AZ23" i="18"/>
  <c r="BD30" i="18"/>
  <c r="BD31" i="18"/>
  <c r="BD28" i="18"/>
  <c r="BD26" i="18"/>
  <c r="BD27" i="18"/>
  <c r="BD29" i="18"/>
  <c r="BD25" i="18"/>
  <c r="BD24" i="18"/>
  <c r="BH30" i="18"/>
  <c r="BH31" i="18"/>
  <c r="BH28" i="18"/>
  <c r="BH26" i="18"/>
  <c r="BH29" i="18"/>
  <c r="BH23" i="18"/>
  <c r="BH22" i="18"/>
  <c r="BH27" i="18"/>
  <c r="BH25" i="18"/>
  <c r="BH24" i="18"/>
  <c r="BL30" i="18"/>
  <c r="BL28" i="18"/>
  <c r="BL26" i="18"/>
  <c r="BL31" i="18"/>
  <c r="BL27" i="18"/>
  <c r="BL25" i="18"/>
  <c r="BL24" i="18"/>
  <c r="BL23" i="18"/>
  <c r="BL22" i="18"/>
  <c r="BL29" i="18"/>
  <c r="BP30" i="18"/>
  <c r="BP31" i="18"/>
  <c r="BP28" i="18"/>
  <c r="BP26" i="18"/>
  <c r="BP29" i="18"/>
  <c r="BP25" i="18"/>
  <c r="BP24" i="18"/>
  <c r="BP27" i="18"/>
  <c r="BP23" i="18"/>
  <c r="L22" i="18"/>
  <c r="AJ22" i="18"/>
  <c r="BD22" i="18"/>
  <c r="D23" i="18"/>
  <c r="N23" i="18"/>
  <c r="AJ23" i="18"/>
  <c r="R24" i="18"/>
  <c r="AR24" i="18"/>
  <c r="E30" i="18"/>
  <c r="E28" i="18"/>
  <c r="E26" i="18"/>
  <c r="E24" i="18"/>
  <c r="E31" i="18"/>
  <c r="E25" i="18"/>
  <c r="E22" i="18"/>
  <c r="E27" i="18"/>
  <c r="E23" i="18"/>
  <c r="E29" i="18"/>
  <c r="I30" i="18"/>
  <c r="I28" i="18"/>
  <c r="I26" i="18"/>
  <c r="I24" i="18"/>
  <c r="I31" i="18"/>
  <c r="I22" i="18"/>
  <c r="I29" i="18"/>
  <c r="I25" i="18"/>
  <c r="I27" i="18"/>
  <c r="M31" i="18"/>
  <c r="M30" i="18"/>
  <c r="M28" i="18"/>
  <c r="M26" i="18"/>
  <c r="M24" i="18"/>
  <c r="M22" i="18"/>
  <c r="M27" i="18"/>
  <c r="M25" i="18"/>
  <c r="M29" i="18"/>
  <c r="Q30" i="18"/>
  <c r="Q28" i="18"/>
  <c r="Q26" i="18"/>
  <c r="Q24" i="18"/>
  <c r="Q22" i="18"/>
  <c r="Q31" i="18"/>
  <c r="Q23" i="18"/>
  <c r="Q29" i="18"/>
  <c r="Q27" i="18"/>
  <c r="Q25" i="18"/>
  <c r="U30" i="18"/>
  <c r="U28" i="18"/>
  <c r="U26" i="18"/>
  <c r="U24" i="18"/>
  <c r="U22" i="18"/>
  <c r="U31" i="18"/>
  <c r="U25" i="18"/>
  <c r="U27" i="18"/>
  <c r="U23" i="18"/>
  <c r="U29" i="18"/>
  <c r="Y30" i="18"/>
  <c r="Y28" i="18"/>
  <c r="Y26" i="18"/>
  <c r="Y24" i="18"/>
  <c r="Y22" i="18"/>
  <c r="Y31" i="18"/>
  <c r="Y29" i="18"/>
  <c r="Y25" i="18"/>
  <c r="Y27" i="18"/>
  <c r="AC31" i="18"/>
  <c r="AC28" i="18"/>
  <c r="AC26" i="18"/>
  <c r="AC24" i="18"/>
  <c r="AC22" i="18"/>
  <c r="AC30" i="18"/>
  <c r="AC27" i="18"/>
  <c r="AC25" i="18"/>
  <c r="AC29" i="18"/>
  <c r="AG28" i="18"/>
  <c r="AG26" i="18"/>
  <c r="AG24" i="18"/>
  <c r="AG22" i="18"/>
  <c r="AG31" i="18"/>
  <c r="AG30" i="18"/>
  <c r="AG23" i="18"/>
  <c r="AG29" i="18"/>
  <c r="AG27" i="18"/>
  <c r="AG25" i="18"/>
  <c r="AK28" i="18"/>
  <c r="AK26" i="18"/>
  <c r="AK24" i="18"/>
  <c r="AK22" i="18"/>
  <c r="AK31" i="18"/>
  <c r="AK30" i="18"/>
  <c r="AK25" i="18"/>
  <c r="AK27" i="18"/>
  <c r="AK23" i="18"/>
  <c r="AK29" i="18"/>
  <c r="AO30" i="18"/>
  <c r="AO28" i="18"/>
  <c r="AO26" i="18"/>
  <c r="AO24" i="18"/>
  <c r="AO22" i="18"/>
  <c r="AO31" i="18"/>
  <c r="AO29" i="18"/>
  <c r="AO25" i="18"/>
  <c r="AO27" i="18"/>
  <c r="AS31" i="18"/>
  <c r="AS28" i="18"/>
  <c r="AS26" i="18"/>
  <c r="AS24" i="18"/>
  <c r="AS22" i="18"/>
  <c r="AS30" i="18"/>
  <c r="AS27" i="18"/>
  <c r="AS25" i="18"/>
  <c r="AS29" i="18"/>
  <c r="AW28" i="18"/>
  <c r="AW26" i="18"/>
  <c r="AW24" i="18"/>
  <c r="AW22" i="18"/>
  <c r="AW31" i="18"/>
  <c r="AW30" i="18"/>
  <c r="AW23" i="18"/>
  <c r="AW29" i="18"/>
  <c r="AW27" i="18"/>
  <c r="AW25" i="18"/>
  <c r="BA28" i="18"/>
  <c r="BA26" i="18"/>
  <c r="BA24" i="18"/>
  <c r="BA22" i="18"/>
  <c r="BA31" i="18"/>
  <c r="BA30" i="18"/>
  <c r="BA25" i="18"/>
  <c r="BA27" i="18"/>
  <c r="BA23" i="18"/>
  <c r="BA29" i="18"/>
  <c r="BE30" i="18"/>
  <c r="BE28" i="18"/>
  <c r="BE26" i="18"/>
  <c r="BE24" i="18"/>
  <c r="BE22" i="18"/>
  <c r="BE31" i="18"/>
  <c r="BE29" i="18"/>
  <c r="BE25" i="18"/>
  <c r="BE23" i="18"/>
  <c r="BE27" i="18"/>
  <c r="BI31" i="18"/>
  <c r="BI28" i="18"/>
  <c r="BI26" i="18"/>
  <c r="BI24" i="18"/>
  <c r="BI22" i="18"/>
  <c r="BI30" i="18"/>
  <c r="BI27" i="18"/>
  <c r="BI25" i="18"/>
  <c r="BI29" i="18"/>
  <c r="BM31" i="18"/>
  <c r="BM28" i="18"/>
  <c r="BM26" i="18"/>
  <c r="BM24" i="18"/>
  <c r="BM22" i="18"/>
  <c r="BM30" i="18"/>
  <c r="BM29" i="18"/>
  <c r="BM23" i="18"/>
  <c r="BM27" i="18"/>
  <c r="BM25" i="18"/>
  <c r="BQ31" i="18"/>
  <c r="BQ28" i="18"/>
  <c r="BQ26" i="18"/>
  <c r="BQ24" i="18"/>
  <c r="BQ22" i="18"/>
  <c r="BQ29" i="18"/>
  <c r="BQ30" i="18"/>
  <c r="BQ25" i="18"/>
  <c r="BQ27" i="18"/>
  <c r="BQ23" i="18"/>
  <c r="H22" i="18"/>
  <c r="T22" i="18"/>
  <c r="AN22" i="18"/>
  <c r="H23" i="18"/>
  <c r="AC23" i="18"/>
  <c r="AN23" i="18"/>
  <c r="BD23" i="18"/>
  <c r="F31" i="18"/>
  <c r="F29" i="18"/>
  <c r="F27" i="18"/>
  <c r="F24" i="18"/>
  <c r="F23" i="18"/>
  <c r="F28" i="18"/>
  <c r="F30" i="18"/>
  <c r="F26" i="18"/>
  <c r="F25" i="18"/>
  <c r="J31" i="18"/>
  <c r="J29" i="18"/>
  <c r="J27" i="18"/>
  <c r="J28" i="18"/>
  <c r="J26" i="18"/>
  <c r="J25" i="18"/>
  <c r="J24" i="18"/>
  <c r="J23" i="18"/>
  <c r="J30" i="18"/>
  <c r="N31" i="18"/>
  <c r="N29" i="18"/>
  <c r="N27" i="18"/>
  <c r="N30" i="18"/>
  <c r="N26" i="18"/>
  <c r="N25" i="18"/>
  <c r="N28" i="18"/>
  <c r="N24" i="18"/>
  <c r="R31" i="18"/>
  <c r="R29" i="18"/>
  <c r="R27" i="18"/>
  <c r="R30" i="18"/>
  <c r="R28" i="18"/>
  <c r="R22" i="18"/>
  <c r="R26" i="18"/>
  <c r="R25" i="18"/>
  <c r="V31" i="18"/>
  <c r="V29" i="18"/>
  <c r="V27" i="18"/>
  <c r="V24" i="18"/>
  <c r="V23" i="18"/>
  <c r="V22" i="18"/>
  <c r="V28" i="18"/>
  <c r="V30" i="18"/>
  <c r="V26" i="18"/>
  <c r="V25" i="18"/>
  <c r="Z31" i="18"/>
  <c r="Z29" i="18"/>
  <c r="Z27" i="18"/>
  <c r="Z28" i="18"/>
  <c r="Z26" i="18"/>
  <c r="Z25" i="18"/>
  <c r="Z24" i="18"/>
  <c r="Z23" i="18"/>
  <c r="Z30" i="18"/>
  <c r="AD31" i="18"/>
  <c r="AD30" i="18"/>
  <c r="AD29" i="18"/>
  <c r="AD27" i="18"/>
  <c r="AD26" i="18"/>
  <c r="AD25" i="18"/>
  <c r="AD28" i="18"/>
  <c r="AD24" i="18"/>
  <c r="AH31" i="18"/>
  <c r="AH30" i="18"/>
  <c r="AH29" i="18"/>
  <c r="AH27" i="18"/>
  <c r="AH28" i="18"/>
  <c r="AH22" i="18"/>
  <c r="AH26" i="18"/>
  <c r="AH25" i="18"/>
  <c r="AL31" i="18"/>
  <c r="AL29" i="18"/>
  <c r="AL27" i="18"/>
  <c r="AL30" i="18"/>
  <c r="AL24" i="18"/>
  <c r="AL23" i="18"/>
  <c r="AL22" i="18"/>
  <c r="AL28" i="18"/>
  <c r="AL26" i="18"/>
  <c r="AL25" i="18"/>
  <c r="AP31" i="18"/>
  <c r="AP29" i="18"/>
  <c r="AP27" i="18"/>
  <c r="AP28" i="18"/>
  <c r="AP26" i="18"/>
  <c r="AP25" i="18"/>
  <c r="AP24" i="18"/>
  <c r="AP23" i="18"/>
  <c r="AP30" i="18"/>
  <c r="AT31" i="18"/>
  <c r="AT30" i="18"/>
  <c r="AT29" i="18"/>
  <c r="AT27" i="18"/>
  <c r="AT26" i="18"/>
  <c r="AT25" i="18"/>
  <c r="AT28" i="18"/>
  <c r="AT24" i="18"/>
  <c r="AT23" i="18"/>
  <c r="AX31" i="18"/>
  <c r="AX30" i="18"/>
  <c r="AX29" i="18"/>
  <c r="AX27" i="18"/>
  <c r="AX28" i="18"/>
  <c r="AX22" i="18"/>
  <c r="AX26" i="18"/>
  <c r="AX25" i="18"/>
  <c r="BB31" i="18"/>
  <c r="BB29" i="18"/>
  <c r="BB27" i="18"/>
  <c r="BB30" i="18"/>
  <c r="BB26" i="18"/>
  <c r="BB24" i="18"/>
  <c r="BB23" i="18"/>
  <c r="BB22" i="18"/>
  <c r="BB28" i="18"/>
  <c r="BB25" i="18"/>
  <c r="BF31" i="18"/>
  <c r="BF29" i="18"/>
  <c r="BF27" i="18"/>
  <c r="BF30" i="18"/>
  <c r="BF28" i="18"/>
  <c r="BF25" i="18"/>
  <c r="BF24" i="18"/>
  <c r="BF23" i="18"/>
  <c r="BF26" i="18"/>
  <c r="BJ31" i="18"/>
  <c r="BJ30" i="18"/>
  <c r="BJ29" i="18"/>
  <c r="BJ27" i="18"/>
  <c r="BJ26" i="18"/>
  <c r="BJ25" i="18"/>
  <c r="BJ28" i="18"/>
  <c r="BJ24" i="18"/>
  <c r="BJ23" i="18"/>
  <c r="BN31" i="18"/>
  <c r="BN30" i="18"/>
  <c r="BN29" i="18"/>
  <c r="BN27" i="18"/>
  <c r="BN28" i="18"/>
  <c r="BN22" i="18"/>
  <c r="BN26" i="18"/>
  <c r="BN25" i="18"/>
  <c r="BN24" i="18"/>
  <c r="D22" i="18"/>
  <c r="J22" i="18"/>
  <c r="X22" i="18"/>
  <c r="AP22" i="18"/>
  <c r="BP22" i="18"/>
  <c r="I23" i="18"/>
  <c r="T23" i="18"/>
  <c r="AD23" i="18"/>
  <c r="AO23" i="18"/>
  <c r="BI23" i="18"/>
  <c r="L24" i="18"/>
  <c r="AX24" i="18"/>
  <c r="F22" i="18"/>
  <c r="P22" i="18"/>
  <c r="Z22" i="18"/>
  <c r="AZ22" i="18"/>
  <c r="BJ22" i="18"/>
  <c r="M23" i="18"/>
  <c r="X23" i="18"/>
  <c r="AH23" i="18"/>
  <c r="AS23" i="18"/>
  <c r="BN23" i="18"/>
  <c r="AB24" i="18"/>
  <c r="G29" i="18"/>
  <c r="G27" i="18"/>
  <c r="G25" i="18"/>
  <c r="G23" i="18"/>
  <c r="G31" i="18"/>
  <c r="G30" i="18"/>
  <c r="K29" i="18"/>
  <c r="K27" i="18"/>
  <c r="K25" i="18"/>
  <c r="K23" i="18"/>
  <c r="K31" i="18"/>
  <c r="K30" i="18"/>
  <c r="O29" i="18"/>
  <c r="O27" i="18"/>
  <c r="O25" i="18"/>
  <c r="O23" i="18"/>
  <c r="O30" i="18"/>
  <c r="O31" i="18"/>
  <c r="S31" i="18"/>
  <c r="S29" i="18"/>
  <c r="S27" i="18"/>
  <c r="S25" i="18"/>
  <c r="S23" i="18"/>
  <c r="S30" i="18"/>
  <c r="W29" i="18"/>
  <c r="W27" i="18"/>
  <c r="W25" i="18"/>
  <c r="W23" i="18"/>
  <c r="W31" i="18"/>
  <c r="W30" i="18"/>
  <c r="AA29" i="18"/>
  <c r="AA27" i="18"/>
  <c r="AA25" i="18"/>
  <c r="AA23" i="18"/>
  <c r="AA31" i="18"/>
  <c r="AA30" i="18"/>
  <c r="AE29" i="18"/>
  <c r="AE27" i="18"/>
  <c r="AE25" i="18"/>
  <c r="AE23" i="18"/>
  <c r="AE31" i="18"/>
  <c r="AI31" i="18"/>
  <c r="AI30" i="18"/>
  <c r="AI29" i="18"/>
  <c r="AI27" i="18"/>
  <c r="AI25" i="18"/>
  <c r="AI23" i="18"/>
  <c r="AM29" i="18"/>
  <c r="AM27" i="18"/>
  <c r="AM25" i="18"/>
  <c r="AM23" i="18"/>
  <c r="AM31" i="18"/>
  <c r="AM30" i="18"/>
  <c r="AQ29" i="18"/>
  <c r="AQ27" i="18"/>
  <c r="AQ25" i="18"/>
  <c r="AQ23" i="18"/>
  <c r="AQ31" i="18"/>
  <c r="AQ30" i="18"/>
  <c r="AU29" i="18"/>
  <c r="AU27" i="18"/>
  <c r="AU25" i="18"/>
  <c r="AU23" i="18"/>
  <c r="AU31" i="18"/>
  <c r="AY31" i="18"/>
  <c r="AY30" i="18"/>
  <c r="AY29" i="18"/>
  <c r="AY27" i="18"/>
  <c r="AY25" i="18"/>
  <c r="AY23" i="18"/>
  <c r="BC29" i="18"/>
  <c r="BC27" i="18"/>
  <c r="BC25" i="18"/>
  <c r="BC23" i="18"/>
  <c r="BC31" i="18"/>
  <c r="BC30" i="18"/>
  <c r="BG29" i="18"/>
  <c r="BG27" i="18"/>
  <c r="BG25" i="18"/>
  <c r="BG23" i="18"/>
  <c r="BG31" i="18"/>
  <c r="BG30" i="18"/>
  <c r="BK29" i="18"/>
  <c r="BK27" i="18"/>
  <c r="BK25" i="18"/>
  <c r="BK23" i="18"/>
  <c r="BK31" i="18"/>
  <c r="BK30" i="18"/>
  <c r="BO30" i="18"/>
  <c r="BO29" i="18"/>
  <c r="BO27" i="18"/>
  <c r="BO25" i="18"/>
  <c r="BO23" i="18"/>
  <c r="BO31" i="18"/>
  <c r="W22" i="18"/>
  <c r="AM22" i="18"/>
  <c r="BC22" i="18"/>
  <c r="K24" i="18"/>
  <c r="AA24" i="18"/>
  <c r="AQ24" i="18"/>
  <c r="BG24" i="18"/>
  <c r="O26" i="18"/>
  <c r="AE26" i="18"/>
  <c r="AU26" i="18"/>
  <c r="Z33" i="18"/>
  <c r="Z35" i="18"/>
  <c r="Z36" i="18"/>
  <c r="AD33" i="18"/>
  <c r="AD35" i="18"/>
  <c r="AD36" i="18"/>
  <c r="AH33" i="18"/>
  <c r="AH35" i="18"/>
  <c r="AH36" i="18"/>
  <c r="AL33" i="18"/>
  <c r="AL35" i="18"/>
  <c r="AL36" i="18"/>
  <c r="AP33" i="18"/>
  <c r="AP35" i="18"/>
  <c r="AP36" i="18"/>
  <c r="AT33" i="18"/>
  <c r="AT35" i="18"/>
  <c r="AT36" i="18"/>
  <c r="AX33" i="18"/>
  <c r="AX35" i="18"/>
  <c r="AX36" i="18"/>
  <c r="BB33" i="18"/>
  <c r="BB35" i="18"/>
  <c r="BB36" i="18"/>
  <c r="BF33" i="18"/>
  <c r="BF34" i="18"/>
  <c r="BF35" i="18"/>
  <c r="BF36" i="18"/>
  <c r="BJ33" i="18"/>
  <c r="BJ34" i="18"/>
  <c r="BJ35" i="18"/>
  <c r="BJ36" i="18"/>
  <c r="BN33" i="18"/>
  <c r="BN34" i="18"/>
  <c r="BN35" i="18"/>
  <c r="BN36" i="18"/>
  <c r="Y36" i="18"/>
  <c r="Y33" i="18"/>
  <c r="Y35" i="18"/>
  <c r="AC36" i="18"/>
  <c r="AC33" i="18"/>
  <c r="AC35" i="18"/>
  <c r="AG36" i="18"/>
  <c r="AG33" i="18"/>
  <c r="AG35" i="18"/>
  <c r="AK36" i="18"/>
  <c r="AK33" i="18"/>
  <c r="AK35" i="18"/>
  <c r="AO36" i="18"/>
  <c r="AO33" i="18"/>
  <c r="AO35" i="18"/>
  <c r="AS36" i="18"/>
  <c r="AS33" i="18"/>
  <c r="AS35" i="18"/>
  <c r="AW36" i="18"/>
  <c r="AW33" i="18"/>
  <c r="AW35" i="18"/>
  <c r="BA36" i="18"/>
  <c r="BA33" i="18"/>
  <c r="BA35" i="18"/>
  <c r="BE36" i="18"/>
  <c r="BE33" i="18"/>
  <c r="BE34" i="18"/>
  <c r="BE35" i="18"/>
  <c r="BI36" i="18"/>
  <c r="BI33" i="18"/>
  <c r="BI34" i="18"/>
  <c r="BI35" i="18"/>
  <c r="BM36" i="18"/>
  <c r="BM33" i="18"/>
  <c r="BM34" i="18"/>
  <c r="BM35" i="18"/>
  <c r="BQ36" i="18"/>
  <c r="BQ33" i="18"/>
  <c r="BQ34" i="18"/>
  <c r="BQ35" i="18"/>
  <c r="W36" i="18"/>
  <c r="AA36" i="18"/>
  <c r="AE36" i="18"/>
  <c r="AI36" i="18"/>
  <c r="AM36" i="18"/>
  <c r="AQ36" i="18"/>
  <c r="AU36" i="18"/>
  <c r="AY36" i="18"/>
  <c r="BC36" i="18"/>
  <c r="BG36" i="18"/>
  <c r="BK36" i="18"/>
  <c r="BO36" i="18"/>
  <c r="W35" i="18"/>
  <c r="AA35" i="18"/>
  <c r="AE35" i="18"/>
  <c r="AI35" i="18"/>
  <c r="AM35" i="18"/>
  <c r="AQ35" i="18"/>
  <c r="AU35" i="18"/>
  <c r="AY35" i="18"/>
  <c r="BC35" i="18"/>
  <c r="BG35" i="18"/>
  <c r="BK35" i="18"/>
  <c r="BO35" i="18"/>
  <c r="X36" i="18"/>
  <c r="AB36" i="18"/>
  <c r="AF36" i="18"/>
  <c r="AJ36" i="18"/>
  <c r="AN36" i="18"/>
  <c r="AR36" i="18"/>
  <c r="AV36" i="18"/>
  <c r="AZ36" i="18"/>
  <c r="BD36" i="18"/>
  <c r="BH36" i="18"/>
  <c r="BL36" i="18"/>
  <c r="BP36" i="18"/>
  <c r="BJ6" i="17"/>
  <c r="R6" i="17"/>
  <c r="AH6" i="17"/>
  <c r="AX6" i="17"/>
  <c r="N7" i="17"/>
  <c r="AH7" i="17"/>
  <c r="BF7" i="17"/>
  <c r="J9" i="17"/>
  <c r="AD9" i="17"/>
  <c r="N10" i="17"/>
  <c r="AH10" i="17"/>
  <c r="BF10" i="17"/>
  <c r="R11" i="17"/>
  <c r="AX11" i="17"/>
  <c r="N13" i="17"/>
  <c r="AT13" i="17"/>
  <c r="J14" i="17"/>
  <c r="AP14" i="17"/>
  <c r="AT15" i="17"/>
  <c r="K22" i="17"/>
  <c r="AA22" i="17"/>
  <c r="AQ22" i="17"/>
  <c r="BG22" i="17"/>
  <c r="L23" i="17"/>
  <c r="W23" i="17"/>
  <c r="AE23" i="17"/>
  <c r="AN23" i="17"/>
  <c r="AV23" i="17"/>
  <c r="BG23" i="17"/>
  <c r="BO23" i="17"/>
  <c r="G24" i="17"/>
  <c r="S24" i="17"/>
  <c r="AE24" i="17"/>
  <c r="AM24" i="17"/>
  <c r="AV24" i="17"/>
  <c r="BG24" i="17"/>
  <c r="BO24" i="17"/>
  <c r="H25" i="17"/>
  <c r="AN25" i="17"/>
  <c r="S26" i="17"/>
  <c r="AI26" i="17"/>
  <c r="AY26" i="17"/>
  <c r="BO26" i="17"/>
  <c r="O27" i="17"/>
  <c r="AE27" i="17"/>
  <c r="AU27" i="17"/>
  <c r="BK27" i="17"/>
  <c r="K28" i="17"/>
  <c r="AA28" i="17"/>
  <c r="AQ28" i="17"/>
  <c r="BG28" i="17"/>
  <c r="AB33" i="17"/>
  <c r="AR33" i="17"/>
  <c r="BH33" i="17"/>
  <c r="F6" i="17"/>
  <c r="V6" i="17"/>
  <c r="AL6" i="17"/>
  <c r="BB6" i="17"/>
  <c r="R7" i="17"/>
  <c r="AP7" i="17"/>
  <c r="BJ7" i="17"/>
  <c r="N9" i="17"/>
  <c r="AL9" i="17"/>
  <c r="R10" i="17"/>
  <c r="AP10" i="17"/>
  <c r="BJ10" i="17"/>
  <c r="V11" i="17"/>
  <c r="BB11" i="17"/>
  <c r="R13" i="17"/>
  <c r="AX13" i="17"/>
  <c r="AX14" i="17"/>
  <c r="O22" i="17"/>
  <c r="AE22" i="17"/>
  <c r="AU22" i="17"/>
  <c r="BK22" i="17"/>
  <c r="G23" i="17"/>
  <c r="O23" i="17"/>
  <c r="X23" i="17"/>
  <c r="AF23" i="17"/>
  <c r="AQ23" i="17"/>
  <c r="AY23" i="17"/>
  <c r="BH23" i="17"/>
  <c r="K24" i="17"/>
  <c r="T24" i="17"/>
  <c r="AF24" i="17"/>
  <c r="AQ24" i="17"/>
  <c r="AY24" i="17"/>
  <c r="BH24" i="17"/>
  <c r="BP24" i="17"/>
  <c r="T25" i="17"/>
  <c r="AZ25" i="17"/>
  <c r="G26" i="17"/>
  <c r="W26" i="17"/>
  <c r="AM26" i="17"/>
  <c r="BC26" i="17"/>
  <c r="S27" i="17"/>
  <c r="AI27" i="17"/>
  <c r="AY27" i="17"/>
  <c r="BO27" i="17"/>
  <c r="O28" i="17"/>
  <c r="AE28" i="17"/>
  <c r="AU28" i="17"/>
  <c r="BK28" i="17"/>
  <c r="AF33" i="17"/>
  <c r="AV33" i="17"/>
  <c r="BL33" i="17"/>
  <c r="J6" i="17"/>
  <c r="Z6" i="17"/>
  <c r="AP6" i="17"/>
  <c r="BE6" i="17"/>
  <c r="Z7" i="17"/>
  <c r="AT7" i="17"/>
  <c r="BN7" i="17"/>
  <c r="V9" i="17"/>
  <c r="AP9" i="17"/>
  <c r="Z10" i="17"/>
  <c r="AT10" i="17"/>
  <c r="BN10" i="17"/>
  <c r="AH11" i="17"/>
  <c r="BN11" i="17"/>
  <c r="AD13" i="17"/>
  <c r="BJ13" i="17"/>
  <c r="Z14" i="17"/>
  <c r="BF14" i="17"/>
  <c r="S22" i="17"/>
  <c r="AI22" i="17"/>
  <c r="AY22" i="17"/>
  <c r="H23" i="17"/>
  <c r="P23" i="17"/>
  <c r="AA23" i="17"/>
  <c r="AI23" i="17"/>
  <c r="AR23" i="17"/>
  <c r="BC23" i="17"/>
  <c r="BK23" i="17"/>
  <c r="O24" i="17"/>
  <c r="W24" i="17"/>
  <c r="AI24" i="17"/>
  <c r="AR24" i="17"/>
  <c r="AZ24" i="17"/>
  <c r="BK24" i="17"/>
  <c r="X25" i="17"/>
  <c r="BD25" i="17"/>
  <c r="K26" i="17"/>
  <c r="AA26" i="17"/>
  <c r="AQ26" i="17"/>
  <c r="BG26" i="17"/>
  <c r="G27" i="17"/>
  <c r="W27" i="17"/>
  <c r="AM27" i="17"/>
  <c r="BC27" i="17"/>
  <c r="S28" i="17"/>
  <c r="BO28" i="17"/>
  <c r="AJ33" i="17"/>
  <c r="AZ33" i="17"/>
  <c r="BP33" i="17"/>
  <c r="N6" i="17"/>
  <c r="AD6" i="17"/>
  <c r="AT6" i="17"/>
  <c r="BF6" i="17"/>
  <c r="J7" i="17"/>
  <c r="AD7" i="17"/>
  <c r="AX7" i="17"/>
  <c r="F9" i="17"/>
  <c r="Z9" i="17"/>
  <c r="AT9" i="17"/>
  <c r="AD10" i="17"/>
  <c r="F11" i="17"/>
  <c r="AL11" i="17"/>
  <c r="AH13" i="17"/>
  <c r="BN13" i="17"/>
  <c r="G22" i="17"/>
  <c r="W22" i="17"/>
  <c r="AM22" i="17"/>
  <c r="BC22" i="17"/>
  <c r="K23" i="17"/>
  <c r="S23" i="17"/>
  <c r="AB23" i="17"/>
  <c r="AM23" i="17"/>
  <c r="AU23" i="17"/>
  <c r="BD23" i="17"/>
  <c r="BL23" i="17"/>
  <c r="D24" i="17"/>
  <c r="P24" i="17"/>
  <c r="AA24" i="17"/>
  <c r="AJ24" i="17"/>
  <c r="AU24" i="17"/>
  <c r="BC24" i="17"/>
  <c r="BL24" i="17"/>
  <c r="D25" i="17"/>
  <c r="AJ25" i="17"/>
  <c r="BP25" i="17"/>
  <c r="O26" i="17"/>
  <c r="AE26" i="17"/>
  <c r="K27" i="17"/>
  <c r="AA27" i="17"/>
  <c r="G28" i="17"/>
  <c r="W28" i="17"/>
  <c r="X33" i="17"/>
  <c r="AN33" i="17"/>
  <c r="BD33" i="17"/>
  <c r="D19" i="17"/>
  <c r="D20" i="17"/>
  <c r="D18" i="17"/>
  <c r="D14" i="17"/>
  <c r="D10" i="17"/>
  <c r="D15" i="17"/>
  <c r="D16" i="17"/>
  <c r="D17" i="17"/>
  <c r="D11" i="17"/>
  <c r="D8" i="17"/>
  <c r="D7" i="17"/>
  <c r="D13" i="17"/>
  <c r="D12" i="17"/>
  <c r="D9" i="17"/>
  <c r="H19" i="17"/>
  <c r="H20" i="17"/>
  <c r="H18" i="17"/>
  <c r="H14" i="17"/>
  <c r="H10" i="17"/>
  <c r="H15" i="17"/>
  <c r="H16" i="17"/>
  <c r="H17" i="17"/>
  <c r="H12" i="17"/>
  <c r="H9" i="17"/>
  <c r="H11" i="17"/>
  <c r="H8" i="17"/>
  <c r="H7" i="17"/>
  <c r="H13" i="17"/>
  <c r="L19" i="17"/>
  <c r="L20" i="17"/>
  <c r="L14" i="17"/>
  <c r="L10" i="17"/>
  <c r="L18" i="17"/>
  <c r="L15" i="17"/>
  <c r="L16" i="17"/>
  <c r="L17" i="17"/>
  <c r="L13" i="17"/>
  <c r="L12" i="17"/>
  <c r="L9" i="17"/>
  <c r="L11" i="17"/>
  <c r="L8" i="17"/>
  <c r="L7" i="17"/>
  <c r="P19" i="17"/>
  <c r="P20" i="17"/>
  <c r="P14" i="17"/>
  <c r="P10" i="17"/>
  <c r="P15" i="17"/>
  <c r="P18" i="17"/>
  <c r="P16" i="17"/>
  <c r="P17" i="17"/>
  <c r="P7" i="17"/>
  <c r="P13" i="17"/>
  <c r="P12" i="17"/>
  <c r="P9" i="17"/>
  <c r="P11" i="17"/>
  <c r="P8" i="17"/>
  <c r="T19" i="17"/>
  <c r="T20" i="17"/>
  <c r="T14" i="17"/>
  <c r="T10" i="17"/>
  <c r="T15" i="17"/>
  <c r="T16" i="17"/>
  <c r="T18" i="17"/>
  <c r="T17" i="17"/>
  <c r="T11" i="17"/>
  <c r="T8" i="17"/>
  <c r="T7" i="17"/>
  <c r="T13" i="17"/>
  <c r="T12" i="17"/>
  <c r="T9" i="17"/>
  <c r="X19" i="17"/>
  <c r="X20" i="17"/>
  <c r="X18" i="17"/>
  <c r="X14" i="17"/>
  <c r="X10" i="17"/>
  <c r="X15" i="17"/>
  <c r="X16" i="17"/>
  <c r="X17" i="17"/>
  <c r="X12" i="17"/>
  <c r="X9" i="17"/>
  <c r="X11" i="17"/>
  <c r="X8" i="17"/>
  <c r="X7" i="17"/>
  <c r="X13" i="17"/>
  <c r="AB19" i="17"/>
  <c r="AB20" i="17"/>
  <c r="AB14" i="17"/>
  <c r="AB10" i="17"/>
  <c r="AB18" i="17"/>
  <c r="AB15" i="17"/>
  <c r="AB16" i="17"/>
  <c r="AB17" i="17"/>
  <c r="AB13" i="17"/>
  <c r="AB12" i="17"/>
  <c r="AB9" i="17"/>
  <c r="AB11" i="17"/>
  <c r="AB8" i="17"/>
  <c r="AB7" i="17"/>
  <c r="AF19" i="17"/>
  <c r="AF20" i="17"/>
  <c r="AF14" i="17"/>
  <c r="AF10" i="17"/>
  <c r="AF15" i="17"/>
  <c r="AF18" i="17"/>
  <c r="AF16" i="17"/>
  <c r="AF17" i="17"/>
  <c r="AF7" i="17"/>
  <c r="AF13" i="17"/>
  <c r="AF12" i="17"/>
  <c r="AF9" i="17"/>
  <c r="AF11" i="17"/>
  <c r="AF8" i="17"/>
  <c r="AF6" i="17"/>
  <c r="AJ19" i="17"/>
  <c r="AJ20" i="17"/>
  <c r="AJ14" i="17"/>
  <c r="AJ10" i="17"/>
  <c r="AJ15" i="17"/>
  <c r="AJ16" i="17"/>
  <c r="AJ18" i="17"/>
  <c r="AJ17" i="17"/>
  <c r="AJ11" i="17"/>
  <c r="AJ8" i="17"/>
  <c r="AJ7" i="17"/>
  <c r="AJ13" i="17"/>
  <c r="AJ12" i="17"/>
  <c r="AJ9" i="17"/>
  <c r="AJ6" i="17"/>
  <c r="AN19" i="17"/>
  <c r="AN20" i="17"/>
  <c r="AN18" i="17"/>
  <c r="AN14" i="17"/>
  <c r="AN10" i="17"/>
  <c r="AN15" i="17"/>
  <c r="AN16" i="17"/>
  <c r="AN17" i="17"/>
  <c r="AN12" i="17"/>
  <c r="AN9" i="17"/>
  <c r="AN11" i="17"/>
  <c r="AN8" i="17"/>
  <c r="AN7" i="17"/>
  <c r="AN13" i="17"/>
  <c r="AN6" i="17"/>
  <c r="AR19" i="17"/>
  <c r="AR20" i="17"/>
  <c r="AR14" i="17"/>
  <c r="AR10" i="17"/>
  <c r="AR18" i="17"/>
  <c r="AR15" i="17"/>
  <c r="AR16" i="17"/>
  <c r="AR17" i="17"/>
  <c r="AR13" i="17"/>
  <c r="AR12" i="17"/>
  <c r="AR9" i="17"/>
  <c r="AR11" i="17"/>
  <c r="AR8" i="17"/>
  <c r="AR7" i="17"/>
  <c r="AR6" i="17"/>
  <c r="E20" i="17"/>
  <c r="E15" i="17"/>
  <c r="E11" i="17"/>
  <c r="E7" i="17"/>
  <c r="E19" i="17"/>
  <c r="E16" i="17"/>
  <c r="E17" i="17"/>
  <c r="E18" i="17"/>
  <c r="E13" i="17"/>
  <c r="E10" i="17"/>
  <c r="E14" i="17"/>
  <c r="E12" i="17"/>
  <c r="E9" i="17"/>
  <c r="E6" i="17"/>
  <c r="E8" i="17"/>
  <c r="I20" i="17"/>
  <c r="I15" i="17"/>
  <c r="I11" i="17"/>
  <c r="I7" i="17"/>
  <c r="I16" i="17"/>
  <c r="I19" i="17"/>
  <c r="I17" i="17"/>
  <c r="I18" i="17"/>
  <c r="I14" i="17"/>
  <c r="I8" i="17"/>
  <c r="I13" i="17"/>
  <c r="I10" i="17"/>
  <c r="I6" i="17"/>
  <c r="I12" i="17"/>
  <c r="I9" i="17"/>
  <c r="M20" i="17"/>
  <c r="M18" i="17"/>
  <c r="M15" i="17"/>
  <c r="M11" i="17"/>
  <c r="M7" i="17"/>
  <c r="M16" i="17"/>
  <c r="M17" i="17"/>
  <c r="M19" i="17"/>
  <c r="M12" i="17"/>
  <c r="M9" i="17"/>
  <c r="M8" i="17"/>
  <c r="M14" i="17"/>
  <c r="M6" i="17"/>
  <c r="M13" i="17"/>
  <c r="M10" i="17"/>
  <c r="H6" i="17"/>
  <c r="P6" i="17"/>
  <c r="X6" i="17"/>
  <c r="G20" i="17"/>
  <c r="G17" i="17"/>
  <c r="G13" i="17"/>
  <c r="G9" i="17"/>
  <c r="G18" i="17"/>
  <c r="G14" i="17"/>
  <c r="G19" i="17"/>
  <c r="G16" i="17"/>
  <c r="G6" i="17"/>
  <c r="G15" i="17"/>
  <c r="G12" i="17"/>
  <c r="G11" i="17"/>
  <c r="G8" i="17"/>
  <c r="G10" i="17"/>
  <c r="G7" i="17"/>
  <c r="K18" i="17"/>
  <c r="K19" i="17"/>
  <c r="K17" i="17"/>
  <c r="K13" i="17"/>
  <c r="K9" i="17"/>
  <c r="K14" i="17"/>
  <c r="K20" i="17"/>
  <c r="K16" i="17"/>
  <c r="K10" i="17"/>
  <c r="K7" i="17"/>
  <c r="K6" i="17"/>
  <c r="K12" i="17"/>
  <c r="K15" i="17"/>
  <c r="K11" i="17"/>
  <c r="K8" i="17"/>
  <c r="O18" i="17"/>
  <c r="O20" i="17"/>
  <c r="O17" i="17"/>
  <c r="O13" i="17"/>
  <c r="O9" i="17"/>
  <c r="O19" i="17"/>
  <c r="O14" i="17"/>
  <c r="O16" i="17"/>
  <c r="O11" i="17"/>
  <c r="O8" i="17"/>
  <c r="O6" i="17"/>
  <c r="O15" i="17"/>
  <c r="O10" i="17"/>
  <c r="O7" i="17"/>
  <c r="O12" i="17"/>
  <c r="S18" i="17"/>
  <c r="S17" i="17"/>
  <c r="S13" i="17"/>
  <c r="S9" i="17"/>
  <c r="S14" i="17"/>
  <c r="S20" i="17"/>
  <c r="S19" i="17"/>
  <c r="S16" i="17"/>
  <c r="S12" i="17"/>
  <c r="S6" i="17"/>
  <c r="S11" i="17"/>
  <c r="S8" i="17"/>
  <c r="S10" i="17"/>
  <c r="S7" i="17"/>
  <c r="S15" i="17"/>
  <c r="W18" i="17"/>
  <c r="W20" i="17"/>
  <c r="W17" i="17"/>
  <c r="W13" i="17"/>
  <c r="W9" i="17"/>
  <c r="W14" i="17"/>
  <c r="W19" i="17"/>
  <c r="W16" i="17"/>
  <c r="W6" i="17"/>
  <c r="W15" i="17"/>
  <c r="W12" i="17"/>
  <c r="W11" i="17"/>
  <c r="W8" i="17"/>
  <c r="W10" i="17"/>
  <c r="W7" i="17"/>
  <c r="AA18" i="17"/>
  <c r="AA19" i="17"/>
  <c r="AA17" i="17"/>
  <c r="AA13" i="17"/>
  <c r="AA9" i="17"/>
  <c r="AA14" i="17"/>
  <c r="AA20" i="17"/>
  <c r="AA16" i="17"/>
  <c r="AA10" i="17"/>
  <c r="AA7" i="17"/>
  <c r="AA6" i="17"/>
  <c r="AA12" i="17"/>
  <c r="AA15" i="17"/>
  <c r="AA11" i="17"/>
  <c r="AA8" i="17"/>
  <c r="AE18" i="17"/>
  <c r="AE20" i="17"/>
  <c r="AE17" i="17"/>
  <c r="AE13" i="17"/>
  <c r="AE9" i="17"/>
  <c r="AE19" i="17"/>
  <c r="AE14" i="17"/>
  <c r="AE16" i="17"/>
  <c r="AE11" i="17"/>
  <c r="AE8" i="17"/>
  <c r="AE6" i="17"/>
  <c r="AE15" i="17"/>
  <c r="AE10" i="17"/>
  <c r="AE7" i="17"/>
  <c r="AE12" i="17"/>
  <c r="AI18" i="17"/>
  <c r="AI17" i="17"/>
  <c r="AI13" i="17"/>
  <c r="AI9" i="17"/>
  <c r="AI14" i="17"/>
  <c r="AI20" i="17"/>
  <c r="AI19" i="17"/>
  <c r="AI16" i="17"/>
  <c r="AI12" i="17"/>
  <c r="AI6" i="17"/>
  <c r="AI11" i="17"/>
  <c r="AI8" i="17"/>
  <c r="AI10" i="17"/>
  <c r="AI7" i="17"/>
  <c r="AI15" i="17"/>
  <c r="AM18" i="17"/>
  <c r="AM20" i="17"/>
  <c r="AM17" i="17"/>
  <c r="AM13" i="17"/>
  <c r="AM9" i="17"/>
  <c r="AM14" i="17"/>
  <c r="AM19" i="17"/>
  <c r="AM16" i="17"/>
  <c r="AM6" i="17"/>
  <c r="AM15" i="17"/>
  <c r="AM12" i="17"/>
  <c r="AM11" i="17"/>
  <c r="AM8" i="17"/>
  <c r="AM10" i="17"/>
  <c r="AM7" i="17"/>
  <c r="AQ18" i="17"/>
  <c r="AQ19" i="17"/>
  <c r="AQ17" i="17"/>
  <c r="AQ13" i="17"/>
  <c r="AQ9" i="17"/>
  <c r="AQ14" i="17"/>
  <c r="AQ20" i="17"/>
  <c r="AQ16" i="17"/>
  <c r="AQ10" i="17"/>
  <c r="AQ7" i="17"/>
  <c r="AQ6" i="17"/>
  <c r="AQ12" i="17"/>
  <c r="AQ15" i="17"/>
  <c r="AQ11" i="17"/>
  <c r="AQ8" i="17"/>
  <c r="AU18" i="17"/>
  <c r="AU20" i="17"/>
  <c r="AU17" i="17"/>
  <c r="AU13" i="17"/>
  <c r="AU9" i="17"/>
  <c r="AU19" i="17"/>
  <c r="AU14" i="17"/>
  <c r="AU16" i="17"/>
  <c r="AU11" i="17"/>
  <c r="AU8" i="17"/>
  <c r="AU6" i="17"/>
  <c r="AU15" i="17"/>
  <c r="AU10" i="17"/>
  <c r="AU7" i="17"/>
  <c r="AU12" i="17"/>
  <c r="AY18" i="17"/>
  <c r="AY17" i="17"/>
  <c r="AY13" i="17"/>
  <c r="AY9" i="17"/>
  <c r="AY14" i="17"/>
  <c r="AY20" i="17"/>
  <c r="AY19" i="17"/>
  <c r="AY16" i="17"/>
  <c r="AY12" i="17"/>
  <c r="AY6" i="17"/>
  <c r="AY11" i="17"/>
  <c r="AY8" i="17"/>
  <c r="AY10" i="17"/>
  <c r="AY7" i="17"/>
  <c r="AY15" i="17"/>
  <c r="BC18" i="17"/>
  <c r="BC20" i="17"/>
  <c r="BC17" i="17"/>
  <c r="BC13" i="17"/>
  <c r="BC14" i="17"/>
  <c r="BC19" i="17"/>
  <c r="BC16" i="17"/>
  <c r="BC6" i="17"/>
  <c r="BC12" i="17"/>
  <c r="BC15" i="17"/>
  <c r="BC11" i="17"/>
  <c r="BC8" i="17"/>
  <c r="BC10" i="17"/>
  <c r="BC7" i="17"/>
  <c r="BG18" i="17"/>
  <c r="BG19" i="17"/>
  <c r="BG17" i="17"/>
  <c r="BG13" i="17"/>
  <c r="BG14" i="17"/>
  <c r="BG20" i="17"/>
  <c r="BG16" i="17"/>
  <c r="BG10" i="17"/>
  <c r="BG7" i="17"/>
  <c r="BG15" i="17"/>
  <c r="BG6" i="17"/>
  <c r="BG12" i="17"/>
  <c r="BG11" i="17"/>
  <c r="BG8" i="17"/>
  <c r="BK18" i="17"/>
  <c r="BK20" i="17"/>
  <c r="BK17" i="17"/>
  <c r="BK13" i="17"/>
  <c r="BK19" i="17"/>
  <c r="BK14" i="17"/>
  <c r="BK15" i="17"/>
  <c r="BK16" i="17"/>
  <c r="BK11" i="17"/>
  <c r="BK8" i="17"/>
  <c r="BK10" i="17"/>
  <c r="BK7" i="17"/>
  <c r="BK6" i="17"/>
  <c r="BK12" i="17"/>
  <c r="BO18" i="17"/>
  <c r="BO17" i="17"/>
  <c r="BO13" i="17"/>
  <c r="BO14" i="17"/>
  <c r="BO20" i="17"/>
  <c r="BO19" i="17"/>
  <c r="BO15" i="17"/>
  <c r="BO16" i="17"/>
  <c r="BO12" i="17"/>
  <c r="BO11" i="17"/>
  <c r="BO8" i="17"/>
  <c r="BO10" i="17"/>
  <c r="BO7" i="17"/>
  <c r="BO6" i="17"/>
  <c r="D6" i="17"/>
  <c r="L6" i="17"/>
  <c r="T6" i="17"/>
  <c r="AB6" i="17"/>
  <c r="AV6" i="17"/>
  <c r="AZ6" i="17"/>
  <c r="U8" i="17"/>
  <c r="AK8" i="17"/>
  <c r="AV8" i="17"/>
  <c r="BA8" i="17"/>
  <c r="BL8" i="17"/>
  <c r="BQ8" i="17"/>
  <c r="Y9" i="17"/>
  <c r="AO9" i="17"/>
  <c r="AZ9" i="17"/>
  <c r="AC10" i="17"/>
  <c r="AS10" i="17"/>
  <c r="BI10" i="17"/>
  <c r="Y12" i="17"/>
  <c r="AO12" i="17"/>
  <c r="BE12" i="17"/>
  <c r="AC13" i="17"/>
  <c r="AS13" i="17"/>
  <c r="BI13" i="17"/>
  <c r="AV19" i="17"/>
  <c r="AV20" i="17"/>
  <c r="AV14" i="17"/>
  <c r="AV10" i="17"/>
  <c r="AV15" i="17"/>
  <c r="AV18" i="17"/>
  <c r="AV16" i="17"/>
  <c r="AV17" i="17"/>
  <c r="AZ19" i="17"/>
  <c r="AZ20" i="17"/>
  <c r="AZ14" i="17"/>
  <c r="AZ10" i="17"/>
  <c r="AZ15" i="17"/>
  <c r="AZ16" i="17"/>
  <c r="AZ18" i="17"/>
  <c r="AZ17" i="17"/>
  <c r="BD19" i="17"/>
  <c r="BD20" i="17"/>
  <c r="BD18" i="17"/>
  <c r="BD14" i="17"/>
  <c r="BD10" i="17"/>
  <c r="BD6" i="17"/>
  <c r="BD15" i="17"/>
  <c r="BD16" i="17"/>
  <c r="BD17" i="17"/>
  <c r="BH19" i="17"/>
  <c r="BH20" i="17"/>
  <c r="BH14" i="17"/>
  <c r="BH10" i="17"/>
  <c r="BH6" i="17"/>
  <c r="BH18" i="17"/>
  <c r="BH15" i="17"/>
  <c r="BH16" i="17"/>
  <c r="BH17" i="17"/>
  <c r="BL19" i="17"/>
  <c r="BL20" i="17"/>
  <c r="BL14" i="17"/>
  <c r="BL10" i="17"/>
  <c r="BL6" i="17"/>
  <c r="BL15" i="17"/>
  <c r="BL18" i="17"/>
  <c r="BL16" i="17"/>
  <c r="BL17" i="17"/>
  <c r="BP19" i="17"/>
  <c r="BP20" i="17"/>
  <c r="BP14" i="17"/>
  <c r="BP10" i="17"/>
  <c r="BP6" i="17"/>
  <c r="BP15" i="17"/>
  <c r="BP16" i="17"/>
  <c r="BP18" i="17"/>
  <c r="BP17" i="17"/>
  <c r="Q6" i="17"/>
  <c r="U6" i="17"/>
  <c r="Y6" i="17"/>
  <c r="AC6" i="17"/>
  <c r="AG6" i="17"/>
  <c r="AK6" i="17"/>
  <c r="AO6" i="17"/>
  <c r="AS6" i="17"/>
  <c r="AW6" i="17"/>
  <c r="BA6" i="17"/>
  <c r="BQ6" i="17"/>
  <c r="BD7" i="17"/>
  <c r="BH8" i="17"/>
  <c r="U9" i="17"/>
  <c r="AK9" i="17"/>
  <c r="AV9" i="17"/>
  <c r="Y10" i="17"/>
  <c r="AO10" i="17"/>
  <c r="BE10" i="17"/>
  <c r="BH11" i="17"/>
  <c r="U12" i="17"/>
  <c r="AK12" i="17"/>
  <c r="AV12" i="17"/>
  <c r="BA12" i="17"/>
  <c r="BL12" i="17"/>
  <c r="BQ12" i="17"/>
  <c r="AZ13" i="17"/>
  <c r="BP13" i="17"/>
  <c r="F15" i="17"/>
  <c r="N15" i="17"/>
  <c r="V15" i="17"/>
  <c r="AD15" i="17"/>
  <c r="AL15" i="17"/>
  <c r="Q20" i="17"/>
  <c r="Q19" i="17"/>
  <c r="Q15" i="17"/>
  <c r="Q11" i="17"/>
  <c r="Q7" i="17"/>
  <c r="Q18" i="17"/>
  <c r="Q16" i="17"/>
  <c r="Q17" i="17"/>
  <c r="U20" i="17"/>
  <c r="U15" i="17"/>
  <c r="U11" i="17"/>
  <c r="U7" i="17"/>
  <c r="U19" i="17"/>
  <c r="U16" i="17"/>
  <c r="U18" i="17"/>
  <c r="U17" i="17"/>
  <c r="Y20" i="17"/>
  <c r="Y15" i="17"/>
  <c r="Y11" i="17"/>
  <c r="Y7" i="17"/>
  <c r="Y16" i="17"/>
  <c r="Y19" i="17"/>
  <c r="Y17" i="17"/>
  <c r="Y18" i="17"/>
  <c r="AC20" i="17"/>
  <c r="AC18" i="17"/>
  <c r="AC15" i="17"/>
  <c r="AC11" i="17"/>
  <c r="AC7" i="17"/>
  <c r="AC16" i="17"/>
  <c r="AC17" i="17"/>
  <c r="AC19" i="17"/>
  <c r="AG20" i="17"/>
  <c r="AG19" i="17"/>
  <c r="AG15" i="17"/>
  <c r="AG11" i="17"/>
  <c r="AG7" i="17"/>
  <c r="AG18" i="17"/>
  <c r="AG16" i="17"/>
  <c r="AG17" i="17"/>
  <c r="AK20" i="17"/>
  <c r="AK15" i="17"/>
  <c r="AK11" i="17"/>
  <c r="AK7" i="17"/>
  <c r="AK19" i="17"/>
  <c r="AK16" i="17"/>
  <c r="AK18" i="17"/>
  <c r="AK17" i="17"/>
  <c r="AO20" i="17"/>
  <c r="AO15" i="17"/>
  <c r="AO11" i="17"/>
  <c r="AO7" i="17"/>
  <c r="AO16" i="17"/>
  <c r="AO19" i="17"/>
  <c r="AO17" i="17"/>
  <c r="AO18" i="17"/>
  <c r="AS20" i="17"/>
  <c r="AS18" i="17"/>
  <c r="AS15" i="17"/>
  <c r="AS11" i="17"/>
  <c r="AS7" i="17"/>
  <c r="AS16" i="17"/>
  <c r="AS17" i="17"/>
  <c r="AS19" i="17"/>
  <c r="AW20" i="17"/>
  <c r="AW19" i="17"/>
  <c r="AW15" i="17"/>
  <c r="AW11" i="17"/>
  <c r="AW7" i="17"/>
  <c r="AW18" i="17"/>
  <c r="AW16" i="17"/>
  <c r="AW17" i="17"/>
  <c r="BA20" i="17"/>
  <c r="BA15" i="17"/>
  <c r="BA11" i="17"/>
  <c r="BA7" i="17"/>
  <c r="BA19" i="17"/>
  <c r="BA16" i="17"/>
  <c r="BA18" i="17"/>
  <c r="BA17" i="17"/>
  <c r="BE20" i="17"/>
  <c r="BE15" i="17"/>
  <c r="BE11" i="17"/>
  <c r="BE7" i="17"/>
  <c r="BE16" i="17"/>
  <c r="BE19" i="17"/>
  <c r="BE17" i="17"/>
  <c r="BE18" i="17"/>
  <c r="BI20" i="17"/>
  <c r="BI18" i="17"/>
  <c r="BI15" i="17"/>
  <c r="BI11" i="17"/>
  <c r="BI7" i="17"/>
  <c r="BI16" i="17"/>
  <c r="BI17" i="17"/>
  <c r="BI19" i="17"/>
  <c r="BM20" i="17"/>
  <c r="BM19" i="17"/>
  <c r="BM15" i="17"/>
  <c r="BM11" i="17"/>
  <c r="BM7" i="17"/>
  <c r="BM18" i="17"/>
  <c r="BM16" i="17"/>
  <c r="BM17" i="17"/>
  <c r="BQ20" i="17"/>
  <c r="BQ15" i="17"/>
  <c r="BQ11" i="17"/>
  <c r="BQ7" i="17"/>
  <c r="BQ19" i="17"/>
  <c r="BQ16" i="17"/>
  <c r="BQ18" i="17"/>
  <c r="BQ17" i="17"/>
  <c r="BM6" i="17"/>
  <c r="AZ7" i="17"/>
  <c r="BP7" i="17"/>
  <c r="AC8" i="17"/>
  <c r="AS8" i="17"/>
  <c r="BD8" i="17"/>
  <c r="BI8" i="17"/>
  <c r="Q9" i="17"/>
  <c r="AG9" i="17"/>
  <c r="AW9" i="17"/>
  <c r="J10" i="17"/>
  <c r="U10" i="17"/>
  <c r="AK10" i="17"/>
  <c r="BA10" i="17"/>
  <c r="BQ10" i="17"/>
  <c r="N11" i="17"/>
  <c r="AD11" i="17"/>
  <c r="AT11" i="17"/>
  <c r="BD11" i="17"/>
  <c r="BJ11" i="17"/>
  <c r="Q12" i="17"/>
  <c r="AG12" i="17"/>
  <c r="AW12" i="17"/>
  <c r="BH12" i="17"/>
  <c r="BM12" i="17"/>
  <c r="U13" i="17"/>
  <c r="AK13" i="17"/>
  <c r="AV13" i="17"/>
  <c r="BA13" i="17"/>
  <c r="BL13" i="17"/>
  <c r="BQ13" i="17"/>
  <c r="F19" i="17"/>
  <c r="F16" i="17"/>
  <c r="F12" i="17"/>
  <c r="F8" i="17"/>
  <c r="F20" i="17"/>
  <c r="F17" i="17"/>
  <c r="F18" i="17"/>
  <c r="J16" i="17"/>
  <c r="J12" i="17"/>
  <c r="J8" i="17"/>
  <c r="J19" i="17"/>
  <c r="J17" i="17"/>
  <c r="J18" i="17"/>
  <c r="J20" i="17"/>
  <c r="N16" i="17"/>
  <c r="N12" i="17"/>
  <c r="N8" i="17"/>
  <c r="N20" i="17"/>
  <c r="N17" i="17"/>
  <c r="N19" i="17"/>
  <c r="N18" i="17"/>
  <c r="R18" i="17"/>
  <c r="R16" i="17"/>
  <c r="R12" i="17"/>
  <c r="R8" i="17"/>
  <c r="R17" i="17"/>
  <c r="R20" i="17"/>
  <c r="R19" i="17"/>
  <c r="V19" i="17"/>
  <c r="V16" i="17"/>
  <c r="V12" i="17"/>
  <c r="V8" i="17"/>
  <c r="V20" i="17"/>
  <c r="V18" i="17"/>
  <c r="V17" i="17"/>
  <c r="Z16" i="17"/>
  <c r="Z12" i="17"/>
  <c r="Z8" i="17"/>
  <c r="Z19" i="17"/>
  <c r="Z17" i="17"/>
  <c r="Z18" i="17"/>
  <c r="Z20" i="17"/>
  <c r="AD16" i="17"/>
  <c r="AD12" i="17"/>
  <c r="AD8" i="17"/>
  <c r="AD20" i="17"/>
  <c r="AD17" i="17"/>
  <c r="AD19" i="17"/>
  <c r="AD18" i="17"/>
  <c r="AH18" i="17"/>
  <c r="AH16" i="17"/>
  <c r="AH12" i="17"/>
  <c r="AH8" i="17"/>
  <c r="AH17" i="17"/>
  <c r="AH20" i="17"/>
  <c r="AH19" i="17"/>
  <c r="AL19" i="17"/>
  <c r="AL16" i="17"/>
  <c r="AL12" i="17"/>
  <c r="AL8" i="17"/>
  <c r="AL20" i="17"/>
  <c r="AL18" i="17"/>
  <c r="AL17" i="17"/>
  <c r="AP16" i="17"/>
  <c r="AP12" i="17"/>
  <c r="AP8" i="17"/>
  <c r="AP19" i="17"/>
  <c r="AP17" i="17"/>
  <c r="AP18" i="17"/>
  <c r="AP20" i="17"/>
  <c r="AT16" i="17"/>
  <c r="AT12" i="17"/>
  <c r="AT8" i="17"/>
  <c r="AT20" i="17"/>
  <c r="AT17" i="17"/>
  <c r="AT19" i="17"/>
  <c r="AT18" i="17"/>
  <c r="AX18" i="17"/>
  <c r="AX16" i="17"/>
  <c r="AX12" i="17"/>
  <c r="AX8" i="17"/>
  <c r="AX17" i="17"/>
  <c r="AX20" i="17"/>
  <c r="AX19" i="17"/>
  <c r="BB19" i="17"/>
  <c r="BB16" i="17"/>
  <c r="BB12" i="17"/>
  <c r="BB8" i="17"/>
  <c r="BB20" i="17"/>
  <c r="BB18" i="17"/>
  <c r="BB17" i="17"/>
  <c r="BB15" i="17"/>
  <c r="BF16" i="17"/>
  <c r="BF12" i="17"/>
  <c r="BF8" i="17"/>
  <c r="BF19" i="17"/>
  <c r="BF17" i="17"/>
  <c r="BF18" i="17"/>
  <c r="BF20" i="17"/>
  <c r="BF15" i="17"/>
  <c r="BJ16" i="17"/>
  <c r="BJ12" i="17"/>
  <c r="BJ8" i="17"/>
  <c r="BJ20" i="17"/>
  <c r="BJ17" i="17"/>
  <c r="BJ19" i="17"/>
  <c r="BJ18" i="17"/>
  <c r="BJ15" i="17"/>
  <c r="BN18" i="17"/>
  <c r="BN16" i="17"/>
  <c r="BN12" i="17"/>
  <c r="BN8" i="17"/>
  <c r="BN17" i="17"/>
  <c r="BN20" i="17"/>
  <c r="BN19" i="17"/>
  <c r="BN15" i="17"/>
  <c r="BI6" i="17"/>
  <c r="BN6" i="17"/>
  <c r="F7" i="17"/>
  <c r="V7" i="17"/>
  <c r="AL7" i="17"/>
  <c r="AV7" i="17"/>
  <c r="BB7" i="17"/>
  <c r="BL7" i="17"/>
  <c r="Y8" i="17"/>
  <c r="AO8" i="17"/>
  <c r="AZ8" i="17"/>
  <c r="BE8" i="17"/>
  <c r="BP8" i="17"/>
  <c r="R9" i="17"/>
  <c r="AC9" i="17"/>
  <c r="AH9" i="17"/>
  <c r="AS9" i="17"/>
  <c r="AX9" i="17"/>
  <c r="F10" i="17"/>
  <c r="Q10" i="17"/>
  <c r="V10" i="17"/>
  <c r="AG10" i="17"/>
  <c r="AL10" i="17"/>
  <c r="AW10" i="17"/>
  <c r="BB10" i="17"/>
  <c r="BM10" i="17"/>
  <c r="J11" i="17"/>
  <c r="Z11" i="17"/>
  <c r="AP11" i="17"/>
  <c r="AZ11" i="17"/>
  <c r="BF11" i="17"/>
  <c r="BP11" i="17"/>
  <c r="AC12" i="17"/>
  <c r="AS12" i="17"/>
  <c r="BD12" i="17"/>
  <c r="BI12" i="17"/>
  <c r="F13" i="17"/>
  <c r="Q13" i="17"/>
  <c r="V13" i="17"/>
  <c r="AG13" i="17"/>
  <c r="AL13" i="17"/>
  <c r="AW13" i="17"/>
  <c r="BB13" i="17"/>
  <c r="BH13" i="17"/>
  <c r="BM13" i="17"/>
  <c r="Q14" i="17"/>
  <c r="Y14" i="17"/>
  <c r="AG14" i="17"/>
  <c r="AO14" i="17"/>
  <c r="AW14" i="17"/>
  <c r="BE14" i="17"/>
  <c r="BM14" i="17"/>
  <c r="J15" i="17"/>
  <c r="R15" i="17"/>
  <c r="Z15" i="17"/>
  <c r="AH15" i="17"/>
  <c r="AP15" i="17"/>
  <c r="AX15" i="17"/>
  <c r="R23" i="17"/>
  <c r="E31" i="17"/>
  <c r="E27" i="17"/>
  <c r="E23" i="17"/>
  <c r="E28" i="17"/>
  <c r="E30" i="17"/>
  <c r="E26" i="17"/>
  <c r="E29" i="17"/>
  <c r="E25" i="17"/>
  <c r="E22" i="17"/>
  <c r="E24" i="17"/>
  <c r="I27" i="17"/>
  <c r="I23" i="17"/>
  <c r="I28" i="17"/>
  <c r="I31" i="17"/>
  <c r="I30" i="17"/>
  <c r="I26" i="17"/>
  <c r="I25" i="17"/>
  <c r="I29" i="17"/>
  <c r="I24" i="17"/>
  <c r="M31" i="17"/>
  <c r="M27" i="17"/>
  <c r="M23" i="17"/>
  <c r="M28" i="17"/>
  <c r="M30" i="17"/>
  <c r="M24" i="17"/>
  <c r="M29" i="17"/>
  <c r="M26" i="17"/>
  <c r="M25" i="17"/>
  <c r="Q27" i="17"/>
  <c r="Q23" i="17"/>
  <c r="Q28" i="17"/>
  <c r="Q31" i="17"/>
  <c r="Q30" i="17"/>
  <c r="Q25" i="17"/>
  <c r="Q22" i="17"/>
  <c r="Q24" i="17"/>
  <c r="Q29" i="17"/>
  <c r="Q26" i="17"/>
  <c r="U31" i="17"/>
  <c r="U27" i="17"/>
  <c r="U23" i="17"/>
  <c r="U28" i="17"/>
  <c r="U30" i="17"/>
  <c r="U26" i="17"/>
  <c r="U29" i="17"/>
  <c r="U25" i="17"/>
  <c r="U22" i="17"/>
  <c r="U24" i="17"/>
  <c r="Y27" i="17"/>
  <c r="Y23" i="17"/>
  <c r="Y28" i="17"/>
  <c r="Y31" i="17"/>
  <c r="Y30" i="17"/>
  <c r="Y26" i="17"/>
  <c r="Y25" i="17"/>
  <c r="Y29" i="17"/>
  <c r="Y24" i="17"/>
  <c r="AC31" i="17"/>
  <c r="AC27" i="17"/>
  <c r="AC23" i="17"/>
  <c r="AC28" i="17"/>
  <c r="AC30" i="17"/>
  <c r="AC24" i="17"/>
  <c r="AC29" i="17"/>
  <c r="AC26" i="17"/>
  <c r="AC25" i="17"/>
  <c r="AG27" i="17"/>
  <c r="AG23" i="17"/>
  <c r="AG28" i="17"/>
  <c r="AG31" i="17"/>
  <c r="AG30" i="17"/>
  <c r="AG25" i="17"/>
  <c r="AG22" i="17"/>
  <c r="AG24" i="17"/>
  <c r="AG29" i="17"/>
  <c r="AG26" i="17"/>
  <c r="AK31" i="17"/>
  <c r="AK30" i="17"/>
  <c r="AK27" i="17"/>
  <c r="AK23" i="17"/>
  <c r="AK28" i="17"/>
  <c r="AK26" i="17"/>
  <c r="AK29" i="17"/>
  <c r="AK25" i="17"/>
  <c r="AK22" i="17"/>
  <c r="AK24" i="17"/>
  <c r="AO27" i="17"/>
  <c r="AO23" i="17"/>
  <c r="AO30" i="17"/>
  <c r="AO28" i="17"/>
  <c r="AO31" i="17"/>
  <c r="AO26" i="17"/>
  <c r="AO25" i="17"/>
  <c r="AO29" i="17"/>
  <c r="AO24" i="17"/>
  <c r="AS31" i="17"/>
  <c r="AS27" i="17"/>
  <c r="AS23" i="17"/>
  <c r="AS28" i="17"/>
  <c r="AS30" i="17"/>
  <c r="AS24" i="17"/>
  <c r="AS29" i="17"/>
  <c r="AS26" i="17"/>
  <c r="AS25" i="17"/>
  <c r="AW27" i="17"/>
  <c r="AW23" i="17"/>
  <c r="AW28" i="17"/>
  <c r="AW31" i="17"/>
  <c r="AW30" i="17"/>
  <c r="AW25" i="17"/>
  <c r="AW22" i="17"/>
  <c r="AW24" i="17"/>
  <c r="AW29" i="17"/>
  <c r="AW26" i="17"/>
  <c r="BA31" i="17"/>
  <c r="BA30" i="17"/>
  <c r="BA27" i="17"/>
  <c r="BA23" i="17"/>
  <c r="BA28" i="17"/>
  <c r="BA26" i="17"/>
  <c r="BA25" i="17"/>
  <c r="BA22" i="17"/>
  <c r="BA29" i="17"/>
  <c r="BA24" i="17"/>
  <c r="BE27" i="17"/>
  <c r="BE23" i="17"/>
  <c r="BE30" i="17"/>
  <c r="BE28" i="17"/>
  <c r="BE31" i="17"/>
  <c r="BE29" i="17"/>
  <c r="BE26" i="17"/>
  <c r="BE25" i="17"/>
  <c r="BE24" i="17"/>
  <c r="BI31" i="17"/>
  <c r="BI27" i="17"/>
  <c r="BI23" i="17"/>
  <c r="BI28" i="17"/>
  <c r="BI30" i="17"/>
  <c r="BI29" i="17"/>
  <c r="BI24" i="17"/>
  <c r="BI26" i="17"/>
  <c r="BI25" i="17"/>
  <c r="BM27" i="17"/>
  <c r="BM23" i="17"/>
  <c r="BM30" i="17"/>
  <c r="BM28" i="17"/>
  <c r="BM31" i="17"/>
  <c r="BM25" i="17"/>
  <c r="BM22" i="17"/>
  <c r="BM24" i="17"/>
  <c r="BM29" i="17"/>
  <c r="BM26" i="17"/>
  <c r="BQ31" i="17"/>
  <c r="BQ27" i="17"/>
  <c r="BQ23" i="17"/>
  <c r="BQ28" i="17"/>
  <c r="BQ30" i="17"/>
  <c r="BQ26" i="17"/>
  <c r="BQ25" i="17"/>
  <c r="BQ22" i="17"/>
  <c r="BQ29" i="17"/>
  <c r="BQ24" i="17"/>
  <c r="AH22" i="17"/>
  <c r="F28" i="17"/>
  <c r="F24" i="17"/>
  <c r="F29" i="17"/>
  <c r="F31" i="17"/>
  <c r="F30" i="17"/>
  <c r="F25" i="17"/>
  <c r="F22" i="17"/>
  <c r="F27" i="17"/>
  <c r="F26" i="17"/>
  <c r="J28" i="17"/>
  <c r="J24" i="17"/>
  <c r="J31" i="17"/>
  <c r="J29" i="17"/>
  <c r="J26" i="17"/>
  <c r="J23" i="17"/>
  <c r="J25" i="17"/>
  <c r="J22" i="17"/>
  <c r="J30" i="17"/>
  <c r="J27" i="17"/>
  <c r="N28" i="17"/>
  <c r="N24" i="17"/>
  <c r="N29" i="17"/>
  <c r="N31" i="17"/>
  <c r="N27" i="17"/>
  <c r="N26" i="17"/>
  <c r="N23" i="17"/>
  <c r="N30" i="17"/>
  <c r="N25" i="17"/>
  <c r="R28" i="17"/>
  <c r="R24" i="17"/>
  <c r="R31" i="17"/>
  <c r="R29" i="17"/>
  <c r="R30" i="17"/>
  <c r="R27" i="17"/>
  <c r="R26" i="17"/>
  <c r="R25" i="17"/>
  <c r="V28" i="17"/>
  <c r="V24" i="17"/>
  <c r="V29" i="17"/>
  <c r="V30" i="17"/>
  <c r="V31" i="17"/>
  <c r="V25" i="17"/>
  <c r="V22" i="17"/>
  <c r="V27" i="17"/>
  <c r="V26" i="17"/>
  <c r="Z28" i="17"/>
  <c r="Z24" i="17"/>
  <c r="Z31" i="17"/>
  <c r="Z29" i="17"/>
  <c r="Z30" i="17"/>
  <c r="Z26" i="17"/>
  <c r="Z23" i="17"/>
  <c r="Z25" i="17"/>
  <c r="Z22" i="17"/>
  <c r="Z27" i="17"/>
  <c r="AD28" i="17"/>
  <c r="AD24" i="17"/>
  <c r="AD29" i="17"/>
  <c r="AD30" i="17"/>
  <c r="AD31" i="17"/>
  <c r="AD27" i="17"/>
  <c r="AD26" i="17"/>
  <c r="AD23" i="17"/>
  <c r="AD25" i="17"/>
  <c r="AH28" i="17"/>
  <c r="AH24" i="17"/>
  <c r="AH31" i="17"/>
  <c r="AH29" i="17"/>
  <c r="AH30" i="17"/>
  <c r="AH27" i="17"/>
  <c r="AH26" i="17"/>
  <c r="AH25" i="17"/>
  <c r="AL28" i="17"/>
  <c r="AL24" i="17"/>
  <c r="AL29" i="17"/>
  <c r="AL31" i="17"/>
  <c r="AL30" i="17"/>
  <c r="AL25" i="17"/>
  <c r="AL22" i="17"/>
  <c r="AL27" i="17"/>
  <c r="AL26" i="17"/>
  <c r="AP30" i="17"/>
  <c r="AP28" i="17"/>
  <c r="AP24" i="17"/>
  <c r="AP31" i="17"/>
  <c r="AP29" i="17"/>
  <c r="AP26" i="17"/>
  <c r="AP23" i="17"/>
  <c r="AP25" i="17"/>
  <c r="AP22" i="17"/>
  <c r="AP27" i="17"/>
  <c r="AT28" i="17"/>
  <c r="AT24" i="17"/>
  <c r="AT30" i="17"/>
  <c r="AT29" i="17"/>
  <c r="AT31" i="17"/>
  <c r="AT27" i="17"/>
  <c r="AT26" i="17"/>
  <c r="AT23" i="17"/>
  <c r="AT25" i="17"/>
  <c r="AX28" i="17"/>
  <c r="AX24" i="17"/>
  <c r="AX31" i="17"/>
  <c r="AX29" i="17"/>
  <c r="AX30" i="17"/>
  <c r="AX27" i="17"/>
  <c r="AX26" i="17"/>
  <c r="AX25" i="17"/>
  <c r="BB28" i="17"/>
  <c r="BB24" i="17"/>
  <c r="BB29" i="17"/>
  <c r="BB31" i="17"/>
  <c r="BB30" i="17"/>
  <c r="BB27" i="17"/>
  <c r="BB25" i="17"/>
  <c r="BB22" i="17"/>
  <c r="BB26" i="17"/>
  <c r="BB23" i="17"/>
  <c r="BF30" i="17"/>
  <c r="BF28" i="17"/>
  <c r="BF24" i="17"/>
  <c r="BF31" i="17"/>
  <c r="BF29" i="17"/>
  <c r="BF26" i="17"/>
  <c r="BF23" i="17"/>
  <c r="BF25" i="17"/>
  <c r="BF22" i="17"/>
  <c r="BF27" i="17"/>
  <c r="BJ30" i="17"/>
  <c r="BJ28" i="17"/>
  <c r="BJ24" i="17"/>
  <c r="BJ29" i="17"/>
  <c r="BJ31" i="17"/>
  <c r="BJ27" i="17"/>
  <c r="BJ26" i="17"/>
  <c r="BJ23" i="17"/>
  <c r="BJ25" i="17"/>
  <c r="BN30" i="17"/>
  <c r="BN28" i="17"/>
  <c r="BN24" i="17"/>
  <c r="BN31" i="17"/>
  <c r="BN29" i="17"/>
  <c r="BN27" i="17"/>
  <c r="BN26" i="17"/>
  <c r="BN25" i="17"/>
  <c r="M22" i="17"/>
  <c r="AC22" i="17"/>
  <c r="AS22" i="17"/>
  <c r="BI22" i="17"/>
  <c r="V23" i="17"/>
  <c r="AX23" i="17"/>
  <c r="BN23" i="17"/>
  <c r="N22" i="17"/>
  <c r="AD22" i="17"/>
  <c r="AT22" i="17"/>
  <c r="BJ22" i="17"/>
  <c r="AL23" i="17"/>
  <c r="D27" i="17"/>
  <c r="T27" i="17"/>
  <c r="AJ27" i="17"/>
  <c r="P28" i="17"/>
  <c r="AF28" i="17"/>
  <c r="AV28" i="17"/>
  <c r="BL28" i="17"/>
  <c r="P27" i="17"/>
  <c r="AF27" i="17"/>
  <c r="D29" i="17"/>
  <c r="L29" i="17"/>
  <c r="T29" i="17"/>
  <c r="AB29" i="17"/>
  <c r="AJ29" i="17"/>
  <c r="AR29" i="17"/>
  <c r="L24" i="17"/>
  <c r="AB24" i="17"/>
  <c r="L27" i="17"/>
  <c r="AB27" i="17"/>
  <c r="AR27" i="17"/>
  <c r="D31" i="17"/>
  <c r="D30" i="17"/>
  <c r="D26" i="17"/>
  <c r="D22" i="17"/>
  <c r="H31" i="17"/>
  <c r="H30" i="17"/>
  <c r="H26" i="17"/>
  <c r="H22" i="17"/>
  <c r="L31" i="17"/>
  <c r="L30" i="17"/>
  <c r="L26" i="17"/>
  <c r="L22" i="17"/>
  <c r="P31" i="17"/>
  <c r="P30" i="17"/>
  <c r="P26" i="17"/>
  <c r="P22" i="17"/>
  <c r="T31" i="17"/>
  <c r="T30" i="17"/>
  <c r="T26" i="17"/>
  <c r="T22" i="17"/>
  <c r="X31" i="17"/>
  <c r="X30" i="17"/>
  <c r="X26" i="17"/>
  <c r="X22" i="17"/>
  <c r="AB31" i="17"/>
  <c r="AB30" i="17"/>
  <c r="AB26" i="17"/>
  <c r="AB22" i="17"/>
  <c r="AF31" i="17"/>
  <c r="AF30" i="17"/>
  <c r="AF26" i="17"/>
  <c r="AF22" i="17"/>
  <c r="AJ31" i="17"/>
  <c r="AJ26" i="17"/>
  <c r="AJ22" i="17"/>
  <c r="AJ30" i="17"/>
  <c r="AN31" i="17"/>
  <c r="AN26" i="17"/>
  <c r="AN22" i="17"/>
  <c r="AN30" i="17"/>
  <c r="AR31" i="17"/>
  <c r="AR26" i="17"/>
  <c r="AR22" i="17"/>
  <c r="AR30" i="17"/>
  <c r="AV31" i="17"/>
  <c r="AV30" i="17"/>
  <c r="AV26" i="17"/>
  <c r="AV22" i="17"/>
  <c r="AV27" i="17"/>
  <c r="AZ31" i="17"/>
  <c r="AZ26" i="17"/>
  <c r="AZ22" i="17"/>
  <c r="AZ30" i="17"/>
  <c r="AZ27" i="17"/>
  <c r="AZ29" i="17"/>
  <c r="BD31" i="17"/>
  <c r="BD26" i="17"/>
  <c r="BD22" i="17"/>
  <c r="BD27" i="17"/>
  <c r="BD30" i="17"/>
  <c r="BD29" i="17"/>
  <c r="BH31" i="17"/>
  <c r="BH30" i="17"/>
  <c r="BH26" i="17"/>
  <c r="BH22" i="17"/>
  <c r="BH27" i="17"/>
  <c r="BH29" i="17"/>
  <c r="BL31" i="17"/>
  <c r="BL26" i="17"/>
  <c r="BL22" i="17"/>
  <c r="BL27" i="17"/>
  <c r="BL30" i="17"/>
  <c r="BL29" i="17"/>
  <c r="BP31" i="17"/>
  <c r="BP30" i="17"/>
  <c r="BP26" i="17"/>
  <c r="BP22" i="17"/>
  <c r="BP27" i="17"/>
  <c r="BP29" i="17"/>
  <c r="D23" i="17"/>
  <c r="T23" i="17"/>
  <c r="AJ23" i="17"/>
  <c r="AZ23" i="17"/>
  <c r="BP23" i="17"/>
  <c r="H24" i="17"/>
  <c r="X24" i="17"/>
  <c r="AN24" i="17"/>
  <c r="BD24" i="17"/>
  <c r="L25" i="17"/>
  <c r="AB25" i="17"/>
  <c r="AR25" i="17"/>
  <c r="BH25" i="17"/>
  <c r="H27" i="17"/>
  <c r="X27" i="17"/>
  <c r="AN27" i="17"/>
  <c r="H29" i="17"/>
  <c r="P29" i="17"/>
  <c r="X29" i="17"/>
  <c r="AF29" i="17"/>
  <c r="AN29" i="17"/>
  <c r="AV29" i="17"/>
  <c r="G30" i="17"/>
  <c r="K30" i="17"/>
  <c r="O30" i="17"/>
  <c r="S30" i="17"/>
  <c r="W30" i="17"/>
  <c r="AA30" i="17"/>
  <c r="AE30" i="17"/>
  <c r="W36" i="17"/>
  <c r="W35" i="17"/>
  <c r="W33" i="17"/>
  <c r="AA36" i="17"/>
  <c r="AA35" i="17"/>
  <c r="AA33" i="17"/>
  <c r="AE36" i="17"/>
  <c r="AE35" i="17"/>
  <c r="AE33" i="17"/>
  <c r="AI36" i="17"/>
  <c r="AI35" i="17"/>
  <c r="AI33" i="17"/>
  <c r="AM36" i="17"/>
  <c r="AM35" i="17"/>
  <c r="AM33" i="17"/>
  <c r="AQ36" i="17"/>
  <c r="AQ35" i="17"/>
  <c r="AQ33" i="17"/>
  <c r="AU36" i="17"/>
  <c r="AU35" i="17"/>
  <c r="AU33" i="17"/>
  <c r="AY36" i="17"/>
  <c r="AY35" i="17"/>
  <c r="AY33" i="17"/>
  <c r="BC36" i="17"/>
  <c r="BC35" i="17"/>
  <c r="BC33" i="17"/>
  <c r="BG36" i="17"/>
  <c r="BG35" i="17"/>
  <c r="BG34" i="17"/>
  <c r="BG33" i="17"/>
  <c r="BK36" i="17"/>
  <c r="BK35" i="17"/>
  <c r="BK34" i="17"/>
  <c r="BK33" i="17"/>
  <c r="BO36" i="17"/>
  <c r="BO35" i="17"/>
  <c r="BO34" i="17"/>
  <c r="BO33" i="17"/>
  <c r="AI30" i="17"/>
  <c r="AI31" i="17"/>
  <c r="AM30" i="17"/>
  <c r="AM31" i="17"/>
  <c r="AQ30" i="17"/>
  <c r="AQ31" i="17"/>
  <c r="AU30" i="17"/>
  <c r="AU31" i="17"/>
  <c r="AY30" i="17"/>
  <c r="AY31" i="17"/>
  <c r="BC30" i="17"/>
  <c r="BC31" i="17"/>
  <c r="BG30" i="17"/>
  <c r="BG31" i="17"/>
  <c r="BK30" i="17"/>
  <c r="BK31" i="17"/>
  <c r="BO30" i="17"/>
  <c r="BO31" i="17"/>
  <c r="G25" i="17"/>
  <c r="K25" i="17"/>
  <c r="O25" i="17"/>
  <c r="S25" i="17"/>
  <c r="W25" i="17"/>
  <c r="AA25" i="17"/>
  <c r="AE25" i="17"/>
  <c r="AI25" i="17"/>
  <c r="AM25" i="17"/>
  <c r="AQ25" i="17"/>
  <c r="AU25" i="17"/>
  <c r="AY25" i="17"/>
  <c r="BC25" i="17"/>
  <c r="BG25" i="17"/>
  <c r="BK25" i="17"/>
  <c r="BO25" i="17"/>
  <c r="G29" i="17"/>
  <c r="K29" i="17"/>
  <c r="O29" i="17"/>
  <c r="S29" i="17"/>
  <c r="W29" i="17"/>
  <c r="AA29" i="17"/>
  <c r="AE29" i="17"/>
  <c r="AI29" i="17"/>
  <c r="AM29" i="17"/>
  <c r="AQ29" i="17"/>
  <c r="AU29" i="17"/>
  <c r="AY29" i="17"/>
  <c r="BC29" i="17"/>
  <c r="BG29" i="17"/>
  <c r="BK29" i="17"/>
  <c r="BO29" i="17"/>
  <c r="BD34" i="17"/>
  <c r="BH34" i="17"/>
  <c r="BL34" i="17"/>
  <c r="BP34" i="17"/>
  <c r="X35" i="17"/>
  <c r="AB35" i="17"/>
  <c r="AF35" i="17"/>
  <c r="AJ35" i="17"/>
  <c r="AN35" i="17"/>
  <c r="AR35" i="17"/>
  <c r="AV35" i="17"/>
  <c r="AZ35" i="17"/>
  <c r="BD35" i="17"/>
  <c r="BH35" i="17"/>
  <c r="BL35" i="17"/>
  <c r="BP35" i="17"/>
  <c r="Y33" i="17"/>
  <c r="AC33" i="17"/>
  <c r="AG33" i="17"/>
  <c r="AK33" i="17"/>
  <c r="AO33" i="17"/>
  <c r="AS33" i="17"/>
  <c r="AW33" i="17"/>
  <c r="BA33" i="17"/>
  <c r="BE33" i="17"/>
  <c r="BI33" i="17"/>
  <c r="BM33" i="17"/>
  <c r="BQ33" i="17"/>
  <c r="BE34" i="17"/>
  <c r="BI34" i="17"/>
  <c r="BM34" i="17"/>
  <c r="BQ34" i="17"/>
  <c r="Y35" i="17"/>
  <c r="AC35" i="17"/>
  <c r="AG35" i="17"/>
  <c r="AK35" i="17"/>
  <c r="AO35" i="17"/>
  <c r="AS35" i="17"/>
  <c r="AW35" i="17"/>
  <c r="BA35" i="17"/>
  <c r="BE35" i="17"/>
  <c r="BI35" i="17"/>
  <c r="BM35" i="17"/>
  <c r="BQ35" i="17"/>
  <c r="Z33" i="17"/>
  <c r="AD33" i="17"/>
  <c r="AH33" i="17"/>
  <c r="AL33" i="17"/>
  <c r="AP33" i="17"/>
  <c r="AT33" i="17"/>
  <c r="AX33" i="17"/>
  <c r="BB33" i="17"/>
  <c r="BF33" i="17"/>
  <c r="BJ33" i="17"/>
  <c r="BN33" i="17"/>
  <c r="BF34" i="17"/>
  <c r="BJ34" i="17"/>
  <c r="BN34" i="17"/>
  <c r="Z35" i="17"/>
  <c r="AD35" i="17"/>
  <c r="AH35" i="17"/>
  <c r="AL35" i="17"/>
  <c r="AP35" i="17"/>
  <c r="AT35" i="17"/>
  <c r="AX35" i="17"/>
  <c r="BB35" i="17"/>
  <c r="BF35" i="17"/>
  <c r="BJ35" i="17"/>
  <c r="BN35" i="17"/>
  <c r="F24" i="16"/>
  <c r="R25" i="16"/>
  <c r="AD26" i="16"/>
  <c r="Z27" i="16"/>
  <c r="N22" i="16"/>
  <c r="N23" i="16"/>
  <c r="Z24" i="16"/>
  <c r="AL25" i="16"/>
  <c r="AX26" i="16"/>
  <c r="AL22" i="16"/>
  <c r="AH23" i="16"/>
  <c r="AT24" i="16"/>
  <c r="BJ34" i="16"/>
  <c r="J26" i="16"/>
  <c r="J27" i="16"/>
  <c r="BN34" i="16"/>
  <c r="AO6" i="16"/>
  <c r="BA7" i="16"/>
  <c r="AS8" i="16"/>
  <c r="AK9" i="16"/>
  <c r="AC10" i="16"/>
  <c r="U11" i="16"/>
  <c r="BM12" i="16"/>
  <c r="Y6" i="16"/>
  <c r="AS6" i="16"/>
  <c r="BM6" i="16"/>
  <c r="Q7" i="16"/>
  <c r="AK7" i="16"/>
  <c r="BE7" i="16"/>
  <c r="I8" i="16"/>
  <c r="AC8" i="16"/>
  <c r="AW8" i="16"/>
  <c r="U9" i="16"/>
  <c r="AO9" i="16"/>
  <c r="M10" i="16"/>
  <c r="AG10" i="16"/>
  <c r="BE10" i="16"/>
  <c r="E11" i="16"/>
  <c r="Y11" i="16"/>
  <c r="BE11" i="16"/>
  <c r="Q12" i="16"/>
  <c r="AO13" i="16"/>
  <c r="V22" i="16"/>
  <c r="AO22" i="16"/>
  <c r="BE22" i="16"/>
  <c r="R23" i="16"/>
  <c r="AL23" i="16"/>
  <c r="BJ23" i="16"/>
  <c r="J24" i="16"/>
  <c r="AD24" i="16"/>
  <c r="BB24" i="16"/>
  <c r="V25" i="16"/>
  <c r="AT25" i="16"/>
  <c r="BN25" i="16"/>
  <c r="N26" i="16"/>
  <c r="AL26" i="16"/>
  <c r="BB26" i="16"/>
  <c r="N27" i="16"/>
  <c r="AD27" i="16"/>
  <c r="BI6" i="16"/>
  <c r="AG7" i="16"/>
  <c r="Y8" i="16"/>
  <c r="Q9" i="16"/>
  <c r="I10" i="16"/>
  <c r="AW10" i="16"/>
  <c r="I12" i="16"/>
  <c r="I6" i="16"/>
  <c r="AW6" i="16"/>
  <c r="AO7" i="16"/>
  <c r="BM7" i="16"/>
  <c r="M8" i="16"/>
  <c r="AG8" i="16"/>
  <c r="BE8" i="16"/>
  <c r="E9" i="16"/>
  <c r="Y9" i="16"/>
  <c r="AW9" i="16"/>
  <c r="Q10" i="16"/>
  <c r="AO10" i="16"/>
  <c r="BI10" i="16"/>
  <c r="I11" i="16"/>
  <c r="BM11" i="16"/>
  <c r="AG12" i="16"/>
  <c r="BE13" i="16"/>
  <c r="F22" i="16"/>
  <c r="Z22" i="16"/>
  <c r="AP22" i="16"/>
  <c r="BF22" i="16"/>
  <c r="V23" i="16"/>
  <c r="AT23" i="16"/>
  <c r="N24" i="16"/>
  <c r="AL24" i="16"/>
  <c r="BF24" i="16"/>
  <c r="F25" i="16"/>
  <c r="AD25" i="16"/>
  <c r="AX25" i="16"/>
  <c r="V26" i="16"/>
  <c r="AP26" i="16"/>
  <c r="AH27" i="16"/>
  <c r="Q6" i="16"/>
  <c r="I7" i="16"/>
  <c r="BM8" i="16"/>
  <c r="BA11" i="16"/>
  <c r="AG6" i="16"/>
  <c r="Y7" i="16"/>
  <c r="AW7" i="16"/>
  <c r="Q8" i="16"/>
  <c r="Y10" i="16"/>
  <c r="AW11" i="16"/>
  <c r="AD22" i="16"/>
  <c r="AT22" i="16"/>
  <c r="BJ22" i="16"/>
  <c r="F23" i="16"/>
  <c r="V24" i="16"/>
  <c r="BJ24" i="16"/>
  <c r="F26" i="16"/>
  <c r="BF34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G6" i="16"/>
  <c r="L6" i="16"/>
  <c r="W6" i="16"/>
  <c r="AB6" i="16"/>
  <c r="AM6" i="16"/>
  <c r="AR6" i="16"/>
  <c r="BC6" i="16"/>
  <c r="BH6" i="16"/>
  <c r="D7" i="16"/>
  <c r="O7" i="16"/>
  <c r="T7" i="16"/>
  <c r="AE7" i="16"/>
  <c r="AJ7" i="16"/>
  <c r="AU7" i="16"/>
  <c r="AZ7" i="16"/>
  <c r="BK7" i="16"/>
  <c r="BP7" i="16"/>
  <c r="G8" i="16"/>
  <c r="L8" i="16"/>
  <c r="W8" i="16"/>
  <c r="AB8" i="16"/>
  <c r="AM8" i="16"/>
  <c r="AR8" i="16"/>
  <c r="BC8" i="16"/>
  <c r="BH8" i="16"/>
  <c r="D9" i="16"/>
  <c r="O9" i="16"/>
  <c r="T9" i="16"/>
  <c r="AJ9" i="16"/>
  <c r="AZ9" i="16"/>
  <c r="G10" i="16"/>
  <c r="AB10" i="16"/>
  <c r="AR10" i="16"/>
  <c r="O11" i="16"/>
  <c r="AB11" i="16"/>
  <c r="AJ11" i="16"/>
  <c r="BL11" i="16"/>
  <c r="AR12" i="16"/>
  <c r="G19" i="16"/>
  <c r="G17" i="16"/>
  <c r="G15" i="16"/>
  <c r="G13" i="16"/>
  <c r="G20" i="16"/>
  <c r="G18" i="16"/>
  <c r="G16" i="16"/>
  <c r="G14" i="16"/>
  <c r="K18" i="16"/>
  <c r="K16" i="16"/>
  <c r="K14" i="16"/>
  <c r="K12" i="16"/>
  <c r="K20" i="16"/>
  <c r="K19" i="16"/>
  <c r="K17" i="16"/>
  <c r="K15" i="16"/>
  <c r="K13" i="16"/>
  <c r="O19" i="16"/>
  <c r="O20" i="16"/>
  <c r="O18" i="16"/>
  <c r="O16" i="16"/>
  <c r="O14" i="16"/>
  <c r="O17" i="16"/>
  <c r="O15" i="16"/>
  <c r="S20" i="16"/>
  <c r="S17" i="16"/>
  <c r="S15" i="16"/>
  <c r="S13" i="16"/>
  <c r="S11" i="16"/>
  <c r="S19" i="16"/>
  <c r="S18" i="16"/>
  <c r="S16" i="16"/>
  <c r="S14" i="16"/>
  <c r="S12" i="16"/>
  <c r="W19" i="16"/>
  <c r="W17" i="16"/>
  <c r="W15" i="16"/>
  <c r="W13" i="16"/>
  <c r="W20" i="16"/>
  <c r="W18" i="16"/>
  <c r="W16" i="16"/>
  <c r="W14" i="16"/>
  <c r="AA18" i="16"/>
  <c r="AA16" i="16"/>
  <c r="AA14" i="16"/>
  <c r="AA12" i="16"/>
  <c r="AA20" i="16"/>
  <c r="AA19" i="16"/>
  <c r="AA17" i="16"/>
  <c r="AA15" i="16"/>
  <c r="AA13" i="16"/>
  <c r="AE19" i="16"/>
  <c r="AE20" i="16"/>
  <c r="AE18" i="16"/>
  <c r="AE16" i="16"/>
  <c r="AE14" i="16"/>
  <c r="AE17" i="16"/>
  <c r="AE15" i="16"/>
  <c r="AI20" i="16"/>
  <c r="AI17" i="16"/>
  <c r="AI15" i="16"/>
  <c r="AI13" i="16"/>
  <c r="AI11" i="16"/>
  <c r="AI19" i="16"/>
  <c r="AI18" i="16"/>
  <c r="AI16" i="16"/>
  <c r="AI14" i="16"/>
  <c r="AI12" i="16"/>
  <c r="AM19" i="16"/>
  <c r="AM17" i="16"/>
  <c r="AM15" i="16"/>
  <c r="AM13" i="16"/>
  <c r="AM20" i="16"/>
  <c r="AM18" i="16"/>
  <c r="AM16" i="16"/>
  <c r="AM14" i="16"/>
  <c r="AQ18" i="16"/>
  <c r="AQ16" i="16"/>
  <c r="AQ14" i="16"/>
  <c r="AQ12" i="16"/>
  <c r="AQ20" i="16"/>
  <c r="AQ19" i="16"/>
  <c r="AQ17" i="16"/>
  <c r="AQ15" i="16"/>
  <c r="AQ13" i="16"/>
  <c r="AU19" i="16"/>
  <c r="AU20" i="16"/>
  <c r="AU18" i="16"/>
  <c r="AU16" i="16"/>
  <c r="AU14" i="16"/>
  <c r="AU12" i="16"/>
  <c r="AU17" i="16"/>
  <c r="AU15" i="16"/>
  <c r="AY20" i="16"/>
  <c r="AY17" i="16"/>
  <c r="AY15" i="16"/>
  <c r="AY13" i="16"/>
  <c r="AY11" i="16"/>
  <c r="AY19" i="16"/>
  <c r="AY18" i="16"/>
  <c r="AY16" i="16"/>
  <c r="AY14" i="16"/>
  <c r="AY12" i="16"/>
  <c r="BC19" i="16"/>
  <c r="BC17" i="16"/>
  <c r="BC15" i="16"/>
  <c r="BC13" i="16"/>
  <c r="BC20" i="16"/>
  <c r="BC18" i="16"/>
  <c r="BC16" i="16"/>
  <c r="BC14" i="16"/>
  <c r="BG19" i="16"/>
  <c r="BG18" i="16"/>
  <c r="BG16" i="16"/>
  <c r="BG14" i="16"/>
  <c r="BG12" i="16"/>
  <c r="BG20" i="16"/>
  <c r="BG17" i="16"/>
  <c r="BG15" i="16"/>
  <c r="BG13" i="16"/>
  <c r="BK20" i="16"/>
  <c r="BK18" i="16"/>
  <c r="BK16" i="16"/>
  <c r="BK14" i="16"/>
  <c r="BK12" i="16"/>
  <c r="BK19" i="16"/>
  <c r="BK17" i="16"/>
  <c r="BK15" i="16"/>
  <c r="BK13" i="16"/>
  <c r="BO20" i="16"/>
  <c r="BO17" i="16"/>
  <c r="BO15" i="16"/>
  <c r="BO13" i="16"/>
  <c r="BO11" i="16"/>
  <c r="BO19" i="16"/>
  <c r="BO18" i="16"/>
  <c r="BO16" i="16"/>
  <c r="BO14" i="16"/>
  <c r="BO12" i="16"/>
  <c r="H6" i="16"/>
  <c r="S6" i="16"/>
  <c r="X6" i="16"/>
  <c r="AI6" i="16"/>
  <c r="AN6" i="16"/>
  <c r="AY6" i="16"/>
  <c r="BD6" i="16"/>
  <c r="BO6" i="16"/>
  <c r="K7" i="16"/>
  <c r="P7" i="16"/>
  <c r="AA7" i="16"/>
  <c r="AF7" i="16"/>
  <c r="AQ7" i="16"/>
  <c r="AV7" i="16"/>
  <c r="BG7" i="16"/>
  <c r="BL7" i="16"/>
  <c r="H8" i="16"/>
  <c r="S8" i="16"/>
  <c r="X8" i="16"/>
  <c r="AI8" i="16"/>
  <c r="AN8" i="16"/>
  <c r="AY8" i="16"/>
  <c r="BD8" i="16"/>
  <c r="BO8" i="16"/>
  <c r="K9" i="16"/>
  <c r="P9" i="16"/>
  <c r="AA9" i="16"/>
  <c r="AQ9" i="16"/>
  <c r="S10" i="16"/>
  <c r="AI10" i="16"/>
  <c r="AY10" i="16"/>
  <c r="BO10" i="16"/>
  <c r="K11" i="16"/>
  <c r="W11" i="16"/>
  <c r="AE11" i="16"/>
  <c r="BG11" i="16"/>
  <c r="T12" i="16"/>
  <c r="AE12" i="16"/>
  <c r="D20" i="16"/>
  <c r="D18" i="16"/>
  <c r="D16" i="16"/>
  <c r="D14" i="16"/>
  <c r="D19" i="16"/>
  <c r="D17" i="16"/>
  <c r="D15" i="16"/>
  <c r="H20" i="16"/>
  <c r="H19" i="16"/>
  <c r="H17" i="16"/>
  <c r="H15" i="16"/>
  <c r="H13" i="16"/>
  <c r="H18" i="16"/>
  <c r="H16" i="16"/>
  <c r="H14" i="16"/>
  <c r="H12" i="16"/>
  <c r="L20" i="16"/>
  <c r="L19" i="16"/>
  <c r="L17" i="16"/>
  <c r="L15" i="16"/>
  <c r="L13" i="16"/>
  <c r="L18" i="16"/>
  <c r="L16" i="16"/>
  <c r="L14" i="16"/>
  <c r="P20" i="16"/>
  <c r="P19" i="16"/>
  <c r="P18" i="16"/>
  <c r="P16" i="16"/>
  <c r="P14" i="16"/>
  <c r="P12" i="16"/>
  <c r="P17" i="16"/>
  <c r="P15" i="16"/>
  <c r="P13" i="16"/>
  <c r="T20" i="16"/>
  <c r="T19" i="16"/>
  <c r="T18" i="16"/>
  <c r="T16" i="16"/>
  <c r="T14" i="16"/>
  <c r="T17" i="16"/>
  <c r="T15" i="16"/>
  <c r="X20" i="16"/>
  <c r="X19" i="16"/>
  <c r="X17" i="16"/>
  <c r="X15" i="16"/>
  <c r="X13" i="16"/>
  <c r="X11" i="16"/>
  <c r="X18" i="16"/>
  <c r="X16" i="16"/>
  <c r="X14" i="16"/>
  <c r="X12" i="16"/>
  <c r="AB20" i="16"/>
  <c r="AB19" i="16"/>
  <c r="AB17" i="16"/>
  <c r="AB15" i="16"/>
  <c r="AB13" i="16"/>
  <c r="AB18" i="16"/>
  <c r="AB16" i="16"/>
  <c r="AB14" i="16"/>
  <c r="AF20" i="16"/>
  <c r="AF19" i="16"/>
  <c r="AF18" i="16"/>
  <c r="AF16" i="16"/>
  <c r="AF14" i="16"/>
  <c r="AF12" i="16"/>
  <c r="AF17" i="16"/>
  <c r="AF15" i="16"/>
  <c r="AF13" i="16"/>
  <c r="AJ20" i="16"/>
  <c r="AJ19" i="16"/>
  <c r="AJ18" i="16"/>
  <c r="AJ16" i="16"/>
  <c r="AJ14" i="16"/>
  <c r="AJ12" i="16"/>
  <c r="AJ17" i="16"/>
  <c r="AJ15" i="16"/>
  <c r="AN20" i="16"/>
  <c r="AN19" i="16"/>
  <c r="AN17" i="16"/>
  <c r="AN15" i="16"/>
  <c r="AN13" i="16"/>
  <c r="AN11" i="16"/>
  <c r="AN18" i="16"/>
  <c r="AN16" i="16"/>
  <c r="AN14" i="16"/>
  <c r="AN12" i="16"/>
  <c r="AR20" i="16"/>
  <c r="AR19" i="16"/>
  <c r="AR17" i="16"/>
  <c r="AR15" i="16"/>
  <c r="AR13" i="16"/>
  <c r="AR18" i="16"/>
  <c r="AR16" i="16"/>
  <c r="AR14" i="16"/>
  <c r="AV20" i="16"/>
  <c r="AV19" i="16"/>
  <c r="AV18" i="16"/>
  <c r="AV16" i="16"/>
  <c r="AV14" i="16"/>
  <c r="AV12" i="16"/>
  <c r="AV17" i="16"/>
  <c r="AV15" i="16"/>
  <c r="AV13" i="16"/>
  <c r="AZ20" i="16"/>
  <c r="AZ19" i="16"/>
  <c r="AZ18" i="16"/>
  <c r="AZ16" i="16"/>
  <c r="AZ14" i="16"/>
  <c r="AZ12" i="16"/>
  <c r="AZ17" i="16"/>
  <c r="AZ15" i="16"/>
  <c r="BD20" i="16"/>
  <c r="BD19" i="16"/>
  <c r="BD17" i="16"/>
  <c r="BD15" i="16"/>
  <c r="BD13" i="16"/>
  <c r="BD11" i="16"/>
  <c r="BD18" i="16"/>
  <c r="BD16" i="16"/>
  <c r="BD14" i="16"/>
  <c r="BD12" i="16"/>
  <c r="BH20" i="16"/>
  <c r="BH19" i="16"/>
  <c r="BH17" i="16"/>
  <c r="BH15" i="16"/>
  <c r="BH13" i="16"/>
  <c r="BH18" i="16"/>
  <c r="BH16" i="16"/>
  <c r="BH14" i="16"/>
  <c r="BL20" i="16"/>
  <c r="BL19" i="16"/>
  <c r="BL18" i="16"/>
  <c r="BL16" i="16"/>
  <c r="BL14" i="16"/>
  <c r="BL12" i="16"/>
  <c r="BL17" i="16"/>
  <c r="BL15" i="16"/>
  <c r="BL13" i="16"/>
  <c r="BP20" i="16"/>
  <c r="BP19" i="16"/>
  <c r="BP18" i="16"/>
  <c r="BP16" i="16"/>
  <c r="BP14" i="16"/>
  <c r="BP12" i="16"/>
  <c r="BP17" i="16"/>
  <c r="BP15" i="16"/>
  <c r="BP13" i="16"/>
  <c r="D6" i="16"/>
  <c r="O6" i="16"/>
  <c r="T6" i="16"/>
  <c r="AE6" i="16"/>
  <c r="AJ6" i="16"/>
  <c r="AU6" i="16"/>
  <c r="AZ6" i="16"/>
  <c r="BK6" i="16"/>
  <c r="BP6" i="16"/>
  <c r="G7" i="16"/>
  <c r="L7" i="16"/>
  <c r="W7" i="16"/>
  <c r="AB7" i="16"/>
  <c r="AM7" i="16"/>
  <c r="AR7" i="16"/>
  <c r="BC7" i="16"/>
  <c r="BH7" i="16"/>
  <c r="D8" i="16"/>
  <c r="O8" i="16"/>
  <c r="T8" i="16"/>
  <c r="AE8" i="16"/>
  <c r="AJ8" i="16"/>
  <c r="AU8" i="16"/>
  <c r="AZ8" i="16"/>
  <c r="BK8" i="16"/>
  <c r="BP8" i="16"/>
  <c r="G9" i="16"/>
  <c r="L9" i="16"/>
  <c r="W9" i="16"/>
  <c r="AB9" i="16"/>
  <c r="AM9" i="16"/>
  <c r="AR9" i="16"/>
  <c r="D10" i="16"/>
  <c r="O10" i="16"/>
  <c r="T10" i="16"/>
  <c r="AE10" i="16"/>
  <c r="AJ10" i="16"/>
  <c r="AU10" i="16"/>
  <c r="AZ10" i="16"/>
  <c r="BK10" i="16"/>
  <c r="BP10" i="16"/>
  <c r="G11" i="16"/>
  <c r="L11" i="16"/>
  <c r="AF11" i="16"/>
  <c r="AM11" i="16"/>
  <c r="AU11" i="16"/>
  <c r="BH11" i="16"/>
  <c r="BP11" i="16"/>
  <c r="L12" i="16"/>
  <c r="W12" i="16"/>
  <c r="BC12" i="16"/>
  <c r="D13" i="16"/>
  <c r="AU13" i="16"/>
  <c r="E20" i="16"/>
  <c r="E18" i="16"/>
  <c r="E16" i="16"/>
  <c r="E14" i="16"/>
  <c r="E12" i="16"/>
  <c r="E19" i="16"/>
  <c r="E17" i="16"/>
  <c r="E15" i="16"/>
  <c r="E13" i="16"/>
  <c r="I20" i="16"/>
  <c r="I18" i="16"/>
  <c r="I16" i="16"/>
  <c r="I14" i="16"/>
  <c r="I19" i="16"/>
  <c r="I17" i="16"/>
  <c r="I15" i="16"/>
  <c r="M20" i="16"/>
  <c r="M17" i="16"/>
  <c r="M15" i="16"/>
  <c r="M13" i="16"/>
  <c r="M19" i="16"/>
  <c r="M18" i="16"/>
  <c r="M16" i="16"/>
  <c r="M14" i="16"/>
  <c r="M12" i="16"/>
  <c r="Q20" i="16"/>
  <c r="Q17" i="16"/>
  <c r="Q15" i="16"/>
  <c r="Q13" i="16"/>
  <c r="Q19" i="16"/>
  <c r="Q18" i="16"/>
  <c r="Q16" i="16"/>
  <c r="Q14" i="16"/>
  <c r="U20" i="16"/>
  <c r="U18" i="16"/>
  <c r="U16" i="16"/>
  <c r="U14" i="16"/>
  <c r="U12" i="16"/>
  <c r="U19" i="16"/>
  <c r="U17" i="16"/>
  <c r="U15" i="16"/>
  <c r="U13" i="16"/>
  <c r="Y20" i="16"/>
  <c r="Y18" i="16"/>
  <c r="Y16" i="16"/>
  <c r="Y14" i="16"/>
  <c r="Y19" i="16"/>
  <c r="Y17" i="16"/>
  <c r="Y15" i="16"/>
  <c r="AC20" i="16"/>
  <c r="AC17" i="16"/>
  <c r="AC15" i="16"/>
  <c r="AC13" i="16"/>
  <c r="AC11" i="16"/>
  <c r="AC19" i="16"/>
  <c r="AC18" i="16"/>
  <c r="AC16" i="16"/>
  <c r="AC14" i="16"/>
  <c r="AC12" i="16"/>
  <c r="AG20" i="16"/>
  <c r="AG17" i="16"/>
  <c r="AG15" i="16"/>
  <c r="AG13" i="16"/>
  <c r="AG19" i="16"/>
  <c r="AG18" i="16"/>
  <c r="AG16" i="16"/>
  <c r="AG14" i="16"/>
  <c r="AK20" i="16"/>
  <c r="AK18" i="16"/>
  <c r="AK16" i="16"/>
  <c r="AK14" i="16"/>
  <c r="AK12" i="16"/>
  <c r="AK19" i="16"/>
  <c r="AK17" i="16"/>
  <c r="AK15" i="16"/>
  <c r="AK13" i="16"/>
  <c r="AO20" i="16"/>
  <c r="AO18" i="16"/>
  <c r="AO16" i="16"/>
  <c r="AO14" i="16"/>
  <c r="AO12" i="16"/>
  <c r="AO19" i="16"/>
  <c r="AO17" i="16"/>
  <c r="AO15" i="16"/>
  <c r="AS20" i="16"/>
  <c r="AS17" i="16"/>
  <c r="AS15" i="16"/>
  <c r="AS13" i="16"/>
  <c r="AS11" i="16"/>
  <c r="AS19" i="16"/>
  <c r="AS18" i="16"/>
  <c r="AS16" i="16"/>
  <c r="AS14" i="16"/>
  <c r="AS12" i="16"/>
  <c r="AW20" i="16"/>
  <c r="AW17" i="16"/>
  <c r="AW15" i="16"/>
  <c r="AW13" i="16"/>
  <c r="AW19" i="16"/>
  <c r="AW18" i="16"/>
  <c r="AW16" i="16"/>
  <c r="AW14" i="16"/>
  <c r="BA20" i="16"/>
  <c r="BA19" i="16"/>
  <c r="BA18" i="16"/>
  <c r="BA16" i="16"/>
  <c r="BA14" i="16"/>
  <c r="BA12" i="16"/>
  <c r="BA17" i="16"/>
  <c r="BA15" i="16"/>
  <c r="BA13" i="16"/>
  <c r="BE20" i="16"/>
  <c r="BE19" i="16"/>
  <c r="BE18" i="16"/>
  <c r="BE16" i="16"/>
  <c r="BE14" i="16"/>
  <c r="BE12" i="16"/>
  <c r="BE17" i="16"/>
  <c r="BE15" i="16"/>
  <c r="BI19" i="16"/>
  <c r="BI20" i="16"/>
  <c r="BI17" i="16"/>
  <c r="BI15" i="16"/>
  <c r="BI13" i="16"/>
  <c r="BI11" i="16"/>
  <c r="BI18" i="16"/>
  <c r="BI16" i="16"/>
  <c r="BI14" i="16"/>
  <c r="BI12" i="16"/>
  <c r="BM19" i="16"/>
  <c r="BM20" i="16"/>
  <c r="BM17" i="16"/>
  <c r="BM15" i="16"/>
  <c r="BM13" i="16"/>
  <c r="BM18" i="16"/>
  <c r="BM16" i="16"/>
  <c r="BM14" i="16"/>
  <c r="BQ20" i="16"/>
  <c r="BQ19" i="16"/>
  <c r="BQ18" i="16"/>
  <c r="BQ16" i="16"/>
  <c r="BQ14" i="16"/>
  <c r="BQ12" i="16"/>
  <c r="BQ17" i="16"/>
  <c r="BQ15" i="16"/>
  <c r="BQ13" i="16"/>
  <c r="E6" i="16"/>
  <c r="K6" i="16"/>
  <c r="P6" i="16"/>
  <c r="U6" i="16"/>
  <c r="AA6" i="16"/>
  <c r="AF6" i="16"/>
  <c r="AK6" i="16"/>
  <c r="AQ6" i="16"/>
  <c r="AV6" i="16"/>
  <c r="BA6" i="16"/>
  <c r="BG6" i="16"/>
  <c r="BL6" i="16"/>
  <c r="BQ6" i="16"/>
  <c r="H7" i="16"/>
  <c r="M7" i="16"/>
  <c r="S7" i="16"/>
  <c r="X7" i="16"/>
  <c r="AC7" i="16"/>
  <c r="AI7" i="16"/>
  <c r="AN7" i="16"/>
  <c r="AS7" i="16"/>
  <c r="AY7" i="16"/>
  <c r="BD7" i="16"/>
  <c r="BI7" i="16"/>
  <c r="BO7" i="16"/>
  <c r="E8" i="16"/>
  <c r="K8" i="16"/>
  <c r="P8" i="16"/>
  <c r="U8" i="16"/>
  <c r="AA8" i="16"/>
  <c r="AF8" i="16"/>
  <c r="AK8" i="16"/>
  <c r="AQ8" i="16"/>
  <c r="AV8" i="16"/>
  <c r="BA8" i="16"/>
  <c r="BG8" i="16"/>
  <c r="BL8" i="16"/>
  <c r="BQ8" i="16"/>
  <c r="H9" i="16"/>
  <c r="M9" i="16"/>
  <c r="S9" i="16"/>
  <c r="X9" i="16"/>
  <c r="AC9" i="16"/>
  <c r="AI9" i="16"/>
  <c r="AN9" i="16"/>
  <c r="AS9" i="16"/>
  <c r="AY9" i="16"/>
  <c r="E10" i="16"/>
  <c r="K10" i="16"/>
  <c r="P10" i="16"/>
  <c r="U10" i="16"/>
  <c r="AA10" i="16"/>
  <c r="AF10" i="16"/>
  <c r="AK10" i="16"/>
  <c r="AQ10" i="16"/>
  <c r="AV10" i="16"/>
  <c r="BA10" i="16"/>
  <c r="BG10" i="16"/>
  <c r="BL10" i="16"/>
  <c r="BQ10" i="16"/>
  <c r="H11" i="16"/>
  <c r="M11" i="16"/>
  <c r="T11" i="16"/>
  <c r="AA11" i="16"/>
  <c r="AG11" i="16"/>
  <c r="AO11" i="16"/>
  <c r="AV11" i="16"/>
  <c r="BC11" i="16"/>
  <c r="BK11" i="16"/>
  <c r="BQ11" i="16"/>
  <c r="D12" i="16"/>
  <c r="O12" i="16"/>
  <c r="Y12" i="16"/>
  <c r="AM12" i="16"/>
  <c r="BH12" i="16"/>
  <c r="I13" i="16"/>
  <c r="AE13" i="16"/>
  <c r="AZ13" i="16"/>
  <c r="G31" i="16"/>
  <c r="G30" i="16"/>
  <c r="G29" i="16"/>
  <c r="G28" i="16"/>
  <c r="G27" i="16"/>
  <c r="G26" i="16"/>
  <c r="G24" i="16"/>
  <c r="G22" i="16"/>
  <c r="G25" i="16"/>
  <c r="G23" i="16"/>
  <c r="K30" i="16"/>
  <c r="K29" i="16"/>
  <c r="K28" i="16"/>
  <c r="K27" i="16"/>
  <c r="K31" i="16"/>
  <c r="K26" i="16"/>
  <c r="K24" i="16"/>
  <c r="K22" i="16"/>
  <c r="K25" i="16"/>
  <c r="K23" i="16"/>
  <c r="O31" i="16"/>
  <c r="O30" i="16"/>
  <c r="O29" i="16"/>
  <c r="O28" i="16"/>
  <c r="O27" i="16"/>
  <c r="O25" i="16"/>
  <c r="O23" i="16"/>
  <c r="O26" i="16"/>
  <c r="O24" i="16"/>
  <c r="O22" i="16"/>
  <c r="S30" i="16"/>
  <c r="S29" i="16"/>
  <c r="S28" i="16"/>
  <c r="S27" i="16"/>
  <c r="S31" i="16"/>
  <c r="S25" i="16"/>
  <c r="S23" i="16"/>
  <c r="S26" i="16"/>
  <c r="S24" i="16"/>
  <c r="S22" i="16"/>
  <c r="W31" i="16"/>
  <c r="W30" i="16"/>
  <c r="W29" i="16"/>
  <c r="W28" i="16"/>
  <c r="W27" i="16"/>
  <c r="W26" i="16"/>
  <c r="W24" i="16"/>
  <c r="W22" i="16"/>
  <c r="W25" i="16"/>
  <c r="W23" i="16"/>
  <c r="AA30" i="16"/>
  <c r="AA29" i="16"/>
  <c r="AA28" i="16"/>
  <c r="AA27" i="16"/>
  <c r="AA31" i="16"/>
  <c r="AA26" i="16"/>
  <c r="AA24" i="16"/>
  <c r="AA22" i="16"/>
  <c r="AA25" i="16"/>
  <c r="AA23" i="16"/>
  <c r="N20" i="16"/>
  <c r="N19" i="16"/>
  <c r="N18" i="16"/>
  <c r="N17" i="16"/>
  <c r="N16" i="16"/>
  <c r="N15" i="16"/>
  <c r="N14" i="16"/>
  <c r="N13" i="16"/>
  <c r="N12" i="16"/>
  <c r="R20" i="16"/>
  <c r="R19" i="16"/>
  <c r="R18" i="16"/>
  <c r="R17" i="16"/>
  <c r="R16" i="16"/>
  <c r="R15" i="16"/>
  <c r="R14" i="16"/>
  <c r="R13" i="16"/>
  <c r="R12" i="16"/>
  <c r="R11" i="16"/>
  <c r="V20" i="16"/>
  <c r="V19" i="16"/>
  <c r="V18" i="16"/>
  <c r="V17" i="16"/>
  <c r="V16" i="16"/>
  <c r="V15" i="16"/>
  <c r="V14" i="16"/>
  <c r="V13" i="16"/>
  <c r="V12" i="16"/>
  <c r="V11" i="16"/>
  <c r="Z20" i="16"/>
  <c r="Z19" i="16"/>
  <c r="Z18" i="16"/>
  <c r="Z17" i="16"/>
  <c r="Z16" i="16"/>
  <c r="Z15" i="16"/>
  <c r="Z14" i="16"/>
  <c r="Z13" i="16"/>
  <c r="Z12" i="16"/>
  <c r="Z11" i="16"/>
  <c r="AD20" i="16"/>
  <c r="AD19" i="16"/>
  <c r="AD18" i="16"/>
  <c r="AD17" i="16"/>
  <c r="AD16" i="16"/>
  <c r="AD15" i="16"/>
  <c r="AD14" i="16"/>
  <c r="AD13" i="16"/>
  <c r="AD12" i="16"/>
  <c r="AD11" i="16"/>
  <c r="AH20" i="16"/>
  <c r="AH19" i="16"/>
  <c r="AH18" i="16"/>
  <c r="AH17" i="16"/>
  <c r="AH16" i="16"/>
  <c r="AH15" i="16"/>
  <c r="AH14" i="16"/>
  <c r="AH13" i="16"/>
  <c r="AH12" i="16"/>
  <c r="AH11" i="16"/>
  <c r="AL20" i="16"/>
  <c r="AL19" i="16"/>
  <c r="AL18" i="16"/>
  <c r="AL17" i="16"/>
  <c r="AL16" i="16"/>
  <c r="AL15" i="16"/>
  <c r="AL14" i="16"/>
  <c r="AL13" i="16"/>
  <c r="AL12" i="16"/>
  <c r="AL11" i="16"/>
  <c r="AP20" i="16"/>
  <c r="AP19" i="16"/>
  <c r="AP18" i="16"/>
  <c r="AP17" i="16"/>
  <c r="AP16" i="16"/>
  <c r="AP15" i="16"/>
  <c r="AP14" i="16"/>
  <c r="AP13" i="16"/>
  <c r="AP12" i="16"/>
  <c r="AP11" i="16"/>
  <c r="AT20" i="16"/>
  <c r="AT19" i="16"/>
  <c r="AT18" i="16"/>
  <c r="AT17" i="16"/>
  <c r="AT16" i="16"/>
  <c r="AT15" i="16"/>
  <c r="AT14" i="16"/>
  <c r="AT13" i="16"/>
  <c r="AT12" i="16"/>
  <c r="AT11" i="16"/>
  <c r="AX20" i="16"/>
  <c r="AX19" i="16"/>
  <c r="AX18" i="16"/>
  <c r="AX17" i="16"/>
  <c r="AX16" i="16"/>
  <c r="AX15" i="16"/>
  <c r="AX14" i="16"/>
  <c r="AX13" i="16"/>
  <c r="AX12" i="16"/>
  <c r="AX11" i="16"/>
  <c r="BB20" i="16"/>
  <c r="BB19" i="16"/>
  <c r="BB18" i="16"/>
  <c r="BB17" i="16"/>
  <c r="BB16" i="16"/>
  <c r="BB15" i="16"/>
  <c r="BB14" i="16"/>
  <c r="BB13" i="16"/>
  <c r="BB12" i="16"/>
  <c r="BB11" i="16"/>
  <c r="BF20" i="16"/>
  <c r="BF19" i="16"/>
  <c r="BF18" i="16"/>
  <c r="BF17" i="16"/>
  <c r="BF16" i="16"/>
  <c r="BF15" i="16"/>
  <c r="BF14" i="16"/>
  <c r="BF13" i="16"/>
  <c r="BF12" i="16"/>
  <c r="BF11" i="16"/>
  <c r="BJ19" i="16"/>
  <c r="BJ18" i="16"/>
  <c r="BJ17" i="16"/>
  <c r="BJ16" i="16"/>
  <c r="BJ15" i="16"/>
  <c r="BJ14" i="16"/>
  <c r="BJ13" i="16"/>
  <c r="BJ12" i="16"/>
  <c r="BJ11" i="16"/>
  <c r="BJ20" i="16"/>
  <c r="BN19" i="16"/>
  <c r="BN18" i="16"/>
  <c r="BN17" i="16"/>
  <c r="BN16" i="16"/>
  <c r="BN15" i="16"/>
  <c r="BN14" i="16"/>
  <c r="BN13" i="16"/>
  <c r="BN12" i="16"/>
  <c r="BN11" i="16"/>
  <c r="BN20" i="16"/>
  <c r="N6" i="16"/>
  <c r="R6" i="16"/>
  <c r="V6" i="16"/>
  <c r="Z6" i="16"/>
  <c r="AD6" i="16"/>
  <c r="AH6" i="16"/>
  <c r="AL6" i="16"/>
  <c r="AP6" i="16"/>
  <c r="AT6" i="16"/>
  <c r="AX6" i="16"/>
  <c r="BB6" i="16"/>
  <c r="BF6" i="16"/>
  <c r="BJ6" i="16"/>
  <c r="BN6" i="16"/>
  <c r="N7" i="16"/>
  <c r="R7" i="16"/>
  <c r="V7" i="16"/>
  <c r="Z7" i="16"/>
  <c r="AD7" i="16"/>
  <c r="AH7" i="16"/>
  <c r="AL7" i="16"/>
  <c r="AP7" i="16"/>
  <c r="AT7" i="16"/>
  <c r="AX7" i="16"/>
  <c r="BB7" i="16"/>
  <c r="BF7" i="16"/>
  <c r="BJ7" i="16"/>
  <c r="BN7" i="16"/>
  <c r="N8" i="16"/>
  <c r="R8" i="16"/>
  <c r="V8" i="16"/>
  <c r="Z8" i="16"/>
  <c r="AD8" i="16"/>
  <c r="AH8" i="16"/>
  <c r="AL8" i="16"/>
  <c r="AP8" i="16"/>
  <c r="AT8" i="16"/>
  <c r="AX8" i="16"/>
  <c r="BB8" i="16"/>
  <c r="BF8" i="16"/>
  <c r="BJ8" i="16"/>
  <c r="BN8" i="16"/>
  <c r="N9" i="16"/>
  <c r="R9" i="16"/>
  <c r="V9" i="16"/>
  <c r="Z9" i="16"/>
  <c r="AD9" i="16"/>
  <c r="AH9" i="16"/>
  <c r="AL9" i="16"/>
  <c r="AP9" i="16"/>
  <c r="AT9" i="16"/>
  <c r="AX9" i="16"/>
  <c r="N10" i="16"/>
  <c r="R10" i="16"/>
  <c r="V10" i="16"/>
  <c r="Z10" i="16"/>
  <c r="AD10" i="16"/>
  <c r="AH10" i="16"/>
  <c r="AL10" i="16"/>
  <c r="AP10" i="16"/>
  <c r="AT10" i="16"/>
  <c r="AX10" i="16"/>
  <c r="BB10" i="16"/>
  <c r="BF10" i="16"/>
  <c r="BJ10" i="16"/>
  <c r="BN10" i="16"/>
  <c r="N11" i="16"/>
  <c r="AE31" i="16"/>
  <c r="AE30" i="16"/>
  <c r="AE29" i="16"/>
  <c r="AE28" i="16"/>
  <c r="AE27" i="16"/>
  <c r="AI30" i="16"/>
  <c r="AI29" i="16"/>
  <c r="AI28" i="16"/>
  <c r="AI27" i="16"/>
  <c r="AI31" i="16"/>
  <c r="AM31" i="16"/>
  <c r="AM30" i="16"/>
  <c r="AM29" i="16"/>
  <c r="AM28" i="16"/>
  <c r="AM27" i="16"/>
  <c r="AM26" i="16"/>
  <c r="AQ29" i="16"/>
  <c r="AQ28" i="16"/>
  <c r="AQ27" i="16"/>
  <c r="AQ26" i="16"/>
  <c r="AQ31" i="16"/>
  <c r="AQ30" i="16"/>
  <c r="AU31" i="16"/>
  <c r="AU30" i="16"/>
  <c r="AU29" i="16"/>
  <c r="AU28" i="16"/>
  <c r="AU27" i="16"/>
  <c r="AU26" i="16"/>
  <c r="AY29" i="16"/>
  <c r="AY28" i="16"/>
  <c r="AY27" i="16"/>
  <c r="AY26" i="16"/>
  <c r="AY31" i="16"/>
  <c r="AY30" i="16"/>
  <c r="BC31" i="16"/>
  <c r="BC30" i="16"/>
  <c r="BC29" i="16"/>
  <c r="BC28" i="16"/>
  <c r="BC27" i="16"/>
  <c r="BC26" i="16"/>
  <c r="BG29" i="16"/>
  <c r="BG28" i="16"/>
  <c r="BG27" i="16"/>
  <c r="BG26" i="16"/>
  <c r="BG31" i="16"/>
  <c r="BG30" i="16"/>
  <c r="BK31" i="16"/>
  <c r="BK30" i="16"/>
  <c r="BK29" i="16"/>
  <c r="BK28" i="16"/>
  <c r="BK27" i="16"/>
  <c r="BK26" i="16"/>
  <c r="BO29" i="16"/>
  <c r="BO28" i="16"/>
  <c r="BO27" i="16"/>
  <c r="BO26" i="16"/>
  <c r="BO31" i="16"/>
  <c r="BO30" i="16"/>
  <c r="I22" i="16"/>
  <c r="Y22" i="16"/>
  <c r="AI22" i="16"/>
  <c r="AY22" i="16"/>
  <c r="BO22" i="16"/>
  <c r="Q23" i="16"/>
  <c r="AG23" i="16"/>
  <c r="AQ23" i="16"/>
  <c r="AW23" i="16"/>
  <c r="BG23" i="16"/>
  <c r="BM23" i="16"/>
  <c r="I24" i="16"/>
  <c r="Y24" i="16"/>
  <c r="AI24" i="16"/>
  <c r="AY24" i="16"/>
  <c r="BO24" i="16"/>
  <c r="AQ25" i="16"/>
  <c r="AW25" i="16"/>
  <c r="BG25" i="16"/>
  <c r="BM25" i="16"/>
  <c r="AI26" i="16"/>
  <c r="AS27" i="16"/>
  <c r="BI27" i="16"/>
  <c r="E22" i="16"/>
  <c r="U22" i="16"/>
  <c r="AE22" i="16"/>
  <c r="AK22" i="16"/>
  <c r="AU22" i="16"/>
  <c r="BA22" i="16"/>
  <c r="BK22" i="16"/>
  <c r="BQ22" i="16"/>
  <c r="M23" i="16"/>
  <c r="AC23" i="16"/>
  <c r="AM23" i="16"/>
  <c r="AS23" i="16"/>
  <c r="BC23" i="16"/>
  <c r="BI23" i="16"/>
  <c r="E24" i="16"/>
  <c r="U24" i="16"/>
  <c r="AE24" i="16"/>
  <c r="AK24" i="16"/>
  <c r="AU24" i="16"/>
  <c r="BA24" i="16"/>
  <c r="BK24" i="16"/>
  <c r="BQ24" i="16"/>
  <c r="M25" i="16"/>
  <c r="AC25" i="16"/>
  <c r="AM25" i="16"/>
  <c r="AS25" i="16"/>
  <c r="BC25" i="16"/>
  <c r="BI25" i="16"/>
  <c r="E26" i="16"/>
  <c r="U26" i="16"/>
  <c r="AE26" i="16"/>
  <c r="AK26" i="16"/>
  <c r="E31" i="16"/>
  <c r="E30" i="16"/>
  <c r="E29" i="16"/>
  <c r="E28" i="16"/>
  <c r="I31" i="16"/>
  <c r="I30" i="16"/>
  <c r="I29" i="16"/>
  <c r="I28" i="16"/>
  <c r="M31" i="16"/>
  <c r="M30" i="16"/>
  <c r="M29" i="16"/>
  <c r="M28" i="16"/>
  <c r="Q31" i="16"/>
  <c r="Q30" i="16"/>
  <c r="Q29" i="16"/>
  <c r="Q28" i="16"/>
  <c r="U31" i="16"/>
  <c r="U30" i="16"/>
  <c r="U29" i="16"/>
  <c r="U28" i="16"/>
  <c r="Y31" i="16"/>
  <c r="Y30" i="16"/>
  <c r="Y29" i="16"/>
  <c r="Y28" i="16"/>
  <c r="AC31" i="16"/>
  <c r="AC30" i="16"/>
  <c r="AC29" i="16"/>
  <c r="AC28" i="16"/>
  <c r="AG31" i="16"/>
  <c r="AG30" i="16"/>
  <c r="AG29" i="16"/>
  <c r="AG28" i="16"/>
  <c r="AK31" i="16"/>
  <c r="AK30" i="16"/>
  <c r="AK29" i="16"/>
  <c r="AK28" i="16"/>
  <c r="AO31" i="16"/>
  <c r="AO30" i="16"/>
  <c r="AO29" i="16"/>
  <c r="AO28" i="16"/>
  <c r="AS31" i="16"/>
  <c r="AS30" i="16"/>
  <c r="AS29" i="16"/>
  <c r="AS28" i="16"/>
  <c r="AW31" i="16"/>
  <c r="AW30" i="16"/>
  <c r="AW29" i="16"/>
  <c r="AW28" i="16"/>
  <c r="BA31" i="16"/>
  <c r="BA30" i="16"/>
  <c r="BA29" i="16"/>
  <c r="BA28" i="16"/>
  <c r="BE31" i="16"/>
  <c r="BE30" i="16"/>
  <c r="BE29" i="16"/>
  <c r="BE28" i="16"/>
  <c r="BI31" i="16"/>
  <c r="BI30" i="16"/>
  <c r="BI29" i="16"/>
  <c r="BI28" i="16"/>
  <c r="BM31" i="16"/>
  <c r="BM30" i="16"/>
  <c r="BM29" i="16"/>
  <c r="BM28" i="16"/>
  <c r="BQ31" i="16"/>
  <c r="BQ30" i="16"/>
  <c r="BQ29" i="16"/>
  <c r="BQ28" i="16"/>
  <c r="Q22" i="16"/>
  <c r="AG22" i="16"/>
  <c r="AQ22" i="16"/>
  <c r="AW22" i="16"/>
  <c r="BG22" i="16"/>
  <c r="BM22" i="16"/>
  <c r="I23" i="16"/>
  <c r="Y23" i="16"/>
  <c r="AI23" i="16"/>
  <c r="AO23" i="16"/>
  <c r="AY23" i="16"/>
  <c r="BE23" i="16"/>
  <c r="BO23" i="16"/>
  <c r="Q24" i="16"/>
  <c r="AG24" i="16"/>
  <c r="AQ24" i="16"/>
  <c r="AW24" i="16"/>
  <c r="BG24" i="16"/>
  <c r="BM24" i="16"/>
  <c r="I25" i="16"/>
  <c r="Y25" i="16"/>
  <c r="AI25" i="16"/>
  <c r="AO25" i="16"/>
  <c r="AY25" i="16"/>
  <c r="BE25" i="16"/>
  <c r="BO25" i="16"/>
  <c r="Q26" i="16"/>
  <c r="AG26" i="16"/>
  <c r="BA27" i="16"/>
  <c r="BQ27" i="16"/>
  <c r="F31" i="16"/>
  <c r="F30" i="16"/>
  <c r="F29" i="16"/>
  <c r="F28" i="16"/>
  <c r="J31" i="16"/>
  <c r="J30" i="16"/>
  <c r="J29" i="16"/>
  <c r="J28" i="16"/>
  <c r="N31" i="16"/>
  <c r="N30" i="16"/>
  <c r="N29" i="16"/>
  <c r="N28" i="16"/>
  <c r="R31" i="16"/>
  <c r="R30" i="16"/>
  <c r="R29" i="16"/>
  <c r="R28" i="16"/>
  <c r="V31" i="16"/>
  <c r="V30" i="16"/>
  <c r="V29" i="16"/>
  <c r="V28" i="16"/>
  <c r="Z31" i="16"/>
  <c r="Z30" i="16"/>
  <c r="Z29" i="16"/>
  <c r="Z28" i="16"/>
  <c r="AD31" i="16"/>
  <c r="AD30" i="16"/>
  <c r="AD29" i="16"/>
  <c r="AD28" i="16"/>
  <c r="AH31" i="16"/>
  <c r="AH30" i="16"/>
  <c r="AH29" i="16"/>
  <c r="AH28" i="16"/>
  <c r="AL31" i="16"/>
  <c r="AL30" i="16"/>
  <c r="AL29" i="16"/>
  <c r="AL28" i="16"/>
  <c r="AP31" i="16"/>
  <c r="AP30" i="16"/>
  <c r="AP29" i="16"/>
  <c r="AP28" i="16"/>
  <c r="AP27" i="16"/>
  <c r="AT31" i="16"/>
  <c r="AT30" i="16"/>
  <c r="AT29" i="16"/>
  <c r="AT28" i="16"/>
  <c r="AT27" i="16"/>
  <c r="AX31" i="16"/>
  <c r="AX30" i="16"/>
  <c r="AX29" i="16"/>
  <c r="AX28" i="16"/>
  <c r="AX27" i="16"/>
  <c r="BB31" i="16"/>
  <c r="BB30" i="16"/>
  <c r="BB29" i="16"/>
  <c r="BB28" i="16"/>
  <c r="BB27" i="16"/>
  <c r="BF31" i="16"/>
  <c r="BF30" i="16"/>
  <c r="BF29" i="16"/>
  <c r="BF28" i="16"/>
  <c r="BF27" i="16"/>
  <c r="BJ31" i="16"/>
  <c r="BJ30" i="16"/>
  <c r="BJ29" i="16"/>
  <c r="BJ28" i="16"/>
  <c r="BJ27" i="16"/>
  <c r="BN31" i="16"/>
  <c r="BN30" i="16"/>
  <c r="BN29" i="16"/>
  <c r="BN28" i="16"/>
  <c r="BN27" i="16"/>
  <c r="M22" i="16"/>
  <c r="R22" i="16"/>
  <c r="AC22" i="16"/>
  <c r="AH22" i="16"/>
  <c r="AM22" i="16"/>
  <c r="AS22" i="16"/>
  <c r="AX22" i="16"/>
  <c r="BC22" i="16"/>
  <c r="BI22" i="16"/>
  <c r="BN22" i="16"/>
  <c r="E23" i="16"/>
  <c r="J23" i="16"/>
  <c r="U23" i="16"/>
  <c r="Z23" i="16"/>
  <c r="AE23" i="16"/>
  <c r="AK23" i="16"/>
  <c r="AP23" i="16"/>
  <c r="AU23" i="16"/>
  <c r="BA23" i="16"/>
  <c r="BF23" i="16"/>
  <c r="BK23" i="16"/>
  <c r="BQ23" i="16"/>
  <c r="M24" i="16"/>
  <c r="R24" i="16"/>
  <c r="AC24" i="16"/>
  <c r="AH24" i="16"/>
  <c r="AM24" i="16"/>
  <c r="AS24" i="16"/>
  <c r="AX24" i="16"/>
  <c r="BC24" i="16"/>
  <c r="BI24" i="16"/>
  <c r="BN24" i="16"/>
  <c r="E25" i="16"/>
  <c r="J25" i="16"/>
  <c r="U25" i="16"/>
  <c r="Z25" i="16"/>
  <c r="AE25" i="16"/>
  <c r="AK25" i="16"/>
  <c r="AP25" i="16"/>
  <c r="AU25" i="16"/>
  <c r="BA25" i="16"/>
  <c r="BF25" i="16"/>
  <c r="BK25" i="16"/>
  <c r="BQ25" i="16"/>
  <c r="M26" i="16"/>
  <c r="R26" i="16"/>
  <c r="AC26" i="16"/>
  <c r="AH26" i="16"/>
  <c r="AO26" i="16"/>
  <c r="AW26" i="16"/>
  <c r="BE26" i="16"/>
  <c r="BM26" i="16"/>
  <c r="I27" i="16"/>
  <c r="Q27" i="16"/>
  <c r="Y27" i="16"/>
  <c r="AG27" i="16"/>
  <c r="AO27" i="16"/>
  <c r="BE27" i="16"/>
  <c r="AR30" i="16"/>
  <c r="AZ30" i="16"/>
  <c r="BH30" i="16"/>
  <c r="BP30" i="16"/>
  <c r="D31" i="16"/>
  <c r="L31" i="16"/>
  <c r="T31" i="16"/>
  <c r="AB31" i="16"/>
  <c r="AJ31" i="16"/>
  <c r="AR31" i="16"/>
  <c r="AZ31" i="16"/>
  <c r="BH31" i="16"/>
  <c r="W36" i="16"/>
  <c r="W35" i="16"/>
  <c r="W33" i="16"/>
  <c r="AA36" i="16"/>
  <c r="AA35" i="16"/>
  <c r="AA33" i="16"/>
  <c r="AE36" i="16"/>
  <c r="AE35" i="16"/>
  <c r="AE33" i="16"/>
  <c r="AI36" i="16"/>
  <c r="AI35" i="16"/>
  <c r="AI33" i="16"/>
  <c r="AM36" i="16"/>
  <c r="AM35" i="16"/>
  <c r="AM33" i="16"/>
  <c r="AQ36" i="16"/>
  <c r="AQ35" i="16"/>
  <c r="AQ33" i="16"/>
  <c r="AU36" i="16"/>
  <c r="AU35" i="16"/>
  <c r="AU33" i="16"/>
  <c r="AY36" i="16"/>
  <c r="AY35" i="16"/>
  <c r="AY33" i="16"/>
  <c r="BC36" i="16"/>
  <c r="BC35" i="16"/>
  <c r="BC33" i="16"/>
  <c r="BG36" i="16"/>
  <c r="BG35" i="16"/>
  <c r="BG34" i="16"/>
  <c r="BG33" i="16"/>
  <c r="BK36" i="16"/>
  <c r="BK35" i="16"/>
  <c r="BK34" i="16"/>
  <c r="BK33" i="16"/>
  <c r="BO36" i="16"/>
  <c r="BO35" i="16"/>
  <c r="BO34" i="16"/>
  <c r="BO33" i="16"/>
  <c r="D22" i="16"/>
  <c r="H22" i="16"/>
  <c r="L22" i="16"/>
  <c r="P22" i="16"/>
  <c r="T22" i="16"/>
  <c r="X22" i="16"/>
  <c r="AB22" i="16"/>
  <c r="AF22" i="16"/>
  <c r="AJ22" i="16"/>
  <c r="AN22" i="16"/>
  <c r="AR22" i="16"/>
  <c r="AV22" i="16"/>
  <c r="AZ22" i="16"/>
  <c r="BD22" i="16"/>
  <c r="BH22" i="16"/>
  <c r="BL22" i="16"/>
  <c r="BP22" i="16"/>
  <c r="D23" i="16"/>
  <c r="H23" i="16"/>
  <c r="L23" i="16"/>
  <c r="P23" i="16"/>
  <c r="T23" i="16"/>
  <c r="X23" i="16"/>
  <c r="AB23" i="16"/>
  <c r="AF23" i="16"/>
  <c r="AJ23" i="16"/>
  <c r="AN23" i="16"/>
  <c r="AR23" i="16"/>
  <c r="AV23" i="16"/>
  <c r="AZ23" i="16"/>
  <c r="BD23" i="16"/>
  <c r="BH23" i="16"/>
  <c r="BL23" i="16"/>
  <c r="BP23" i="16"/>
  <c r="D24" i="16"/>
  <c r="H24" i="16"/>
  <c r="L24" i="16"/>
  <c r="P24" i="16"/>
  <c r="T24" i="16"/>
  <c r="X24" i="16"/>
  <c r="AB24" i="16"/>
  <c r="AF24" i="16"/>
  <c r="AJ24" i="16"/>
  <c r="AN24" i="16"/>
  <c r="AR24" i="16"/>
  <c r="AV24" i="16"/>
  <c r="AZ24" i="16"/>
  <c r="BD24" i="16"/>
  <c r="BH24" i="16"/>
  <c r="BL24" i="16"/>
  <c r="BP24" i="16"/>
  <c r="D25" i="16"/>
  <c r="H25" i="16"/>
  <c r="L25" i="16"/>
  <c r="P25" i="16"/>
  <c r="T25" i="16"/>
  <c r="X25" i="16"/>
  <c r="AB25" i="16"/>
  <c r="AF25" i="16"/>
  <c r="AJ25" i="16"/>
  <c r="AN25" i="16"/>
  <c r="AR25" i="16"/>
  <c r="AV25" i="16"/>
  <c r="AZ25" i="16"/>
  <c r="BD25" i="16"/>
  <c r="BH25" i="16"/>
  <c r="BL25" i="16"/>
  <c r="BP25" i="16"/>
  <c r="D26" i="16"/>
  <c r="H26" i="16"/>
  <c r="L26" i="16"/>
  <c r="P26" i="16"/>
  <c r="T26" i="16"/>
  <c r="X26" i="16"/>
  <c r="AB26" i="16"/>
  <c r="AF26" i="16"/>
  <c r="AJ26" i="16"/>
  <c r="AN26" i="16"/>
  <c r="AR26" i="16"/>
  <c r="AV26" i="16"/>
  <c r="AZ26" i="16"/>
  <c r="BD26" i="16"/>
  <c r="BH26" i="16"/>
  <c r="BL26" i="16"/>
  <c r="BP26" i="16"/>
  <c r="D27" i="16"/>
  <c r="H27" i="16"/>
  <c r="L27" i="16"/>
  <c r="P27" i="16"/>
  <c r="T27" i="16"/>
  <c r="X27" i="16"/>
  <c r="AB27" i="16"/>
  <c r="AF27" i="16"/>
  <c r="AJ27" i="16"/>
  <c r="AN27" i="16"/>
  <c r="AR27" i="16"/>
  <c r="AV27" i="16"/>
  <c r="AZ27" i="16"/>
  <c r="BD27" i="16"/>
  <c r="BH27" i="16"/>
  <c r="BL27" i="16"/>
  <c r="BP27" i="16"/>
  <c r="D28" i="16"/>
  <c r="H28" i="16"/>
  <c r="L28" i="16"/>
  <c r="P28" i="16"/>
  <c r="T28" i="16"/>
  <c r="X28" i="16"/>
  <c r="AB28" i="16"/>
  <c r="AF28" i="16"/>
  <c r="AJ28" i="16"/>
  <c r="AN28" i="16"/>
  <c r="AR28" i="16"/>
  <c r="AV28" i="16"/>
  <c r="AZ28" i="16"/>
  <c r="BD28" i="16"/>
  <c r="BH28" i="16"/>
  <c r="BL28" i="16"/>
  <c r="BP28" i="16"/>
  <c r="D29" i="16"/>
  <c r="H29" i="16"/>
  <c r="L29" i="16"/>
  <c r="P29" i="16"/>
  <c r="T29" i="16"/>
  <c r="X29" i="16"/>
  <c r="AB29" i="16"/>
  <c r="AF29" i="16"/>
  <c r="AJ29" i="16"/>
  <c r="AN29" i="16"/>
  <c r="AV29" i="16"/>
  <c r="BD29" i="16"/>
  <c r="BL29" i="16"/>
  <c r="BP29" i="16"/>
  <c r="H30" i="16"/>
  <c r="P30" i="16"/>
  <c r="X30" i="16"/>
  <c r="AF30" i="16"/>
  <c r="AN30" i="16"/>
  <c r="AV30" i="16"/>
  <c r="BD30" i="16"/>
  <c r="BL30" i="16"/>
  <c r="Y35" i="16"/>
  <c r="AC35" i="16"/>
  <c r="AG35" i="16"/>
  <c r="AK35" i="16"/>
  <c r="AO35" i="16"/>
  <c r="AS35" i="16"/>
  <c r="AW35" i="16"/>
  <c r="BA35" i="16"/>
  <c r="BE35" i="16"/>
  <c r="BI35" i="16"/>
  <c r="BM35" i="16"/>
  <c r="BQ35" i="16"/>
  <c r="X36" i="16"/>
  <c r="AB36" i="16"/>
  <c r="AF36" i="16"/>
  <c r="AJ36" i="16"/>
  <c r="AN36" i="16"/>
  <c r="AR36" i="16"/>
  <c r="AV36" i="16"/>
  <c r="AZ36" i="16"/>
  <c r="BD36" i="16"/>
  <c r="BH36" i="16"/>
  <c r="BL36" i="16"/>
  <c r="BP36" i="16"/>
  <c r="X33" i="16"/>
  <c r="AB33" i="16"/>
  <c r="AF33" i="16"/>
  <c r="AJ33" i="16"/>
  <c r="AN33" i="16"/>
  <c r="AR33" i="16"/>
  <c r="AV33" i="16"/>
  <c r="AZ33" i="16"/>
  <c r="BD33" i="16"/>
  <c r="BH33" i="16"/>
  <c r="BL33" i="16"/>
  <c r="BP33" i="16"/>
  <c r="Z35" i="16"/>
  <c r="AD35" i="16"/>
  <c r="AH35" i="16"/>
  <c r="AL35" i="16"/>
  <c r="AP35" i="16"/>
  <c r="AT35" i="16"/>
  <c r="AX35" i="16"/>
  <c r="BB35" i="16"/>
  <c r="BF35" i="16"/>
  <c r="BJ35" i="16"/>
  <c r="BN35" i="16"/>
  <c r="Y36" i="16"/>
  <c r="AC36" i="16"/>
  <c r="AG36" i="16"/>
  <c r="AK36" i="16"/>
  <c r="AO36" i="16"/>
  <c r="AS36" i="16"/>
  <c r="AW36" i="16"/>
  <c r="BA36" i="16"/>
  <c r="BE36" i="16"/>
  <c r="BI36" i="16"/>
  <c r="BM36" i="16"/>
  <c r="BQ36" i="16"/>
  <c r="Y33" i="16"/>
  <c r="AC33" i="16"/>
  <c r="AG33" i="16"/>
  <c r="AK33" i="16"/>
  <c r="AO33" i="16"/>
  <c r="AS33" i="16"/>
  <c r="AW33" i="16"/>
  <c r="BA33" i="16"/>
  <c r="BE33" i="16"/>
  <c r="BI33" i="16"/>
  <c r="BM33" i="16"/>
  <c r="BQ33" i="16"/>
  <c r="BD34" i="16"/>
  <c r="BH34" i="16"/>
  <c r="BL34" i="16"/>
  <c r="BP34" i="16"/>
  <c r="Z36" i="16"/>
  <c r="AD36" i="16"/>
  <c r="AH36" i="16"/>
  <c r="AL36" i="16"/>
  <c r="AP36" i="16"/>
  <c r="AT36" i="16"/>
  <c r="AX36" i="16"/>
  <c r="BB36" i="16"/>
  <c r="BF36" i="16"/>
  <c r="BJ36" i="16"/>
  <c r="BN36" i="16"/>
  <c r="M6" i="15"/>
  <c r="W6" i="15"/>
  <c r="AS6" i="15"/>
  <c r="BC6" i="15"/>
  <c r="G7" i="15"/>
  <c r="O7" i="15"/>
  <c r="AA7" i="15"/>
  <c r="AU7" i="15"/>
  <c r="BG7" i="15"/>
  <c r="K8" i="15"/>
  <c r="AA8" i="15"/>
  <c r="AQ8" i="15"/>
  <c r="BG8" i="15"/>
  <c r="S10" i="15"/>
  <c r="AI10" i="15"/>
  <c r="AY10" i="15"/>
  <c r="BO10" i="15"/>
  <c r="J22" i="15"/>
  <c r="R22" i="15"/>
  <c r="AA22" i="15"/>
  <c r="AT22" i="15"/>
  <c r="BB22" i="15"/>
  <c r="K23" i="15"/>
  <c r="AD23" i="15"/>
  <c r="AX23" i="15"/>
  <c r="AE24" i="15"/>
  <c r="F25" i="15"/>
  <c r="W25" i="15"/>
  <c r="AM25" i="15"/>
  <c r="BB25" i="15"/>
  <c r="Z26" i="15"/>
  <c r="AT26" i="15"/>
  <c r="BN26" i="15"/>
  <c r="F29" i="15"/>
  <c r="AH29" i="15"/>
  <c r="AX29" i="15"/>
  <c r="BN29" i="15"/>
  <c r="N30" i="15"/>
  <c r="W33" i="15"/>
  <c r="AM33" i="15"/>
  <c r="BC33" i="15"/>
  <c r="AE35" i="15"/>
  <c r="AU35" i="15"/>
  <c r="BK35" i="15"/>
  <c r="O6" i="15"/>
  <c r="AA6" i="15"/>
  <c r="AI6" i="15"/>
  <c r="AU6" i="15"/>
  <c r="BG6" i="15"/>
  <c r="BO6" i="15"/>
  <c r="S7" i="15"/>
  <c r="AM7" i="15"/>
  <c r="AY7" i="15"/>
  <c r="O8" i="15"/>
  <c r="AE8" i="15"/>
  <c r="AU8" i="15"/>
  <c r="BK8" i="15"/>
  <c r="G10" i="15"/>
  <c r="W10" i="15"/>
  <c r="AM10" i="15"/>
  <c r="BC10" i="15"/>
  <c r="K22" i="15"/>
  <c r="AD22" i="15"/>
  <c r="AL22" i="15"/>
  <c r="AU22" i="15"/>
  <c r="BF22" i="15"/>
  <c r="BN22" i="15"/>
  <c r="N23" i="15"/>
  <c r="AH23" i="15"/>
  <c r="BF23" i="15"/>
  <c r="G24" i="15"/>
  <c r="AQ24" i="15"/>
  <c r="N25" i="15"/>
  <c r="AD25" i="15"/>
  <c r="AQ25" i="15"/>
  <c r="BG25" i="15"/>
  <c r="J26" i="15"/>
  <c r="AD26" i="15"/>
  <c r="AX26" i="15"/>
  <c r="N29" i="15"/>
  <c r="AL29" i="15"/>
  <c r="V30" i="15"/>
  <c r="AA33" i="15"/>
  <c r="AQ33" i="15"/>
  <c r="BG33" i="15"/>
  <c r="AI35" i="15"/>
  <c r="AY35" i="15"/>
  <c r="BO35" i="15"/>
  <c r="G6" i="15"/>
  <c r="AC6" i="15"/>
  <c r="AM6" i="15"/>
  <c r="BI6" i="15"/>
  <c r="K7" i="15"/>
  <c r="AE7" i="15"/>
  <c r="AQ7" i="15"/>
  <c r="BK7" i="15"/>
  <c r="S8" i="15"/>
  <c r="AI8" i="15"/>
  <c r="AY8" i="15"/>
  <c r="BO8" i="15"/>
  <c r="K10" i="15"/>
  <c r="AA10" i="15"/>
  <c r="AQ10" i="15"/>
  <c r="BG10" i="15"/>
  <c r="N22" i="15"/>
  <c r="V22" i="15"/>
  <c r="AP22" i="15"/>
  <c r="AX22" i="15"/>
  <c r="BG22" i="15"/>
  <c r="F23" i="15"/>
  <c r="R23" i="15"/>
  <c r="AP23" i="15"/>
  <c r="BJ23" i="15"/>
  <c r="O24" i="15"/>
  <c r="R25" i="15"/>
  <c r="AH25" i="15"/>
  <c r="AT25" i="15"/>
  <c r="BJ25" i="15"/>
  <c r="N26" i="15"/>
  <c r="AH26" i="15"/>
  <c r="BF26" i="15"/>
  <c r="F27" i="15"/>
  <c r="V29" i="15"/>
  <c r="AP29" i="15"/>
  <c r="AX30" i="15"/>
  <c r="AE33" i="15"/>
  <c r="AU33" i="15"/>
  <c r="BK33" i="15"/>
  <c r="W35" i="15"/>
  <c r="AM35" i="15"/>
  <c r="BC35" i="15"/>
  <c r="K6" i="15"/>
  <c r="S6" i="15"/>
  <c r="AE6" i="15"/>
  <c r="AQ6" i="15"/>
  <c r="AY6" i="15"/>
  <c r="BK6" i="15"/>
  <c r="W7" i="15"/>
  <c r="AI7" i="15"/>
  <c r="BC7" i="15"/>
  <c r="BO7" i="15"/>
  <c r="G8" i="15"/>
  <c r="W8" i="15"/>
  <c r="AM8" i="15"/>
  <c r="BC8" i="15"/>
  <c r="O10" i="15"/>
  <c r="AE10" i="15"/>
  <c r="AU10" i="15"/>
  <c r="BK10" i="15"/>
  <c r="F22" i="15"/>
  <c r="Z22" i="15"/>
  <c r="BJ22" i="15"/>
  <c r="J23" i="15"/>
  <c r="Z23" i="15"/>
  <c r="AT23" i="15"/>
  <c r="BN23" i="15"/>
  <c r="BN25" i="15"/>
  <c r="R26" i="15"/>
  <c r="BJ26" i="15"/>
  <c r="J27" i="15"/>
  <c r="AI33" i="15"/>
  <c r="AY33" i="15"/>
  <c r="BO33" i="15"/>
  <c r="AA35" i="15"/>
  <c r="AQ35" i="15"/>
  <c r="BG35" i="15"/>
  <c r="D19" i="15"/>
  <c r="D16" i="15"/>
  <c r="D15" i="15"/>
  <c r="D20" i="15"/>
  <c r="D18" i="15"/>
  <c r="D12" i="15"/>
  <c r="D8" i="15"/>
  <c r="D11" i="15"/>
  <c r="D17" i="15"/>
  <c r="D10" i="15"/>
  <c r="D14" i="15"/>
  <c r="D13" i="15"/>
  <c r="H19" i="15"/>
  <c r="H18" i="15"/>
  <c r="H16" i="15"/>
  <c r="H15" i="15"/>
  <c r="H20" i="15"/>
  <c r="H17" i="15"/>
  <c r="H13" i="15"/>
  <c r="H12" i="15"/>
  <c r="H8" i="15"/>
  <c r="H14" i="15"/>
  <c r="H11" i="15"/>
  <c r="H10" i="15"/>
  <c r="L19" i="15"/>
  <c r="L20" i="15"/>
  <c r="L16" i="15"/>
  <c r="L18" i="15"/>
  <c r="L15" i="15"/>
  <c r="L12" i="15"/>
  <c r="L8" i="15"/>
  <c r="L13" i="15"/>
  <c r="L11" i="15"/>
  <c r="L10" i="15"/>
  <c r="L17" i="15"/>
  <c r="L14" i="15"/>
  <c r="P19" i="15"/>
  <c r="P16" i="15"/>
  <c r="P12" i="15"/>
  <c r="P20" i="15"/>
  <c r="P15" i="15"/>
  <c r="P18" i="15"/>
  <c r="P8" i="15"/>
  <c r="P14" i="15"/>
  <c r="P11" i="15"/>
  <c r="P17" i="15"/>
  <c r="P13" i="15"/>
  <c r="P10" i="15"/>
  <c r="T19" i="15"/>
  <c r="T16" i="15"/>
  <c r="T12" i="15"/>
  <c r="T15" i="15"/>
  <c r="T20" i="15"/>
  <c r="T18" i="15"/>
  <c r="T8" i="15"/>
  <c r="T17" i="15"/>
  <c r="T11" i="15"/>
  <c r="T7" i="15"/>
  <c r="T10" i="15"/>
  <c r="T14" i="15"/>
  <c r="T13" i="15"/>
  <c r="X19" i="15"/>
  <c r="X18" i="15"/>
  <c r="X16" i="15"/>
  <c r="X12" i="15"/>
  <c r="X15" i="15"/>
  <c r="X20" i="15"/>
  <c r="X17" i="15"/>
  <c r="X13" i="15"/>
  <c r="X8" i="15"/>
  <c r="X14" i="15"/>
  <c r="X11" i="15"/>
  <c r="X7" i="15"/>
  <c r="X10" i="15"/>
  <c r="AB19" i="15"/>
  <c r="AB20" i="15"/>
  <c r="AB16" i="15"/>
  <c r="AB12" i="15"/>
  <c r="AB18" i="15"/>
  <c r="AB15" i="15"/>
  <c r="AB8" i="15"/>
  <c r="AB13" i="15"/>
  <c r="AB11" i="15"/>
  <c r="AB7" i="15"/>
  <c r="AB10" i="15"/>
  <c r="AB17" i="15"/>
  <c r="AB14" i="15"/>
  <c r="AF19" i="15"/>
  <c r="AF16" i="15"/>
  <c r="AF12" i="15"/>
  <c r="AF20" i="15"/>
  <c r="AF15" i="15"/>
  <c r="AF18" i="15"/>
  <c r="AF8" i="15"/>
  <c r="AF14" i="15"/>
  <c r="AF11" i="15"/>
  <c r="AF7" i="15"/>
  <c r="AF17" i="15"/>
  <c r="AF13" i="15"/>
  <c r="AF10" i="15"/>
  <c r="AJ19" i="15"/>
  <c r="AJ16" i="15"/>
  <c r="AJ12" i="15"/>
  <c r="AJ15" i="15"/>
  <c r="AJ20" i="15"/>
  <c r="AJ18" i="15"/>
  <c r="AJ8" i="15"/>
  <c r="AJ17" i="15"/>
  <c r="AJ11" i="15"/>
  <c r="AJ7" i="15"/>
  <c r="AJ10" i="15"/>
  <c r="AJ14" i="15"/>
  <c r="AJ13" i="15"/>
  <c r="AN19" i="15"/>
  <c r="AN18" i="15"/>
  <c r="AN16" i="15"/>
  <c r="AN12" i="15"/>
  <c r="AN15" i="15"/>
  <c r="AN20" i="15"/>
  <c r="AN17" i="15"/>
  <c r="AN13" i="15"/>
  <c r="AN8" i="15"/>
  <c r="AN14" i="15"/>
  <c r="AN11" i="15"/>
  <c r="AN7" i="15"/>
  <c r="AN10" i="15"/>
  <c r="AR19" i="15"/>
  <c r="AR20" i="15"/>
  <c r="AR16" i="15"/>
  <c r="AR12" i="15"/>
  <c r="AR18" i="15"/>
  <c r="AR15" i="15"/>
  <c r="AR8" i="15"/>
  <c r="AR13" i="15"/>
  <c r="AR11" i="15"/>
  <c r="AR7" i="15"/>
  <c r="AR10" i="15"/>
  <c r="AR17" i="15"/>
  <c r="AR14" i="15"/>
  <c r="AR9" i="15"/>
  <c r="AV19" i="15"/>
  <c r="AV16" i="15"/>
  <c r="AV12" i="15"/>
  <c r="AV20" i="15"/>
  <c r="AV15" i="15"/>
  <c r="AV18" i="15"/>
  <c r="AV8" i="15"/>
  <c r="AV14" i="15"/>
  <c r="AV11" i="15"/>
  <c r="AV7" i="15"/>
  <c r="AV17" i="15"/>
  <c r="AV13" i="15"/>
  <c r="AV10" i="15"/>
  <c r="AV9" i="15"/>
  <c r="AZ19" i="15"/>
  <c r="AZ16" i="15"/>
  <c r="AZ12" i="15"/>
  <c r="AZ15" i="15"/>
  <c r="AZ20" i="15"/>
  <c r="AZ18" i="15"/>
  <c r="AZ13" i="15"/>
  <c r="AZ8" i="15"/>
  <c r="AZ17" i="15"/>
  <c r="AZ11" i="15"/>
  <c r="AZ7" i="15"/>
  <c r="AZ10" i="15"/>
  <c r="AZ14" i="15"/>
  <c r="AZ9" i="15"/>
  <c r="BD19" i="15"/>
  <c r="BD18" i="15"/>
  <c r="BD16" i="15"/>
  <c r="BD12" i="15"/>
  <c r="BD15" i="15"/>
  <c r="BD20" i="15"/>
  <c r="BD17" i="15"/>
  <c r="BD8" i="15"/>
  <c r="BD14" i="15"/>
  <c r="BD11" i="15"/>
  <c r="BD7" i="15"/>
  <c r="BD13" i="15"/>
  <c r="BD10" i="15"/>
  <c r="BH19" i="15"/>
  <c r="BH20" i="15"/>
  <c r="BH16" i="15"/>
  <c r="BH12" i="15"/>
  <c r="BH18" i="15"/>
  <c r="BH15" i="15"/>
  <c r="BH13" i="15"/>
  <c r="BH8" i="15"/>
  <c r="BH11" i="15"/>
  <c r="BH7" i="15"/>
  <c r="BH10" i="15"/>
  <c r="BH17" i="15"/>
  <c r="BH14" i="15"/>
  <c r="BL19" i="15"/>
  <c r="BL16" i="15"/>
  <c r="BL12" i="15"/>
  <c r="BL20" i="15"/>
  <c r="BL15" i="15"/>
  <c r="BL18" i="15"/>
  <c r="BL17" i="15"/>
  <c r="BL8" i="15"/>
  <c r="BL14" i="15"/>
  <c r="BL11" i="15"/>
  <c r="BL7" i="15"/>
  <c r="BL13" i="15"/>
  <c r="BL10" i="15"/>
  <c r="BP19" i="15"/>
  <c r="BP16" i="15"/>
  <c r="BP12" i="15"/>
  <c r="BP15" i="15"/>
  <c r="BP20" i="15"/>
  <c r="BP18" i="15"/>
  <c r="BP17" i="15"/>
  <c r="BP13" i="15"/>
  <c r="BP8" i="15"/>
  <c r="BP11" i="15"/>
  <c r="BP7" i="15"/>
  <c r="BP10" i="15"/>
  <c r="BP14" i="15"/>
  <c r="H6" i="15"/>
  <c r="X6" i="15"/>
  <c r="AN6" i="15"/>
  <c r="BD6" i="15"/>
  <c r="D7" i="15"/>
  <c r="D9" i="15"/>
  <c r="T9" i="15"/>
  <c r="AJ9" i="15"/>
  <c r="E18" i="15"/>
  <c r="E19" i="15"/>
  <c r="E15" i="15"/>
  <c r="E20" i="15"/>
  <c r="E14" i="15"/>
  <c r="E11" i="15"/>
  <c r="E7" i="15"/>
  <c r="E17" i="15"/>
  <c r="E10" i="15"/>
  <c r="E16" i="15"/>
  <c r="E13" i="15"/>
  <c r="E9" i="15"/>
  <c r="E12" i="15"/>
  <c r="I18" i="15"/>
  <c r="I15" i="15"/>
  <c r="I19" i="15"/>
  <c r="I14" i="15"/>
  <c r="I20" i="15"/>
  <c r="I17" i="15"/>
  <c r="I16" i="15"/>
  <c r="I11" i="15"/>
  <c r="I7" i="15"/>
  <c r="I10" i="15"/>
  <c r="I9" i="15"/>
  <c r="I13" i="15"/>
  <c r="I12" i="15"/>
  <c r="M18" i="15"/>
  <c r="M15" i="15"/>
  <c r="M14" i="15"/>
  <c r="M19" i="15"/>
  <c r="M17" i="15"/>
  <c r="M20" i="15"/>
  <c r="M13" i="15"/>
  <c r="M11" i="15"/>
  <c r="M7" i="15"/>
  <c r="M10" i="15"/>
  <c r="M16" i="15"/>
  <c r="M9" i="15"/>
  <c r="M12" i="15"/>
  <c r="Q18" i="15"/>
  <c r="Q20" i="15"/>
  <c r="Q15" i="15"/>
  <c r="Q14" i="15"/>
  <c r="Q17" i="15"/>
  <c r="Q19" i="15"/>
  <c r="Q16" i="15"/>
  <c r="Q12" i="15"/>
  <c r="Q11" i="15"/>
  <c r="Q7" i="15"/>
  <c r="Q13" i="15"/>
  <c r="Q10" i="15"/>
  <c r="Q9" i="15"/>
  <c r="U18" i="15"/>
  <c r="U19" i="15"/>
  <c r="U15" i="15"/>
  <c r="U20" i="15"/>
  <c r="U14" i="15"/>
  <c r="U17" i="15"/>
  <c r="U11" i="15"/>
  <c r="U7" i="15"/>
  <c r="U12" i="15"/>
  <c r="U10" i="15"/>
  <c r="U16" i="15"/>
  <c r="U13" i="15"/>
  <c r="U9" i="15"/>
  <c r="Y18" i="15"/>
  <c r="Y15" i="15"/>
  <c r="Y19" i="15"/>
  <c r="Y14" i="15"/>
  <c r="Y20" i="15"/>
  <c r="Y17" i="15"/>
  <c r="Y16" i="15"/>
  <c r="Y11" i="15"/>
  <c r="Y7" i="15"/>
  <c r="Y10" i="15"/>
  <c r="Y12" i="15"/>
  <c r="Y9" i="15"/>
  <c r="Y13" i="15"/>
  <c r="AC18" i="15"/>
  <c r="AC15" i="15"/>
  <c r="AC14" i="15"/>
  <c r="AC19" i="15"/>
  <c r="AC17" i="15"/>
  <c r="AC20" i="15"/>
  <c r="AC13" i="15"/>
  <c r="AC11" i="15"/>
  <c r="AC7" i="15"/>
  <c r="AC10" i="15"/>
  <c r="AC16" i="15"/>
  <c r="AC9" i="15"/>
  <c r="AC12" i="15"/>
  <c r="AG18" i="15"/>
  <c r="AG20" i="15"/>
  <c r="AG15" i="15"/>
  <c r="AG14" i="15"/>
  <c r="AG17" i="15"/>
  <c r="AG19" i="15"/>
  <c r="AG16" i="15"/>
  <c r="AG12" i="15"/>
  <c r="AG11" i="15"/>
  <c r="AG7" i="15"/>
  <c r="AG13" i="15"/>
  <c r="AG10" i="15"/>
  <c r="AG9" i="15"/>
  <c r="AK18" i="15"/>
  <c r="AK19" i="15"/>
  <c r="AK15" i="15"/>
  <c r="AK20" i="15"/>
  <c r="AK14" i="15"/>
  <c r="AK17" i="15"/>
  <c r="AK11" i="15"/>
  <c r="AK7" i="15"/>
  <c r="AK12" i="15"/>
  <c r="AK10" i="15"/>
  <c r="AK16" i="15"/>
  <c r="AK13" i="15"/>
  <c r="AK9" i="15"/>
  <c r="AO18" i="15"/>
  <c r="AO15" i="15"/>
  <c r="AO19" i="15"/>
  <c r="AO14" i="15"/>
  <c r="AO20" i="15"/>
  <c r="AO17" i="15"/>
  <c r="AO16" i="15"/>
  <c r="AO11" i="15"/>
  <c r="AO7" i="15"/>
  <c r="AO10" i="15"/>
  <c r="AO12" i="15"/>
  <c r="AO9" i="15"/>
  <c r="AO13" i="15"/>
  <c r="AS18" i="15"/>
  <c r="AS15" i="15"/>
  <c r="AS14" i="15"/>
  <c r="AS19" i="15"/>
  <c r="AS17" i="15"/>
  <c r="AS20" i="15"/>
  <c r="AS13" i="15"/>
  <c r="AS11" i="15"/>
  <c r="AS7" i="15"/>
  <c r="AS10" i="15"/>
  <c r="AS16" i="15"/>
  <c r="AS9" i="15"/>
  <c r="AS12" i="15"/>
  <c r="AW18" i="15"/>
  <c r="AW20" i="15"/>
  <c r="AW15" i="15"/>
  <c r="AW14" i="15"/>
  <c r="AW17" i="15"/>
  <c r="AW19" i="15"/>
  <c r="AW16" i="15"/>
  <c r="AW12" i="15"/>
  <c r="AW11" i="15"/>
  <c r="AW7" i="15"/>
  <c r="AW13" i="15"/>
  <c r="AW10" i="15"/>
  <c r="AW9" i="15"/>
  <c r="BA18" i="15"/>
  <c r="BA19" i="15"/>
  <c r="BA15" i="15"/>
  <c r="BA20" i="15"/>
  <c r="BA14" i="15"/>
  <c r="BA17" i="15"/>
  <c r="BA11" i="15"/>
  <c r="BA7" i="15"/>
  <c r="BA12" i="15"/>
  <c r="BA10" i="15"/>
  <c r="BA16" i="15"/>
  <c r="BA13" i="15"/>
  <c r="BE18" i="15"/>
  <c r="BE15" i="15"/>
  <c r="BE19" i="15"/>
  <c r="BE14" i="15"/>
  <c r="BE20" i="15"/>
  <c r="BE17" i="15"/>
  <c r="BE16" i="15"/>
  <c r="BE11" i="15"/>
  <c r="BE7" i="15"/>
  <c r="BE13" i="15"/>
  <c r="BE10" i="15"/>
  <c r="BE12" i="15"/>
  <c r="BI18" i="15"/>
  <c r="BI15" i="15"/>
  <c r="BI14" i="15"/>
  <c r="BI19" i="15"/>
  <c r="BI17" i="15"/>
  <c r="BI20" i="15"/>
  <c r="BI11" i="15"/>
  <c r="BI7" i="15"/>
  <c r="BI10" i="15"/>
  <c r="BI16" i="15"/>
  <c r="BI13" i="15"/>
  <c r="BI12" i="15"/>
  <c r="BM18" i="15"/>
  <c r="BM20" i="15"/>
  <c r="BM15" i="15"/>
  <c r="BM14" i="15"/>
  <c r="BM17" i="15"/>
  <c r="BM19" i="15"/>
  <c r="BM16" i="15"/>
  <c r="BM12" i="15"/>
  <c r="BM11" i="15"/>
  <c r="BM7" i="15"/>
  <c r="BM13" i="15"/>
  <c r="BM10" i="15"/>
  <c r="BQ18" i="15"/>
  <c r="BQ19" i="15"/>
  <c r="BQ15" i="15"/>
  <c r="BQ20" i="15"/>
  <c r="BQ14" i="15"/>
  <c r="BQ17" i="15"/>
  <c r="BQ11" i="15"/>
  <c r="BQ7" i="15"/>
  <c r="BQ12" i="15"/>
  <c r="BQ10" i="15"/>
  <c r="BQ16" i="15"/>
  <c r="BQ13" i="15"/>
  <c r="D6" i="15"/>
  <c r="I6" i="15"/>
  <c r="T6" i="15"/>
  <c r="Y6" i="15"/>
  <c r="AJ6" i="15"/>
  <c r="AO6" i="15"/>
  <c r="AZ6" i="15"/>
  <c r="BE6" i="15"/>
  <c r="BP6" i="15"/>
  <c r="P7" i="15"/>
  <c r="H9" i="15"/>
  <c r="X9" i="15"/>
  <c r="AN9" i="15"/>
  <c r="F20" i="15"/>
  <c r="F14" i="15"/>
  <c r="F17" i="15"/>
  <c r="F18" i="15"/>
  <c r="F19" i="15"/>
  <c r="F10" i="15"/>
  <c r="F6" i="15"/>
  <c r="F16" i="15"/>
  <c r="F13" i="15"/>
  <c r="F9" i="15"/>
  <c r="F15" i="15"/>
  <c r="F12" i="15"/>
  <c r="F8" i="15"/>
  <c r="F11" i="15"/>
  <c r="J19" i="15"/>
  <c r="J14" i="15"/>
  <c r="J20" i="15"/>
  <c r="J17" i="15"/>
  <c r="J18" i="15"/>
  <c r="J15" i="15"/>
  <c r="J10" i="15"/>
  <c r="J6" i="15"/>
  <c r="J9" i="15"/>
  <c r="J13" i="15"/>
  <c r="J12" i="15"/>
  <c r="J8" i="15"/>
  <c r="J16" i="15"/>
  <c r="J11" i="15"/>
  <c r="N18" i="15"/>
  <c r="N14" i="15"/>
  <c r="N19" i="15"/>
  <c r="N17" i="15"/>
  <c r="N20" i="15"/>
  <c r="N10" i="15"/>
  <c r="N6" i="15"/>
  <c r="N16" i="15"/>
  <c r="N9" i="15"/>
  <c r="N15" i="15"/>
  <c r="N12" i="15"/>
  <c r="N8" i="15"/>
  <c r="N13" i="15"/>
  <c r="N11" i="15"/>
  <c r="R14" i="15"/>
  <c r="R18" i="15"/>
  <c r="R17" i="15"/>
  <c r="R19" i="15"/>
  <c r="R20" i="15"/>
  <c r="R15" i="15"/>
  <c r="R13" i="15"/>
  <c r="R10" i="15"/>
  <c r="R6" i="15"/>
  <c r="R9" i="15"/>
  <c r="R8" i="15"/>
  <c r="R16" i="15"/>
  <c r="R12" i="15"/>
  <c r="R11" i="15"/>
  <c r="V20" i="15"/>
  <c r="V14" i="15"/>
  <c r="V17" i="15"/>
  <c r="V18" i="15"/>
  <c r="V19" i="15"/>
  <c r="V12" i="15"/>
  <c r="V10" i="15"/>
  <c r="V6" i="15"/>
  <c r="V16" i="15"/>
  <c r="V13" i="15"/>
  <c r="V9" i="15"/>
  <c r="V15" i="15"/>
  <c r="V8" i="15"/>
  <c r="V11" i="15"/>
  <c r="Z19" i="15"/>
  <c r="Z14" i="15"/>
  <c r="Z20" i="15"/>
  <c r="Z17" i="15"/>
  <c r="Z18" i="15"/>
  <c r="Z15" i="15"/>
  <c r="Z10" i="15"/>
  <c r="Z6" i="15"/>
  <c r="Z12" i="15"/>
  <c r="Z9" i="15"/>
  <c r="Z13" i="15"/>
  <c r="Z8" i="15"/>
  <c r="Z16" i="15"/>
  <c r="Z11" i="15"/>
  <c r="AD18" i="15"/>
  <c r="AD14" i="15"/>
  <c r="AD19" i="15"/>
  <c r="AD17" i="15"/>
  <c r="AD20" i="15"/>
  <c r="AD10" i="15"/>
  <c r="AD6" i="15"/>
  <c r="AD16" i="15"/>
  <c r="AD9" i="15"/>
  <c r="AD15" i="15"/>
  <c r="AD12" i="15"/>
  <c r="AD8" i="15"/>
  <c r="AD13" i="15"/>
  <c r="AD11" i="15"/>
  <c r="AH14" i="15"/>
  <c r="AH18" i="15"/>
  <c r="AH17" i="15"/>
  <c r="AH19" i="15"/>
  <c r="AH20" i="15"/>
  <c r="AH15" i="15"/>
  <c r="AH13" i="15"/>
  <c r="AH10" i="15"/>
  <c r="AH6" i="15"/>
  <c r="AH9" i="15"/>
  <c r="AH8" i="15"/>
  <c r="AH16" i="15"/>
  <c r="AH12" i="15"/>
  <c r="AH11" i="15"/>
  <c r="AL20" i="15"/>
  <c r="AL14" i="15"/>
  <c r="AL17" i="15"/>
  <c r="AL18" i="15"/>
  <c r="AL19" i="15"/>
  <c r="AL12" i="15"/>
  <c r="AL10" i="15"/>
  <c r="AL6" i="15"/>
  <c r="AL16" i="15"/>
  <c r="AL13" i="15"/>
  <c r="AL9" i="15"/>
  <c r="AL15" i="15"/>
  <c r="AL8" i="15"/>
  <c r="AL11" i="15"/>
  <c r="AP19" i="15"/>
  <c r="AP14" i="15"/>
  <c r="AP20" i="15"/>
  <c r="AP17" i="15"/>
  <c r="AP18" i="15"/>
  <c r="AP15" i="15"/>
  <c r="AP10" i="15"/>
  <c r="AP6" i="15"/>
  <c r="AP12" i="15"/>
  <c r="AP9" i="15"/>
  <c r="AP13" i="15"/>
  <c r="AP8" i="15"/>
  <c r="AP16" i="15"/>
  <c r="AP11" i="15"/>
  <c r="AT18" i="15"/>
  <c r="AT14" i="15"/>
  <c r="AT19" i="15"/>
  <c r="AT17" i="15"/>
  <c r="AT20" i="15"/>
  <c r="AT10" i="15"/>
  <c r="AT6" i="15"/>
  <c r="AT16" i="15"/>
  <c r="AT9" i="15"/>
  <c r="AT15" i="15"/>
  <c r="AT12" i="15"/>
  <c r="AT8" i="15"/>
  <c r="AT13" i="15"/>
  <c r="AT11" i="15"/>
  <c r="AX14" i="15"/>
  <c r="AX18" i="15"/>
  <c r="AX17" i="15"/>
  <c r="AX13" i="15"/>
  <c r="AX19" i="15"/>
  <c r="AX20" i="15"/>
  <c r="AX15" i="15"/>
  <c r="AX10" i="15"/>
  <c r="AX6" i="15"/>
  <c r="AX9" i="15"/>
  <c r="AX8" i="15"/>
  <c r="AX16" i="15"/>
  <c r="AX12" i="15"/>
  <c r="AX11" i="15"/>
  <c r="BB20" i="15"/>
  <c r="BB14" i="15"/>
  <c r="BB17" i="15"/>
  <c r="BB13" i="15"/>
  <c r="BB18" i="15"/>
  <c r="BB19" i="15"/>
  <c r="BB12" i="15"/>
  <c r="BB10" i="15"/>
  <c r="BB6" i="15"/>
  <c r="BB16" i="15"/>
  <c r="BB15" i="15"/>
  <c r="BB8" i="15"/>
  <c r="BB11" i="15"/>
  <c r="BF19" i="15"/>
  <c r="BF14" i="15"/>
  <c r="BF20" i="15"/>
  <c r="BF17" i="15"/>
  <c r="BF13" i="15"/>
  <c r="BF18" i="15"/>
  <c r="BF15" i="15"/>
  <c r="BF10" i="15"/>
  <c r="BF6" i="15"/>
  <c r="BF12" i="15"/>
  <c r="BF8" i="15"/>
  <c r="BF16" i="15"/>
  <c r="BF11" i="15"/>
  <c r="BJ18" i="15"/>
  <c r="BJ14" i="15"/>
  <c r="BJ19" i="15"/>
  <c r="BJ17" i="15"/>
  <c r="BJ13" i="15"/>
  <c r="BJ20" i="15"/>
  <c r="BJ10" i="15"/>
  <c r="BJ6" i="15"/>
  <c r="BJ16" i="15"/>
  <c r="BJ15" i="15"/>
  <c r="BJ12" i="15"/>
  <c r="BJ8" i="15"/>
  <c r="BJ11" i="15"/>
  <c r="BN14" i="15"/>
  <c r="BN18" i="15"/>
  <c r="BN17" i="15"/>
  <c r="BN13" i="15"/>
  <c r="BN19" i="15"/>
  <c r="BN20" i="15"/>
  <c r="BN15" i="15"/>
  <c r="BN10" i="15"/>
  <c r="BN6" i="15"/>
  <c r="BN8" i="15"/>
  <c r="BN16" i="15"/>
  <c r="BN12" i="15"/>
  <c r="BN11" i="15"/>
  <c r="E6" i="15"/>
  <c r="P6" i="15"/>
  <c r="U6" i="15"/>
  <c r="AF6" i="15"/>
  <c r="AK6" i="15"/>
  <c r="AV6" i="15"/>
  <c r="BA6" i="15"/>
  <c r="BL6" i="15"/>
  <c r="BQ6" i="15"/>
  <c r="L7" i="15"/>
  <c r="R7" i="15"/>
  <c r="Z7" i="15"/>
  <c r="AH7" i="15"/>
  <c r="AP7" i="15"/>
  <c r="AX7" i="15"/>
  <c r="BF7" i="15"/>
  <c r="BN7" i="15"/>
  <c r="I8" i="15"/>
  <c r="Q8" i="15"/>
  <c r="Y8" i="15"/>
  <c r="AG8" i="15"/>
  <c r="AO8" i="15"/>
  <c r="AW8" i="15"/>
  <c r="BE8" i="15"/>
  <c r="BM8" i="15"/>
  <c r="L9" i="15"/>
  <c r="AB9" i="15"/>
  <c r="W12" i="15"/>
  <c r="AM12" i="15"/>
  <c r="BC12" i="15"/>
  <c r="K15" i="15"/>
  <c r="S15" i="15"/>
  <c r="AA15" i="15"/>
  <c r="AI15" i="15"/>
  <c r="AQ15" i="15"/>
  <c r="AY15" i="15"/>
  <c r="BG15" i="15"/>
  <c r="BO15" i="15"/>
  <c r="G11" i="15"/>
  <c r="K11" i="15"/>
  <c r="O11" i="15"/>
  <c r="S11" i="15"/>
  <c r="W11" i="15"/>
  <c r="AE11" i="15"/>
  <c r="AI11" i="15"/>
  <c r="AM11" i="15"/>
  <c r="AU11" i="15"/>
  <c r="AY11" i="15"/>
  <c r="BC11" i="15"/>
  <c r="BK11" i="15"/>
  <c r="BO11" i="15"/>
  <c r="G14" i="15"/>
  <c r="O14" i="15"/>
  <c r="W14" i="15"/>
  <c r="AE14" i="15"/>
  <c r="AM14" i="15"/>
  <c r="AU14" i="15"/>
  <c r="BC14" i="15"/>
  <c r="BK14" i="15"/>
  <c r="G12" i="15"/>
  <c r="O12" i="15"/>
  <c r="AE12" i="15"/>
  <c r="AU12" i="15"/>
  <c r="BK12" i="15"/>
  <c r="G20" i="15"/>
  <c r="G17" i="15"/>
  <c r="G13" i="15"/>
  <c r="G18" i="15"/>
  <c r="G16" i="15"/>
  <c r="G19" i="15"/>
  <c r="K20" i="15"/>
  <c r="K17" i="15"/>
  <c r="K13" i="15"/>
  <c r="K16" i="15"/>
  <c r="K18" i="15"/>
  <c r="K19" i="15"/>
  <c r="O20" i="15"/>
  <c r="O19" i="15"/>
  <c r="O17" i="15"/>
  <c r="O13" i="15"/>
  <c r="O16" i="15"/>
  <c r="O18" i="15"/>
  <c r="S20" i="15"/>
  <c r="S18" i="15"/>
  <c r="S17" i="15"/>
  <c r="S13" i="15"/>
  <c r="S19" i="15"/>
  <c r="S16" i="15"/>
  <c r="W20" i="15"/>
  <c r="W17" i="15"/>
  <c r="W13" i="15"/>
  <c r="W18" i="15"/>
  <c r="W16" i="15"/>
  <c r="W19" i="15"/>
  <c r="AA20" i="15"/>
  <c r="AA17" i="15"/>
  <c r="AA13" i="15"/>
  <c r="AA16" i="15"/>
  <c r="AA18" i="15"/>
  <c r="AA19" i="15"/>
  <c r="AE20" i="15"/>
  <c r="AE19" i="15"/>
  <c r="AE17" i="15"/>
  <c r="AE13" i="15"/>
  <c r="AE16" i="15"/>
  <c r="AE18" i="15"/>
  <c r="AI20" i="15"/>
  <c r="AI18" i="15"/>
  <c r="AI17" i="15"/>
  <c r="AI13" i="15"/>
  <c r="AI19" i="15"/>
  <c r="AI16" i="15"/>
  <c r="AM20" i="15"/>
  <c r="AM17" i="15"/>
  <c r="AM13" i="15"/>
  <c r="AM18" i="15"/>
  <c r="AM16" i="15"/>
  <c r="AM19" i="15"/>
  <c r="AQ20" i="15"/>
  <c r="AQ17" i="15"/>
  <c r="AQ13" i="15"/>
  <c r="AQ16" i="15"/>
  <c r="AQ18" i="15"/>
  <c r="AQ19" i="15"/>
  <c r="AU20" i="15"/>
  <c r="AU19" i="15"/>
  <c r="AU17" i="15"/>
  <c r="AU13" i="15"/>
  <c r="AU16" i="15"/>
  <c r="AU18" i="15"/>
  <c r="AY20" i="15"/>
  <c r="AY18" i="15"/>
  <c r="AY17" i="15"/>
  <c r="AY13" i="15"/>
  <c r="AY19" i="15"/>
  <c r="AY16" i="15"/>
  <c r="BC20" i="15"/>
  <c r="BC17" i="15"/>
  <c r="BC13" i="15"/>
  <c r="BC18" i="15"/>
  <c r="BC16" i="15"/>
  <c r="BC19" i="15"/>
  <c r="BG20" i="15"/>
  <c r="BG17" i="15"/>
  <c r="BG13" i="15"/>
  <c r="BG16" i="15"/>
  <c r="BG18" i="15"/>
  <c r="BG19" i="15"/>
  <c r="BK20" i="15"/>
  <c r="BK19" i="15"/>
  <c r="BK17" i="15"/>
  <c r="BK13" i="15"/>
  <c r="BK16" i="15"/>
  <c r="BK18" i="15"/>
  <c r="BO20" i="15"/>
  <c r="BO18" i="15"/>
  <c r="BO17" i="15"/>
  <c r="BO13" i="15"/>
  <c r="BO19" i="15"/>
  <c r="BO16" i="15"/>
  <c r="G9" i="15"/>
  <c r="K9" i="15"/>
  <c r="O9" i="15"/>
  <c r="S9" i="15"/>
  <c r="W9" i="15"/>
  <c r="AA9" i="15"/>
  <c r="AE9" i="15"/>
  <c r="AI9" i="15"/>
  <c r="AM9" i="15"/>
  <c r="AQ9" i="15"/>
  <c r="AU9" i="15"/>
  <c r="AY9" i="15"/>
  <c r="AA12" i="15"/>
  <c r="AQ12" i="15"/>
  <c r="BG12" i="15"/>
  <c r="K14" i="15"/>
  <c r="S14" i="15"/>
  <c r="AA14" i="15"/>
  <c r="AI14" i="15"/>
  <c r="AQ14" i="15"/>
  <c r="AY14" i="15"/>
  <c r="BG14" i="15"/>
  <c r="BO14" i="15"/>
  <c r="D31" i="15"/>
  <c r="D30" i="15"/>
  <c r="D26" i="15"/>
  <c r="D29" i="15"/>
  <c r="D28" i="15"/>
  <c r="D25" i="15"/>
  <c r="D23" i="15"/>
  <c r="D27" i="15"/>
  <c r="H31" i="15"/>
  <c r="H30" i="15"/>
  <c r="H26" i="15"/>
  <c r="H29" i="15"/>
  <c r="H27" i="15"/>
  <c r="H24" i="15"/>
  <c r="H23" i="15"/>
  <c r="H25" i="15"/>
  <c r="H28" i="15"/>
  <c r="L31" i="15"/>
  <c r="L30" i="15"/>
  <c r="L26" i="15"/>
  <c r="L29" i="15"/>
  <c r="L28" i="15"/>
  <c r="L23" i="15"/>
  <c r="L27" i="15"/>
  <c r="P31" i="15"/>
  <c r="P30" i="15"/>
  <c r="P26" i="15"/>
  <c r="P29" i="15"/>
  <c r="P28" i="15"/>
  <c r="P27" i="15"/>
  <c r="T31" i="15"/>
  <c r="T30" i="15"/>
  <c r="T26" i="15"/>
  <c r="T29" i="15"/>
  <c r="T28" i="15"/>
  <c r="T25" i="15"/>
  <c r="T27" i="15"/>
  <c r="X31" i="15"/>
  <c r="X30" i="15"/>
  <c r="X26" i="15"/>
  <c r="X29" i="15"/>
  <c r="X24" i="15"/>
  <c r="X25" i="15"/>
  <c r="X28" i="15"/>
  <c r="X27" i="15"/>
  <c r="AB31" i="15"/>
  <c r="AB30" i="15"/>
  <c r="AB26" i="15"/>
  <c r="AB29" i="15"/>
  <c r="AB28" i="15"/>
  <c r="AB23" i="15"/>
  <c r="AB27" i="15"/>
  <c r="AF31" i="15"/>
  <c r="AF30" i="15"/>
  <c r="AF26" i="15"/>
  <c r="AF29" i="15"/>
  <c r="AF28" i="15"/>
  <c r="AF27" i="15"/>
  <c r="AJ31" i="15"/>
  <c r="AJ30" i="15"/>
  <c r="AJ26" i="15"/>
  <c r="AJ29" i="15"/>
  <c r="AJ28" i="15"/>
  <c r="AJ25" i="15"/>
  <c r="AJ27" i="15"/>
  <c r="AN31" i="15"/>
  <c r="AN30" i="15"/>
  <c r="AN26" i="15"/>
  <c r="AN29" i="15"/>
  <c r="AN24" i="15"/>
  <c r="AN25" i="15"/>
  <c r="AN28" i="15"/>
  <c r="AN27" i="15"/>
  <c r="AR31" i="15"/>
  <c r="AR30" i="15"/>
  <c r="AR26" i="15"/>
  <c r="AR29" i="15"/>
  <c r="AR28" i="15"/>
  <c r="AR23" i="15"/>
  <c r="AR27" i="15"/>
  <c r="AV31" i="15"/>
  <c r="AV30" i="15"/>
  <c r="AV26" i="15"/>
  <c r="AV29" i="15"/>
  <c r="AV28" i="15"/>
  <c r="AV27" i="15"/>
  <c r="AZ31" i="15"/>
  <c r="AZ26" i="15"/>
  <c r="AZ30" i="15"/>
  <c r="AZ29" i="15"/>
  <c r="AZ28" i="15"/>
  <c r="AZ25" i="15"/>
  <c r="AZ27" i="15"/>
  <c r="BD31" i="15"/>
  <c r="BD26" i="15"/>
  <c r="BD29" i="15"/>
  <c r="BD30" i="15"/>
  <c r="BD24" i="15"/>
  <c r="BD25" i="15"/>
  <c r="BD28" i="15"/>
  <c r="BD27" i="15"/>
  <c r="BH31" i="15"/>
  <c r="BH26" i="15"/>
  <c r="BH29" i="15"/>
  <c r="BH30" i="15"/>
  <c r="BH28" i="15"/>
  <c r="BH23" i="15"/>
  <c r="BH27" i="15"/>
  <c r="BL31" i="15"/>
  <c r="BL30" i="15"/>
  <c r="BL26" i="15"/>
  <c r="BL29" i="15"/>
  <c r="BL28" i="15"/>
  <c r="BL27" i="15"/>
  <c r="BP31" i="15"/>
  <c r="BP26" i="15"/>
  <c r="BP30" i="15"/>
  <c r="BP29" i="15"/>
  <c r="BP28" i="15"/>
  <c r="BP25" i="15"/>
  <c r="BP27" i="15"/>
  <c r="H22" i="15"/>
  <c r="X22" i="15"/>
  <c r="AN22" i="15"/>
  <c r="BD22" i="15"/>
  <c r="P23" i="15"/>
  <c r="X23" i="15"/>
  <c r="AZ23" i="15"/>
  <c r="AB24" i="15"/>
  <c r="AJ24" i="15"/>
  <c r="BL24" i="15"/>
  <c r="L25" i="15"/>
  <c r="AV25" i="15"/>
  <c r="AM26" i="15"/>
  <c r="E29" i="15"/>
  <c r="E25" i="15"/>
  <c r="E28" i="15"/>
  <c r="E31" i="15"/>
  <c r="E22" i="15"/>
  <c r="E26" i="15"/>
  <c r="E27" i="15"/>
  <c r="E30" i="15"/>
  <c r="I29" i="15"/>
  <c r="I25" i="15"/>
  <c r="I28" i="15"/>
  <c r="I31" i="15"/>
  <c r="I22" i="15"/>
  <c r="I30" i="15"/>
  <c r="I27" i="15"/>
  <c r="M31" i="15"/>
  <c r="M29" i="15"/>
  <c r="M25" i="15"/>
  <c r="M28" i="15"/>
  <c r="M27" i="15"/>
  <c r="M24" i="15"/>
  <c r="M22" i="15"/>
  <c r="M30" i="15"/>
  <c r="Q29" i="15"/>
  <c r="Q25" i="15"/>
  <c r="Q31" i="15"/>
  <c r="Q28" i="15"/>
  <c r="Q26" i="15"/>
  <c r="Q23" i="15"/>
  <c r="Q22" i="15"/>
  <c r="Q30" i="15"/>
  <c r="Q27" i="15"/>
  <c r="U29" i="15"/>
  <c r="U25" i="15"/>
  <c r="U28" i="15"/>
  <c r="U31" i="15"/>
  <c r="U27" i="15"/>
  <c r="U22" i="15"/>
  <c r="U26" i="15"/>
  <c r="U30" i="15"/>
  <c r="Y29" i="15"/>
  <c r="Y25" i="15"/>
  <c r="Y28" i="15"/>
  <c r="Y22" i="15"/>
  <c r="Y31" i="15"/>
  <c r="Y30" i="15"/>
  <c r="Y27" i="15"/>
  <c r="Y26" i="15"/>
  <c r="AC31" i="15"/>
  <c r="AC29" i="15"/>
  <c r="AC25" i="15"/>
  <c r="AC28" i="15"/>
  <c r="AC27" i="15"/>
  <c r="AC24" i="15"/>
  <c r="AC22" i="15"/>
  <c r="AC30" i="15"/>
  <c r="AG29" i="15"/>
  <c r="AG25" i="15"/>
  <c r="AG31" i="15"/>
  <c r="AG28" i="15"/>
  <c r="AG26" i="15"/>
  <c r="AG23" i="15"/>
  <c r="AG22" i="15"/>
  <c r="AG30" i="15"/>
  <c r="AG27" i="15"/>
  <c r="AK29" i="15"/>
  <c r="AK25" i="15"/>
  <c r="AK28" i="15"/>
  <c r="AK31" i="15"/>
  <c r="AK27" i="15"/>
  <c r="AK22" i="15"/>
  <c r="AK30" i="15"/>
  <c r="AK26" i="15"/>
  <c r="AO29" i="15"/>
  <c r="AO25" i="15"/>
  <c r="AO28" i="15"/>
  <c r="AO31" i="15"/>
  <c r="AO30" i="15"/>
  <c r="AO22" i="15"/>
  <c r="AO27" i="15"/>
  <c r="AO26" i="15"/>
  <c r="AS31" i="15"/>
  <c r="AS29" i="15"/>
  <c r="AS25" i="15"/>
  <c r="AS28" i="15"/>
  <c r="AS27" i="15"/>
  <c r="AS24" i="15"/>
  <c r="AS22" i="15"/>
  <c r="AS30" i="15"/>
  <c r="AW30" i="15"/>
  <c r="AW29" i="15"/>
  <c r="AW25" i="15"/>
  <c r="AW31" i="15"/>
  <c r="AW28" i="15"/>
  <c r="AW26" i="15"/>
  <c r="AW23" i="15"/>
  <c r="AW22" i="15"/>
  <c r="AW27" i="15"/>
  <c r="BA30" i="15"/>
  <c r="BA29" i="15"/>
  <c r="BA25" i="15"/>
  <c r="BA28" i="15"/>
  <c r="BA31" i="15"/>
  <c r="BA27" i="15"/>
  <c r="BA22" i="15"/>
  <c r="BA26" i="15"/>
  <c r="BE30" i="15"/>
  <c r="BE29" i="15"/>
  <c r="BE25" i="15"/>
  <c r="BE28" i="15"/>
  <c r="BE31" i="15"/>
  <c r="BE22" i="15"/>
  <c r="BE27" i="15"/>
  <c r="BE26" i="15"/>
  <c r="BI30" i="15"/>
  <c r="BI31" i="15"/>
  <c r="BI29" i="15"/>
  <c r="BI25" i="15"/>
  <c r="BI28" i="15"/>
  <c r="BI27" i="15"/>
  <c r="BI24" i="15"/>
  <c r="BI22" i="15"/>
  <c r="BI26" i="15"/>
  <c r="BM30" i="15"/>
  <c r="BM29" i="15"/>
  <c r="BM25" i="15"/>
  <c r="BM31" i="15"/>
  <c r="BM28" i="15"/>
  <c r="BM26" i="15"/>
  <c r="BM23" i="15"/>
  <c r="BM22" i="15"/>
  <c r="BM24" i="15"/>
  <c r="BM27" i="15"/>
  <c r="BQ30" i="15"/>
  <c r="BQ29" i="15"/>
  <c r="BQ25" i="15"/>
  <c r="BQ28" i="15"/>
  <c r="BQ31" i="15"/>
  <c r="BQ27" i="15"/>
  <c r="BQ22" i="15"/>
  <c r="BQ26" i="15"/>
  <c r="D22" i="15"/>
  <c r="T22" i="15"/>
  <c r="AJ22" i="15"/>
  <c r="AZ22" i="15"/>
  <c r="BP22" i="15"/>
  <c r="Y23" i="15"/>
  <c r="AF23" i="15"/>
  <c r="AN23" i="15"/>
  <c r="BA23" i="15"/>
  <c r="BI23" i="15"/>
  <c r="BP23" i="15"/>
  <c r="I24" i="15"/>
  <c r="P24" i="15"/>
  <c r="AK24" i="15"/>
  <c r="AR24" i="15"/>
  <c r="AZ24" i="15"/>
  <c r="BP24" i="15"/>
  <c r="AF25" i="15"/>
  <c r="BH25" i="15"/>
  <c r="G26" i="15"/>
  <c r="AC26" i="15"/>
  <c r="P22" i="15"/>
  <c r="AF22" i="15"/>
  <c r="AV22" i="15"/>
  <c r="BL22" i="15"/>
  <c r="G23" i="15"/>
  <c r="M23" i="15"/>
  <c r="T23" i="15"/>
  <c r="AO23" i="15"/>
  <c r="AV23" i="15"/>
  <c r="BD23" i="15"/>
  <c r="BQ23" i="15"/>
  <c r="D24" i="15"/>
  <c r="Q24" i="15"/>
  <c r="Y24" i="15"/>
  <c r="AF24" i="15"/>
  <c r="BA24" i="15"/>
  <c r="BH24" i="15"/>
  <c r="BQ24" i="15"/>
  <c r="P25" i="15"/>
  <c r="AR25" i="15"/>
  <c r="I26" i="15"/>
  <c r="AS26" i="15"/>
  <c r="G31" i="15"/>
  <c r="G27" i="15"/>
  <c r="G30" i="15"/>
  <c r="G29" i="15"/>
  <c r="G28" i="15"/>
  <c r="K27" i="15"/>
  <c r="K31" i="15"/>
  <c r="K30" i="15"/>
  <c r="K29" i="15"/>
  <c r="K26" i="15"/>
  <c r="K28" i="15"/>
  <c r="O27" i="15"/>
  <c r="O23" i="15"/>
  <c r="O30" i="15"/>
  <c r="O31" i="15"/>
  <c r="O25" i="15"/>
  <c r="O26" i="15"/>
  <c r="O29" i="15"/>
  <c r="O28" i="15"/>
  <c r="S27" i="15"/>
  <c r="S23" i="15"/>
  <c r="S30" i="15"/>
  <c r="S29" i="15"/>
  <c r="S24" i="15"/>
  <c r="S28" i="15"/>
  <c r="S25" i="15"/>
  <c r="S31" i="15"/>
  <c r="S26" i="15"/>
  <c r="W31" i="15"/>
  <c r="W27" i="15"/>
  <c r="W23" i="15"/>
  <c r="W30" i="15"/>
  <c r="W29" i="15"/>
  <c r="W28" i="15"/>
  <c r="AA27" i="15"/>
  <c r="AA23" i="15"/>
  <c r="AA31" i="15"/>
  <c r="AA30" i="15"/>
  <c r="AA29" i="15"/>
  <c r="AA26" i="15"/>
  <c r="AA28" i="15"/>
  <c r="AE27" i="15"/>
  <c r="AE23" i="15"/>
  <c r="AE30" i="15"/>
  <c r="AE31" i="15"/>
  <c r="AE25" i="15"/>
  <c r="AE26" i="15"/>
  <c r="AE29" i="15"/>
  <c r="AE28" i="15"/>
  <c r="AI27" i="15"/>
  <c r="AI23" i="15"/>
  <c r="AI30" i="15"/>
  <c r="AI31" i="15"/>
  <c r="AI29" i="15"/>
  <c r="AI24" i="15"/>
  <c r="AI28" i="15"/>
  <c r="AI25" i="15"/>
  <c r="AI26" i="15"/>
  <c r="AM31" i="15"/>
  <c r="AM27" i="15"/>
  <c r="AM23" i="15"/>
  <c r="AM30" i="15"/>
  <c r="AM29" i="15"/>
  <c r="AM28" i="15"/>
  <c r="AQ27" i="15"/>
  <c r="AQ23" i="15"/>
  <c r="AQ31" i="15"/>
  <c r="AQ30" i="15"/>
  <c r="AQ29" i="15"/>
  <c r="AQ26" i="15"/>
  <c r="AQ28" i="15"/>
  <c r="AU27" i="15"/>
  <c r="AU23" i="15"/>
  <c r="AU30" i="15"/>
  <c r="AU31" i="15"/>
  <c r="AU25" i="15"/>
  <c r="AU26" i="15"/>
  <c r="AU29" i="15"/>
  <c r="AU28" i="15"/>
  <c r="AY27" i="15"/>
  <c r="AY23" i="15"/>
  <c r="AY30" i="15"/>
  <c r="AY31" i="15"/>
  <c r="AY29" i="15"/>
  <c r="AY24" i="15"/>
  <c r="AY28" i="15"/>
  <c r="AY25" i="15"/>
  <c r="AY26" i="15"/>
  <c r="BC31" i="15"/>
  <c r="BC27" i="15"/>
  <c r="BC23" i="15"/>
  <c r="BC30" i="15"/>
  <c r="BC29" i="15"/>
  <c r="BC28" i="15"/>
  <c r="BC26" i="15"/>
  <c r="BG30" i="15"/>
  <c r="BG27" i="15"/>
  <c r="BG23" i="15"/>
  <c r="BG31" i="15"/>
  <c r="BG29" i="15"/>
  <c r="BG26" i="15"/>
  <c r="BG28" i="15"/>
  <c r="BK27" i="15"/>
  <c r="BK23" i="15"/>
  <c r="BK30" i="15"/>
  <c r="BK31" i="15"/>
  <c r="BK25" i="15"/>
  <c r="BK26" i="15"/>
  <c r="BK29" i="15"/>
  <c r="BK28" i="15"/>
  <c r="BO27" i="15"/>
  <c r="BO23" i="15"/>
  <c r="BO30" i="15"/>
  <c r="BO31" i="15"/>
  <c r="BO29" i="15"/>
  <c r="BO24" i="15"/>
  <c r="BO28" i="15"/>
  <c r="BO25" i="15"/>
  <c r="BO26" i="15"/>
  <c r="G22" i="15"/>
  <c r="L22" i="15"/>
  <c r="W22" i="15"/>
  <c r="AB22" i="15"/>
  <c r="AM22" i="15"/>
  <c r="AR22" i="15"/>
  <c r="BC22" i="15"/>
  <c r="BH22" i="15"/>
  <c r="I23" i="15"/>
  <c r="U23" i="15"/>
  <c r="AC23" i="15"/>
  <c r="AJ23" i="15"/>
  <c r="BE23" i="15"/>
  <c r="BL23" i="15"/>
  <c r="E24" i="15"/>
  <c r="L24" i="15"/>
  <c r="T24" i="15"/>
  <c r="AA24" i="15"/>
  <c r="AG24" i="15"/>
  <c r="AO24" i="15"/>
  <c r="AV24" i="15"/>
  <c r="BC24" i="15"/>
  <c r="BK24" i="15"/>
  <c r="K25" i="15"/>
  <c r="AB25" i="15"/>
  <c r="BC25" i="15"/>
  <c r="BL25" i="15"/>
  <c r="W26" i="15"/>
  <c r="F28" i="15"/>
  <c r="F24" i="15"/>
  <c r="F31" i="15"/>
  <c r="J28" i="15"/>
  <c r="J24" i="15"/>
  <c r="J31" i="15"/>
  <c r="N28" i="15"/>
  <c r="N24" i="15"/>
  <c r="N27" i="15"/>
  <c r="R31" i="15"/>
  <c r="R28" i="15"/>
  <c r="R24" i="15"/>
  <c r="R27" i="15"/>
  <c r="V28" i="15"/>
  <c r="V24" i="15"/>
  <c r="V31" i="15"/>
  <c r="V27" i="15"/>
  <c r="Z28" i="15"/>
  <c r="Z24" i="15"/>
  <c r="Z27" i="15"/>
  <c r="Z31" i="15"/>
  <c r="AD28" i="15"/>
  <c r="AD24" i="15"/>
  <c r="AD27" i="15"/>
  <c r="AD30" i="15"/>
  <c r="AD31" i="15"/>
  <c r="AH31" i="15"/>
  <c r="AH28" i="15"/>
  <c r="AH24" i="15"/>
  <c r="AH27" i="15"/>
  <c r="AH30" i="15"/>
  <c r="AL28" i="15"/>
  <c r="AL24" i="15"/>
  <c r="AL31" i="15"/>
  <c r="AL27" i="15"/>
  <c r="AL30" i="15"/>
  <c r="AP28" i="15"/>
  <c r="AP24" i="15"/>
  <c r="AP27" i="15"/>
  <c r="AP31" i="15"/>
  <c r="AP30" i="15"/>
  <c r="AT28" i="15"/>
  <c r="AT24" i="15"/>
  <c r="AT27" i="15"/>
  <c r="AT30" i="15"/>
  <c r="AT31" i="15"/>
  <c r="AX31" i="15"/>
  <c r="AX28" i="15"/>
  <c r="AX24" i="15"/>
  <c r="AX27" i="15"/>
  <c r="BB30" i="15"/>
  <c r="BB28" i="15"/>
  <c r="BB24" i="15"/>
  <c r="BB31" i="15"/>
  <c r="BB27" i="15"/>
  <c r="BF28" i="15"/>
  <c r="BF24" i="15"/>
  <c r="BF30" i="15"/>
  <c r="BF27" i="15"/>
  <c r="BF31" i="15"/>
  <c r="BJ28" i="15"/>
  <c r="BJ24" i="15"/>
  <c r="BJ27" i="15"/>
  <c r="BJ30" i="15"/>
  <c r="BJ31" i="15"/>
  <c r="BN31" i="15"/>
  <c r="BN28" i="15"/>
  <c r="BN24" i="15"/>
  <c r="BN27" i="15"/>
  <c r="V23" i="15"/>
  <c r="AL23" i="15"/>
  <c r="BB23" i="15"/>
  <c r="J25" i="15"/>
  <c r="Z25" i="15"/>
  <c r="AP25" i="15"/>
  <c r="BF25" i="15"/>
  <c r="F26" i="15"/>
  <c r="V26" i="15"/>
  <c r="AL26" i="15"/>
  <c r="BB26" i="15"/>
  <c r="J30" i="15"/>
  <c r="R30" i="15"/>
  <c r="Z30" i="15"/>
  <c r="Y35" i="15"/>
  <c r="Y33" i="15"/>
  <c r="Y36" i="15"/>
  <c r="AC35" i="15"/>
  <c r="AC33" i="15"/>
  <c r="AC36" i="15"/>
  <c r="AG35" i="15"/>
  <c r="AG33" i="15"/>
  <c r="AG36" i="15"/>
  <c r="AK35" i="15"/>
  <c r="AK33" i="15"/>
  <c r="AK36" i="15"/>
  <c r="AO35" i="15"/>
  <c r="AO33" i="15"/>
  <c r="AO36" i="15"/>
  <c r="AS35" i="15"/>
  <c r="AS33" i="15"/>
  <c r="AS36" i="15"/>
  <c r="AW35" i="15"/>
  <c r="AW33" i="15"/>
  <c r="AW36" i="15"/>
  <c r="BA35" i="15"/>
  <c r="BA33" i="15"/>
  <c r="BA36" i="15"/>
  <c r="BE35" i="15"/>
  <c r="BE33" i="15"/>
  <c r="BE36" i="15"/>
  <c r="BE34" i="15"/>
  <c r="BI35" i="15"/>
  <c r="BI33" i="15"/>
  <c r="BI36" i="15"/>
  <c r="BI34" i="15"/>
  <c r="BM35" i="15"/>
  <c r="BM33" i="15"/>
  <c r="BM36" i="15"/>
  <c r="BM34" i="15"/>
  <c r="BQ35" i="15"/>
  <c r="BQ33" i="15"/>
  <c r="BQ36" i="15"/>
  <c r="BQ34" i="15"/>
  <c r="X36" i="15"/>
  <c r="X35" i="15"/>
  <c r="X33" i="15"/>
  <c r="AB36" i="15"/>
  <c r="AB35" i="15"/>
  <c r="AB33" i="15"/>
  <c r="AF36" i="15"/>
  <c r="AF35" i="15"/>
  <c r="AF33" i="15"/>
  <c r="AJ36" i="15"/>
  <c r="AJ35" i="15"/>
  <c r="AJ33" i="15"/>
  <c r="AN36" i="15"/>
  <c r="AN35" i="15"/>
  <c r="AN33" i="15"/>
  <c r="AR36" i="15"/>
  <c r="AR35" i="15"/>
  <c r="AR33" i="15"/>
  <c r="AV36" i="15"/>
  <c r="AV35" i="15"/>
  <c r="AV33" i="15"/>
  <c r="AZ36" i="15"/>
  <c r="AZ35" i="15"/>
  <c r="AZ33" i="15"/>
  <c r="BD36" i="15"/>
  <c r="BD34" i="15"/>
  <c r="BD35" i="15"/>
  <c r="BD33" i="15"/>
  <c r="BH36" i="15"/>
  <c r="BH34" i="15"/>
  <c r="BH35" i="15"/>
  <c r="BH33" i="15"/>
  <c r="BL36" i="15"/>
  <c r="BL34" i="15"/>
  <c r="BL35" i="15"/>
  <c r="BL33" i="15"/>
  <c r="BP36" i="15"/>
  <c r="BP34" i="15"/>
  <c r="BP35" i="15"/>
  <c r="BP33" i="15"/>
  <c r="BF34" i="15"/>
  <c r="BJ34" i="15"/>
  <c r="BN34" i="15"/>
  <c r="Z36" i="15"/>
  <c r="AD36" i="15"/>
  <c r="AH36" i="15"/>
  <c r="AL36" i="15"/>
  <c r="AP36" i="15"/>
  <c r="AT36" i="15"/>
  <c r="AX36" i="15"/>
  <c r="BB36" i="15"/>
  <c r="BF36" i="15"/>
  <c r="BJ36" i="15"/>
  <c r="BN36" i="15"/>
  <c r="BG34" i="15"/>
  <c r="BK34" i="15"/>
  <c r="BO34" i="15"/>
  <c r="Z33" i="15"/>
  <c r="AD33" i="15"/>
  <c r="AH33" i="15"/>
  <c r="AL33" i="15"/>
  <c r="AP33" i="15"/>
  <c r="AT33" i="15"/>
  <c r="AX33" i="15"/>
  <c r="BB33" i="15"/>
  <c r="BF33" i="15"/>
  <c r="BJ33" i="15"/>
  <c r="BN33" i="15"/>
  <c r="G6" i="14"/>
  <c r="AQ6" i="14"/>
  <c r="AV7" i="14"/>
  <c r="W8" i="14"/>
  <c r="T9" i="14"/>
  <c r="AM10" i="14"/>
  <c r="BF22" i="14"/>
  <c r="BF23" i="14"/>
  <c r="AY33" i="14"/>
  <c r="P6" i="14"/>
  <c r="AM8" i="14"/>
  <c r="BC10" i="14"/>
  <c r="F23" i="14"/>
  <c r="AP24" i="14"/>
  <c r="V26" i="14"/>
  <c r="AA33" i="14"/>
  <c r="BG33" i="14"/>
  <c r="X6" i="14"/>
  <c r="BG6" i="14"/>
  <c r="L7" i="14"/>
  <c r="BC8" i="14"/>
  <c r="G10" i="14"/>
  <c r="AD23" i="14"/>
  <c r="J25" i="14"/>
  <c r="AI33" i="14"/>
  <c r="BO33" i="14"/>
  <c r="AI6" i="14"/>
  <c r="BK6" i="14"/>
  <c r="AF7" i="14"/>
  <c r="G8" i="14"/>
  <c r="W10" i="14"/>
  <c r="AY12" i="14"/>
  <c r="BE22" i="14"/>
  <c r="AP23" i="14"/>
  <c r="Z25" i="14"/>
  <c r="AQ33" i="14"/>
  <c r="P22" i="14"/>
  <c r="AN22" i="14"/>
  <c r="T23" i="14"/>
  <c r="L24" i="14"/>
  <c r="AB24" i="14"/>
  <c r="AZ24" i="14"/>
  <c r="BP24" i="14"/>
  <c r="AR25" i="14"/>
  <c r="BH25" i="14"/>
  <c r="AR26" i="14"/>
  <c r="BH26" i="14"/>
  <c r="L27" i="14"/>
  <c r="AR27" i="14"/>
  <c r="AR28" i="14"/>
  <c r="BL34" i="14"/>
  <c r="H6" i="14"/>
  <c r="S6" i="14"/>
  <c r="AA6" i="14"/>
  <c r="AJ6" i="14"/>
  <c r="AU6" i="14"/>
  <c r="BC6" i="14"/>
  <c r="BL6" i="14"/>
  <c r="P7" i="14"/>
  <c r="AJ7" i="14"/>
  <c r="BP7" i="14"/>
  <c r="K8" i="14"/>
  <c r="AA8" i="14"/>
  <c r="AQ8" i="14"/>
  <c r="BG8" i="14"/>
  <c r="AB9" i="14"/>
  <c r="K10" i="14"/>
  <c r="AA10" i="14"/>
  <c r="AQ10" i="14"/>
  <c r="BG10" i="14"/>
  <c r="BO12" i="14"/>
  <c r="D22" i="14"/>
  <c r="T22" i="14"/>
  <c r="AD22" i="14"/>
  <c r="AP22" i="14"/>
  <c r="AZ22" i="14"/>
  <c r="BL22" i="14"/>
  <c r="H23" i="14"/>
  <c r="V23" i="14"/>
  <c r="AF23" i="14"/>
  <c r="AV23" i="14"/>
  <c r="N24" i="14"/>
  <c r="AR24" i="14"/>
  <c r="BF24" i="14"/>
  <c r="P25" i="14"/>
  <c r="AF25" i="14"/>
  <c r="AV25" i="14"/>
  <c r="BL25" i="14"/>
  <c r="Z26" i="14"/>
  <c r="AV26" i="14"/>
  <c r="BL26" i="14"/>
  <c r="P27" i="14"/>
  <c r="AV27" i="14"/>
  <c r="L28" i="14"/>
  <c r="BD28" i="14"/>
  <c r="AB33" i="14"/>
  <c r="AJ33" i="14"/>
  <c r="AR33" i="14"/>
  <c r="AZ33" i="14"/>
  <c r="BH33" i="14"/>
  <c r="BP33" i="14"/>
  <c r="BP34" i="14"/>
  <c r="K6" i="14"/>
  <c r="T6" i="14"/>
  <c r="AE6" i="14"/>
  <c r="AM6" i="14"/>
  <c r="AV6" i="14"/>
  <c r="BD6" i="14"/>
  <c r="BO6" i="14"/>
  <c r="AN7" i="14"/>
  <c r="BD7" i="14"/>
  <c r="O8" i="14"/>
  <c r="AE8" i="14"/>
  <c r="AU8" i="14"/>
  <c r="BK8" i="14"/>
  <c r="D9" i="14"/>
  <c r="O10" i="14"/>
  <c r="AE10" i="14"/>
  <c r="AU10" i="14"/>
  <c r="BK10" i="14"/>
  <c r="S12" i="14"/>
  <c r="AU13" i="14"/>
  <c r="H22" i="14"/>
  <c r="U22" i="14"/>
  <c r="AF22" i="14"/>
  <c r="AT22" i="14"/>
  <c r="BD22" i="14"/>
  <c r="X23" i="14"/>
  <c r="AJ23" i="14"/>
  <c r="AZ23" i="14"/>
  <c r="BL23" i="14"/>
  <c r="D24" i="14"/>
  <c r="P24" i="14"/>
  <c r="AF24" i="14"/>
  <c r="BH24" i="14"/>
  <c r="T25" i="14"/>
  <c r="AJ25" i="14"/>
  <c r="AZ25" i="14"/>
  <c r="BP25" i="14"/>
  <c r="L26" i="14"/>
  <c r="AB26" i="14"/>
  <c r="BB26" i="14"/>
  <c r="AB27" i="14"/>
  <c r="BH27" i="14"/>
  <c r="AB28" i="14"/>
  <c r="W33" i="14"/>
  <c r="AE33" i="14"/>
  <c r="AM33" i="14"/>
  <c r="AU33" i="14"/>
  <c r="BC33" i="14"/>
  <c r="BK33" i="14"/>
  <c r="BD34" i="14"/>
  <c r="D6" i="14"/>
  <c r="O6" i="14"/>
  <c r="W6" i="14"/>
  <c r="AF6" i="14"/>
  <c r="AN6" i="14"/>
  <c r="AY6" i="14"/>
  <c r="D7" i="14"/>
  <c r="AR7" i="14"/>
  <c r="S8" i="14"/>
  <c r="AI8" i="14"/>
  <c r="AY8" i="14"/>
  <c r="BO8" i="14"/>
  <c r="S10" i="14"/>
  <c r="AI10" i="14"/>
  <c r="AY10" i="14"/>
  <c r="BO10" i="14"/>
  <c r="AI12" i="14"/>
  <c r="BK13" i="14"/>
  <c r="L22" i="14"/>
  <c r="X22" i="14"/>
  <c r="AJ22" i="14"/>
  <c r="AV22" i="14"/>
  <c r="BP22" i="14"/>
  <c r="D23" i="14"/>
  <c r="P23" i="14"/>
  <c r="AN23" i="14"/>
  <c r="BD23" i="14"/>
  <c r="BP23" i="14"/>
  <c r="T24" i="14"/>
  <c r="AJ24" i="14"/>
  <c r="AV24" i="14"/>
  <c r="BL24" i="14"/>
  <c r="D25" i="14"/>
  <c r="P26" i="14"/>
  <c r="AF26" i="14"/>
  <c r="AF27" i="14"/>
  <c r="BL27" i="14"/>
  <c r="AN28" i="14"/>
  <c r="X33" i="14"/>
  <c r="AF33" i="14"/>
  <c r="AN33" i="14"/>
  <c r="AV33" i="14"/>
  <c r="BD33" i="14"/>
  <c r="BL33" i="14"/>
  <c r="BH34" i="14"/>
  <c r="E19" i="14"/>
  <c r="E17" i="14"/>
  <c r="E20" i="14"/>
  <c r="E16" i="14"/>
  <c r="E10" i="14"/>
  <c r="E8" i="14"/>
  <c r="E6" i="14"/>
  <c r="E18" i="14"/>
  <c r="E13" i="14"/>
  <c r="E12" i="14"/>
  <c r="E11" i="14"/>
  <c r="E15" i="14"/>
  <c r="E14" i="14"/>
  <c r="I19" i="14"/>
  <c r="I17" i="14"/>
  <c r="I20" i="14"/>
  <c r="I18" i="14"/>
  <c r="I15" i="14"/>
  <c r="I14" i="14"/>
  <c r="I10" i="14"/>
  <c r="I8" i="14"/>
  <c r="I6" i="14"/>
  <c r="I16" i="14"/>
  <c r="I11" i="14"/>
  <c r="I13" i="14"/>
  <c r="I12" i="14"/>
  <c r="M19" i="14"/>
  <c r="M17" i="14"/>
  <c r="M20" i="14"/>
  <c r="M13" i="14"/>
  <c r="M12" i="14"/>
  <c r="M10" i="14"/>
  <c r="M8" i="14"/>
  <c r="M6" i="14"/>
  <c r="M15" i="14"/>
  <c r="M14" i="14"/>
  <c r="M11" i="14"/>
  <c r="M18" i="14"/>
  <c r="M16" i="14"/>
  <c r="Q19" i="14"/>
  <c r="Q17" i="14"/>
  <c r="Q20" i="14"/>
  <c r="Q10" i="14"/>
  <c r="Q8" i="14"/>
  <c r="Q6" i="14"/>
  <c r="Q16" i="14"/>
  <c r="Q13" i="14"/>
  <c r="Q12" i="14"/>
  <c r="Q18" i="14"/>
  <c r="Q15" i="14"/>
  <c r="Q14" i="14"/>
  <c r="Q11" i="14"/>
  <c r="U19" i="14"/>
  <c r="U17" i="14"/>
  <c r="U20" i="14"/>
  <c r="U10" i="14"/>
  <c r="U8" i="14"/>
  <c r="U6" i="14"/>
  <c r="U18" i="14"/>
  <c r="U13" i="14"/>
  <c r="U12" i="14"/>
  <c r="U11" i="14"/>
  <c r="U16" i="14"/>
  <c r="U15" i="14"/>
  <c r="U14" i="14"/>
  <c r="Y19" i="14"/>
  <c r="Y17" i="14"/>
  <c r="Y20" i="14"/>
  <c r="Y18" i="14"/>
  <c r="Y15" i="14"/>
  <c r="Y14" i="14"/>
  <c r="Y10" i="14"/>
  <c r="Y8" i="14"/>
  <c r="Y6" i="14"/>
  <c r="Y16" i="14"/>
  <c r="Y11" i="14"/>
  <c r="Y13" i="14"/>
  <c r="Y12" i="14"/>
  <c r="AC19" i="14"/>
  <c r="AC17" i="14"/>
  <c r="AC20" i="14"/>
  <c r="AC13" i="14"/>
  <c r="AC12" i="14"/>
  <c r="AC10" i="14"/>
  <c r="AC8" i="14"/>
  <c r="AC6" i="14"/>
  <c r="AC15" i="14"/>
  <c r="AC14" i="14"/>
  <c r="AC11" i="14"/>
  <c r="AC18" i="14"/>
  <c r="AC16" i="14"/>
  <c r="AG20" i="14"/>
  <c r="AG19" i="14"/>
  <c r="AG17" i="14"/>
  <c r="AG10" i="14"/>
  <c r="AG8" i="14"/>
  <c r="AG6" i="14"/>
  <c r="AG16" i="14"/>
  <c r="AG13" i="14"/>
  <c r="AG12" i="14"/>
  <c r="AG18" i="14"/>
  <c r="AG15" i="14"/>
  <c r="AG14" i="14"/>
  <c r="AG11" i="14"/>
  <c r="AK20" i="14"/>
  <c r="AK19" i="14"/>
  <c r="AK17" i="14"/>
  <c r="AK10" i="14"/>
  <c r="AK8" i="14"/>
  <c r="AK6" i="14"/>
  <c r="AK18" i="14"/>
  <c r="AK13" i="14"/>
  <c r="AK12" i="14"/>
  <c r="AK11" i="14"/>
  <c r="AK16" i="14"/>
  <c r="AK15" i="14"/>
  <c r="AK14" i="14"/>
  <c r="AO19" i="14"/>
  <c r="AO17" i="14"/>
  <c r="AO20" i="14"/>
  <c r="AO18" i="14"/>
  <c r="AO15" i="14"/>
  <c r="AO14" i="14"/>
  <c r="AO10" i="14"/>
  <c r="AO8" i="14"/>
  <c r="AO6" i="14"/>
  <c r="AO16" i="14"/>
  <c r="AO11" i="14"/>
  <c r="AO13" i="14"/>
  <c r="AO12" i="14"/>
  <c r="AS19" i="14"/>
  <c r="AS17" i="14"/>
  <c r="AS20" i="14"/>
  <c r="AS13" i="14"/>
  <c r="AS12" i="14"/>
  <c r="AS10" i="14"/>
  <c r="AS8" i="14"/>
  <c r="AS6" i="14"/>
  <c r="AS15" i="14"/>
  <c r="AS14" i="14"/>
  <c r="AS11" i="14"/>
  <c r="AS18" i="14"/>
  <c r="AS16" i="14"/>
  <c r="AW20" i="14"/>
  <c r="AW19" i="14"/>
  <c r="AW17" i="14"/>
  <c r="AW10" i="14"/>
  <c r="AW8" i="14"/>
  <c r="AW6" i="14"/>
  <c r="AW16" i="14"/>
  <c r="AW13" i="14"/>
  <c r="AW12" i="14"/>
  <c r="AW18" i="14"/>
  <c r="AW15" i="14"/>
  <c r="AW14" i="14"/>
  <c r="AW11" i="14"/>
  <c r="BA20" i="14"/>
  <c r="BA19" i="14"/>
  <c r="BA17" i="14"/>
  <c r="BA10" i="14"/>
  <c r="BA8" i="14"/>
  <c r="BA6" i="14"/>
  <c r="BA18" i="14"/>
  <c r="BA13" i="14"/>
  <c r="BA12" i="14"/>
  <c r="BA11" i="14"/>
  <c r="BA16" i="14"/>
  <c r="BA15" i="14"/>
  <c r="BA14" i="14"/>
  <c r="BE19" i="14"/>
  <c r="BE17" i="14"/>
  <c r="BE20" i="14"/>
  <c r="BE18" i="14"/>
  <c r="BE15" i="14"/>
  <c r="BE14" i="14"/>
  <c r="BE10" i="14"/>
  <c r="BE8" i="14"/>
  <c r="BE6" i="14"/>
  <c r="BE16" i="14"/>
  <c r="BE11" i="14"/>
  <c r="BE13" i="14"/>
  <c r="BE12" i="14"/>
  <c r="BI19" i="14"/>
  <c r="BI17" i="14"/>
  <c r="BI20" i="14"/>
  <c r="BI13" i="14"/>
  <c r="BI12" i="14"/>
  <c r="BI10" i="14"/>
  <c r="BI8" i="14"/>
  <c r="BI6" i="14"/>
  <c r="BI15" i="14"/>
  <c r="BI14" i="14"/>
  <c r="BI11" i="14"/>
  <c r="BI18" i="14"/>
  <c r="BI16" i="14"/>
  <c r="BM20" i="14"/>
  <c r="BM19" i="14"/>
  <c r="BM17" i="14"/>
  <c r="BM10" i="14"/>
  <c r="BM8" i="14"/>
  <c r="BM6" i="14"/>
  <c r="BM16" i="14"/>
  <c r="BM13" i="14"/>
  <c r="BM12" i="14"/>
  <c r="BM18" i="14"/>
  <c r="BM15" i="14"/>
  <c r="BM14" i="14"/>
  <c r="BM11" i="14"/>
  <c r="BQ20" i="14"/>
  <c r="BQ19" i="14"/>
  <c r="BQ17" i="14"/>
  <c r="BQ10" i="14"/>
  <c r="BQ8" i="14"/>
  <c r="BQ6" i="14"/>
  <c r="BQ18" i="14"/>
  <c r="BQ13" i="14"/>
  <c r="BQ12" i="14"/>
  <c r="BQ11" i="14"/>
  <c r="BQ16" i="14"/>
  <c r="BQ15" i="14"/>
  <c r="BQ14" i="14"/>
  <c r="N6" i="14"/>
  <c r="AD6" i="14"/>
  <c r="AT6" i="14"/>
  <c r="BJ6" i="14"/>
  <c r="I7" i="14"/>
  <c r="N7" i="14"/>
  <c r="Y7" i="14"/>
  <c r="F19" i="14"/>
  <c r="F17" i="14"/>
  <c r="F15" i="14"/>
  <c r="F13" i="14"/>
  <c r="F20" i="14"/>
  <c r="F18" i="14"/>
  <c r="F12" i="14"/>
  <c r="F11" i="14"/>
  <c r="F9" i="14"/>
  <c r="F14" i="14"/>
  <c r="F16" i="14"/>
  <c r="J19" i="14"/>
  <c r="J17" i="14"/>
  <c r="J15" i="14"/>
  <c r="J13" i="14"/>
  <c r="J20" i="14"/>
  <c r="J18" i="14"/>
  <c r="J16" i="14"/>
  <c r="J11" i="14"/>
  <c r="J9" i="14"/>
  <c r="J12" i="14"/>
  <c r="J14" i="14"/>
  <c r="N19" i="14"/>
  <c r="N17" i="14"/>
  <c r="N15" i="14"/>
  <c r="N13" i="14"/>
  <c r="N20" i="14"/>
  <c r="N18" i="14"/>
  <c r="N14" i="14"/>
  <c r="N11" i="14"/>
  <c r="N9" i="14"/>
  <c r="N16" i="14"/>
  <c r="N12" i="14"/>
  <c r="R19" i="14"/>
  <c r="R17" i="14"/>
  <c r="R15" i="14"/>
  <c r="R13" i="14"/>
  <c r="R20" i="14"/>
  <c r="R18" i="14"/>
  <c r="R16" i="14"/>
  <c r="R12" i="14"/>
  <c r="R14" i="14"/>
  <c r="R11" i="14"/>
  <c r="R9" i="14"/>
  <c r="V19" i="14"/>
  <c r="V17" i="14"/>
  <c r="V15" i="14"/>
  <c r="V13" i="14"/>
  <c r="V20" i="14"/>
  <c r="V18" i="14"/>
  <c r="V12" i="14"/>
  <c r="V11" i="14"/>
  <c r="V9" i="14"/>
  <c r="V16" i="14"/>
  <c r="V14" i="14"/>
  <c r="Z19" i="14"/>
  <c r="Z17" i="14"/>
  <c r="Z15" i="14"/>
  <c r="Z13" i="14"/>
  <c r="Z20" i="14"/>
  <c r="Z18" i="14"/>
  <c r="Z16" i="14"/>
  <c r="Z11" i="14"/>
  <c r="Z9" i="14"/>
  <c r="Z12" i="14"/>
  <c r="Z14" i="14"/>
  <c r="AD20" i="14"/>
  <c r="AD19" i="14"/>
  <c r="AD17" i="14"/>
  <c r="AD15" i="14"/>
  <c r="AD13" i="14"/>
  <c r="AD18" i="14"/>
  <c r="AD14" i="14"/>
  <c r="AD11" i="14"/>
  <c r="AD9" i="14"/>
  <c r="AD7" i="14"/>
  <c r="AD16" i="14"/>
  <c r="AD12" i="14"/>
  <c r="AH20" i="14"/>
  <c r="AH19" i="14"/>
  <c r="AH17" i="14"/>
  <c r="AH15" i="14"/>
  <c r="AH13" i="14"/>
  <c r="AH18" i="14"/>
  <c r="AH16" i="14"/>
  <c r="AH12" i="14"/>
  <c r="AH14" i="14"/>
  <c r="AH11" i="14"/>
  <c r="AH9" i="14"/>
  <c r="AH7" i="14"/>
  <c r="AL20" i="14"/>
  <c r="AL19" i="14"/>
  <c r="AL17" i="14"/>
  <c r="AL15" i="14"/>
  <c r="AL13" i="14"/>
  <c r="AL18" i="14"/>
  <c r="AL12" i="14"/>
  <c r="AL11" i="14"/>
  <c r="AL9" i="14"/>
  <c r="AL7" i="14"/>
  <c r="AL16" i="14"/>
  <c r="AL14" i="14"/>
  <c r="AP20" i="14"/>
  <c r="AP19" i="14"/>
  <c r="AP17" i="14"/>
  <c r="AP15" i="14"/>
  <c r="AP13" i="14"/>
  <c r="AP18" i="14"/>
  <c r="AP16" i="14"/>
  <c r="AP11" i="14"/>
  <c r="AP9" i="14"/>
  <c r="AP7" i="14"/>
  <c r="AP12" i="14"/>
  <c r="AP14" i="14"/>
  <c r="AT20" i="14"/>
  <c r="AT19" i="14"/>
  <c r="AT17" i="14"/>
  <c r="AT15" i="14"/>
  <c r="AT13" i="14"/>
  <c r="AT18" i="14"/>
  <c r="AT14" i="14"/>
  <c r="AT11" i="14"/>
  <c r="AT9" i="14"/>
  <c r="AT7" i="14"/>
  <c r="AT16" i="14"/>
  <c r="AT12" i="14"/>
  <c r="AX20" i="14"/>
  <c r="AX19" i="14"/>
  <c r="AX17" i="14"/>
  <c r="AX15" i="14"/>
  <c r="AX13" i="14"/>
  <c r="AX18" i="14"/>
  <c r="AX16" i="14"/>
  <c r="AX12" i="14"/>
  <c r="AX14" i="14"/>
  <c r="AX11" i="14"/>
  <c r="AX9" i="14"/>
  <c r="AX7" i="14"/>
  <c r="BB20" i="14"/>
  <c r="BB19" i="14"/>
  <c r="BB17" i="14"/>
  <c r="BB15" i="14"/>
  <c r="BB13" i="14"/>
  <c r="BB18" i="14"/>
  <c r="BB12" i="14"/>
  <c r="BB11" i="14"/>
  <c r="BB7" i="14"/>
  <c r="BB16" i="14"/>
  <c r="BB14" i="14"/>
  <c r="BF20" i="14"/>
  <c r="BF19" i="14"/>
  <c r="BF17" i="14"/>
  <c r="BF15" i="14"/>
  <c r="BF13" i="14"/>
  <c r="BF18" i="14"/>
  <c r="BF16" i="14"/>
  <c r="BF11" i="14"/>
  <c r="BF7" i="14"/>
  <c r="BF12" i="14"/>
  <c r="BF14" i="14"/>
  <c r="BJ20" i="14"/>
  <c r="BJ19" i="14"/>
  <c r="BJ17" i="14"/>
  <c r="BJ15" i="14"/>
  <c r="BJ13" i="14"/>
  <c r="BJ18" i="14"/>
  <c r="BJ14" i="14"/>
  <c r="BJ11" i="14"/>
  <c r="BJ7" i="14"/>
  <c r="BJ16" i="14"/>
  <c r="BJ12" i="14"/>
  <c r="BN20" i="14"/>
  <c r="BN19" i="14"/>
  <c r="BN17" i="14"/>
  <c r="BN15" i="14"/>
  <c r="BN13" i="14"/>
  <c r="BN18" i="14"/>
  <c r="BN16" i="14"/>
  <c r="BN12" i="14"/>
  <c r="BN14" i="14"/>
  <c r="BN11" i="14"/>
  <c r="BN7" i="14"/>
  <c r="J6" i="14"/>
  <c r="Z6" i="14"/>
  <c r="AP6" i="14"/>
  <c r="BF6" i="14"/>
  <c r="E7" i="14"/>
  <c r="J7" i="14"/>
  <c r="U7" i="14"/>
  <c r="Z7" i="14"/>
  <c r="AG7" i="14"/>
  <c r="AO7" i="14"/>
  <c r="AW7" i="14"/>
  <c r="BE7" i="14"/>
  <c r="BM7" i="14"/>
  <c r="E9" i="14"/>
  <c r="M9" i="14"/>
  <c r="U9" i="14"/>
  <c r="AC9" i="14"/>
  <c r="AK9" i="14"/>
  <c r="AS9" i="14"/>
  <c r="F6" i="14"/>
  <c r="V6" i="14"/>
  <c r="AL6" i="14"/>
  <c r="BB6" i="14"/>
  <c r="F7" i="14"/>
  <c r="Q7" i="14"/>
  <c r="V7" i="14"/>
  <c r="J8" i="14"/>
  <c r="R8" i="14"/>
  <c r="Z8" i="14"/>
  <c r="AH8" i="14"/>
  <c r="AP8" i="14"/>
  <c r="AX8" i="14"/>
  <c r="BF8" i="14"/>
  <c r="BN8" i="14"/>
  <c r="F10" i="14"/>
  <c r="N10" i="14"/>
  <c r="V10" i="14"/>
  <c r="AD10" i="14"/>
  <c r="AL10" i="14"/>
  <c r="AT10" i="14"/>
  <c r="BB10" i="14"/>
  <c r="BJ10" i="14"/>
  <c r="D20" i="14"/>
  <c r="D18" i="14"/>
  <c r="D16" i="14"/>
  <c r="D14" i="14"/>
  <c r="D12" i="14"/>
  <c r="D19" i="14"/>
  <c r="D17" i="14"/>
  <c r="D15" i="14"/>
  <c r="D10" i="14"/>
  <c r="D8" i="14"/>
  <c r="D13" i="14"/>
  <c r="H20" i="14"/>
  <c r="H18" i="14"/>
  <c r="H16" i="14"/>
  <c r="H14" i="14"/>
  <c r="H12" i="14"/>
  <c r="H19" i="14"/>
  <c r="H17" i="14"/>
  <c r="H13" i="14"/>
  <c r="H15" i="14"/>
  <c r="H10" i="14"/>
  <c r="H8" i="14"/>
  <c r="L20" i="14"/>
  <c r="L18" i="14"/>
  <c r="L16" i="14"/>
  <c r="L14" i="14"/>
  <c r="L12" i="14"/>
  <c r="L19" i="14"/>
  <c r="L17" i="14"/>
  <c r="L13" i="14"/>
  <c r="L10" i="14"/>
  <c r="L8" i="14"/>
  <c r="L15" i="14"/>
  <c r="L11" i="14"/>
  <c r="P20" i="14"/>
  <c r="P18" i="14"/>
  <c r="P16" i="14"/>
  <c r="P14" i="14"/>
  <c r="P12" i="14"/>
  <c r="P19" i="14"/>
  <c r="P17" i="14"/>
  <c r="P10" i="14"/>
  <c r="P8" i="14"/>
  <c r="P13" i="14"/>
  <c r="P15" i="14"/>
  <c r="P11" i="14"/>
  <c r="T20" i="14"/>
  <c r="T18" i="14"/>
  <c r="T16" i="14"/>
  <c r="T14" i="14"/>
  <c r="T12" i="14"/>
  <c r="T19" i="14"/>
  <c r="T17" i="14"/>
  <c r="T15" i="14"/>
  <c r="T10" i="14"/>
  <c r="T8" i="14"/>
  <c r="T13" i="14"/>
  <c r="T11" i="14"/>
  <c r="X20" i="14"/>
  <c r="X18" i="14"/>
  <c r="X16" i="14"/>
  <c r="X14" i="14"/>
  <c r="X12" i="14"/>
  <c r="X19" i="14"/>
  <c r="X17" i="14"/>
  <c r="X13" i="14"/>
  <c r="X15" i="14"/>
  <c r="X10" i="14"/>
  <c r="X8" i="14"/>
  <c r="X11" i="14"/>
  <c r="AB20" i="14"/>
  <c r="AB18" i="14"/>
  <c r="AB16" i="14"/>
  <c r="AB14" i="14"/>
  <c r="AB12" i="14"/>
  <c r="AB19" i="14"/>
  <c r="AB17" i="14"/>
  <c r="AB13" i="14"/>
  <c r="AB10" i="14"/>
  <c r="AB8" i="14"/>
  <c r="AB15" i="14"/>
  <c r="AB11" i="14"/>
  <c r="AF18" i="14"/>
  <c r="AF16" i="14"/>
  <c r="AF14" i="14"/>
  <c r="AF12" i="14"/>
  <c r="AF20" i="14"/>
  <c r="AF19" i="14"/>
  <c r="AF17" i="14"/>
  <c r="AF10" i="14"/>
  <c r="AF8" i="14"/>
  <c r="AF13" i="14"/>
  <c r="AF15" i="14"/>
  <c r="AF11" i="14"/>
  <c r="AJ18" i="14"/>
  <c r="AJ16" i="14"/>
  <c r="AJ14" i="14"/>
  <c r="AJ12" i="14"/>
  <c r="AJ20" i="14"/>
  <c r="AJ19" i="14"/>
  <c r="AJ17" i="14"/>
  <c r="AJ15" i="14"/>
  <c r="AJ10" i="14"/>
  <c r="AJ8" i="14"/>
  <c r="AJ13" i="14"/>
  <c r="AJ11" i="14"/>
  <c r="AN18" i="14"/>
  <c r="AN16" i="14"/>
  <c r="AN14" i="14"/>
  <c r="AN12" i="14"/>
  <c r="AN19" i="14"/>
  <c r="AN17" i="14"/>
  <c r="AN20" i="14"/>
  <c r="AN13" i="14"/>
  <c r="AN15" i="14"/>
  <c r="AN10" i="14"/>
  <c r="AN8" i="14"/>
  <c r="AN11" i="14"/>
  <c r="AR20" i="14"/>
  <c r="AR18" i="14"/>
  <c r="AR16" i="14"/>
  <c r="AR14" i="14"/>
  <c r="AR12" i="14"/>
  <c r="AR19" i="14"/>
  <c r="AR17" i="14"/>
  <c r="AR13" i="14"/>
  <c r="AR10" i="14"/>
  <c r="AR8" i="14"/>
  <c r="AR15" i="14"/>
  <c r="AR11" i="14"/>
  <c r="AV18" i="14"/>
  <c r="AV16" i="14"/>
  <c r="AV14" i="14"/>
  <c r="AV12" i="14"/>
  <c r="AV20" i="14"/>
  <c r="AV19" i="14"/>
  <c r="AV17" i="14"/>
  <c r="AV10" i="14"/>
  <c r="AV8" i="14"/>
  <c r="AV13" i="14"/>
  <c r="AV15" i="14"/>
  <c r="AV11" i="14"/>
  <c r="AZ18" i="14"/>
  <c r="AZ16" i="14"/>
  <c r="AZ14" i="14"/>
  <c r="AZ12" i="14"/>
  <c r="AZ20" i="14"/>
  <c r="AZ19" i="14"/>
  <c r="AZ17" i="14"/>
  <c r="AZ15" i="14"/>
  <c r="AZ10" i="14"/>
  <c r="AZ8" i="14"/>
  <c r="AZ13" i="14"/>
  <c r="AZ11" i="14"/>
  <c r="BD18" i="14"/>
  <c r="BD16" i="14"/>
  <c r="BD14" i="14"/>
  <c r="BD12" i="14"/>
  <c r="BD19" i="14"/>
  <c r="BD17" i="14"/>
  <c r="BD20" i="14"/>
  <c r="BD13" i="14"/>
  <c r="BD15" i="14"/>
  <c r="BD10" i="14"/>
  <c r="BD8" i="14"/>
  <c r="BD11" i="14"/>
  <c r="BH20" i="14"/>
  <c r="BH18" i="14"/>
  <c r="BH16" i="14"/>
  <c r="BH14" i="14"/>
  <c r="BH12" i="14"/>
  <c r="BH19" i="14"/>
  <c r="BH17" i="14"/>
  <c r="BH13" i="14"/>
  <c r="BH10" i="14"/>
  <c r="BH8" i="14"/>
  <c r="BH15" i="14"/>
  <c r="BH11" i="14"/>
  <c r="BL18" i="14"/>
  <c r="BL16" i="14"/>
  <c r="BL14" i="14"/>
  <c r="BL12" i="14"/>
  <c r="BL20" i="14"/>
  <c r="BL19" i="14"/>
  <c r="BL17" i="14"/>
  <c r="BL10" i="14"/>
  <c r="BL8" i="14"/>
  <c r="BL13" i="14"/>
  <c r="BL15" i="14"/>
  <c r="BL11" i="14"/>
  <c r="BP18" i="14"/>
  <c r="BP16" i="14"/>
  <c r="BP14" i="14"/>
  <c r="BP12" i="14"/>
  <c r="BP20" i="14"/>
  <c r="BP19" i="14"/>
  <c r="BP17" i="14"/>
  <c r="BP15" i="14"/>
  <c r="BP10" i="14"/>
  <c r="BP8" i="14"/>
  <c r="BP13" i="14"/>
  <c r="BP11" i="14"/>
  <c r="L6" i="14"/>
  <c r="R6" i="14"/>
  <c r="AB6" i="14"/>
  <c r="AH6" i="14"/>
  <c r="AR6" i="14"/>
  <c r="AX6" i="14"/>
  <c r="BH6" i="14"/>
  <c r="BN6" i="14"/>
  <c r="H7" i="14"/>
  <c r="M7" i="14"/>
  <c r="R7" i="14"/>
  <c r="X7" i="14"/>
  <c r="AC7" i="14"/>
  <c r="AK7" i="14"/>
  <c r="AS7" i="14"/>
  <c r="BA7" i="14"/>
  <c r="BI7" i="14"/>
  <c r="BQ7" i="14"/>
  <c r="I9" i="14"/>
  <c r="Q9" i="14"/>
  <c r="Y9" i="14"/>
  <c r="AG9" i="14"/>
  <c r="AO9" i="14"/>
  <c r="AW9" i="14"/>
  <c r="H11" i="14"/>
  <c r="O13" i="14"/>
  <c r="AE13" i="14"/>
  <c r="O14" i="14"/>
  <c r="AE14" i="14"/>
  <c r="AU14" i="14"/>
  <c r="BK14" i="14"/>
  <c r="K15" i="14"/>
  <c r="AA15" i="14"/>
  <c r="AQ15" i="14"/>
  <c r="BG15" i="14"/>
  <c r="G17" i="14"/>
  <c r="W17" i="14"/>
  <c r="AM17" i="14"/>
  <c r="BC17" i="14"/>
  <c r="O12" i="14"/>
  <c r="AE12" i="14"/>
  <c r="AU12" i="14"/>
  <c r="BK12" i="14"/>
  <c r="K13" i="14"/>
  <c r="AA13" i="14"/>
  <c r="AQ13" i="14"/>
  <c r="BG13" i="14"/>
  <c r="K14" i="14"/>
  <c r="AA14" i="14"/>
  <c r="AQ14" i="14"/>
  <c r="BG14" i="14"/>
  <c r="G15" i="14"/>
  <c r="W15" i="14"/>
  <c r="AM15" i="14"/>
  <c r="BC15" i="14"/>
  <c r="G16" i="14"/>
  <c r="K17" i="14"/>
  <c r="AA17" i="14"/>
  <c r="AQ17" i="14"/>
  <c r="BG17" i="14"/>
  <c r="G19" i="14"/>
  <c r="G13" i="14"/>
  <c r="W13" i="14"/>
  <c r="AM13" i="14"/>
  <c r="BC13" i="14"/>
  <c r="G20" i="14"/>
  <c r="G18" i="14"/>
  <c r="K20" i="14"/>
  <c r="K18" i="14"/>
  <c r="K16" i="14"/>
  <c r="K19" i="14"/>
  <c r="O20" i="14"/>
  <c r="O18" i="14"/>
  <c r="O16" i="14"/>
  <c r="O19" i="14"/>
  <c r="S20" i="14"/>
  <c r="S18" i="14"/>
  <c r="S16" i="14"/>
  <c r="S19" i="14"/>
  <c r="W20" i="14"/>
  <c r="W18" i="14"/>
  <c r="W16" i="14"/>
  <c r="W19" i="14"/>
  <c r="AA20" i="14"/>
  <c r="AA18" i="14"/>
  <c r="AA16" i="14"/>
  <c r="AA19" i="14"/>
  <c r="AE18" i="14"/>
  <c r="AE16" i="14"/>
  <c r="AE20" i="14"/>
  <c r="AE19" i="14"/>
  <c r="AI18" i="14"/>
  <c r="AI16" i="14"/>
  <c r="AI20" i="14"/>
  <c r="AI19" i="14"/>
  <c r="AM20" i="14"/>
  <c r="AM18" i="14"/>
  <c r="AM16" i="14"/>
  <c r="AM19" i="14"/>
  <c r="AQ20" i="14"/>
  <c r="AQ18" i="14"/>
  <c r="AQ16" i="14"/>
  <c r="AQ19" i="14"/>
  <c r="AU18" i="14"/>
  <c r="AU16" i="14"/>
  <c r="AU20" i="14"/>
  <c r="AU19" i="14"/>
  <c r="AY18" i="14"/>
  <c r="AY16" i="14"/>
  <c r="AY20" i="14"/>
  <c r="AY19" i="14"/>
  <c r="BC20" i="14"/>
  <c r="BC18" i="14"/>
  <c r="BC16" i="14"/>
  <c r="BC19" i="14"/>
  <c r="BG20" i="14"/>
  <c r="BG18" i="14"/>
  <c r="BG16" i="14"/>
  <c r="BG19" i="14"/>
  <c r="BK18" i="14"/>
  <c r="BK16" i="14"/>
  <c r="BK20" i="14"/>
  <c r="BK19" i="14"/>
  <c r="BO18" i="14"/>
  <c r="BO16" i="14"/>
  <c r="BO20" i="14"/>
  <c r="BO19" i="14"/>
  <c r="G7" i="14"/>
  <c r="K7" i="14"/>
  <c r="O7" i="14"/>
  <c r="S7" i="14"/>
  <c r="W7" i="14"/>
  <c r="AA7" i="14"/>
  <c r="AE7" i="14"/>
  <c r="AI7" i="14"/>
  <c r="AM7" i="14"/>
  <c r="AQ7" i="14"/>
  <c r="AU7" i="14"/>
  <c r="AY7" i="14"/>
  <c r="BC7" i="14"/>
  <c r="BG7" i="14"/>
  <c r="BK7" i="14"/>
  <c r="BO7" i="14"/>
  <c r="G9" i="14"/>
  <c r="K9" i="14"/>
  <c r="O9" i="14"/>
  <c r="S9" i="14"/>
  <c r="W9" i="14"/>
  <c r="AA9" i="14"/>
  <c r="AE9" i="14"/>
  <c r="AI9" i="14"/>
  <c r="AM9" i="14"/>
  <c r="AQ9" i="14"/>
  <c r="AU9" i="14"/>
  <c r="AY9" i="14"/>
  <c r="G11" i="14"/>
  <c r="K11" i="14"/>
  <c r="O11" i="14"/>
  <c r="S11" i="14"/>
  <c r="W11" i="14"/>
  <c r="AA11" i="14"/>
  <c r="AE11" i="14"/>
  <c r="AI11" i="14"/>
  <c r="AM11" i="14"/>
  <c r="AQ11" i="14"/>
  <c r="AU11" i="14"/>
  <c r="AY11" i="14"/>
  <c r="BC11" i="14"/>
  <c r="BG11" i="14"/>
  <c r="BK11" i="14"/>
  <c r="BO11" i="14"/>
  <c r="G12" i="14"/>
  <c r="W12" i="14"/>
  <c r="AM12" i="14"/>
  <c r="BC12" i="14"/>
  <c r="S13" i="14"/>
  <c r="AI13" i="14"/>
  <c r="AY13" i="14"/>
  <c r="BO13" i="14"/>
  <c r="S14" i="14"/>
  <c r="AI14" i="14"/>
  <c r="AY14" i="14"/>
  <c r="BO14" i="14"/>
  <c r="O15" i="14"/>
  <c r="AE15" i="14"/>
  <c r="AU15" i="14"/>
  <c r="BK15" i="14"/>
  <c r="S17" i="14"/>
  <c r="AI17" i="14"/>
  <c r="AY17" i="14"/>
  <c r="BO17" i="14"/>
  <c r="G30" i="14"/>
  <c r="G28" i="14"/>
  <c r="G26" i="14"/>
  <c r="G24" i="14"/>
  <c r="G31" i="14"/>
  <c r="G23" i="14"/>
  <c r="G29" i="14"/>
  <c r="G25" i="14"/>
  <c r="G27" i="14"/>
  <c r="K30" i="14"/>
  <c r="K28" i="14"/>
  <c r="K26" i="14"/>
  <c r="K24" i="14"/>
  <c r="K31" i="14"/>
  <c r="K29" i="14"/>
  <c r="O31" i="14"/>
  <c r="O30" i="14"/>
  <c r="O28" i="14"/>
  <c r="O26" i="14"/>
  <c r="O24" i="14"/>
  <c r="O27" i="14"/>
  <c r="O29" i="14"/>
  <c r="S30" i="14"/>
  <c r="S28" i="14"/>
  <c r="S26" i="14"/>
  <c r="S24" i="14"/>
  <c r="S31" i="14"/>
  <c r="S25" i="14"/>
  <c r="S27" i="14"/>
  <c r="S29" i="14"/>
  <c r="W31" i="14"/>
  <c r="W30" i="14"/>
  <c r="W28" i="14"/>
  <c r="W26" i="14"/>
  <c r="W24" i="14"/>
  <c r="W22" i="14"/>
  <c r="W23" i="14"/>
  <c r="W29" i="14"/>
  <c r="W25" i="14"/>
  <c r="W27" i="14"/>
  <c r="AA30" i="14"/>
  <c r="AA28" i="14"/>
  <c r="AA26" i="14"/>
  <c r="AA24" i="14"/>
  <c r="AA22" i="14"/>
  <c r="AA31" i="14"/>
  <c r="AA29" i="14"/>
  <c r="AE31" i="14"/>
  <c r="AE30" i="14"/>
  <c r="AE28" i="14"/>
  <c r="AE26" i="14"/>
  <c r="AE24" i="14"/>
  <c r="AE22" i="14"/>
  <c r="AE27" i="14"/>
  <c r="AE29" i="14"/>
  <c r="AI30" i="14"/>
  <c r="AI28" i="14"/>
  <c r="AI26" i="14"/>
  <c r="AI24" i="14"/>
  <c r="AI22" i="14"/>
  <c r="AI31" i="14"/>
  <c r="AI25" i="14"/>
  <c r="AI27" i="14"/>
  <c r="AI29" i="14"/>
  <c r="AM31" i="14"/>
  <c r="AM30" i="14"/>
  <c r="AM28" i="14"/>
  <c r="AM26" i="14"/>
  <c r="AM24" i="14"/>
  <c r="AM22" i="14"/>
  <c r="AM23" i="14"/>
  <c r="AM29" i="14"/>
  <c r="AM25" i="14"/>
  <c r="AM27" i="14"/>
  <c r="AQ30" i="14"/>
  <c r="AQ28" i="14"/>
  <c r="AQ26" i="14"/>
  <c r="AQ24" i="14"/>
  <c r="AQ22" i="14"/>
  <c r="AQ31" i="14"/>
  <c r="AQ29" i="14"/>
  <c r="AQ27" i="14"/>
  <c r="AU31" i="14"/>
  <c r="AU30" i="14"/>
  <c r="AU28" i="14"/>
  <c r="AU26" i="14"/>
  <c r="AU24" i="14"/>
  <c r="AU22" i="14"/>
  <c r="AU27" i="14"/>
  <c r="AU29" i="14"/>
  <c r="AY30" i="14"/>
  <c r="AY28" i="14"/>
  <c r="AY26" i="14"/>
  <c r="AY24" i="14"/>
  <c r="AY22" i="14"/>
  <c r="AY31" i="14"/>
  <c r="AY25" i="14"/>
  <c r="AY27" i="14"/>
  <c r="AY29" i="14"/>
  <c r="BC31" i="14"/>
  <c r="BC28" i="14"/>
  <c r="BC26" i="14"/>
  <c r="BC24" i="14"/>
  <c r="BC22" i="14"/>
  <c r="BC30" i="14"/>
  <c r="BC23" i="14"/>
  <c r="BC29" i="14"/>
  <c r="BC25" i="14"/>
  <c r="BC27" i="14"/>
  <c r="BG28" i="14"/>
  <c r="BG26" i="14"/>
  <c r="BG24" i="14"/>
  <c r="BG22" i="14"/>
  <c r="BG31" i="14"/>
  <c r="BG23" i="14"/>
  <c r="BG30" i="14"/>
  <c r="BG29" i="14"/>
  <c r="BG27" i="14"/>
  <c r="BK31" i="14"/>
  <c r="BK28" i="14"/>
  <c r="BK26" i="14"/>
  <c r="BK24" i="14"/>
  <c r="BK22" i="14"/>
  <c r="BK27" i="14"/>
  <c r="BK29" i="14"/>
  <c r="BK30" i="14"/>
  <c r="BO30" i="14"/>
  <c r="BO28" i="14"/>
  <c r="BO26" i="14"/>
  <c r="BO24" i="14"/>
  <c r="BO22" i="14"/>
  <c r="BO31" i="14"/>
  <c r="BO25" i="14"/>
  <c r="BO27" i="14"/>
  <c r="BO29" i="14"/>
  <c r="E22" i="14"/>
  <c r="K22" i="14"/>
  <c r="K23" i="14"/>
  <c r="S23" i="14"/>
  <c r="AU23" i="14"/>
  <c r="AK24" i="14"/>
  <c r="AE25" i="14"/>
  <c r="BG25" i="14"/>
  <c r="K27" i="14"/>
  <c r="AA27" i="14"/>
  <c r="G22" i="14"/>
  <c r="AK22" i="14"/>
  <c r="AA23" i="14"/>
  <c r="AI23" i="14"/>
  <c r="BO23" i="14"/>
  <c r="K25" i="14"/>
  <c r="AQ25" i="14"/>
  <c r="E29" i="14"/>
  <c r="E27" i="14"/>
  <c r="E25" i="14"/>
  <c r="E23" i="14"/>
  <c r="E28" i="14"/>
  <c r="E30" i="14"/>
  <c r="E31" i="14"/>
  <c r="I31" i="14"/>
  <c r="I29" i="14"/>
  <c r="I27" i="14"/>
  <c r="I25" i="14"/>
  <c r="I23" i="14"/>
  <c r="I26" i="14"/>
  <c r="I28" i="14"/>
  <c r="I30" i="14"/>
  <c r="M29" i="14"/>
  <c r="M27" i="14"/>
  <c r="M25" i="14"/>
  <c r="M23" i="14"/>
  <c r="M31" i="14"/>
  <c r="M24" i="14"/>
  <c r="M30" i="14"/>
  <c r="M26" i="14"/>
  <c r="M28" i="14"/>
  <c r="Q31" i="14"/>
  <c r="Q29" i="14"/>
  <c r="Q27" i="14"/>
  <c r="Q25" i="14"/>
  <c r="Q23" i="14"/>
  <c r="Q24" i="14"/>
  <c r="Q30" i="14"/>
  <c r="Q28" i="14"/>
  <c r="U31" i="14"/>
  <c r="U29" i="14"/>
  <c r="U27" i="14"/>
  <c r="U25" i="14"/>
  <c r="U23" i="14"/>
  <c r="U28" i="14"/>
  <c r="U30" i="14"/>
  <c r="Y31" i="14"/>
  <c r="Y29" i="14"/>
  <c r="Y27" i="14"/>
  <c r="Y25" i="14"/>
  <c r="Y23" i="14"/>
  <c r="Y26" i="14"/>
  <c r="Y28" i="14"/>
  <c r="Y30" i="14"/>
  <c r="AC31" i="14"/>
  <c r="AC29" i="14"/>
  <c r="AC27" i="14"/>
  <c r="AC25" i="14"/>
  <c r="AC23" i="14"/>
  <c r="AC24" i="14"/>
  <c r="AC30" i="14"/>
  <c r="AC26" i="14"/>
  <c r="AC28" i="14"/>
  <c r="AG31" i="14"/>
  <c r="AG29" i="14"/>
  <c r="AG27" i="14"/>
  <c r="AG25" i="14"/>
  <c r="AG23" i="14"/>
  <c r="AG22" i="14"/>
  <c r="AG24" i="14"/>
  <c r="AG30" i="14"/>
  <c r="AG28" i="14"/>
  <c r="AK31" i="14"/>
  <c r="AK29" i="14"/>
  <c r="AK27" i="14"/>
  <c r="AK25" i="14"/>
  <c r="AK23" i="14"/>
  <c r="AK28" i="14"/>
  <c r="AK30" i="14"/>
  <c r="AO31" i="14"/>
  <c r="AO29" i="14"/>
  <c r="AO27" i="14"/>
  <c r="AO25" i="14"/>
  <c r="AO23" i="14"/>
  <c r="AO26" i="14"/>
  <c r="AO28" i="14"/>
  <c r="AO30" i="14"/>
  <c r="AS31" i="14"/>
  <c r="AS29" i="14"/>
  <c r="AS27" i="14"/>
  <c r="AS25" i="14"/>
  <c r="AS23" i="14"/>
  <c r="AS24" i="14"/>
  <c r="AS30" i="14"/>
  <c r="AS26" i="14"/>
  <c r="AS28" i="14"/>
  <c r="AW31" i="14"/>
  <c r="AW29" i="14"/>
  <c r="AW27" i="14"/>
  <c r="AW25" i="14"/>
  <c r="AW23" i="14"/>
  <c r="AW22" i="14"/>
  <c r="AW24" i="14"/>
  <c r="AW30" i="14"/>
  <c r="AW28" i="14"/>
  <c r="BA31" i="14"/>
  <c r="BA29" i="14"/>
  <c r="BA27" i="14"/>
  <c r="BA25" i="14"/>
  <c r="BA23" i="14"/>
  <c r="BA28" i="14"/>
  <c r="BA30" i="14"/>
  <c r="BE31" i="14"/>
  <c r="BE30" i="14"/>
  <c r="BE29" i="14"/>
  <c r="BE27" i="14"/>
  <c r="BE25" i="14"/>
  <c r="BE23" i="14"/>
  <c r="BE26" i="14"/>
  <c r="BE28" i="14"/>
  <c r="BI31" i="14"/>
  <c r="BI29" i="14"/>
  <c r="BI27" i="14"/>
  <c r="BI25" i="14"/>
  <c r="BI23" i="14"/>
  <c r="BI30" i="14"/>
  <c r="BI24" i="14"/>
  <c r="BI26" i="14"/>
  <c r="BI28" i="14"/>
  <c r="BM31" i="14"/>
  <c r="BM29" i="14"/>
  <c r="BM27" i="14"/>
  <c r="BM25" i="14"/>
  <c r="BM23" i="14"/>
  <c r="BM22" i="14"/>
  <c r="BM30" i="14"/>
  <c r="BM24" i="14"/>
  <c r="BM26" i="14"/>
  <c r="BM28" i="14"/>
  <c r="BQ31" i="14"/>
  <c r="BQ29" i="14"/>
  <c r="BQ27" i="14"/>
  <c r="BQ25" i="14"/>
  <c r="BQ23" i="14"/>
  <c r="BQ30" i="14"/>
  <c r="BQ28" i="14"/>
  <c r="M22" i="14"/>
  <c r="S22" i="14"/>
  <c r="Y22" i="14"/>
  <c r="BA22" i="14"/>
  <c r="BI22" i="14"/>
  <c r="O23" i="14"/>
  <c r="AQ23" i="14"/>
  <c r="AY23" i="14"/>
  <c r="E24" i="14"/>
  <c r="Y24" i="14"/>
  <c r="BQ24" i="14"/>
  <c r="O25" i="14"/>
  <c r="BK25" i="14"/>
  <c r="Q26" i="14"/>
  <c r="AW26" i="14"/>
  <c r="F31" i="14"/>
  <c r="F30" i="14"/>
  <c r="F22" i="14"/>
  <c r="F24" i="14"/>
  <c r="F29" i="14"/>
  <c r="F28" i="14"/>
  <c r="J31" i="14"/>
  <c r="J30" i="14"/>
  <c r="J29" i="14"/>
  <c r="J28" i="14"/>
  <c r="J27" i="14"/>
  <c r="J22" i="14"/>
  <c r="N31" i="14"/>
  <c r="N30" i="14"/>
  <c r="N26" i="14"/>
  <c r="N25" i="14"/>
  <c r="N22" i="14"/>
  <c r="N28" i="14"/>
  <c r="N27" i="14"/>
  <c r="N29" i="14"/>
  <c r="R31" i="14"/>
  <c r="R30" i="14"/>
  <c r="R29" i="14"/>
  <c r="R24" i="14"/>
  <c r="R23" i="14"/>
  <c r="R22" i="14"/>
  <c r="R26" i="14"/>
  <c r="R25" i="14"/>
  <c r="R28" i="14"/>
  <c r="R27" i="14"/>
  <c r="V31" i="14"/>
  <c r="V30" i="14"/>
  <c r="V22" i="14"/>
  <c r="V24" i="14"/>
  <c r="V29" i="14"/>
  <c r="V28" i="14"/>
  <c r="Z31" i="14"/>
  <c r="Z30" i="14"/>
  <c r="Z29" i="14"/>
  <c r="Z28" i="14"/>
  <c r="Z27" i="14"/>
  <c r="AD31" i="14"/>
  <c r="AD30" i="14"/>
  <c r="AD26" i="14"/>
  <c r="AD25" i="14"/>
  <c r="AD28" i="14"/>
  <c r="AD27" i="14"/>
  <c r="AD29" i="14"/>
  <c r="AH31" i="14"/>
  <c r="AH30" i="14"/>
  <c r="AH29" i="14"/>
  <c r="AH24" i="14"/>
  <c r="AH23" i="14"/>
  <c r="AH26" i="14"/>
  <c r="AH25" i="14"/>
  <c r="AH28" i="14"/>
  <c r="AH27" i="14"/>
  <c r="AL31" i="14"/>
  <c r="AL30" i="14"/>
  <c r="AL22" i="14"/>
  <c r="AL24" i="14"/>
  <c r="AL29" i="14"/>
  <c r="AL28" i="14"/>
  <c r="AL27" i="14"/>
  <c r="AP31" i="14"/>
  <c r="AP30" i="14"/>
  <c r="AP29" i="14"/>
  <c r="AP28" i="14"/>
  <c r="AP27" i="14"/>
  <c r="AT31" i="14"/>
  <c r="AT30" i="14"/>
  <c r="AT26" i="14"/>
  <c r="AT25" i="14"/>
  <c r="AT28" i="14"/>
  <c r="AT27" i="14"/>
  <c r="AT29" i="14"/>
  <c r="AX31" i="14"/>
  <c r="AX30" i="14"/>
  <c r="AX29" i="14"/>
  <c r="AX24" i="14"/>
  <c r="AX23" i="14"/>
  <c r="AX26" i="14"/>
  <c r="AX25" i="14"/>
  <c r="AX28" i="14"/>
  <c r="AX27" i="14"/>
  <c r="BB31" i="14"/>
  <c r="BB22" i="14"/>
  <c r="BB30" i="14"/>
  <c r="BB24" i="14"/>
  <c r="BB23" i="14"/>
  <c r="BB29" i="14"/>
  <c r="BB28" i="14"/>
  <c r="BB27" i="14"/>
  <c r="BF31" i="14"/>
  <c r="BF30" i="14"/>
  <c r="BF29" i="14"/>
  <c r="BF28" i="14"/>
  <c r="BF27" i="14"/>
  <c r="BJ31" i="14"/>
  <c r="BJ30" i="14"/>
  <c r="BJ26" i="14"/>
  <c r="BJ25" i="14"/>
  <c r="BJ28" i="14"/>
  <c r="BJ27" i="14"/>
  <c r="BJ29" i="14"/>
  <c r="BN31" i="14"/>
  <c r="BN30" i="14"/>
  <c r="BN29" i="14"/>
  <c r="BN24" i="14"/>
  <c r="BN23" i="14"/>
  <c r="BN26" i="14"/>
  <c r="BN25" i="14"/>
  <c r="BN28" i="14"/>
  <c r="BN27" i="14"/>
  <c r="I22" i="14"/>
  <c r="O22" i="14"/>
  <c r="Z22" i="14"/>
  <c r="AH22" i="14"/>
  <c r="AO22" i="14"/>
  <c r="BJ22" i="14"/>
  <c r="BQ22" i="14"/>
  <c r="J23" i="14"/>
  <c r="AE23" i="14"/>
  <c r="AL23" i="14"/>
  <c r="AT23" i="14"/>
  <c r="BK23" i="14"/>
  <c r="I24" i="14"/>
  <c r="Z24" i="14"/>
  <c r="BA24" i="14"/>
  <c r="BJ24" i="14"/>
  <c r="F25" i="14"/>
  <c r="AA25" i="14"/>
  <c r="AL25" i="14"/>
  <c r="AU25" i="14"/>
  <c r="BF25" i="14"/>
  <c r="J26" i="14"/>
  <c r="U26" i="14"/>
  <c r="AP26" i="14"/>
  <c r="BA26" i="14"/>
  <c r="F27" i="14"/>
  <c r="V27" i="14"/>
  <c r="X31" i="14"/>
  <c r="BD31" i="14"/>
  <c r="H28" i="14"/>
  <c r="X28" i="14"/>
  <c r="D30" i="14"/>
  <c r="L30" i="14"/>
  <c r="T30" i="14"/>
  <c r="AB30" i="14"/>
  <c r="AJ30" i="14"/>
  <c r="AF31" i="14"/>
  <c r="H26" i="14"/>
  <c r="X26" i="14"/>
  <c r="AN26" i="14"/>
  <c r="BD26" i="14"/>
  <c r="X27" i="14"/>
  <c r="AN27" i="14"/>
  <c r="AN31" i="14"/>
  <c r="D31" i="14"/>
  <c r="D29" i="14"/>
  <c r="H31" i="14"/>
  <c r="H29" i="14"/>
  <c r="L29" i="14"/>
  <c r="L31" i="14"/>
  <c r="T31" i="14"/>
  <c r="T29" i="14"/>
  <c r="AB31" i="14"/>
  <c r="AB29" i="14"/>
  <c r="AJ31" i="14"/>
  <c r="AJ29" i="14"/>
  <c r="AR31" i="14"/>
  <c r="AR29" i="14"/>
  <c r="AZ30" i="14"/>
  <c r="AZ31" i="14"/>
  <c r="AZ29" i="14"/>
  <c r="BD30" i="14"/>
  <c r="BD29" i="14"/>
  <c r="BH30" i="14"/>
  <c r="BH31" i="14"/>
  <c r="BH29" i="14"/>
  <c r="BL30" i="14"/>
  <c r="BL29" i="14"/>
  <c r="BP30" i="14"/>
  <c r="BP31" i="14"/>
  <c r="BP29" i="14"/>
  <c r="AB22" i="14"/>
  <c r="AR22" i="14"/>
  <c r="BH22" i="14"/>
  <c r="L23" i="14"/>
  <c r="AB23" i="14"/>
  <c r="AR23" i="14"/>
  <c r="BH23" i="14"/>
  <c r="H24" i="14"/>
  <c r="X24" i="14"/>
  <c r="AN24" i="14"/>
  <c r="BD24" i="14"/>
  <c r="H25" i="14"/>
  <c r="X25" i="14"/>
  <c r="AN25" i="14"/>
  <c r="BD25" i="14"/>
  <c r="D26" i="14"/>
  <c r="T26" i="14"/>
  <c r="AJ26" i="14"/>
  <c r="AZ26" i="14"/>
  <c r="BP26" i="14"/>
  <c r="D27" i="14"/>
  <c r="T27" i="14"/>
  <c r="AJ27" i="14"/>
  <c r="AZ27" i="14"/>
  <c r="BP27" i="14"/>
  <c r="P28" i="14"/>
  <c r="AF28" i="14"/>
  <c r="AV28" i="14"/>
  <c r="BL28" i="14"/>
  <c r="H30" i="14"/>
  <c r="P30" i="14"/>
  <c r="X30" i="14"/>
  <c r="AF30" i="14"/>
  <c r="AN30" i="14"/>
  <c r="AV30" i="14"/>
  <c r="P31" i="14"/>
  <c r="AV31" i="14"/>
  <c r="Y36" i="14"/>
  <c r="Y33" i="14"/>
  <c r="Y35" i="14"/>
  <c r="AC36" i="14"/>
  <c r="AC33" i="14"/>
  <c r="AC35" i="14"/>
  <c r="AG36" i="14"/>
  <c r="AG33" i="14"/>
  <c r="AG35" i="14"/>
  <c r="AK36" i="14"/>
  <c r="AK33" i="14"/>
  <c r="AK35" i="14"/>
  <c r="AO36" i="14"/>
  <c r="AO33" i="14"/>
  <c r="AO35" i="14"/>
  <c r="AS36" i="14"/>
  <c r="AS33" i="14"/>
  <c r="AS35" i="14"/>
  <c r="AW36" i="14"/>
  <c r="AW33" i="14"/>
  <c r="AW35" i="14"/>
  <c r="BA36" i="14"/>
  <c r="BA33" i="14"/>
  <c r="BA35" i="14"/>
  <c r="BE36" i="14"/>
  <c r="BE33" i="14"/>
  <c r="BE34" i="14"/>
  <c r="BE35" i="14"/>
  <c r="BI36" i="14"/>
  <c r="BI33" i="14"/>
  <c r="BI34" i="14"/>
  <c r="BI35" i="14"/>
  <c r="BM36" i="14"/>
  <c r="BM33" i="14"/>
  <c r="BM34" i="14"/>
  <c r="BM35" i="14"/>
  <c r="BQ36" i="14"/>
  <c r="BQ33" i="14"/>
  <c r="BQ34" i="14"/>
  <c r="BQ35" i="14"/>
  <c r="Z33" i="14"/>
  <c r="Z35" i="14"/>
  <c r="Z36" i="14"/>
  <c r="AD33" i="14"/>
  <c r="AD35" i="14"/>
  <c r="AD36" i="14"/>
  <c r="AH33" i="14"/>
  <c r="AH35" i="14"/>
  <c r="AH36" i="14"/>
  <c r="AL33" i="14"/>
  <c r="AL35" i="14"/>
  <c r="AL36" i="14"/>
  <c r="AP33" i="14"/>
  <c r="AP35" i="14"/>
  <c r="AP36" i="14"/>
  <c r="AT33" i="14"/>
  <c r="AT35" i="14"/>
  <c r="AT36" i="14"/>
  <c r="AX33" i="14"/>
  <c r="AX35" i="14"/>
  <c r="AX36" i="14"/>
  <c r="BB33" i="14"/>
  <c r="BB35" i="14"/>
  <c r="BB36" i="14"/>
  <c r="BF33" i="14"/>
  <c r="BF34" i="14"/>
  <c r="BF35" i="14"/>
  <c r="BF36" i="14"/>
  <c r="BJ33" i="14"/>
  <c r="BJ34" i="14"/>
  <c r="BJ35" i="14"/>
  <c r="BJ36" i="14"/>
  <c r="BN33" i="14"/>
  <c r="BN34" i="14"/>
  <c r="BN35" i="14"/>
  <c r="BN36" i="14"/>
  <c r="W36" i="14"/>
  <c r="AA36" i="14"/>
  <c r="AE36" i="14"/>
  <c r="AI36" i="14"/>
  <c r="AM36" i="14"/>
  <c r="AQ36" i="14"/>
  <c r="AU36" i="14"/>
  <c r="AY36" i="14"/>
  <c r="BC36" i="14"/>
  <c r="BG36" i="14"/>
  <c r="BK36" i="14"/>
  <c r="BO36" i="14"/>
  <c r="W35" i="14"/>
  <c r="AA35" i="14"/>
  <c r="AE35" i="14"/>
  <c r="AI35" i="14"/>
  <c r="AM35" i="14"/>
  <c r="AQ35" i="14"/>
  <c r="AU35" i="14"/>
  <c r="AY35" i="14"/>
  <c r="BC35" i="14"/>
  <c r="BG35" i="14"/>
  <c r="BK35" i="14"/>
  <c r="BO35" i="14"/>
  <c r="X36" i="14"/>
  <c r="AB36" i="14"/>
  <c r="AF36" i="14"/>
  <c r="AJ36" i="14"/>
  <c r="AN36" i="14"/>
  <c r="AR36" i="14"/>
  <c r="AV36" i="14"/>
  <c r="AZ36" i="14"/>
  <c r="BD36" i="14"/>
  <c r="BH36" i="14"/>
  <c r="BL36" i="14"/>
  <c r="BP36" i="14"/>
  <c r="BJ275" i="9"/>
  <c r="AR6" i="13"/>
  <c r="BP6" i="13"/>
  <c r="D6" i="13"/>
  <c r="BL8" i="13"/>
  <c r="X6" i="13"/>
  <c r="X8" i="13"/>
  <c r="AR8" i="13"/>
  <c r="H9" i="13"/>
  <c r="AB9" i="13"/>
  <c r="AV9" i="13"/>
  <c r="P10" i="13"/>
  <c r="AN10" i="13"/>
  <c r="BH10" i="13"/>
  <c r="P12" i="13"/>
  <c r="AJ12" i="13"/>
  <c r="BH12" i="13"/>
  <c r="H13" i="13"/>
  <c r="AN13" i="13"/>
  <c r="P14" i="13"/>
  <c r="AF14" i="13"/>
  <c r="AV14" i="13"/>
  <c r="BL14" i="13"/>
  <c r="I22" i="13"/>
  <c r="Y22" i="13"/>
  <c r="AR22" i="13"/>
  <c r="Y23" i="13"/>
  <c r="AS23" i="13"/>
  <c r="BI23" i="13"/>
  <c r="Y24" i="13"/>
  <c r="AS24" i="13"/>
  <c r="BM24" i="13"/>
  <c r="Q25" i="13"/>
  <c r="AW25" i="13"/>
  <c r="E27" i="13"/>
  <c r="AO28" i="13"/>
  <c r="H6" i="13"/>
  <c r="AB6" i="13"/>
  <c r="AZ6" i="13"/>
  <c r="H8" i="13"/>
  <c r="AB8" i="13"/>
  <c r="AV8" i="13"/>
  <c r="L9" i="13"/>
  <c r="AF9" i="13"/>
  <c r="X10" i="13"/>
  <c r="AR10" i="13"/>
  <c r="BL10" i="13"/>
  <c r="T12" i="13"/>
  <c r="AR12" i="13"/>
  <c r="BL12" i="13"/>
  <c r="P13" i="13"/>
  <c r="AV13" i="13"/>
  <c r="D14" i="13"/>
  <c r="T14" i="13"/>
  <c r="AJ14" i="13"/>
  <c r="AZ14" i="13"/>
  <c r="BP14" i="13"/>
  <c r="M22" i="13"/>
  <c r="AC22" i="13"/>
  <c r="BD22" i="13"/>
  <c r="I23" i="13"/>
  <c r="AC23" i="13"/>
  <c r="AW23" i="13"/>
  <c r="BM23" i="13"/>
  <c r="I24" i="13"/>
  <c r="AC24" i="13"/>
  <c r="AW24" i="13"/>
  <c r="AC25" i="13"/>
  <c r="BI25" i="13"/>
  <c r="U27" i="13"/>
  <c r="AW28" i="13"/>
  <c r="L6" i="13"/>
  <c r="BD6" i="13"/>
  <c r="L8" i="13"/>
  <c r="AF8" i="13"/>
  <c r="BD8" i="13"/>
  <c r="P9" i="13"/>
  <c r="AN9" i="13"/>
  <c r="H10" i="13"/>
  <c r="AB10" i="13"/>
  <c r="AV10" i="13"/>
  <c r="AB12" i="13"/>
  <c r="X13" i="13"/>
  <c r="BD13" i="13"/>
  <c r="X14" i="13"/>
  <c r="AN14" i="13"/>
  <c r="BD14" i="13"/>
  <c r="Q22" i="13"/>
  <c r="AG22" i="13"/>
  <c r="BH22" i="13"/>
  <c r="M23" i="13"/>
  <c r="AG23" i="13"/>
  <c r="BE23" i="13"/>
  <c r="M24" i="13"/>
  <c r="AG24" i="13"/>
  <c r="BE24" i="13"/>
  <c r="AG25" i="13"/>
  <c r="BM25" i="13"/>
  <c r="Y28" i="13"/>
  <c r="BE28" i="13"/>
  <c r="AN6" i="13"/>
  <c r="BH6" i="13"/>
  <c r="BH8" i="13"/>
  <c r="AR9" i="13"/>
  <c r="L10" i="13"/>
  <c r="AF10" i="13"/>
  <c r="L12" i="13"/>
  <c r="AF12" i="13"/>
  <c r="E22" i="13"/>
  <c r="U22" i="13"/>
  <c r="AK22" i="13"/>
  <c r="Q23" i="13"/>
  <c r="AO23" i="13"/>
  <c r="BH23" i="13"/>
  <c r="Q24" i="13"/>
  <c r="AO24" i="13"/>
  <c r="BI24" i="13"/>
  <c r="M25" i="13"/>
  <c r="AS25" i="13"/>
  <c r="AG28" i="13"/>
  <c r="BM28" i="13"/>
  <c r="R22" i="11"/>
  <c r="R23" i="11"/>
  <c r="I6" i="11"/>
  <c r="AO6" i="11"/>
  <c r="AS7" i="11"/>
  <c r="BM8" i="11"/>
  <c r="Q11" i="11"/>
  <c r="BI13" i="11"/>
  <c r="AF22" i="11"/>
  <c r="AD23" i="11"/>
  <c r="BF26" i="11"/>
  <c r="M6" i="11"/>
  <c r="AS6" i="11"/>
  <c r="AW7" i="11"/>
  <c r="Q8" i="11"/>
  <c r="BQ8" i="11"/>
  <c r="Y10" i="11"/>
  <c r="AO11" i="11"/>
  <c r="AK14" i="11"/>
  <c r="AT22" i="11"/>
  <c r="BN22" i="11"/>
  <c r="AP23" i="11"/>
  <c r="Y6" i="11"/>
  <c r="BE6" i="11"/>
  <c r="M7" i="11"/>
  <c r="BI7" i="11"/>
  <c r="AG8" i="11"/>
  <c r="AO9" i="11"/>
  <c r="AW10" i="11"/>
  <c r="BI11" i="11"/>
  <c r="F22" i="11"/>
  <c r="AV22" i="11"/>
  <c r="BF23" i="11"/>
  <c r="BG33" i="11"/>
  <c r="E17" i="13"/>
  <c r="E12" i="13"/>
  <c r="E8" i="13"/>
  <c r="E13" i="13"/>
  <c r="E20" i="13"/>
  <c r="E19" i="13"/>
  <c r="E18" i="13"/>
  <c r="E16" i="13"/>
  <c r="E7" i="13"/>
  <c r="E6" i="13"/>
  <c r="E15" i="13"/>
  <c r="E14" i="13"/>
  <c r="E11" i="13"/>
  <c r="E10" i="13"/>
  <c r="E9" i="13"/>
  <c r="I17" i="13"/>
  <c r="I16" i="13"/>
  <c r="I12" i="13"/>
  <c r="I8" i="13"/>
  <c r="I13" i="13"/>
  <c r="I20" i="13"/>
  <c r="I19" i="13"/>
  <c r="I18" i="13"/>
  <c r="I14" i="13"/>
  <c r="I11" i="13"/>
  <c r="I10" i="13"/>
  <c r="I9" i="13"/>
  <c r="I7" i="13"/>
  <c r="I6" i="13"/>
  <c r="I15" i="13"/>
  <c r="M17" i="13"/>
  <c r="M20" i="13"/>
  <c r="M19" i="13"/>
  <c r="M18" i="13"/>
  <c r="M12" i="13"/>
  <c r="M8" i="13"/>
  <c r="M16" i="13"/>
  <c r="M13" i="13"/>
  <c r="M15" i="13"/>
  <c r="M11" i="13"/>
  <c r="M10" i="13"/>
  <c r="M9" i="13"/>
  <c r="M14" i="13"/>
  <c r="M7" i="13"/>
  <c r="M6" i="13"/>
  <c r="Q17" i="13"/>
  <c r="Q12" i="13"/>
  <c r="Q8" i="13"/>
  <c r="Q20" i="13"/>
  <c r="Q19" i="13"/>
  <c r="Q18" i="13"/>
  <c r="Q13" i="13"/>
  <c r="Q16" i="13"/>
  <c r="Q14" i="13"/>
  <c r="Q11" i="13"/>
  <c r="Q10" i="13"/>
  <c r="Q9" i="13"/>
  <c r="Q15" i="13"/>
  <c r="Q7" i="13"/>
  <c r="U17" i="13"/>
  <c r="U12" i="13"/>
  <c r="U8" i="13"/>
  <c r="U13" i="13"/>
  <c r="U20" i="13"/>
  <c r="U19" i="13"/>
  <c r="U18" i="13"/>
  <c r="U16" i="13"/>
  <c r="U7" i="13"/>
  <c r="U6" i="13"/>
  <c r="U15" i="13"/>
  <c r="U14" i="13"/>
  <c r="U11" i="13"/>
  <c r="U10" i="13"/>
  <c r="U9" i="13"/>
  <c r="Y17" i="13"/>
  <c r="Y16" i="13"/>
  <c r="Y12" i="13"/>
  <c r="Y8" i="13"/>
  <c r="Y13" i="13"/>
  <c r="Y20" i="13"/>
  <c r="Y19" i="13"/>
  <c r="Y18" i="13"/>
  <c r="Y14" i="13"/>
  <c r="Y11" i="13"/>
  <c r="Y10" i="13"/>
  <c r="Y9" i="13"/>
  <c r="Y15" i="13"/>
  <c r="Y7" i="13"/>
  <c r="Y6" i="13"/>
  <c r="AC17" i="13"/>
  <c r="AC20" i="13"/>
  <c r="AC19" i="13"/>
  <c r="AC18" i="13"/>
  <c r="AC12" i="13"/>
  <c r="AC8" i="13"/>
  <c r="AC16" i="13"/>
  <c r="AC13" i="13"/>
  <c r="AC15" i="13"/>
  <c r="AC11" i="13"/>
  <c r="AC10" i="13"/>
  <c r="AC9" i="13"/>
  <c r="AC14" i="13"/>
  <c r="AC7" i="13"/>
  <c r="AC6" i="13"/>
  <c r="AG17" i="13"/>
  <c r="AG12" i="13"/>
  <c r="AG8" i="13"/>
  <c r="AG20" i="13"/>
  <c r="AG19" i="13"/>
  <c r="AG18" i="13"/>
  <c r="AG13" i="13"/>
  <c r="AG16" i="13"/>
  <c r="AG15" i="13"/>
  <c r="AG14" i="13"/>
  <c r="AG11" i="13"/>
  <c r="AG10" i="13"/>
  <c r="AG9" i="13"/>
  <c r="AG7" i="13"/>
  <c r="AG6" i="13"/>
  <c r="AK17" i="13"/>
  <c r="AK12" i="13"/>
  <c r="AK8" i="13"/>
  <c r="AK13" i="13"/>
  <c r="AK20" i="13"/>
  <c r="AK19" i="13"/>
  <c r="AK18" i="13"/>
  <c r="AK16" i="13"/>
  <c r="AK15" i="13"/>
  <c r="AK7" i="13"/>
  <c r="AK6" i="13"/>
  <c r="AK14" i="13"/>
  <c r="AK11" i="13"/>
  <c r="AK10" i="13"/>
  <c r="AK9" i="13"/>
  <c r="AO17" i="13"/>
  <c r="AO16" i="13"/>
  <c r="AO12" i="13"/>
  <c r="AO8" i="13"/>
  <c r="AO13" i="13"/>
  <c r="AO20" i="13"/>
  <c r="AO19" i="13"/>
  <c r="AO18" i="13"/>
  <c r="AO15" i="13"/>
  <c r="AO14" i="13"/>
  <c r="AO11" i="13"/>
  <c r="AO10" i="13"/>
  <c r="AO9" i="13"/>
  <c r="AO7" i="13"/>
  <c r="AO6" i="13"/>
  <c r="AS17" i="13"/>
  <c r="AS20" i="13"/>
  <c r="AS19" i="13"/>
  <c r="AS18" i="13"/>
  <c r="AS12" i="13"/>
  <c r="AS8" i="13"/>
  <c r="AS16" i="13"/>
  <c r="AS13" i="13"/>
  <c r="AS15" i="13"/>
  <c r="AS11" i="13"/>
  <c r="AS10" i="13"/>
  <c r="AS9" i="13"/>
  <c r="AS14" i="13"/>
  <c r="AS7" i="13"/>
  <c r="AS6" i="13"/>
  <c r="AW17" i="13"/>
  <c r="AW12" i="13"/>
  <c r="AW8" i="13"/>
  <c r="AW20" i="13"/>
  <c r="AW19" i="13"/>
  <c r="AW18" i="13"/>
  <c r="AW13" i="13"/>
  <c r="AW16" i="13"/>
  <c r="AW15" i="13"/>
  <c r="AW14" i="13"/>
  <c r="AW11" i="13"/>
  <c r="AW10" i="13"/>
  <c r="AW9" i="13"/>
  <c r="AW7" i="13"/>
  <c r="AW6" i="13"/>
  <c r="BA17" i="13"/>
  <c r="BA12" i="13"/>
  <c r="BA8" i="13"/>
  <c r="BA13" i="13"/>
  <c r="BA20" i="13"/>
  <c r="BA19" i="13"/>
  <c r="BA18" i="13"/>
  <c r="BA16" i="13"/>
  <c r="BA15" i="13"/>
  <c r="BA7" i="13"/>
  <c r="BA6" i="13"/>
  <c r="BA14" i="13"/>
  <c r="BA11" i="13"/>
  <c r="BA10" i="13"/>
  <c r="BE17" i="13"/>
  <c r="BE16" i="13"/>
  <c r="BE12" i="13"/>
  <c r="BE8" i="13"/>
  <c r="BE13" i="13"/>
  <c r="BE20" i="13"/>
  <c r="BE19" i="13"/>
  <c r="BE18" i="13"/>
  <c r="BE15" i="13"/>
  <c r="BE14" i="13"/>
  <c r="BE11" i="13"/>
  <c r="BE10" i="13"/>
  <c r="BE7" i="13"/>
  <c r="BE6" i="13"/>
  <c r="BI17" i="13"/>
  <c r="BI20" i="13"/>
  <c r="BI19" i="13"/>
  <c r="BI18" i="13"/>
  <c r="BI12" i="13"/>
  <c r="BI8" i="13"/>
  <c r="BI16" i="13"/>
  <c r="BI13" i="13"/>
  <c r="BI15" i="13"/>
  <c r="BI11" i="13"/>
  <c r="BI10" i="13"/>
  <c r="BI14" i="13"/>
  <c r="BI7" i="13"/>
  <c r="BI6" i="13"/>
  <c r="BM17" i="13"/>
  <c r="BM12" i="13"/>
  <c r="BM8" i="13"/>
  <c r="BM20" i="13"/>
  <c r="BM19" i="13"/>
  <c r="BM18" i="13"/>
  <c r="BM13" i="13"/>
  <c r="BM16" i="13"/>
  <c r="BM15" i="13"/>
  <c r="BM14" i="13"/>
  <c r="BM11" i="13"/>
  <c r="BM10" i="13"/>
  <c r="BM7" i="13"/>
  <c r="BM6" i="13"/>
  <c r="BQ17" i="13"/>
  <c r="BQ12" i="13"/>
  <c r="BQ8" i="13"/>
  <c r="BQ13" i="13"/>
  <c r="BQ20" i="13"/>
  <c r="BQ19" i="13"/>
  <c r="BQ18" i="13"/>
  <c r="BQ16" i="13"/>
  <c r="BQ15" i="13"/>
  <c r="BQ7" i="13"/>
  <c r="BQ6" i="13"/>
  <c r="BQ14" i="13"/>
  <c r="BQ11" i="13"/>
  <c r="BQ10" i="13"/>
  <c r="F18" i="13"/>
  <c r="F13" i="13"/>
  <c r="F9" i="13"/>
  <c r="F20" i="13"/>
  <c r="F19" i="13"/>
  <c r="F14" i="13"/>
  <c r="F17" i="13"/>
  <c r="F16" i="13"/>
  <c r="F15" i="13"/>
  <c r="F12" i="13"/>
  <c r="F11" i="13"/>
  <c r="F10" i="13"/>
  <c r="F8" i="13"/>
  <c r="F7" i="13"/>
  <c r="J18" i="13"/>
  <c r="J13" i="13"/>
  <c r="J9" i="13"/>
  <c r="J14" i="13"/>
  <c r="J20" i="13"/>
  <c r="J19" i="13"/>
  <c r="J17" i="13"/>
  <c r="J16" i="13"/>
  <c r="J8" i="13"/>
  <c r="J7" i="13"/>
  <c r="J6" i="13"/>
  <c r="J15" i="13"/>
  <c r="J12" i="13"/>
  <c r="J11" i="13"/>
  <c r="J10" i="13"/>
  <c r="N18" i="13"/>
  <c r="N17" i="13"/>
  <c r="N16" i="13"/>
  <c r="N13" i="13"/>
  <c r="N9" i="13"/>
  <c r="N14" i="13"/>
  <c r="N20" i="13"/>
  <c r="N19" i="13"/>
  <c r="N15" i="13"/>
  <c r="N12" i="13"/>
  <c r="N11" i="13"/>
  <c r="N10" i="13"/>
  <c r="N8" i="13"/>
  <c r="N7" i="13"/>
  <c r="N6" i="13"/>
  <c r="R18" i="13"/>
  <c r="R20" i="13"/>
  <c r="R19" i="13"/>
  <c r="R13" i="13"/>
  <c r="R9" i="13"/>
  <c r="R17" i="13"/>
  <c r="R16" i="13"/>
  <c r="R14" i="13"/>
  <c r="R15" i="13"/>
  <c r="R12" i="13"/>
  <c r="R11" i="13"/>
  <c r="R10" i="13"/>
  <c r="R8" i="13"/>
  <c r="R7" i="13"/>
  <c r="R6" i="13"/>
  <c r="V18" i="13"/>
  <c r="V13" i="13"/>
  <c r="V9" i="13"/>
  <c r="V20" i="13"/>
  <c r="V19" i="13"/>
  <c r="V14" i="13"/>
  <c r="V17" i="13"/>
  <c r="V16" i="13"/>
  <c r="V15" i="13"/>
  <c r="V12" i="13"/>
  <c r="V11" i="13"/>
  <c r="V10" i="13"/>
  <c r="V8" i="13"/>
  <c r="V7" i="13"/>
  <c r="V6" i="13"/>
  <c r="Z18" i="13"/>
  <c r="Z13" i="13"/>
  <c r="Z9" i="13"/>
  <c r="Z14" i="13"/>
  <c r="Z20" i="13"/>
  <c r="Z19" i="13"/>
  <c r="Z15" i="13"/>
  <c r="Z17" i="13"/>
  <c r="Z16" i="13"/>
  <c r="Z8" i="13"/>
  <c r="Z7" i="13"/>
  <c r="Z6" i="13"/>
  <c r="Z12" i="13"/>
  <c r="Z11" i="13"/>
  <c r="Z10" i="13"/>
  <c r="AD18" i="13"/>
  <c r="AD17" i="13"/>
  <c r="AD16" i="13"/>
  <c r="AD13" i="13"/>
  <c r="AD9" i="13"/>
  <c r="AD14" i="13"/>
  <c r="AD15" i="13"/>
  <c r="AD20" i="13"/>
  <c r="AD19" i="13"/>
  <c r="AD12" i="13"/>
  <c r="AD11" i="13"/>
  <c r="AD10" i="13"/>
  <c r="AD8" i="13"/>
  <c r="AD7" i="13"/>
  <c r="AD6" i="13"/>
  <c r="AH18" i="13"/>
  <c r="AH20" i="13"/>
  <c r="AH19" i="13"/>
  <c r="AH13" i="13"/>
  <c r="AH9" i="13"/>
  <c r="AH17" i="13"/>
  <c r="AH16" i="13"/>
  <c r="AH14" i="13"/>
  <c r="AH15" i="13"/>
  <c r="AH12" i="13"/>
  <c r="AH11" i="13"/>
  <c r="AH10" i="13"/>
  <c r="AH8" i="13"/>
  <c r="AH7" i="13"/>
  <c r="AH6" i="13"/>
  <c r="AL18" i="13"/>
  <c r="AL13" i="13"/>
  <c r="AL9" i="13"/>
  <c r="AL20" i="13"/>
  <c r="AL19" i="13"/>
  <c r="AL14" i="13"/>
  <c r="AL17" i="13"/>
  <c r="AL16" i="13"/>
  <c r="AL15" i="13"/>
  <c r="AL12" i="13"/>
  <c r="AL11" i="13"/>
  <c r="AL10" i="13"/>
  <c r="AL8" i="13"/>
  <c r="AL7" i="13"/>
  <c r="AL6" i="13"/>
  <c r="AP18" i="13"/>
  <c r="AP13" i="13"/>
  <c r="AP9" i="13"/>
  <c r="AP14" i="13"/>
  <c r="AP20" i="13"/>
  <c r="AP19" i="13"/>
  <c r="AP15" i="13"/>
  <c r="AP17" i="13"/>
  <c r="AP16" i="13"/>
  <c r="AP8" i="13"/>
  <c r="AP7" i="13"/>
  <c r="AP6" i="13"/>
  <c r="AP12" i="13"/>
  <c r="AP11" i="13"/>
  <c r="AP10" i="13"/>
  <c r="AT18" i="13"/>
  <c r="AT17" i="13"/>
  <c r="AT16" i="13"/>
  <c r="AT13" i="13"/>
  <c r="AT9" i="13"/>
  <c r="AT14" i="13"/>
  <c r="AT15" i="13"/>
  <c r="AT20" i="13"/>
  <c r="AT19" i="13"/>
  <c r="AT12" i="13"/>
  <c r="AT11" i="13"/>
  <c r="AT10" i="13"/>
  <c r="AT8" i="13"/>
  <c r="AT7" i="13"/>
  <c r="AT6" i="13"/>
  <c r="AX18" i="13"/>
  <c r="AX20" i="13"/>
  <c r="AX19" i="13"/>
  <c r="AX13" i="13"/>
  <c r="AX9" i="13"/>
  <c r="AX17" i="13"/>
  <c r="AX16" i="13"/>
  <c r="AX14" i="13"/>
  <c r="AX15" i="13"/>
  <c r="AX12" i="13"/>
  <c r="AX11" i="13"/>
  <c r="AX10" i="13"/>
  <c r="AX8" i="13"/>
  <c r="AX7" i="13"/>
  <c r="AX6" i="13"/>
  <c r="BB18" i="13"/>
  <c r="BB13" i="13"/>
  <c r="BB20" i="13"/>
  <c r="BB19" i="13"/>
  <c r="BB14" i="13"/>
  <c r="BB17" i="13"/>
  <c r="BB16" i="13"/>
  <c r="BB15" i="13"/>
  <c r="BB12" i="13"/>
  <c r="BB11" i="13"/>
  <c r="BB10" i="13"/>
  <c r="BB8" i="13"/>
  <c r="BB7" i="13"/>
  <c r="BB6" i="13"/>
  <c r="BF18" i="13"/>
  <c r="BF13" i="13"/>
  <c r="BF14" i="13"/>
  <c r="BF20" i="13"/>
  <c r="BF19" i="13"/>
  <c r="BF15" i="13"/>
  <c r="BF17" i="13"/>
  <c r="BF16" i="13"/>
  <c r="BF8" i="13"/>
  <c r="BF7" i="13"/>
  <c r="BF6" i="13"/>
  <c r="BF12" i="13"/>
  <c r="BF11" i="13"/>
  <c r="BF10" i="13"/>
  <c r="AM19" i="13"/>
  <c r="AM20" i="13"/>
  <c r="AM14" i="13"/>
  <c r="AM10" i="13"/>
  <c r="AM6" i="13"/>
  <c r="AM18" i="13"/>
  <c r="AM17" i="13"/>
  <c r="AM16" i="13"/>
  <c r="AM15" i="13"/>
  <c r="AM12" i="13"/>
  <c r="AM11" i="13"/>
  <c r="AM9" i="13"/>
  <c r="AM8" i="13"/>
  <c r="AM7" i="13"/>
  <c r="AM13" i="13"/>
  <c r="Q6" i="13"/>
  <c r="F6" i="13"/>
  <c r="K7" i="13"/>
  <c r="AA7" i="13"/>
  <c r="AQ7" i="13"/>
  <c r="BG7" i="13"/>
  <c r="K8" i="13"/>
  <c r="AA8" i="13"/>
  <c r="AQ8" i="13"/>
  <c r="BG8" i="13"/>
  <c r="K9" i="13"/>
  <c r="AA9" i="13"/>
  <c r="AQ9" i="13"/>
  <c r="O11" i="13"/>
  <c r="AE11" i="13"/>
  <c r="AU11" i="13"/>
  <c r="BK11" i="13"/>
  <c r="O12" i="13"/>
  <c r="AE12" i="13"/>
  <c r="AU12" i="13"/>
  <c r="BK12" i="13"/>
  <c r="G13" i="13"/>
  <c r="W13" i="13"/>
  <c r="BC13" i="13"/>
  <c r="BJ18" i="13"/>
  <c r="BJ17" i="13"/>
  <c r="BJ16" i="13"/>
  <c r="BJ13" i="13"/>
  <c r="BJ14" i="13"/>
  <c r="BJ15" i="13"/>
  <c r="BJ20" i="13"/>
  <c r="BJ19" i="13"/>
  <c r="BN18" i="13"/>
  <c r="BN20" i="13"/>
  <c r="BN19" i="13"/>
  <c r="BN13" i="13"/>
  <c r="BN17" i="13"/>
  <c r="BN16" i="13"/>
  <c r="BN14" i="13"/>
  <c r="BN15" i="13"/>
  <c r="BN6" i="13"/>
  <c r="G7" i="13"/>
  <c r="W7" i="13"/>
  <c r="BC7" i="13"/>
  <c r="BN7" i="13"/>
  <c r="G8" i="13"/>
  <c r="W8" i="13"/>
  <c r="BC8" i="13"/>
  <c r="BN8" i="13"/>
  <c r="K11" i="13"/>
  <c r="AA11" i="13"/>
  <c r="AQ11" i="13"/>
  <c r="BG11" i="13"/>
  <c r="G19" i="13"/>
  <c r="G20" i="13"/>
  <c r="G14" i="13"/>
  <c r="G10" i="13"/>
  <c r="G6" i="13"/>
  <c r="G18" i="13"/>
  <c r="G17" i="13"/>
  <c r="G16" i="13"/>
  <c r="G15" i="13"/>
  <c r="K19" i="13"/>
  <c r="K14" i="13"/>
  <c r="K10" i="13"/>
  <c r="K6" i="13"/>
  <c r="K20" i="13"/>
  <c r="K15" i="13"/>
  <c r="K18" i="13"/>
  <c r="K17" i="13"/>
  <c r="K16" i="13"/>
  <c r="O19" i="13"/>
  <c r="O14" i="13"/>
  <c r="O10" i="13"/>
  <c r="O6" i="13"/>
  <c r="O15" i="13"/>
  <c r="O20" i="13"/>
  <c r="O18" i="13"/>
  <c r="O17" i="13"/>
  <c r="O16" i="13"/>
  <c r="S19" i="13"/>
  <c r="S18" i="13"/>
  <c r="S17" i="13"/>
  <c r="S16" i="13"/>
  <c r="S14" i="13"/>
  <c r="S10" i="13"/>
  <c r="S6" i="13"/>
  <c r="S15" i="13"/>
  <c r="S20" i="13"/>
  <c r="W19" i="13"/>
  <c r="W20" i="13"/>
  <c r="W14" i="13"/>
  <c r="W10" i="13"/>
  <c r="W6" i="13"/>
  <c r="W18" i="13"/>
  <c r="W17" i="13"/>
  <c r="W16" i="13"/>
  <c r="W15" i="13"/>
  <c r="AA19" i="13"/>
  <c r="AA14" i="13"/>
  <c r="AA10" i="13"/>
  <c r="AA6" i="13"/>
  <c r="AA20" i="13"/>
  <c r="AA15" i="13"/>
  <c r="AA18" i="13"/>
  <c r="AA17" i="13"/>
  <c r="AA16" i="13"/>
  <c r="AE19" i="13"/>
  <c r="AE14" i="13"/>
  <c r="AE10" i="13"/>
  <c r="AE6" i="13"/>
  <c r="AE15" i="13"/>
  <c r="AE20" i="13"/>
  <c r="AE18" i="13"/>
  <c r="AE17" i="13"/>
  <c r="AE16" i="13"/>
  <c r="AI19" i="13"/>
  <c r="AI18" i="13"/>
  <c r="AI17" i="13"/>
  <c r="AI16" i="13"/>
  <c r="AI14" i="13"/>
  <c r="AI10" i="13"/>
  <c r="AI6" i="13"/>
  <c r="AI15" i="13"/>
  <c r="AI20" i="13"/>
  <c r="AQ19" i="13"/>
  <c r="AQ14" i="13"/>
  <c r="AQ10" i="13"/>
  <c r="AQ6" i="13"/>
  <c r="AQ20" i="13"/>
  <c r="AQ15" i="13"/>
  <c r="AQ18" i="13"/>
  <c r="AQ17" i="13"/>
  <c r="AQ16" i="13"/>
  <c r="AU19" i="13"/>
  <c r="AU14" i="13"/>
  <c r="AU10" i="13"/>
  <c r="AU6" i="13"/>
  <c r="AU15" i="13"/>
  <c r="AU20" i="13"/>
  <c r="AU18" i="13"/>
  <c r="AU17" i="13"/>
  <c r="AU16" i="13"/>
  <c r="AY19" i="13"/>
  <c r="AY18" i="13"/>
  <c r="AY17" i="13"/>
  <c r="AY16" i="13"/>
  <c r="AY14" i="13"/>
  <c r="AY10" i="13"/>
  <c r="AY6" i="13"/>
  <c r="AY15" i="13"/>
  <c r="AY20" i="13"/>
  <c r="BC19" i="13"/>
  <c r="BC20" i="13"/>
  <c r="BC14" i="13"/>
  <c r="BC10" i="13"/>
  <c r="BC6" i="13"/>
  <c r="BC18" i="13"/>
  <c r="BC17" i="13"/>
  <c r="BC16" i="13"/>
  <c r="BC15" i="13"/>
  <c r="BG19" i="13"/>
  <c r="BG14" i="13"/>
  <c r="BG10" i="13"/>
  <c r="BG6" i="13"/>
  <c r="BG20" i="13"/>
  <c r="BG15" i="13"/>
  <c r="BG18" i="13"/>
  <c r="BG17" i="13"/>
  <c r="BG16" i="13"/>
  <c r="BK19" i="13"/>
  <c r="BK14" i="13"/>
  <c r="BK10" i="13"/>
  <c r="BK6" i="13"/>
  <c r="BK15" i="13"/>
  <c r="BK20" i="13"/>
  <c r="BK18" i="13"/>
  <c r="BK17" i="13"/>
  <c r="BK16" i="13"/>
  <c r="BO19" i="13"/>
  <c r="BO18" i="13"/>
  <c r="BO17" i="13"/>
  <c r="BO16" i="13"/>
  <c r="BO14" i="13"/>
  <c r="BO10" i="13"/>
  <c r="BO6" i="13"/>
  <c r="BO15" i="13"/>
  <c r="BO20" i="13"/>
  <c r="BJ6" i="13"/>
  <c r="S7" i="13"/>
  <c r="AI7" i="13"/>
  <c r="AY7" i="13"/>
  <c r="BJ7" i="13"/>
  <c r="BO7" i="13"/>
  <c r="S8" i="13"/>
  <c r="AI8" i="13"/>
  <c r="AY8" i="13"/>
  <c r="BJ8" i="13"/>
  <c r="BO8" i="13"/>
  <c r="S9" i="13"/>
  <c r="AI9" i="13"/>
  <c r="AY9" i="13"/>
  <c r="BN10" i="13"/>
  <c r="G11" i="13"/>
  <c r="W11" i="13"/>
  <c r="BC11" i="13"/>
  <c r="BN11" i="13"/>
  <c r="G12" i="13"/>
  <c r="W12" i="13"/>
  <c r="BC12" i="13"/>
  <c r="BN12" i="13"/>
  <c r="K13" i="13"/>
  <c r="S13" i="13"/>
  <c r="AA13" i="13"/>
  <c r="AI13" i="13"/>
  <c r="AQ13" i="13"/>
  <c r="AY13" i="13"/>
  <c r="BG13" i="13"/>
  <c r="BO13" i="13"/>
  <c r="D20" i="13"/>
  <c r="D16" i="13"/>
  <c r="D15" i="13"/>
  <c r="D11" i="13"/>
  <c r="D7" i="13"/>
  <c r="D19" i="13"/>
  <c r="D18" i="13"/>
  <c r="D17" i="13"/>
  <c r="H20" i="13"/>
  <c r="H16" i="13"/>
  <c r="H19" i="13"/>
  <c r="H18" i="13"/>
  <c r="H17" i="13"/>
  <c r="H15" i="13"/>
  <c r="H11" i="13"/>
  <c r="H7" i="13"/>
  <c r="L20" i="13"/>
  <c r="L16" i="13"/>
  <c r="L15" i="13"/>
  <c r="L11" i="13"/>
  <c r="L7" i="13"/>
  <c r="L19" i="13"/>
  <c r="L18" i="13"/>
  <c r="L17" i="13"/>
  <c r="P20" i="13"/>
  <c r="P16" i="13"/>
  <c r="P15" i="13"/>
  <c r="P11" i="13"/>
  <c r="P7" i="13"/>
  <c r="P19" i="13"/>
  <c r="P18" i="13"/>
  <c r="P17" i="13"/>
  <c r="T20" i="13"/>
  <c r="T16" i="13"/>
  <c r="T15" i="13"/>
  <c r="T11" i="13"/>
  <c r="T7" i="13"/>
  <c r="T19" i="13"/>
  <c r="T18" i="13"/>
  <c r="T17" i="13"/>
  <c r="X20" i="13"/>
  <c r="X16" i="13"/>
  <c r="X19" i="13"/>
  <c r="X18" i="13"/>
  <c r="X17" i="13"/>
  <c r="X15" i="13"/>
  <c r="X11" i="13"/>
  <c r="X7" i="13"/>
  <c r="AB20" i="13"/>
  <c r="AB16" i="13"/>
  <c r="AB15" i="13"/>
  <c r="AB11" i="13"/>
  <c r="AB7" i="13"/>
  <c r="AB19" i="13"/>
  <c r="AB18" i="13"/>
  <c r="AB17" i="13"/>
  <c r="AF20" i="13"/>
  <c r="AF16" i="13"/>
  <c r="AF15" i="13"/>
  <c r="AF11" i="13"/>
  <c r="AF7" i="13"/>
  <c r="AF19" i="13"/>
  <c r="AF18" i="13"/>
  <c r="AF17" i="13"/>
  <c r="AJ20" i="13"/>
  <c r="AJ16" i="13"/>
  <c r="AJ15" i="13"/>
  <c r="AJ11" i="13"/>
  <c r="AJ7" i="13"/>
  <c r="AJ19" i="13"/>
  <c r="AJ18" i="13"/>
  <c r="AJ17" i="13"/>
  <c r="AN20" i="13"/>
  <c r="AN16" i="13"/>
  <c r="AN19" i="13"/>
  <c r="AN18" i="13"/>
  <c r="AN17" i="13"/>
  <c r="AN15" i="13"/>
  <c r="AN11" i="13"/>
  <c r="AN7" i="13"/>
  <c r="AR20" i="13"/>
  <c r="AR16" i="13"/>
  <c r="AR15" i="13"/>
  <c r="AR11" i="13"/>
  <c r="AR7" i="13"/>
  <c r="AR19" i="13"/>
  <c r="AR18" i="13"/>
  <c r="AR17" i="13"/>
  <c r="AV20" i="13"/>
  <c r="AV16" i="13"/>
  <c r="AV15" i="13"/>
  <c r="AV11" i="13"/>
  <c r="AV7" i="13"/>
  <c r="AV19" i="13"/>
  <c r="AV18" i="13"/>
  <c r="AV17" i="13"/>
  <c r="AZ20" i="13"/>
  <c r="AZ16" i="13"/>
  <c r="AZ15" i="13"/>
  <c r="AZ11" i="13"/>
  <c r="AZ7" i="13"/>
  <c r="AZ19" i="13"/>
  <c r="AZ18" i="13"/>
  <c r="AZ17" i="13"/>
  <c r="BD20" i="13"/>
  <c r="BD16" i="13"/>
  <c r="BD19" i="13"/>
  <c r="BD18" i="13"/>
  <c r="BD17" i="13"/>
  <c r="BD15" i="13"/>
  <c r="BD11" i="13"/>
  <c r="BD7" i="13"/>
  <c r="BH20" i="13"/>
  <c r="BH16" i="13"/>
  <c r="BH15" i="13"/>
  <c r="BH11" i="13"/>
  <c r="BH7" i="13"/>
  <c r="BH19" i="13"/>
  <c r="BH18" i="13"/>
  <c r="BH17" i="13"/>
  <c r="BL20" i="13"/>
  <c r="BL16" i="13"/>
  <c r="BL15" i="13"/>
  <c r="BL11" i="13"/>
  <c r="BL7" i="13"/>
  <c r="BL19" i="13"/>
  <c r="BL18" i="13"/>
  <c r="BL17" i="13"/>
  <c r="BP20" i="13"/>
  <c r="BP16" i="13"/>
  <c r="BP15" i="13"/>
  <c r="BP11" i="13"/>
  <c r="BP7" i="13"/>
  <c r="BP19" i="13"/>
  <c r="BP18" i="13"/>
  <c r="BP17" i="13"/>
  <c r="P6" i="13"/>
  <c r="AF6" i="13"/>
  <c r="AV6" i="13"/>
  <c r="BL6" i="13"/>
  <c r="O7" i="13"/>
  <c r="AE7" i="13"/>
  <c r="AU7" i="13"/>
  <c r="BK7" i="13"/>
  <c r="D8" i="13"/>
  <c r="O8" i="13"/>
  <c r="T8" i="13"/>
  <c r="AE8" i="13"/>
  <c r="AJ8" i="13"/>
  <c r="AU8" i="13"/>
  <c r="AZ8" i="13"/>
  <c r="BK8" i="13"/>
  <c r="BP8" i="13"/>
  <c r="D9" i="13"/>
  <c r="O9" i="13"/>
  <c r="T9" i="13"/>
  <c r="AE9" i="13"/>
  <c r="AJ9" i="13"/>
  <c r="AU9" i="13"/>
  <c r="AZ9" i="13"/>
  <c r="D10" i="13"/>
  <c r="T10" i="13"/>
  <c r="AJ10" i="13"/>
  <c r="AZ10" i="13"/>
  <c r="BJ10" i="13"/>
  <c r="BP10" i="13"/>
  <c r="S11" i="13"/>
  <c r="AI11" i="13"/>
  <c r="AY11" i="13"/>
  <c r="BJ11" i="13"/>
  <c r="BO11" i="13"/>
  <c r="H12" i="13"/>
  <c r="S12" i="13"/>
  <c r="X12" i="13"/>
  <c r="AI12" i="13"/>
  <c r="AN12" i="13"/>
  <c r="AY12" i="13"/>
  <c r="BD12" i="13"/>
  <c r="BJ12" i="13"/>
  <c r="BO12" i="13"/>
  <c r="D13" i="13"/>
  <c r="L13" i="13"/>
  <c r="T13" i="13"/>
  <c r="AB13" i="13"/>
  <c r="AJ13" i="13"/>
  <c r="AR13" i="13"/>
  <c r="AZ13" i="13"/>
  <c r="BH13" i="13"/>
  <c r="BP13" i="13"/>
  <c r="F27" i="13"/>
  <c r="F23" i="13"/>
  <c r="F28" i="13"/>
  <c r="F31" i="13"/>
  <c r="F29" i="13"/>
  <c r="F30" i="13"/>
  <c r="F22" i="13"/>
  <c r="F26" i="13"/>
  <c r="F25" i="13"/>
  <c r="F24" i="13"/>
  <c r="J27" i="13"/>
  <c r="J23" i="13"/>
  <c r="J28" i="13"/>
  <c r="J29" i="13"/>
  <c r="J31" i="13"/>
  <c r="J30" i="13"/>
  <c r="J26" i="13"/>
  <c r="J25" i="13"/>
  <c r="J24" i="13"/>
  <c r="J22" i="13"/>
  <c r="N31" i="13"/>
  <c r="N27" i="13"/>
  <c r="N23" i="13"/>
  <c r="N28" i="13"/>
  <c r="N29" i="13"/>
  <c r="N30" i="13"/>
  <c r="N22" i="13"/>
  <c r="N26" i="13"/>
  <c r="N25" i="13"/>
  <c r="N24" i="13"/>
  <c r="R27" i="13"/>
  <c r="R23" i="13"/>
  <c r="R31" i="13"/>
  <c r="R28" i="13"/>
  <c r="R29" i="13"/>
  <c r="R30" i="13"/>
  <c r="R22" i="13"/>
  <c r="R26" i="13"/>
  <c r="R25" i="13"/>
  <c r="R24" i="13"/>
  <c r="V27" i="13"/>
  <c r="V23" i="13"/>
  <c r="V28" i="13"/>
  <c r="V29" i="13"/>
  <c r="V31" i="13"/>
  <c r="V30" i="13"/>
  <c r="V22" i="13"/>
  <c r="V26" i="13"/>
  <c r="V25" i="13"/>
  <c r="V24" i="13"/>
  <c r="Z27" i="13"/>
  <c r="Z23" i="13"/>
  <c r="Z31" i="13"/>
  <c r="Z28" i="13"/>
  <c r="Z29" i="13"/>
  <c r="Z30" i="13"/>
  <c r="Z26" i="13"/>
  <c r="Z25" i="13"/>
  <c r="Z24" i="13"/>
  <c r="Z22" i="13"/>
  <c r="AD27" i="13"/>
  <c r="AD23" i="13"/>
  <c r="AD28" i="13"/>
  <c r="AD29" i="13"/>
  <c r="AD31" i="13"/>
  <c r="AD30" i="13"/>
  <c r="AD22" i="13"/>
  <c r="AD26" i="13"/>
  <c r="AD25" i="13"/>
  <c r="AD24" i="13"/>
  <c r="AH27" i="13"/>
  <c r="AH23" i="13"/>
  <c r="AH31" i="13"/>
  <c r="AH28" i="13"/>
  <c r="AH29" i="13"/>
  <c r="AH30" i="13"/>
  <c r="AH22" i="13"/>
  <c r="AH26" i="13"/>
  <c r="AH25" i="13"/>
  <c r="AH24" i="13"/>
  <c r="AL27" i="13"/>
  <c r="AL23" i="13"/>
  <c r="AL28" i="13"/>
  <c r="AL29" i="13"/>
  <c r="AL31" i="13"/>
  <c r="AL30" i="13"/>
  <c r="AL22" i="13"/>
  <c r="AL26" i="13"/>
  <c r="AL25" i="13"/>
  <c r="AL24" i="13"/>
  <c r="AP27" i="13"/>
  <c r="AP23" i="13"/>
  <c r="AP31" i="13"/>
  <c r="AP28" i="13"/>
  <c r="AP29" i="13"/>
  <c r="AP30" i="13"/>
  <c r="AP26" i="13"/>
  <c r="AP25" i="13"/>
  <c r="AP24" i="13"/>
  <c r="AP22" i="13"/>
  <c r="AT27" i="13"/>
  <c r="AT23" i="13"/>
  <c r="AT28" i="13"/>
  <c r="AT29" i="13"/>
  <c r="AT31" i="13"/>
  <c r="AT30" i="13"/>
  <c r="AT26" i="13"/>
  <c r="AT25" i="13"/>
  <c r="AT24" i="13"/>
  <c r="AT22" i="13"/>
  <c r="AX27" i="13"/>
  <c r="AX23" i="13"/>
  <c r="AX31" i="13"/>
  <c r="AX28" i="13"/>
  <c r="AX29" i="13"/>
  <c r="AX30" i="13"/>
  <c r="AX26" i="13"/>
  <c r="AX25" i="13"/>
  <c r="AX24" i="13"/>
  <c r="AX22" i="13"/>
  <c r="BB27" i="13"/>
  <c r="BB23" i="13"/>
  <c r="BB28" i="13"/>
  <c r="BB29" i="13"/>
  <c r="BB31" i="13"/>
  <c r="BB30" i="13"/>
  <c r="BB22" i="13"/>
  <c r="BB26" i="13"/>
  <c r="BB25" i="13"/>
  <c r="BB24" i="13"/>
  <c r="BF27" i="13"/>
  <c r="BF23" i="13"/>
  <c r="BF31" i="13"/>
  <c r="BF28" i="13"/>
  <c r="BF29" i="13"/>
  <c r="BF30" i="13"/>
  <c r="BF26" i="13"/>
  <c r="BF25" i="13"/>
  <c r="BF24" i="13"/>
  <c r="BF22" i="13"/>
  <c r="BJ30" i="13"/>
  <c r="BJ27" i="13"/>
  <c r="BJ23" i="13"/>
  <c r="BJ28" i="13"/>
  <c r="BJ29" i="13"/>
  <c r="BJ31" i="13"/>
  <c r="BJ26" i="13"/>
  <c r="BJ25" i="13"/>
  <c r="BJ24" i="13"/>
  <c r="BJ22" i="13"/>
  <c r="BN27" i="13"/>
  <c r="BN23" i="13"/>
  <c r="BN31" i="13"/>
  <c r="BN30" i="13"/>
  <c r="BN28" i="13"/>
  <c r="BN29" i="13"/>
  <c r="BN26" i="13"/>
  <c r="BN25" i="13"/>
  <c r="BN24" i="13"/>
  <c r="BN22" i="13"/>
  <c r="G28" i="13"/>
  <c r="G24" i="13"/>
  <c r="G31" i="13"/>
  <c r="G29" i="13"/>
  <c r="G30" i="13"/>
  <c r="G27" i="13"/>
  <c r="G26" i="13"/>
  <c r="G25" i="13"/>
  <c r="G23" i="13"/>
  <c r="G22" i="13"/>
  <c r="K28" i="13"/>
  <c r="K24" i="13"/>
  <c r="K29" i="13"/>
  <c r="K31" i="13"/>
  <c r="K30" i="13"/>
  <c r="K23" i="13"/>
  <c r="K27" i="13"/>
  <c r="K26" i="13"/>
  <c r="K25" i="13"/>
  <c r="K22" i="13"/>
  <c r="O28" i="13"/>
  <c r="O24" i="13"/>
  <c r="O29" i="13"/>
  <c r="O30" i="13"/>
  <c r="O31" i="13"/>
  <c r="O27" i="13"/>
  <c r="O26" i="13"/>
  <c r="O25" i="13"/>
  <c r="O23" i="13"/>
  <c r="O22" i="13"/>
  <c r="S31" i="13"/>
  <c r="S28" i="13"/>
  <c r="S24" i="13"/>
  <c r="S29" i="13"/>
  <c r="S30" i="13"/>
  <c r="S27" i="13"/>
  <c r="S26" i="13"/>
  <c r="S25" i="13"/>
  <c r="S23" i="13"/>
  <c r="S22" i="13"/>
  <c r="W31" i="13"/>
  <c r="W28" i="13"/>
  <c r="W24" i="13"/>
  <c r="W29" i="13"/>
  <c r="W30" i="13"/>
  <c r="W27" i="13"/>
  <c r="W26" i="13"/>
  <c r="W25" i="13"/>
  <c r="W23" i="13"/>
  <c r="W22" i="13"/>
  <c r="AA31" i="13"/>
  <c r="AA28" i="13"/>
  <c r="AA24" i="13"/>
  <c r="AA29" i="13"/>
  <c r="AA30" i="13"/>
  <c r="AA27" i="13"/>
  <c r="AA23" i="13"/>
  <c r="AA26" i="13"/>
  <c r="AA25" i="13"/>
  <c r="AA22" i="13"/>
  <c r="AE31" i="13"/>
  <c r="AE28" i="13"/>
  <c r="AE24" i="13"/>
  <c r="AE29" i="13"/>
  <c r="AE30" i="13"/>
  <c r="AE26" i="13"/>
  <c r="AE25" i="13"/>
  <c r="AE23" i="13"/>
  <c r="AE27" i="13"/>
  <c r="AE22" i="13"/>
  <c r="AI31" i="13"/>
  <c r="AI28" i="13"/>
  <c r="AI24" i="13"/>
  <c r="AI29" i="13"/>
  <c r="AI30" i="13"/>
  <c r="AI27" i="13"/>
  <c r="AI26" i="13"/>
  <c r="AI25" i="13"/>
  <c r="AI23" i="13"/>
  <c r="AI22" i="13"/>
  <c r="AM31" i="13"/>
  <c r="AM28" i="13"/>
  <c r="AM24" i="13"/>
  <c r="AM29" i="13"/>
  <c r="AM30" i="13"/>
  <c r="AM27" i="13"/>
  <c r="AM26" i="13"/>
  <c r="AM25" i="13"/>
  <c r="AM23" i="13"/>
  <c r="AM22" i="13"/>
  <c r="AQ31" i="13"/>
  <c r="AQ28" i="13"/>
  <c r="AQ24" i="13"/>
  <c r="AQ29" i="13"/>
  <c r="AQ30" i="13"/>
  <c r="AQ27" i="13"/>
  <c r="AQ23" i="13"/>
  <c r="AQ22" i="13"/>
  <c r="AQ26" i="13"/>
  <c r="AQ25" i="13"/>
  <c r="BC22" i="13"/>
  <c r="L23" i="13"/>
  <c r="AB23" i="13"/>
  <c r="AR23" i="13"/>
  <c r="L24" i="13"/>
  <c r="AB24" i="13"/>
  <c r="AR24" i="13"/>
  <c r="BH24" i="13"/>
  <c r="BG25" i="13"/>
  <c r="P26" i="13"/>
  <c r="AF26" i="13"/>
  <c r="P27" i="13"/>
  <c r="AB27" i="13"/>
  <c r="AJ27" i="13"/>
  <c r="AR27" i="13"/>
  <c r="AZ27" i="13"/>
  <c r="BH27" i="13"/>
  <c r="BP27" i="13"/>
  <c r="I28" i="13"/>
  <c r="Q28" i="13"/>
  <c r="M29" i="13"/>
  <c r="AC29" i="13"/>
  <c r="AS29" i="13"/>
  <c r="BI29" i="13"/>
  <c r="AU31" i="13"/>
  <c r="AU28" i="13"/>
  <c r="AU24" i="13"/>
  <c r="AU29" i="13"/>
  <c r="AU30" i="13"/>
  <c r="AY31" i="13"/>
  <c r="AY28" i="13"/>
  <c r="AY24" i="13"/>
  <c r="AY29" i="13"/>
  <c r="AY30" i="13"/>
  <c r="BC31" i="13"/>
  <c r="BC28" i="13"/>
  <c r="BC24" i="13"/>
  <c r="BC29" i="13"/>
  <c r="BC30" i="13"/>
  <c r="BG30" i="13"/>
  <c r="BG31" i="13"/>
  <c r="BG28" i="13"/>
  <c r="BG24" i="13"/>
  <c r="BG29" i="13"/>
  <c r="BK30" i="13"/>
  <c r="BK31" i="13"/>
  <c r="BK28" i="13"/>
  <c r="BK24" i="13"/>
  <c r="BK29" i="13"/>
  <c r="BO30" i="13"/>
  <c r="BO31" i="13"/>
  <c r="BO28" i="13"/>
  <c r="BO24" i="13"/>
  <c r="BO29" i="13"/>
  <c r="D22" i="13"/>
  <c r="H22" i="13"/>
  <c r="L22" i="13"/>
  <c r="T22" i="13"/>
  <c r="X22" i="13"/>
  <c r="AB22" i="13"/>
  <c r="AJ22" i="13"/>
  <c r="AN22" i="13"/>
  <c r="AY22" i="13"/>
  <c r="BO22" i="13"/>
  <c r="H23" i="13"/>
  <c r="X23" i="13"/>
  <c r="AN23" i="13"/>
  <c r="AY23" i="13"/>
  <c r="BD23" i="13"/>
  <c r="BO23" i="13"/>
  <c r="BC25" i="13"/>
  <c r="L26" i="13"/>
  <c r="AB26" i="13"/>
  <c r="AR26" i="13"/>
  <c r="BC26" i="13"/>
  <c r="BH26" i="13"/>
  <c r="L27" i="13"/>
  <c r="Q27" i="13"/>
  <c r="AU27" i="13"/>
  <c r="BC27" i="13"/>
  <c r="BK27" i="13"/>
  <c r="D31" i="13"/>
  <c r="D29" i="13"/>
  <c r="D25" i="13"/>
  <c r="D30" i="13"/>
  <c r="H31" i="13"/>
  <c r="H29" i="13"/>
  <c r="H25" i="13"/>
  <c r="H30" i="13"/>
  <c r="L31" i="13"/>
  <c r="L29" i="13"/>
  <c r="L25" i="13"/>
  <c r="L30" i="13"/>
  <c r="P31" i="13"/>
  <c r="P29" i="13"/>
  <c r="P25" i="13"/>
  <c r="P30" i="13"/>
  <c r="T31" i="13"/>
  <c r="T29" i="13"/>
  <c r="T25" i="13"/>
  <c r="T30" i="13"/>
  <c r="X31" i="13"/>
  <c r="X29" i="13"/>
  <c r="X25" i="13"/>
  <c r="X30" i="13"/>
  <c r="AB31" i="13"/>
  <c r="AB29" i="13"/>
  <c r="AB25" i="13"/>
  <c r="AB30" i="13"/>
  <c r="AF31" i="13"/>
  <c r="AF29" i="13"/>
  <c r="AF25" i="13"/>
  <c r="AF30" i="13"/>
  <c r="AJ31" i="13"/>
  <c r="AJ29" i="13"/>
  <c r="AJ25" i="13"/>
  <c r="AJ30" i="13"/>
  <c r="AN31" i="13"/>
  <c r="AN29" i="13"/>
  <c r="AN25" i="13"/>
  <c r="AN30" i="13"/>
  <c r="AR31" i="13"/>
  <c r="AR29" i="13"/>
  <c r="AR25" i="13"/>
  <c r="AR30" i="13"/>
  <c r="AV31" i="13"/>
  <c r="AV29" i="13"/>
  <c r="AV25" i="13"/>
  <c r="AV30" i="13"/>
  <c r="AZ31" i="13"/>
  <c r="AZ29" i="13"/>
  <c r="AZ25" i="13"/>
  <c r="AZ30" i="13"/>
  <c r="BD31" i="13"/>
  <c r="BD29" i="13"/>
  <c r="BD25" i="13"/>
  <c r="BD30" i="13"/>
  <c r="BH31" i="13"/>
  <c r="BH29" i="13"/>
  <c r="BH25" i="13"/>
  <c r="BH30" i="13"/>
  <c r="BL31" i="13"/>
  <c r="BL29" i="13"/>
  <c r="BL25" i="13"/>
  <c r="BL30" i="13"/>
  <c r="BP31" i="13"/>
  <c r="BP30" i="13"/>
  <c r="BP29" i="13"/>
  <c r="BP25" i="13"/>
  <c r="AU22" i="13"/>
  <c r="AZ22" i="13"/>
  <c r="BK22" i="13"/>
  <c r="BP22" i="13"/>
  <c r="D23" i="13"/>
  <c r="T23" i="13"/>
  <c r="AJ23" i="13"/>
  <c r="AU23" i="13"/>
  <c r="AZ23" i="13"/>
  <c r="BK23" i="13"/>
  <c r="BP23" i="13"/>
  <c r="D24" i="13"/>
  <c r="T24" i="13"/>
  <c r="AJ24" i="13"/>
  <c r="AZ24" i="13"/>
  <c r="BP24" i="13"/>
  <c r="AY25" i="13"/>
  <c r="BO25" i="13"/>
  <c r="H26" i="13"/>
  <c r="X26" i="13"/>
  <c r="AN26" i="13"/>
  <c r="AY26" i="13"/>
  <c r="BD26" i="13"/>
  <c r="BO26" i="13"/>
  <c r="H27" i="13"/>
  <c r="M27" i="13"/>
  <c r="X27" i="13"/>
  <c r="AF27" i="13"/>
  <c r="AN27" i="13"/>
  <c r="AV27" i="13"/>
  <c r="BD27" i="13"/>
  <c r="BL27" i="13"/>
  <c r="E28" i="13"/>
  <c r="U28" i="13"/>
  <c r="AK28" i="13"/>
  <c r="BA28" i="13"/>
  <c r="BQ28" i="13"/>
  <c r="E30" i="13"/>
  <c r="E26" i="13"/>
  <c r="E31" i="13"/>
  <c r="I31" i="13"/>
  <c r="I30" i="13"/>
  <c r="I26" i="13"/>
  <c r="M30" i="13"/>
  <c r="M26" i="13"/>
  <c r="M31" i="13"/>
  <c r="Q30" i="13"/>
  <c r="Q26" i="13"/>
  <c r="Q31" i="13"/>
  <c r="U31" i="13"/>
  <c r="U30" i="13"/>
  <c r="U26" i="13"/>
  <c r="Y30" i="13"/>
  <c r="Y26" i="13"/>
  <c r="Y27" i="13"/>
  <c r="Y31" i="13"/>
  <c r="AC31" i="13"/>
  <c r="AC30" i="13"/>
  <c r="AC26" i="13"/>
  <c r="AC27" i="13"/>
  <c r="AG30" i="13"/>
  <c r="AG26" i="13"/>
  <c r="AG27" i="13"/>
  <c r="AG31" i="13"/>
  <c r="AK31" i="13"/>
  <c r="AK30" i="13"/>
  <c r="AK26" i="13"/>
  <c r="AK27" i="13"/>
  <c r="AO30" i="13"/>
  <c r="AO26" i="13"/>
  <c r="AO22" i="13"/>
  <c r="AO27" i="13"/>
  <c r="AO31" i="13"/>
  <c r="AS31" i="13"/>
  <c r="AS30" i="13"/>
  <c r="AS26" i="13"/>
  <c r="AS22" i="13"/>
  <c r="AS27" i="13"/>
  <c r="AW30" i="13"/>
  <c r="AW26" i="13"/>
  <c r="AW22" i="13"/>
  <c r="AW27" i="13"/>
  <c r="AW31" i="13"/>
  <c r="BA31" i="13"/>
  <c r="BA30" i="13"/>
  <c r="BA26" i="13"/>
  <c r="BA22" i="13"/>
  <c r="BA27" i="13"/>
  <c r="BE30" i="13"/>
  <c r="BE26" i="13"/>
  <c r="BE22" i="13"/>
  <c r="BE27" i="13"/>
  <c r="BE31" i="13"/>
  <c r="BI31" i="13"/>
  <c r="BI26" i="13"/>
  <c r="BI22" i="13"/>
  <c r="BI30" i="13"/>
  <c r="BI27" i="13"/>
  <c r="BM26" i="13"/>
  <c r="BM22" i="13"/>
  <c r="BM27" i="13"/>
  <c r="BM31" i="13"/>
  <c r="BM30" i="13"/>
  <c r="BQ31" i="13"/>
  <c r="BQ26" i="13"/>
  <c r="BQ22" i="13"/>
  <c r="BQ27" i="13"/>
  <c r="BQ30" i="13"/>
  <c r="AV22" i="13"/>
  <c r="BG22" i="13"/>
  <c r="BL22" i="13"/>
  <c r="E23" i="13"/>
  <c r="P23" i="13"/>
  <c r="U23" i="13"/>
  <c r="AF23" i="13"/>
  <c r="AK23" i="13"/>
  <c r="AV23" i="13"/>
  <c r="BA23" i="13"/>
  <c r="BG23" i="13"/>
  <c r="BL23" i="13"/>
  <c r="BQ23" i="13"/>
  <c r="E24" i="13"/>
  <c r="P24" i="13"/>
  <c r="U24" i="13"/>
  <c r="AF24" i="13"/>
  <c r="AK24" i="13"/>
  <c r="AV24" i="13"/>
  <c r="BA24" i="13"/>
  <c r="BL24" i="13"/>
  <c r="BQ24" i="13"/>
  <c r="E25" i="13"/>
  <c r="U25" i="13"/>
  <c r="AK25" i="13"/>
  <c r="AU25" i="13"/>
  <c r="BA25" i="13"/>
  <c r="BK25" i="13"/>
  <c r="BQ25" i="13"/>
  <c r="D26" i="13"/>
  <c r="T26" i="13"/>
  <c r="AJ26" i="13"/>
  <c r="AU26" i="13"/>
  <c r="AZ26" i="13"/>
  <c r="BK26" i="13"/>
  <c r="BP26" i="13"/>
  <c r="D27" i="13"/>
  <c r="I27" i="13"/>
  <c r="T27" i="13"/>
  <c r="AY27" i="13"/>
  <c r="BG27" i="13"/>
  <c r="BO27" i="13"/>
  <c r="H28" i="13"/>
  <c r="P28" i="13"/>
  <c r="X28" i="13"/>
  <c r="AF28" i="13"/>
  <c r="AN28" i="13"/>
  <c r="AV28" i="13"/>
  <c r="BD28" i="13"/>
  <c r="BL28" i="13"/>
  <c r="I29" i="13"/>
  <c r="Y29" i="13"/>
  <c r="AO29" i="13"/>
  <c r="BE29" i="13"/>
  <c r="Z36" i="13"/>
  <c r="Z35" i="13"/>
  <c r="Z33" i="13"/>
  <c r="AD36" i="13"/>
  <c r="AD35" i="13"/>
  <c r="AD33" i="13"/>
  <c r="AH36" i="13"/>
  <c r="AH35" i="13"/>
  <c r="AH33" i="13"/>
  <c r="AL36" i="13"/>
  <c r="AL35" i="13"/>
  <c r="AL33" i="13"/>
  <c r="W33" i="13"/>
  <c r="AA33" i="13"/>
  <c r="AE33" i="13"/>
  <c r="AI33" i="13"/>
  <c r="AM33" i="13"/>
  <c r="AQ33" i="13"/>
  <c r="AU33" i="13"/>
  <c r="AY33" i="13"/>
  <c r="BC33" i="13"/>
  <c r="BG33" i="13"/>
  <c r="BK33" i="13"/>
  <c r="BO33" i="13"/>
  <c r="BG34" i="13"/>
  <c r="BK34" i="13"/>
  <c r="BO34" i="13"/>
  <c r="W35" i="13"/>
  <c r="AA35" i="13"/>
  <c r="AE35" i="13"/>
  <c r="AI35" i="13"/>
  <c r="AM35" i="13"/>
  <c r="AQ35" i="13"/>
  <c r="AU35" i="13"/>
  <c r="AY35" i="13"/>
  <c r="BC35" i="13"/>
  <c r="BG35" i="13"/>
  <c r="BK35" i="13"/>
  <c r="BO35" i="13"/>
  <c r="X33" i="13"/>
  <c r="AB33" i="13"/>
  <c r="AF33" i="13"/>
  <c r="AJ33" i="13"/>
  <c r="AN33" i="13"/>
  <c r="AR33" i="13"/>
  <c r="AV33" i="13"/>
  <c r="AZ33" i="13"/>
  <c r="BD33" i="13"/>
  <c r="BH33" i="13"/>
  <c r="BL33" i="13"/>
  <c r="BP33" i="13"/>
  <c r="BD34" i="13"/>
  <c r="BH34" i="13"/>
  <c r="BL34" i="13"/>
  <c r="BP34" i="13"/>
  <c r="X35" i="13"/>
  <c r="AB35" i="13"/>
  <c r="AF35" i="13"/>
  <c r="AJ35" i="13"/>
  <c r="AN35" i="13"/>
  <c r="AR35" i="13"/>
  <c r="AV35" i="13"/>
  <c r="AZ35" i="13"/>
  <c r="BD35" i="13"/>
  <c r="BH35" i="13"/>
  <c r="BL35" i="13"/>
  <c r="BP35" i="13"/>
  <c r="Y33" i="13"/>
  <c r="AC33" i="13"/>
  <c r="AG33" i="13"/>
  <c r="AK33" i="13"/>
  <c r="AO33" i="13"/>
  <c r="AS33" i="13"/>
  <c r="AW33" i="13"/>
  <c r="BA33" i="13"/>
  <c r="BE33" i="13"/>
  <c r="BI33" i="13"/>
  <c r="BM33" i="13"/>
  <c r="BQ33" i="13"/>
  <c r="BE34" i="13"/>
  <c r="BI34" i="13"/>
  <c r="BM34" i="13"/>
  <c r="BQ34" i="13"/>
  <c r="Y35" i="13"/>
  <c r="AC35" i="13"/>
  <c r="AG35" i="13"/>
  <c r="AK35" i="13"/>
  <c r="AO35" i="13"/>
  <c r="AS35" i="13"/>
  <c r="AW35" i="13"/>
  <c r="BA35" i="13"/>
  <c r="BE35" i="13"/>
  <c r="BI35" i="13"/>
  <c r="BM35" i="13"/>
  <c r="BQ35" i="13"/>
  <c r="AP33" i="13"/>
  <c r="AT33" i="13"/>
  <c r="AX33" i="13"/>
  <c r="BB33" i="13"/>
  <c r="BF33" i="13"/>
  <c r="BJ33" i="13"/>
  <c r="BN33" i="13"/>
  <c r="BF34" i="13"/>
  <c r="BJ34" i="13"/>
  <c r="BN34" i="13"/>
  <c r="AP35" i="13"/>
  <c r="AT35" i="13"/>
  <c r="AX35" i="13"/>
  <c r="BB35" i="13"/>
  <c r="BF35" i="13"/>
  <c r="BJ35" i="13"/>
  <c r="BN35" i="13"/>
  <c r="G6" i="12"/>
  <c r="W6" i="12"/>
  <c r="AM6" i="12"/>
  <c r="BC6" i="12"/>
  <c r="S7" i="12"/>
  <c r="AM7" i="12"/>
  <c r="BG7" i="12"/>
  <c r="G9" i="12"/>
  <c r="AE9" i="12"/>
  <c r="AY9" i="12"/>
  <c r="W10" i="12"/>
  <c r="AQ10" i="12"/>
  <c r="BK10" i="12"/>
  <c r="O11" i="12"/>
  <c r="AI11" i="12"/>
  <c r="BC11" i="12"/>
  <c r="K12" i="12"/>
  <c r="AI12" i="12"/>
  <c r="BK12" i="12"/>
  <c r="W13" i="12"/>
  <c r="AY13" i="12"/>
  <c r="O14" i="12"/>
  <c r="AQ14" i="12"/>
  <c r="BO14" i="12"/>
  <c r="BC16" i="12"/>
  <c r="M22" i="12"/>
  <c r="AC22" i="12"/>
  <c r="AS22" i="12"/>
  <c r="BI22" i="12"/>
  <c r="I23" i="12"/>
  <c r="Q23" i="12"/>
  <c r="Y23" i="12"/>
  <c r="AN23" i="12"/>
  <c r="BA23" i="12"/>
  <c r="BP23" i="12"/>
  <c r="U24" i="12"/>
  <c r="AS24" i="12"/>
  <c r="BL24" i="12"/>
  <c r="I26" i="12"/>
  <c r="AC26" i="12"/>
  <c r="AW26" i="12"/>
  <c r="Q27" i="12"/>
  <c r="AK27" i="12"/>
  <c r="BQ27" i="12"/>
  <c r="M30" i="12"/>
  <c r="AC30" i="12"/>
  <c r="AS30" i="12"/>
  <c r="BM30" i="12"/>
  <c r="AE33" i="12"/>
  <c r="AU33" i="12"/>
  <c r="BK33" i="12"/>
  <c r="BM34" i="12"/>
  <c r="W35" i="12"/>
  <c r="AM35" i="12"/>
  <c r="BC35" i="12"/>
  <c r="K6" i="12"/>
  <c r="AA6" i="12"/>
  <c r="AQ6" i="12"/>
  <c r="BG6" i="12"/>
  <c r="W7" i="12"/>
  <c r="AQ7" i="12"/>
  <c r="BO7" i="12"/>
  <c r="O9" i="12"/>
  <c r="AI9" i="12"/>
  <c r="G10" i="12"/>
  <c r="AA10" i="12"/>
  <c r="AU10" i="12"/>
  <c r="S11" i="12"/>
  <c r="AM11" i="12"/>
  <c r="BK11" i="12"/>
  <c r="O12" i="12"/>
  <c r="AQ12" i="12"/>
  <c r="AA13" i="12"/>
  <c r="BC13" i="12"/>
  <c r="AA14" i="12"/>
  <c r="AY14" i="12"/>
  <c r="BG16" i="12"/>
  <c r="Q22" i="12"/>
  <c r="AG22" i="12"/>
  <c r="AW22" i="12"/>
  <c r="D23" i="12"/>
  <c r="L23" i="12"/>
  <c r="T23" i="12"/>
  <c r="AC23" i="12"/>
  <c r="AO23" i="12"/>
  <c r="BD23" i="12"/>
  <c r="BQ23" i="12"/>
  <c r="E24" i="12"/>
  <c r="AC24" i="12"/>
  <c r="AW24" i="12"/>
  <c r="BM24" i="12"/>
  <c r="M26" i="12"/>
  <c r="AG26" i="12"/>
  <c r="BE26" i="12"/>
  <c r="U27" i="12"/>
  <c r="AS27" i="12"/>
  <c r="Q30" i="12"/>
  <c r="AG30" i="12"/>
  <c r="AS31" i="12"/>
  <c r="AI33" i="12"/>
  <c r="AY33" i="12"/>
  <c r="BO33" i="12"/>
  <c r="BQ34" i="12"/>
  <c r="AA35" i="12"/>
  <c r="AQ35" i="12"/>
  <c r="BG35" i="12"/>
  <c r="O6" i="12"/>
  <c r="AE6" i="12"/>
  <c r="AU6" i="12"/>
  <c r="BK6" i="12"/>
  <c r="G7" i="12"/>
  <c r="AA7" i="12"/>
  <c r="AY7" i="12"/>
  <c r="S9" i="12"/>
  <c r="AM9" i="12"/>
  <c r="K10" i="12"/>
  <c r="AE10" i="12"/>
  <c r="BC10" i="12"/>
  <c r="W11" i="12"/>
  <c r="AU11" i="12"/>
  <c r="BO11" i="12"/>
  <c r="S12" i="12"/>
  <c r="AU12" i="12"/>
  <c r="G13" i="12"/>
  <c r="AI13" i="12"/>
  <c r="BG13" i="12"/>
  <c r="AE14" i="12"/>
  <c r="BG14" i="12"/>
  <c r="W16" i="12"/>
  <c r="E22" i="12"/>
  <c r="U22" i="12"/>
  <c r="AK22" i="12"/>
  <c r="BA22" i="12"/>
  <c r="BQ22" i="12"/>
  <c r="E23" i="12"/>
  <c r="M23" i="12"/>
  <c r="U23" i="12"/>
  <c r="AJ23" i="12"/>
  <c r="AS23" i="12"/>
  <c r="BE23" i="12"/>
  <c r="AG24" i="12"/>
  <c r="BA24" i="12"/>
  <c r="Q26" i="12"/>
  <c r="AO26" i="12"/>
  <c r="BI26" i="12"/>
  <c r="E27" i="12"/>
  <c r="Y27" i="12"/>
  <c r="AK30" i="12"/>
  <c r="BE30" i="12"/>
  <c r="BI31" i="12"/>
  <c r="W33" i="12"/>
  <c r="AM33" i="12"/>
  <c r="BC33" i="12"/>
  <c r="AE35" i="12"/>
  <c r="AU35" i="12"/>
  <c r="BK35" i="12"/>
  <c r="S6" i="12"/>
  <c r="AI6" i="12"/>
  <c r="AY6" i="12"/>
  <c r="BO6" i="12"/>
  <c r="AI7" i="12"/>
  <c r="O10" i="12"/>
  <c r="AM10" i="12"/>
  <c r="G11" i="12"/>
  <c r="AY11" i="12"/>
  <c r="AA12" i="12"/>
  <c r="I22" i="12"/>
  <c r="Y22" i="12"/>
  <c r="AO22" i="12"/>
  <c r="H23" i="12"/>
  <c r="P23" i="12"/>
  <c r="X23" i="12"/>
  <c r="AK23" i="12"/>
  <c r="AZ23" i="12"/>
  <c r="BI23" i="12"/>
  <c r="BI24" i="12"/>
  <c r="Y26" i="12"/>
  <c r="I27" i="12"/>
  <c r="BI27" i="12"/>
  <c r="AA33" i="12"/>
  <c r="AQ33" i="12"/>
  <c r="BG33" i="12"/>
  <c r="AI35" i="12"/>
  <c r="AY35" i="12"/>
  <c r="BO35" i="12"/>
  <c r="D18" i="12"/>
  <c r="D14" i="12"/>
  <c r="D20" i="12"/>
  <c r="D13" i="12"/>
  <c r="D11" i="12"/>
  <c r="D19" i="12"/>
  <c r="D16" i="12"/>
  <c r="H18" i="12"/>
  <c r="H14" i="12"/>
  <c r="H16" i="12"/>
  <c r="H11" i="12"/>
  <c r="H7" i="12"/>
  <c r="H20" i="12"/>
  <c r="H19" i="12"/>
  <c r="L18" i="12"/>
  <c r="L14" i="12"/>
  <c r="L19" i="12"/>
  <c r="L12" i="12"/>
  <c r="L11" i="12"/>
  <c r="L7" i="12"/>
  <c r="L20" i="12"/>
  <c r="L17" i="12"/>
  <c r="L15" i="12"/>
  <c r="P18" i="12"/>
  <c r="P14" i="12"/>
  <c r="P17" i="12"/>
  <c r="P15" i="12"/>
  <c r="P11" i="12"/>
  <c r="P7" i="12"/>
  <c r="P19" i="12"/>
  <c r="P20" i="12"/>
  <c r="T18" i="12"/>
  <c r="T14" i="12"/>
  <c r="T20" i="12"/>
  <c r="T13" i="12"/>
  <c r="T11" i="12"/>
  <c r="T7" i="12"/>
  <c r="T17" i="12"/>
  <c r="T19" i="12"/>
  <c r="T16" i="12"/>
  <c r="X18" i="12"/>
  <c r="X14" i="12"/>
  <c r="X16" i="12"/>
  <c r="X11" i="12"/>
  <c r="X7" i="12"/>
  <c r="X20" i="12"/>
  <c r="X17" i="12"/>
  <c r="X19" i="12"/>
  <c r="AB18" i="12"/>
  <c r="AB14" i="12"/>
  <c r="AB19" i="12"/>
  <c r="AB12" i="12"/>
  <c r="AB11" i="12"/>
  <c r="AB7" i="12"/>
  <c r="AB20" i="12"/>
  <c r="AB17" i="12"/>
  <c r="AB15" i="12"/>
  <c r="AF18" i="12"/>
  <c r="AF14" i="12"/>
  <c r="AF17" i="12"/>
  <c r="AF15" i="12"/>
  <c r="AF11" i="12"/>
  <c r="AF7" i="12"/>
  <c r="AF20" i="12"/>
  <c r="AF19" i="12"/>
  <c r="AJ18" i="12"/>
  <c r="AJ14" i="12"/>
  <c r="AJ13" i="12"/>
  <c r="AJ11" i="12"/>
  <c r="AJ7" i="12"/>
  <c r="AJ17" i="12"/>
  <c r="AJ19" i="12"/>
  <c r="AJ20" i="12"/>
  <c r="AJ16" i="12"/>
  <c r="AN18" i="12"/>
  <c r="AN14" i="12"/>
  <c r="AN16" i="12"/>
  <c r="AN11" i="12"/>
  <c r="AN7" i="12"/>
  <c r="AN20" i="12"/>
  <c r="AN17" i="12"/>
  <c r="AN19" i="12"/>
  <c r="AR18" i="12"/>
  <c r="AR14" i="12"/>
  <c r="AR19" i="12"/>
  <c r="AR12" i="12"/>
  <c r="AR11" i="12"/>
  <c r="AR7" i="12"/>
  <c r="AR20" i="12"/>
  <c r="AR17" i="12"/>
  <c r="AR15" i="12"/>
  <c r="AV18" i="12"/>
  <c r="AV14" i="12"/>
  <c r="AV17" i="12"/>
  <c r="AV15" i="12"/>
  <c r="AV11" i="12"/>
  <c r="AV7" i="12"/>
  <c r="AV20" i="12"/>
  <c r="AV19" i="12"/>
  <c r="AZ18" i="12"/>
  <c r="AZ14" i="12"/>
  <c r="AZ13" i="12"/>
  <c r="AZ11" i="12"/>
  <c r="AZ7" i="12"/>
  <c r="AZ17" i="12"/>
  <c r="AZ19" i="12"/>
  <c r="AZ20" i="12"/>
  <c r="AZ16" i="12"/>
  <c r="BD18" i="12"/>
  <c r="BD14" i="12"/>
  <c r="BD16" i="12"/>
  <c r="BD11" i="12"/>
  <c r="BD7" i="12"/>
  <c r="BD20" i="12"/>
  <c r="BD17" i="12"/>
  <c r="BD19" i="12"/>
  <c r="BH18" i="12"/>
  <c r="BH14" i="12"/>
  <c r="BH19" i="12"/>
  <c r="BH12" i="12"/>
  <c r="BH11" i="12"/>
  <c r="BH7" i="12"/>
  <c r="BH20" i="12"/>
  <c r="BH17" i="12"/>
  <c r="BH15" i="12"/>
  <c r="BL18" i="12"/>
  <c r="BL14" i="12"/>
  <c r="BL17" i="12"/>
  <c r="BL15" i="12"/>
  <c r="BL11" i="12"/>
  <c r="BL7" i="12"/>
  <c r="BL20" i="12"/>
  <c r="BL19" i="12"/>
  <c r="BP18" i="12"/>
  <c r="BP14" i="12"/>
  <c r="BP13" i="12"/>
  <c r="BP11" i="12"/>
  <c r="BP7" i="12"/>
  <c r="BP17" i="12"/>
  <c r="BP19" i="12"/>
  <c r="BP20" i="12"/>
  <c r="BP16" i="12"/>
  <c r="F7" i="12"/>
  <c r="Q7" i="12"/>
  <c r="V7" i="12"/>
  <c r="AG7" i="12"/>
  <c r="AL7" i="12"/>
  <c r="AW7" i="12"/>
  <c r="BB7" i="12"/>
  <c r="BM7" i="12"/>
  <c r="D8" i="12"/>
  <c r="N8" i="12"/>
  <c r="T8" i="12"/>
  <c r="Y8" i="12"/>
  <c r="AD8" i="12"/>
  <c r="AJ8" i="12"/>
  <c r="AT8" i="12"/>
  <c r="AZ8" i="12"/>
  <c r="BE8" i="12"/>
  <c r="BJ8" i="12"/>
  <c r="BP8" i="12"/>
  <c r="L9" i="12"/>
  <c r="AB9" i="12"/>
  <c r="AG9" i="12"/>
  <c r="AR9" i="12"/>
  <c r="AW9" i="12"/>
  <c r="D10" i="12"/>
  <c r="J10" i="12"/>
  <c r="T10" i="12"/>
  <c r="Z10" i="12"/>
  <c r="AJ10" i="12"/>
  <c r="AP10" i="12"/>
  <c r="AZ10" i="12"/>
  <c r="BF10" i="12"/>
  <c r="BP10" i="12"/>
  <c r="R11" i="12"/>
  <c r="AH11" i="12"/>
  <c r="AX11" i="12"/>
  <c r="BI11" i="12"/>
  <c r="BN11" i="12"/>
  <c r="Y12" i="12"/>
  <c r="AF12" i="12"/>
  <c r="AN12" i="12"/>
  <c r="BP12" i="12"/>
  <c r="F13" i="12"/>
  <c r="L13" i="12"/>
  <c r="AH13" i="12"/>
  <c r="AN13" i="12"/>
  <c r="AV13" i="12"/>
  <c r="BJ13" i="12"/>
  <c r="F14" i="12"/>
  <c r="N14" i="12"/>
  <c r="AP14" i="12"/>
  <c r="BE14" i="12"/>
  <c r="D15" i="12"/>
  <c r="N15" i="12"/>
  <c r="AJ15" i="12"/>
  <c r="AT15" i="12"/>
  <c r="BP15" i="12"/>
  <c r="L16" i="12"/>
  <c r="AR16" i="12"/>
  <c r="J17" i="12"/>
  <c r="E17" i="12"/>
  <c r="E13" i="12"/>
  <c r="E15" i="12"/>
  <c r="E10" i="12"/>
  <c r="E19" i="12"/>
  <c r="E20" i="12"/>
  <c r="E18" i="12"/>
  <c r="I17" i="12"/>
  <c r="I13" i="12"/>
  <c r="I20" i="12"/>
  <c r="I18" i="12"/>
  <c r="I10" i="12"/>
  <c r="I19" i="12"/>
  <c r="I16" i="12"/>
  <c r="M17" i="12"/>
  <c r="M13" i="12"/>
  <c r="M16" i="12"/>
  <c r="M14" i="12"/>
  <c r="M10" i="12"/>
  <c r="M20" i="12"/>
  <c r="M18" i="12"/>
  <c r="M19" i="12"/>
  <c r="Q17" i="12"/>
  <c r="Q13" i="12"/>
  <c r="Q19" i="12"/>
  <c r="Q12" i="12"/>
  <c r="Q10" i="12"/>
  <c r="Q20" i="12"/>
  <c r="Q18" i="12"/>
  <c r="Q15" i="12"/>
  <c r="U17" i="12"/>
  <c r="U13" i="12"/>
  <c r="U15" i="12"/>
  <c r="U10" i="12"/>
  <c r="U19" i="12"/>
  <c r="U20" i="12"/>
  <c r="U18" i="12"/>
  <c r="Y17" i="12"/>
  <c r="Y13" i="12"/>
  <c r="Y20" i="12"/>
  <c r="Y18" i="12"/>
  <c r="Y10" i="12"/>
  <c r="Y19" i="12"/>
  <c r="Y16" i="12"/>
  <c r="AC17" i="12"/>
  <c r="AC13" i="12"/>
  <c r="AC20" i="12"/>
  <c r="AC16" i="12"/>
  <c r="AC14" i="12"/>
  <c r="AC10" i="12"/>
  <c r="AC18" i="12"/>
  <c r="AC19" i="12"/>
  <c r="AG17" i="12"/>
  <c r="AG13" i="12"/>
  <c r="AG20" i="12"/>
  <c r="AG19" i="12"/>
  <c r="AG12" i="12"/>
  <c r="AG10" i="12"/>
  <c r="AG18" i="12"/>
  <c r="AG15" i="12"/>
  <c r="AK17" i="12"/>
  <c r="AK13" i="12"/>
  <c r="AK20" i="12"/>
  <c r="AK15" i="12"/>
  <c r="AK10" i="12"/>
  <c r="AK19" i="12"/>
  <c r="AK18" i="12"/>
  <c r="AO17" i="12"/>
  <c r="AO13" i="12"/>
  <c r="AO20" i="12"/>
  <c r="AO18" i="12"/>
  <c r="AO10" i="12"/>
  <c r="AO19" i="12"/>
  <c r="AO16" i="12"/>
  <c r="AS17" i="12"/>
  <c r="AS13" i="12"/>
  <c r="AS20" i="12"/>
  <c r="AS16" i="12"/>
  <c r="AS14" i="12"/>
  <c r="AS10" i="12"/>
  <c r="AS18" i="12"/>
  <c r="AS19" i="12"/>
  <c r="AW17" i="12"/>
  <c r="AW13" i="12"/>
  <c r="AW20" i="12"/>
  <c r="AW19" i="12"/>
  <c r="AW12" i="12"/>
  <c r="AW10" i="12"/>
  <c r="AW18" i="12"/>
  <c r="AW15" i="12"/>
  <c r="BA17" i="12"/>
  <c r="BA13" i="12"/>
  <c r="BA20" i="12"/>
  <c r="BA15" i="12"/>
  <c r="BA10" i="12"/>
  <c r="BA19" i="12"/>
  <c r="BA18" i="12"/>
  <c r="BE17" i="12"/>
  <c r="BE13" i="12"/>
  <c r="BE20" i="12"/>
  <c r="BE18" i="12"/>
  <c r="BE10" i="12"/>
  <c r="BE19" i="12"/>
  <c r="BE16" i="12"/>
  <c r="BI17" i="12"/>
  <c r="BI13" i="12"/>
  <c r="BI20" i="12"/>
  <c r="BI16" i="12"/>
  <c r="BI14" i="12"/>
  <c r="BI10" i="12"/>
  <c r="BI18" i="12"/>
  <c r="BI19" i="12"/>
  <c r="BM17" i="12"/>
  <c r="BM13" i="12"/>
  <c r="BM20" i="12"/>
  <c r="BM19" i="12"/>
  <c r="BM12" i="12"/>
  <c r="BM10" i="12"/>
  <c r="BM18" i="12"/>
  <c r="BM15" i="12"/>
  <c r="BQ17" i="12"/>
  <c r="BQ13" i="12"/>
  <c r="BQ20" i="12"/>
  <c r="BQ15" i="12"/>
  <c r="BQ10" i="12"/>
  <c r="BQ19" i="12"/>
  <c r="BQ18" i="12"/>
  <c r="D6" i="12"/>
  <c r="H6" i="12"/>
  <c r="L6" i="12"/>
  <c r="P6" i="12"/>
  <c r="T6" i="12"/>
  <c r="X6" i="12"/>
  <c r="AB6" i="12"/>
  <c r="AF6" i="12"/>
  <c r="AJ6" i="12"/>
  <c r="AN6" i="12"/>
  <c r="AR6" i="12"/>
  <c r="AV6" i="12"/>
  <c r="AZ6" i="12"/>
  <c r="BD6" i="12"/>
  <c r="BH6" i="12"/>
  <c r="BL6" i="12"/>
  <c r="BP6" i="12"/>
  <c r="M7" i="12"/>
  <c r="R7" i="12"/>
  <c r="AC7" i="12"/>
  <c r="AS7" i="12"/>
  <c r="AX7" i="12"/>
  <c r="BI7" i="12"/>
  <c r="E8" i="12"/>
  <c r="P8" i="12"/>
  <c r="U8" i="12"/>
  <c r="AF8" i="12"/>
  <c r="AK8" i="12"/>
  <c r="AV8" i="12"/>
  <c r="BA8" i="12"/>
  <c r="BF8" i="12"/>
  <c r="BL8" i="12"/>
  <c r="BQ8" i="12"/>
  <c r="H9" i="12"/>
  <c r="M9" i="12"/>
  <c r="X9" i="12"/>
  <c r="AC9" i="12"/>
  <c r="AN9" i="12"/>
  <c r="AS9" i="12"/>
  <c r="F10" i="12"/>
  <c r="P10" i="12"/>
  <c r="V10" i="12"/>
  <c r="AF10" i="12"/>
  <c r="AL10" i="12"/>
  <c r="AV10" i="12"/>
  <c r="BL10" i="12"/>
  <c r="I11" i="12"/>
  <c r="N11" i="12"/>
  <c r="Y11" i="12"/>
  <c r="AD11" i="12"/>
  <c r="AO11" i="12"/>
  <c r="BE11" i="12"/>
  <c r="F12" i="12"/>
  <c r="M12" i="12"/>
  <c r="T12" i="12"/>
  <c r="AO12" i="12"/>
  <c r="AV12" i="12"/>
  <c r="BD12" i="12"/>
  <c r="BQ12" i="12"/>
  <c r="N13" i="12"/>
  <c r="V13" i="12"/>
  <c r="AB13" i="12"/>
  <c r="AX13" i="12"/>
  <c r="BD13" i="12"/>
  <c r="BL13" i="12"/>
  <c r="I14" i="12"/>
  <c r="V14" i="12"/>
  <c r="AD14" i="12"/>
  <c r="AK14" i="12"/>
  <c r="BM14" i="12"/>
  <c r="H15" i="12"/>
  <c r="AC15" i="12"/>
  <c r="AN15" i="12"/>
  <c r="AX15" i="12"/>
  <c r="BI15" i="12"/>
  <c r="E16" i="12"/>
  <c r="P16" i="12"/>
  <c r="AK16" i="12"/>
  <c r="AV16" i="12"/>
  <c r="BQ16" i="12"/>
  <c r="J20" i="12"/>
  <c r="J16" i="12"/>
  <c r="J12" i="12"/>
  <c r="J15" i="12"/>
  <c r="J13" i="12"/>
  <c r="J9" i="12"/>
  <c r="J19" i="12"/>
  <c r="J18" i="12"/>
  <c r="R20" i="12"/>
  <c r="R16" i="12"/>
  <c r="R12" i="12"/>
  <c r="R14" i="12"/>
  <c r="R9" i="12"/>
  <c r="R18" i="12"/>
  <c r="R19" i="12"/>
  <c r="R17" i="12"/>
  <c r="Z20" i="12"/>
  <c r="Z16" i="12"/>
  <c r="Z12" i="12"/>
  <c r="Z15" i="12"/>
  <c r="Z13" i="12"/>
  <c r="Z9" i="12"/>
  <c r="Z19" i="12"/>
  <c r="Z17" i="12"/>
  <c r="Z18" i="12"/>
  <c r="AH20" i="12"/>
  <c r="AH16" i="12"/>
  <c r="AH12" i="12"/>
  <c r="AH14" i="12"/>
  <c r="AH9" i="12"/>
  <c r="AH18" i="12"/>
  <c r="AH19" i="12"/>
  <c r="AH17" i="12"/>
  <c r="AP20" i="12"/>
  <c r="AP16" i="12"/>
  <c r="AP12" i="12"/>
  <c r="AP15" i="12"/>
  <c r="AP13" i="12"/>
  <c r="AP9" i="12"/>
  <c r="AP19" i="12"/>
  <c r="AP17" i="12"/>
  <c r="AP18" i="12"/>
  <c r="AT20" i="12"/>
  <c r="AT16" i="12"/>
  <c r="AT12" i="12"/>
  <c r="AT18" i="12"/>
  <c r="AT9" i="12"/>
  <c r="AT19" i="12"/>
  <c r="AT17" i="12"/>
  <c r="BB20" i="12"/>
  <c r="BB16" i="12"/>
  <c r="BB12" i="12"/>
  <c r="BB19" i="12"/>
  <c r="BB17" i="12"/>
  <c r="BB18" i="12"/>
  <c r="BB15" i="12"/>
  <c r="BF20" i="12"/>
  <c r="BF16" i="12"/>
  <c r="BF12" i="12"/>
  <c r="BF15" i="12"/>
  <c r="BF13" i="12"/>
  <c r="BF19" i="12"/>
  <c r="BF17" i="12"/>
  <c r="BF18" i="12"/>
  <c r="BJ20" i="12"/>
  <c r="BJ16" i="12"/>
  <c r="BJ12" i="12"/>
  <c r="BJ18" i="12"/>
  <c r="BJ19" i="12"/>
  <c r="BJ17" i="12"/>
  <c r="BN20" i="12"/>
  <c r="BN16" i="12"/>
  <c r="BN12" i="12"/>
  <c r="BN14" i="12"/>
  <c r="BN18" i="12"/>
  <c r="BN19" i="12"/>
  <c r="BN17" i="12"/>
  <c r="E6" i="12"/>
  <c r="I6" i="12"/>
  <c r="M6" i="12"/>
  <c r="Q6" i="12"/>
  <c r="U6" i="12"/>
  <c r="Y6" i="12"/>
  <c r="AC6" i="12"/>
  <c r="AG6" i="12"/>
  <c r="AK6" i="12"/>
  <c r="AO6" i="12"/>
  <c r="AS6" i="12"/>
  <c r="BA6" i="12"/>
  <c r="BE6" i="12"/>
  <c r="BI6" i="12"/>
  <c r="BM6" i="12"/>
  <c r="BQ6" i="12"/>
  <c r="D7" i="12"/>
  <c r="I7" i="12"/>
  <c r="Y7" i="12"/>
  <c r="AD7" i="12"/>
  <c r="AO7" i="12"/>
  <c r="AT7" i="12"/>
  <c r="BE7" i="12"/>
  <c r="BJ7" i="12"/>
  <c r="L8" i="12"/>
  <c r="Q8" i="12"/>
  <c r="AB8" i="12"/>
  <c r="AG8" i="12"/>
  <c r="AL8" i="12"/>
  <c r="AR8" i="12"/>
  <c r="AW8" i="12"/>
  <c r="BB8" i="12"/>
  <c r="BH8" i="12"/>
  <c r="BM8" i="12"/>
  <c r="D9" i="12"/>
  <c r="I9" i="12"/>
  <c r="T9" i="12"/>
  <c r="Y9" i="12"/>
  <c r="AJ9" i="12"/>
  <c r="AO9" i="12"/>
  <c r="AZ9" i="12"/>
  <c r="L10" i="12"/>
  <c r="R10" i="12"/>
  <c r="AB10" i="12"/>
  <c r="AH10" i="12"/>
  <c r="AR10" i="12"/>
  <c r="BH10" i="12"/>
  <c r="BN10" i="12"/>
  <c r="E11" i="12"/>
  <c r="J11" i="12"/>
  <c r="U11" i="12"/>
  <c r="Z11" i="12"/>
  <c r="AK11" i="12"/>
  <c r="AP11" i="12"/>
  <c r="BA11" i="12"/>
  <c r="BF11" i="12"/>
  <c r="BQ11" i="12"/>
  <c r="H12" i="12"/>
  <c r="U12" i="12"/>
  <c r="AC12" i="12"/>
  <c r="AJ12" i="12"/>
  <c r="BE12" i="12"/>
  <c r="BL12" i="12"/>
  <c r="H13" i="12"/>
  <c r="P13" i="12"/>
  <c r="AD13" i="12"/>
  <c r="AL13" i="12"/>
  <c r="AR13" i="12"/>
  <c r="BN13" i="12"/>
  <c r="J14" i="12"/>
  <c r="Q14" i="12"/>
  <c r="Y14" i="12"/>
  <c r="AT14" i="12"/>
  <c r="BA14" i="12"/>
  <c r="I15" i="12"/>
  <c r="T15" i="12"/>
  <c r="AO15" i="12"/>
  <c r="AZ15" i="12"/>
  <c r="BJ15" i="12"/>
  <c r="Q16" i="12"/>
  <c r="AB16" i="12"/>
  <c r="AW16" i="12"/>
  <c r="BH16" i="12"/>
  <c r="D17" i="12"/>
  <c r="F20" i="12"/>
  <c r="F16" i="12"/>
  <c r="F19" i="12"/>
  <c r="F17" i="12"/>
  <c r="F9" i="12"/>
  <c r="F18" i="12"/>
  <c r="F15" i="12"/>
  <c r="N20" i="12"/>
  <c r="N16" i="12"/>
  <c r="N12" i="12"/>
  <c r="N18" i="12"/>
  <c r="N9" i="12"/>
  <c r="N19" i="12"/>
  <c r="N17" i="12"/>
  <c r="V20" i="12"/>
  <c r="V16" i="12"/>
  <c r="V12" i="12"/>
  <c r="V19" i="12"/>
  <c r="V17" i="12"/>
  <c r="V9" i="12"/>
  <c r="V18" i="12"/>
  <c r="V15" i="12"/>
  <c r="AD20" i="12"/>
  <c r="AD16" i="12"/>
  <c r="AD12" i="12"/>
  <c r="AD18" i="12"/>
  <c r="AD9" i="12"/>
  <c r="AD19" i="12"/>
  <c r="AD17" i="12"/>
  <c r="AL20" i="12"/>
  <c r="AL16" i="12"/>
  <c r="AL12" i="12"/>
  <c r="AL19" i="12"/>
  <c r="AL17" i="12"/>
  <c r="AL9" i="12"/>
  <c r="AL18" i="12"/>
  <c r="AL15" i="12"/>
  <c r="AX20" i="12"/>
  <c r="AX16" i="12"/>
  <c r="AX12" i="12"/>
  <c r="AX14" i="12"/>
  <c r="AX9" i="12"/>
  <c r="AX18" i="12"/>
  <c r="AX19" i="12"/>
  <c r="AX17" i="12"/>
  <c r="AW6" i="12"/>
  <c r="G19" i="12"/>
  <c r="G15" i="12"/>
  <c r="G14" i="12"/>
  <c r="G12" i="12"/>
  <c r="G8" i="12"/>
  <c r="G18" i="12"/>
  <c r="G20" i="12"/>
  <c r="G17" i="12"/>
  <c r="K19" i="12"/>
  <c r="K15" i="12"/>
  <c r="K17" i="12"/>
  <c r="K8" i="12"/>
  <c r="K18" i="12"/>
  <c r="K20" i="12"/>
  <c r="O19" i="12"/>
  <c r="O15" i="12"/>
  <c r="O20" i="12"/>
  <c r="O13" i="12"/>
  <c r="O8" i="12"/>
  <c r="O18" i="12"/>
  <c r="O16" i="12"/>
  <c r="S19" i="12"/>
  <c r="S15" i="12"/>
  <c r="S18" i="12"/>
  <c r="S16" i="12"/>
  <c r="S8" i="12"/>
  <c r="S20" i="12"/>
  <c r="S17" i="12"/>
  <c r="W19" i="12"/>
  <c r="W15" i="12"/>
  <c r="W14" i="12"/>
  <c r="W12" i="12"/>
  <c r="W8" i="12"/>
  <c r="W18" i="12"/>
  <c r="W20" i="12"/>
  <c r="W17" i="12"/>
  <c r="AA19" i="12"/>
  <c r="AA15" i="12"/>
  <c r="AA20" i="12"/>
  <c r="AA17" i="12"/>
  <c r="AA8" i="12"/>
  <c r="AA18" i="12"/>
  <c r="AE19" i="12"/>
  <c r="AE15" i="12"/>
  <c r="AE13" i="12"/>
  <c r="AE8" i="12"/>
  <c r="AE17" i="12"/>
  <c r="AE20" i="12"/>
  <c r="AE18" i="12"/>
  <c r="AE16" i="12"/>
  <c r="AI19" i="12"/>
  <c r="AI15" i="12"/>
  <c r="AI20" i="12"/>
  <c r="AI18" i="12"/>
  <c r="AI16" i="12"/>
  <c r="AI8" i="12"/>
  <c r="AI17" i="12"/>
  <c r="AM19" i="12"/>
  <c r="AM15" i="12"/>
  <c r="AM14" i="12"/>
  <c r="AM12" i="12"/>
  <c r="AM8" i="12"/>
  <c r="AM18" i="12"/>
  <c r="AM20" i="12"/>
  <c r="AM17" i="12"/>
  <c r="AQ19" i="12"/>
  <c r="AQ15" i="12"/>
  <c r="AQ20" i="12"/>
  <c r="AQ17" i="12"/>
  <c r="AQ8" i="12"/>
  <c r="AQ18" i="12"/>
  <c r="AU19" i="12"/>
  <c r="AU15" i="12"/>
  <c r="AU13" i="12"/>
  <c r="AU8" i="12"/>
  <c r="AU17" i="12"/>
  <c r="AU20" i="12"/>
  <c r="AU18" i="12"/>
  <c r="AU16" i="12"/>
  <c r="AY19" i="12"/>
  <c r="AY15" i="12"/>
  <c r="AY20" i="12"/>
  <c r="AY18" i="12"/>
  <c r="AY16" i="12"/>
  <c r="AY8" i="12"/>
  <c r="AY17" i="12"/>
  <c r="BC19" i="12"/>
  <c r="BC15" i="12"/>
  <c r="BC14" i="12"/>
  <c r="BC12" i="12"/>
  <c r="BC8" i="12"/>
  <c r="BC18" i="12"/>
  <c r="BC20" i="12"/>
  <c r="BC17" i="12"/>
  <c r="BG19" i="12"/>
  <c r="BG15" i="12"/>
  <c r="BG20" i="12"/>
  <c r="BG17" i="12"/>
  <c r="BG8" i="12"/>
  <c r="BG18" i="12"/>
  <c r="BK19" i="12"/>
  <c r="BK15" i="12"/>
  <c r="BK13" i="12"/>
  <c r="BK8" i="12"/>
  <c r="BK17" i="12"/>
  <c r="BK20" i="12"/>
  <c r="BK18" i="12"/>
  <c r="BK16" i="12"/>
  <c r="BO19" i="12"/>
  <c r="BO15" i="12"/>
  <c r="BO20" i="12"/>
  <c r="BO18" i="12"/>
  <c r="BO16" i="12"/>
  <c r="BO8" i="12"/>
  <c r="BO17" i="12"/>
  <c r="F6" i="12"/>
  <c r="J6" i="12"/>
  <c r="N6" i="12"/>
  <c r="R6" i="12"/>
  <c r="V6" i="12"/>
  <c r="Z6" i="12"/>
  <c r="AD6" i="12"/>
  <c r="AH6" i="12"/>
  <c r="AL6" i="12"/>
  <c r="AP6" i="12"/>
  <c r="AT6" i="12"/>
  <c r="AX6" i="12"/>
  <c r="BB6" i="12"/>
  <c r="BF6" i="12"/>
  <c r="BJ6" i="12"/>
  <c r="BN6" i="12"/>
  <c r="E7" i="12"/>
  <c r="J7" i="12"/>
  <c r="O7" i="12"/>
  <c r="U7" i="12"/>
  <c r="Z7" i="12"/>
  <c r="AE7" i="12"/>
  <c r="AK7" i="12"/>
  <c r="AP7" i="12"/>
  <c r="AU7" i="12"/>
  <c r="BA7" i="12"/>
  <c r="BF7" i="12"/>
  <c r="BK7" i="12"/>
  <c r="BQ7" i="12"/>
  <c r="H8" i="12"/>
  <c r="M8" i="12"/>
  <c r="R8" i="12"/>
  <c r="X8" i="12"/>
  <c r="AC8" i="12"/>
  <c r="AH8" i="12"/>
  <c r="AN8" i="12"/>
  <c r="AS8" i="12"/>
  <c r="AX8" i="12"/>
  <c r="BD8" i="12"/>
  <c r="BI8" i="12"/>
  <c r="BN8" i="12"/>
  <c r="E9" i="12"/>
  <c r="K9" i="12"/>
  <c r="P9" i="12"/>
  <c r="U9" i="12"/>
  <c r="AA9" i="12"/>
  <c r="AF9" i="12"/>
  <c r="AK9" i="12"/>
  <c r="AQ9" i="12"/>
  <c r="AV9" i="12"/>
  <c r="H10" i="12"/>
  <c r="N10" i="12"/>
  <c r="S10" i="12"/>
  <c r="X10" i="12"/>
  <c r="AD10" i="12"/>
  <c r="AI10" i="12"/>
  <c r="AN10" i="12"/>
  <c r="AT10" i="12"/>
  <c r="AY10" i="12"/>
  <c r="BD10" i="12"/>
  <c r="BJ10" i="12"/>
  <c r="BO10" i="12"/>
  <c r="F11" i="12"/>
  <c r="K11" i="12"/>
  <c r="Q11" i="12"/>
  <c r="V11" i="12"/>
  <c r="AA11" i="12"/>
  <c r="AG11" i="12"/>
  <c r="AL11" i="12"/>
  <c r="AQ11" i="12"/>
  <c r="AW11" i="12"/>
  <c r="BB11" i="12"/>
  <c r="BG11" i="12"/>
  <c r="BM11" i="12"/>
  <c r="D12" i="12"/>
  <c r="I12" i="12"/>
  <c r="P12" i="12"/>
  <c r="X12" i="12"/>
  <c r="AE12" i="12"/>
  <c r="AK12" i="12"/>
  <c r="AS12" i="12"/>
  <c r="AZ12" i="12"/>
  <c r="BG12" i="12"/>
  <c r="BO12" i="12"/>
  <c r="K13" i="12"/>
  <c r="R13" i="12"/>
  <c r="X13" i="12"/>
  <c r="AF13" i="12"/>
  <c r="AM13" i="12"/>
  <c r="AT13" i="12"/>
  <c r="BB13" i="12"/>
  <c r="BH13" i="12"/>
  <c r="BO13" i="12"/>
  <c r="E14" i="12"/>
  <c r="K14" i="12"/>
  <c r="S14" i="12"/>
  <c r="Z14" i="12"/>
  <c r="AG14" i="12"/>
  <c r="AO14" i="12"/>
  <c r="AU14" i="12"/>
  <c r="BB14" i="12"/>
  <c r="BJ14" i="12"/>
  <c r="BQ14" i="12"/>
  <c r="M15" i="12"/>
  <c r="X15" i="12"/>
  <c r="AH15" i="12"/>
  <c r="AS15" i="12"/>
  <c r="BD15" i="12"/>
  <c r="BN15" i="12"/>
  <c r="K16" i="12"/>
  <c r="U16" i="12"/>
  <c r="AF16" i="12"/>
  <c r="AQ16" i="12"/>
  <c r="BA16" i="12"/>
  <c r="BL16" i="12"/>
  <c r="H17" i="12"/>
  <c r="F31" i="12"/>
  <c r="F28" i="12"/>
  <c r="F24" i="12"/>
  <c r="F29" i="12"/>
  <c r="F27" i="12"/>
  <c r="F25" i="12"/>
  <c r="F23" i="12"/>
  <c r="F30" i="12"/>
  <c r="F26" i="12"/>
  <c r="J28" i="12"/>
  <c r="J24" i="12"/>
  <c r="J31" i="12"/>
  <c r="J30" i="12"/>
  <c r="J26" i="12"/>
  <c r="J23" i="12"/>
  <c r="J27" i="12"/>
  <c r="J25" i="12"/>
  <c r="J29" i="12"/>
  <c r="N28" i="12"/>
  <c r="N24" i="12"/>
  <c r="N31" i="12"/>
  <c r="N29" i="12"/>
  <c r="N26" i="12"/>
  <c r="N23" i="12"/>
  <c r="N30" i="12"/>
  <c r="N27" i="12"/>
  <c r="N25" i="12"/>
  <c r="R28" i="12"/>
  <c r="R24" i="12"/>
  <c r="R30" i="12"/>
  <c r="R27" i="12"/>
  <c r="R25" i="12"/>
  <c r="R23" i="12"/>
  <c r="R26" i="12"/>
  <c r="R22" i="12"/>
  <c r="R31" i="12"/>
  <c r="R29" i="12"/>
  <c r="V31" i="12"/>
  <c r="V28" i="12"/>
  <c r="V24" i="12"/>
  <c r="V29" i="12"/>
  <c r="V27" i="12"/>
  <c r="V25" i="12"/>
  <c r="V23" i="12"/>
  <c r="V30" i="12"/>
  <c r="V22" i="12"/>
  <c r="V26" i="12"/>
  <c r="Z28" i="12"/>
  <c r="Z24" i="12"/>
  <c r="Z31" i="12"/>
  <c r="Z30" i="12"/>
  <c r="Z26" i="12"/>
  <c r="Z23" i="12"/>
  <c r="Z27" i="12"/>
  <c r="Z25" i="12"/>
  <c r="Z22" i="12"/>
  <c r="Z29" i="12"/>
  <c r="AD28" i="12"/>
  <c r="AD24" i="12"/>
  <c r="AD31" i="12"/>
  <c r="AD29" i="12"/>
  <c r="AD26" i="12"/>
  <c r="AD30" i="12"/>
  <c r="AD23" i="12"/>
  <c r="AD22" i="12"/>
  <c r="AD27" i="12"/>
  <c r="AD25" i="12"/>
  <c r="AH28" i="12"/>
  <c r="AH24" i="12"/>
  <c r="AH31" i="12"/>
  <c r="AH30" i="12"/>
  <c r="AH27" i="12"/>
  <c r="AH25" i="12"/>
  <c r="AH26" i="12"/>
  <c r="AH22" i="12"/>
  <c r="AH29" i="12"/>
  <c r="AH23" i="12"/>
  <c r="AL31" i="12"/>
  <c r="AL28" i="12"/>
  <c r="AL24" i="12"/>
  <c r="AL27" i="12"/>
  <c r="AL23" i="12"/>
  <c r="AL29" i="12"/>
  <c r="AL25" i="12"/>
  <c r="AL30" i="12"/>
  <c r="AL22" i="12"/>
  <c r="AL26" i="12"/>
  <c r="AP28" i="12"/>
  <c r="AP24" i="12"/>
  <c r="AP31" i="12"/>
  <c r="AP27" i="12"/>
  <c r="AP30" i="12"/>
  <c r="AP26" i="12"/>
  <c r="AP23" i="12"/>
  <c r="AP25" i="12"/>
  <c r="AP22" i="12"/>
  <c r="AP29" i="12"/>
  <c r="AT28" i="12"/>
  <c r="AT24" i="12"/>
  <c r="AT27" i="12"/>
  <c r="AT31" i="12"/>
  <c r="AT29" i="12"/>
  <c r="AT26" i="12"/>
  <c r="AT30" i="12"/>
  <c r="AT23" i="12"/>
  <c r="AT22" i="12"/>
  <c r="AT25" i="12"/>
  <c r="AX28" i="12"/>
  <c r="AX24" i="12"/>
  <c r="AX27" i="12"/>
  <c r="AX30" i="12"/>
  <c r="AX25" i="12"/>
  <c r="AX31" i="12"/>
  <c r="AX26" i="12"/>
  <c r="AX22" i="12"/>
  <c r="AX29" i="12"/>
  <c r="AX23" i="12"/>
  <c r="BB31" i="12"/>
  <c r="BB28" i="12"/>
  <c r="BB24" i="12"/>
  <c r="BB27" i="12"/>
  <c r="BB30" i="12"/>
  <c r="BB23" i="12"/>
  <c r="BB29" i="12"/>
  <c r="BB25" i="12"/>
  <c r="BB22" i="12"/>
  <c r="BB26" i="12"/>
  <c r="BF28" i="12"/>
  <c r="BF24" i="12"/>
  <c r="BF31" i="12"/>
  <c r="BF27" i="12"/>
  <c r="BF30" i="12"/>
  <c r="BF26" i="12"/>
  <c r="BF23" i="12"/>
  <c r="BF25" i="12"/>
  <c r="BF22" i="12"/>
  <c r="BF29" i="12"/>
  <c r="BJ28" i="12"/>
  <c r="BJ24" i="12"/>
  <c r="BJ27" i="12"/>
  <c r="BJ31" i="12"/>
  <c r="BJ30" i="12"/>
  <c r="BJ29" i="12"/>
  <c r="BJ26" i="12"/>
  <c r="BJ23" i="12"/>
  <c r="BJ22" i="12"/>
  <c r="BJ25" i="12"/>
  <c r="BN28" i="12"/>
  <c r="BN24" i="12"/>
  <c r="BN27" i="12"/>
  <c r="BN30" i="12"/>
  <c r="BN31" i="12"/>
  <c r="BN25" i="12"/>
  <c r="BN26" i="12"/>
  <c r="BN22" i="12"/>
  <c r="BN29" i="12"/>
  <c r="BN23" i="12"/>
  <c r="F22" i="12"/>
  <c r="N22" i="12"/>
  <c r="G27" i="12"/>
  <c r="G30" i="12"/>
  <c r="G29" i="12"/>
  <c r="G25" i="12"/>
  <c r="G23" i="12"/>
  <c r="G31" i="12"/>
  <c r="G22" i="12"/>
  <c r="G26" i="12"/>
  <c r="G24" i="12"/>
  <c r="G28" i="12"/>
  <c r="K31" i="12"/>
  <c r="K27" i="12"/>
  <c r="K30" i="12"/>
  <c r="K23" i="12"/>
  <c r="K28" i="12"/>
  <c r="K25" i="12"/>
  <c r="K22" i="12"/>
  <c r="K29" i="12"/>
  <c r="K26" i="12"/>
  <c r="K24" i="12"/>
  <c r="O27" i="12"/>
  <c r="O31" i="12"/>
  <c r="O30" i="12"/>
  <c r="O29" i="12"/>
  <c r="O26" i="12"/>
  <c r="O24" i="12"/>
  <c r="O23" i="12"/>
  <c r="O22" i="12"/>
  <c r="O25" i="12"/>
  <c r="O28" i="12"/>
  <c r="S27" i="12"/>
  <c r="S30" i="12"/>
  <c r="S31" i="12"/>
  <c r="S23" i="12"/>
  <c r="S28" i="12"/>
  <c r="S26" i="12"/>
  <c r="S24" i="12"/>
  <c r="S22" i="12"/>
  <c r="S29" i="12"/>
  <c r="S25" i="12"/>
  <c r="W27" i="12"/>
  <c r="W30" i="12"/>
  <c r="W29" i="12"/>
  <c r="W25" i="12"/>
  <c r="W23" i="12"/>
  <c r="W22" i="12"/>
  <c r="W31" i="12"/>
  <c r="W26" i="12"/>
  <c r="W24" i="12"/>
  <c r="W28" i="12"/>
  <c r="AA31" i="12"/>
  <c r="AA27" i="12"/>
  <c r="AA23" i="12"/>
  <c r="AA30" i="12"/>
  <c r="AA28" i="12"/>
  <c r="AA25" i="12"/>
  <c r="AA22" i="12"/>
  <c r="AA29" i="12"/>
  <c r="AA26" i="12"/>
  <c r="AA24" i="12"/>
  <c r="AE27" i="12"/>
  <c r="AE23" i="12"/>
  <c r="AE31" i="12"/>
  <c r="AE30" i="12"/>
  <c r="AE29" i="12"/>
  <c r="AE26" i="12"/>
  <c r="AE24" i="12"/>
  <c r="AE22" i="12"/>
  <c r="AE25" i="12"/>
  <c r="AE28" i="12"/>
  <c r="AI27" i="12"/>
  <c r="AI23" i="12"/>
  <c r="AI30" i="12"/>
  <c r="AI31" i="12"/>
  <c r="AI28" i="12"/>
  <c r="AI26" i="12"/>
  <c r="AI24" i="12"/>
  <c r="AI22" i="12"/>
  <c r="AI29" i="12"/>
  <c r="AI25" i="12"/>
  <c r="AM27" i="12"/>
  <c r="AM23" i="12"/>
  <c r="AM30" i="12"/>
  <c r="AM29" i="12"/>
  <c r="AM25" i="12"/>
  <c r="AM22" i="12"/>
  <c r="AM26" i="12"/>
  <c r="AM24" i="12"/>
  <c r="AM31" i="12"/>
  <c r="AM28" i="12"/>
  <c r="AQ31" i="12"/>
  <c r="AQ27" i="12"/>
  <c r="AQ23" i="12"/>
  <c r="AQ30" i="12"/>
  <c r="AQ28" i="12"/>
  <c r="AQ25" i="12"/>
  <c r="AQ22" i="12"/>
  <c r="AQ29" i="12"/>
  <c r="AQ26" i="12"/>
  <c r="AQ24" i="12"/>
  <c r="AU27" i="12"/>
  <c r="AU23" i="12"/>
  <c r="AU31" i="12"/>
  <c r="AU30" i="12"/>
  <c r="AU29" i="12"/>
  <c r="AU26" i="12"/>
  <c r="AU24" i="12"/>
  <c r="AU22" i="12"/>
  <c r="AU25" i="12"/>
  <c r="AU28" i="12"/>
  <c r="AY27" i="12"/>
  <c r="AY23" i="12"/>
  <c r="AY30" i="12"/>
  <c r="AY31" i="12"/>
  <c r="AY28" i="12"/>
  <c r="AY26" i="12"/>
  <c r="AY24" i="12"/>
  <c r="AY22" i="12"/>
  <c r="AY29" i="12"/>
  <c r="AY25" i="12"/>
  <c r="BC27" i="12"/>
  <c r="BC23" i="12"/>
  <c r="BC30" i="12"/>
  <c r="BC31" i="12"/>
  <c r="BC29" i="12"/>
  <c r="BC25" i="12"/>
  <c r="BC22" i="12"/>
  <c r="BC26" i="12"/>
  <c r="BC24" i="12"/>
  <c r="BC28" i="12"/>
  <c r="BG31" i="12"/>
  <c r="BG27" i="12"/>
  <c r="BG23" i="12"/>
  <c r="BG30" i="12"/>
  <c r="BG28" i="12"/>
  <c r="BG25" i="12"/>
  <c r="BG22" i="12"/>
  <c r="BG29" i="12"/>
  <c r="BG26" i="12"/>
  <c r="BG24" i="12"/>
  <c r="BK27" i="12"/>
  <c r="BK23" i="12"/>
  <c r="BK31" i="12"/>
  <c r="BK30" i="12"/>
  <c r="BK29" i="12"/>
  <c r="BK26" i="12"/>
  <c r="BK24" i="12"/>
  <c r="BK22" i="12"/>
  <c r="BK25" i="12"/>
  <c r="BK28" i="12"/>
  <c r="BO27" i="12"/>
  <c r="BO23" i="12"/>
  <c r="BO30" i="12"/>
  <c r="BO31" i="12"/>
  <c r="BO28" i="12"/>
  <c r="BO26" i="12"/>
  <c r="BO24" i="12"/>
  <c r="BO22" i="12"/>
  <c r="BO29" i="12"/>
  <c r="BO25" i="12"/>
  <c r="J22" i="12"/>
  <c r="P24" i="12"/>
  <c r="AF24" i="12"/>
  <c r="AV24" i="12"/>
  <c r="H25" i="12"/>
  <c r="X25" i="12"/>
  <c r="AN25" i="12"/>
  <c r="BD25" i="12"/>
  <c r="D27" i="12"/>
  <c r="T27" i="12"/>
  <c r="AJ27" i="12"/>
  <c r="AR27" i="12"/>
  <c r="AZ27" i="12"/>
  <c r="BH27" i="12"/>
  <c r="BP27" i="12"/>
  <c r="P27" i="12"/>
  <c r="AF27" i="12"/>
  <c r="D31" i="12"/>
  <c r="D30" i="12"/>
  <c r="D26" i="12"/>
  <c r="D29" i="12"/>
  <c r="H31" i="12"/>
  <c r="H30" i="12"/>
  <c r="H26" i="12"/>
  <c r="H29" i="12"/>
  <c r="L31" i="12"/>
  <c r="L30" i="12"/>
  <c r="L26" i="12"/>
  <c r="L29" i="12"/>
  <c r="P31" i="12"/>
  <c r="P30" i="12"/>
  <c r="P26" i="12"/>
  <c r="P29" i="12"/>
  <c r="T31" i="12"/>
  <c r="T30" i="12"/>
  <c r="T26" i="12"/>
  <c r="T29" i="12"/>
  <c r="X31" i="12"/>
  <c r="X30" i="12"/>
  <c r="X26" i="12"/>
  <c r="X29" i="12"/>
  <c r="AB31" i="12"/>
  <c r="AB30" i="12"/>
  <c r="AB26" i="12"/>
  <c r="AB29" i="12"/>
  <c r="AF31" i="12"/>
  <c r="AF30" i="12"/>
  <c r="AF26" i="12"/>
  <c r="AF29" i="12"/>
  <c r="AJ31" i="12"/>
  <c r="AJ30" i="12"/>
  <c r="AJ26" i="12"/>
  <c r="AJ29" i="12"/>
  <c r="AN31" i="12"/>
  <c r="AN30" i="12"/>
  <c r="AN26" i="12"/>
  <c r="AN29" i="12"/>
  <c r="AR31" i="12"/>
  <c r="AR30" i="12"/>
  <c r="AR26" i="12"/>
  <c r="AR29" i="12"/>
  <c r="AV31" i="12"/>
  <c r="AV30" i="12"/>
  <c r="AV26" i="12"/>
  <c r="AV29" i="12"/>
  <c r="AZ31" i="12"/>
  <c r="AZ30" i="12"/>
  <c r="AZ26" i="12"/>
  <c r="AZ29" i="12"/>
  <c r="BD31" i="12"/>
  <c r="BD30" i="12"/>
  <c r="BD26" i="12"/>
  <c r="BD29" i="12"/>
  <c r="BH31" i="12"/>
  <c r="BH30" i="12"/>
  <c r="BH26" i="12"/>
  <c r="BH29" i="12"/>
  <c r="BL31" i="12"/>
  <c r="BL30" i="12"/>
  <c r="BL26" i="12"/>
  <c r="BL29" i="12"/>
  <c r="BP31" i="12"/>
  <c r="BP30" i="12"/>
  <c r="BP26" i="12"/>
  <c r="BP29" i="12"/>
  <c r="AF23" i="12"/>
  <c r="AV23" i="12"/>
  <c r="BL23" i="12"/>
  <c r="H24" i="12"/>
  <c r="X24" i="12"/>
  <c r="AN24" i="12"/>
  <c r="BD24" i="12"/>
  <c r="P25" i="12"/>
  <c r="AF25" i="12"/>
  <c r="AV25" i="12"/>
  <c r="BL25" i="12"/>
  <c r="L27" i="12"/>
  <c r="AB27" i="12"/>
  <c r="AN27" i="12"/>
  <c r="AV27" i="12"/>
  <c r="BD27" i="12"/>
  <c r="BL27" i="12"/>
  <c r="E29" i="12"/>
  <c r="E25" i="12"/>
  <c r="E31" i="12"/>
  <c r="E28" i="12"/>
  <c r="I29" i="12"/>
  <c r="I25" i="12"/>
  <c r="I28" i="12"/>
  <c r="I31" i="12"/>
  <c r="M29" i="12"/>
  <c r="M25" i="12"/>
  <c r="M28" i="12"/>
  <c r="Q31" i="12"/>
  <c r="Q29" i="12"/>
  <c r="Q25" i="12"/>
  <c r="Q28" i="12"/>
  <c r="U29" i="12"/>
  <c r="U25" i="12"/>
  <c r="U31" i="12"/>
  <c r="U28" i="12"/>
  <c r="Y29" i="12"/>
  <c r="Y25" i="12"/>
  <c r="Y28" i="12"/>
  <c r="Y31" i="12"/>
  <c r="AC29" i="12"/>
  <c r="AC25" i="12"/>
  <c r="AC28" i="12"/>
  <c r="AG31" i="12"/>
  <c r="AG29" i="12"/>
  <c r="AG25" i="12"/>
  <c r="AG28" i="12"/>
  <c r="AK29" i="12"/>
  <c r="AK25" i="12"/>
  <c r="AK31" i="12"/>
  <c r="AK28" i="12"/>
  <c r="AO29" i="12"/>
  <c r="AO25" i="12"/>
  <c r="AO28" i="12"/>
  <c r="AO31" i="12"/>
  <c r="AS29" i="12"/>
  <c r="AS25" i="12"/>
  <c r="AS28" i="12"/>
  <c r="AW31" i="12"/>
  <c r="AW29" i="12"/>
  <c r="AW25" i="12"/>
  <c r="AW28" i="12"/>
  <c r="BA29" i="12"/>
  <c r="BA25" i="12"/>
  <c r="BA31" i="12"/>
  <c r="BA28" i="12"/>
  <c r="BE29" i="12"/>
  <c r="BE25" i="12"/>
  <c r="BE28" i="12"/>
  <c r="BE31" i="12"/>
  <c r="BI29" i="12"/>
  <c r="BI25" i="12"/>
  <c r="BI28" i="12"/>
  <c r="BM31" i="12"/>
  <c r="BM29" i="12"/>
  <c r="BM25" i="12"/>
  <c r="BM28" i="12"/>
  <c r="BQ29" i="12"/>
  <c r="BQ25" i="12"/>
  <c r="BQ31" i="12"/>
  <c r="BQ28" i="12"/>
  <c r="D22" i="12"/>
  <c r="H22" i="12"/>
  <c r="L22" i="12"/>
  <c r="P22" i="12"/>
  <c r="T22" i="12"/>
  <c r="X22" i="12"/>
  <c r="AB22" i="12"/>
  <c r="AF22" i="12"/>
  <c r="AJ22" i="12"/>
  <c r="AN22" i="12"/>
  <c r="AR22" i="12"/>
  <c r="AV22" i="12"/>
  <c r="AZ22" i="12"/>
  <c r="BD22" i="12"/>
  <c r="BH22" i="12"/>
  <c r="BL22" i="12"/>
  <c r="BP22" i="12"/>
  <c r="AB23" i="12"/>
  <c r="AG23" i="12"/>
  <c r="AR23" i="12"/>
  <c r="AW23" i="12"/>
  <c r="BH23" i="12"/>
  <c r="BM23" i="12"/>
  <c r="D24" i="12"/>
  <c r="I24" i="12"/>
  <c r="T24" i="12"/>
  <c r="Y24" i="12"/>
  <c r="AJ24" i="12"/>
  <c r="AO24" i="12"/>
  <c r="AZ24" i="12"/>
  <c r="BE24" i="12"/>
  <c r="BP24" i="12"/>
  <c r="L25" i="12"/>
  <c r="AB25" i="12"/>
  <c r="AR25" i="12"/>
  <c r="BH25" i="12"/>
  <c r="E26" i="12"/>
  <c r="U26" i="12"/>
  <c r="AK26" i="12"/>
  <c r="BA26" i="12"/>
  <c r="BQ26" i="12"/>
  <c r="H27" i="12"/>
  <c r="M27" i="12"/>
  <c r="X27" i="12"/>
  <c r="AC27" i="12"/>
  <c r="AO27" i="12"/>
  <c r="AW27" i="12"/>
  <c r="BE27" i="12"/>
  <c r="BM27" i="12"/>
  <c r="D28" i="12"/>
  <c r="L28" i="12"/>
  <c r="T28" i="12"/>
  <c r="AB28" i="12"/>
  <c r="AJ28" i="12"/>
  <c r="AR28" i="12"/>
  <c r="AZ28" i="12"/>
  <c r="BH28" i="12"/>
  <c r="BP28" i="12"/>
  <c r="BA30" i="12"/>
  <c r="BQ30" i="12"/>
  <c r="M31" i="12"/>
  <c r="Y35" i="12"/>
  <c r="Y33" i="12"/>
  <c r="Y36" i="12"/>
  <c r="AC35" i="12"/>
  <c r="AC33" i="12"/>
  <c r="AC36" i="12"/>
  <c r="AG35" i="12"/>
  <c r="AG33" i="12"/>
  <c r="AG36" i="12"/>
  <c r="AK35" i="12"/>
  <c r="AK33" i="12"/>
  <c r="AK36" i="12"/>
  <c r="AO35" i="12"/>
  <c r="AO33" i="12"/>
  <c r="AO36" i="12"/>
  <c r="AS35" i="12"/>
  <c r="AS33" i="12"/>
  <c r="AS36" i="12"/>
  <c r="AW35" i="12"/>
  <c r="AW33" i="12"/>
  <c r="AW36" i="12"/>
  <c r="BA35" i="12"/>
  <c r="BA33" i="12"/>
  <c r="BA36" i="12"/>
  <c r="BE35" i="12"/>
  <c r="BE33" i="12"/>
  <c r="BE36" i="12"/>
  <c r="BI35" i="12"/>
  <c r="BI33" i="12"/>
  <c r="BI36" i="12"/>
  <c r="BI34" i="12"/>
  <c r="X36" i="12"/>
  <c r="X35" i="12"/>
  <c r="X33" i="12"/>
  <c r="AB36" i="12"/>
  <c r="AB35" i="12"/>
  <c r="AB33" i="12"/>
  <c r="AF36" i="12"/>
  <c r="AF35" i="12"/>
  <c r="AF33" i="12"/>
  <c r="AJ36" i="12"/>
  <c r="AJ35" i="12"/>
  <c r="AJ33" i="12"/>
  <c r="AN36" i="12"/>
  <c r="AN35" i="12"/>
  <c r="AN33" i="12"/>
  <c r="AR36" i="12"/>
  <c r="AR35" i="12"/>
  <c r="AR33" i="12"/>
  <c r="AV36" i="12"/>
  <c r="AV35" i="12"/>
  <c r="AV33" i="12"/>
  <c r="AZ36" i="12"/>
  <c r="AZ35" i="12"/>
  <c r="AZ33" i="12"/>
  <c r="BD36" i="12"/>
  <c r="BD34" i="12"/>
  <c r="BD35" i="12"/>
  <c r="BD33" i="12"/>
  <c r="BH36" i="12"/>
  <c r="BH34" i="12"/>
  <c r="BH35" i="12"/>
  <c r="BH33" i="12"/>
  <c r="BL36" i="12"/>
  <c r="BL34" i="12"/>
  <c r="BL35" i="12"/>
  <c r="BL33" i="12"/>
  <c r="BP36" i="12"/>
  <c r="BP34" i="12"/>
  <c r="BP35" i="12"/>
  <c r="BP33" i="12"/>
  <c r="BE34" i="12"/>
  <c r="BM36" i="12"/>
  <c r="BQ36" i="12"/>
  <c r="BF34" i="12"/>
  <c r="BJ34" i="12"/>
  <c r="BN34" i="12"/>
  <c r="Z36" i="12"/>
  <c r="AD36" i="12"/>
  <c r="AH36" i="12"/>
  <c r="AL36" i="12"/>
  <c r="AP36" i="12"/>
  <c r="AT36" i="12"/>
  <c r="AX36" i="12"/>
  <c r="BB36" i="12"/>
  <c r="BF36" i="12"/>
  <c r="BJ36" i="12"/>
  <c r="BN36" i="12"/>
  <c r="BM33" i="12"/>
  <c r="BQ33" i="12"/>
  <c r="BG34" i="12"/>
  <c r="BK34" i="12"/>
  <c r="BO34" i="12"/>
  <c r="Z33" i="12"/>
  <c r="AD33" i="12"/>
  <c r="AH33" i="12"/>
  <c r="AL33" i="12"/>
  <c r="AP33" i="12"/>
  <c r="AT33" i="12"/>
  <c r="AX33" i="12"/>
  <c r="BB33" i="12"/>
  <c r="BF33" i="12"/>
  <c r="BJ33" i="12"/>
  <c r="BN33" i="12"/>
  <c r="E10" i="11"/>
  <c r="I13" i="11"/>
  <c r="I23" i="11"/>
  <c r="Q24" i="11"/>
  <c r="R25" i="11"/>
  <c r="AL25" i="11"/>
  <c r="Y26" i="11"/>
  <c r="AH26" i="11"/>
  <c r="V27" i="11"/>
  <c r="AP27" i="11"/>
  <c r="BN27" i="11"/>
  <c r="AD29" i="11"/>
  <c r="BJ29" i="11"/>
  <c r="N30" i="11"/>
  <c r="AT30" i="11"/>
  <c r="AA33" i="11"/>
  <c r="AQ33" i="11"/>
  <c r="AI35" i="11"/>
  <c r="AY35" i="11"/>
  <c r="BO35" i="11"/>
  <c r="Q7" i="11"/>
  <c r="AG7" i="11"/>
  <c r="E8" i="11"/>
  <c r="U8" i="11"/>
  <c r="AK8" i="11"/>
  <c r="BA8" i="11"/>
  <c r="AS9" i="11"/>
  <c r="I10" i="11"/>
  <c r="AG10" i="11"/>
  <c r="BA10" i="11"/>
  <c r="Y11" i="11"/>
  <c r="AS11" i="11"/>
  <c r="BM11" i="11"/>
  <c r="M13" i="11"/>
  <c r="AS13" i="11"/>
  <c r="BQ13" i="11"/>
  <c r="BA14" i="11"/>
  <c r="J22" i="11"/>
  <c r="V22" i="11"/>
  <c r="AH22" i="11"/>
  <c r="J23" i="11"/>
  <c r="V23" i="11"/>
  <c r="AT23" i="11"/>
  <c r="BJ23" i="11"/>
  <c r="V25" i="11"/>
  <c r="AP25" i="11"/>
  <c r="BN25" i="11"/>
  <c r="J26" i="11"/>
  <c r="Z26" i="11"/>
  <c r="AP26" i="11"/>
  <c r="BJ26" i="11"/>
  <c r="F27" i="11"/>
  <c r="Z27" i="11"/>
  <c r="AX27" i="11"/>
  <c r="F29" i="11"/>
  <c r="AL29" i="11"/>
  <c r="V30" i="11"/>
  <c r="BB30" i="11"/>
  <c r="AH31" i="11"/>
  <c r="AE33" i="11"/>
  <c r="AU33" i="11"/>
  <c r="BK33" i="11"/>
  <c r="W35" i="11"/>
  <c r="AM35" i="11"/>
  <c r="BC35" i="11"/>
  <c r="Q6" i="11"/>
  <c r="AG6" i="11"/>
  <c r="AW6" i="11"/>
  <c r="BM6" i="11"/>
  <c r="E7" i="11"/>
  <c r="U7" i="11"/>
  <c r="AK7" i="11"/>
  <c r="BA7" i="11"/>
  <c r="BQ7" i="11"/>
  <c r="I8" i="11"/>
  <c r="Y8" i="11"/>
  <c r="AO8" i="11"/>
  <c r="BE8" i="11"/>
  <c r="AW9" i="11"/>
  <c r="Q10" i="11"/>
  <c r="AK10" i="11"/>
  <c r="BE10" i="11"/>
  <c r="I11" i="11"/>
  <c r="AC11" i="11"/>
  <c r="AW11" i="11"/>
  <c r="Y13" i="11"/>
  <c r="BA13" i="11"/>
  <c r="BQ14" i="11"/>
  <c r="N22" i="11"/>
  <c r="Z22" i="11"/>
  <c r="AL22" i="11"/>
  <c r="AX22" i="11"/>
  <c r="BJ22" i="11"/>
  <c r="N23" i="11"/>
  <c r="AL23" i="11"/>
  <c r="F25" i="11"/>
  <c r="Z25" i="11"/>
  <c r="AX25" i="11"/>
  <c r="N26" i="11"/>
  <c r="AT26" i="11"/>
  <c r="BN26" i="11"/>
  <c r="J27" i="11"/>
  <c r="AH27" i="11"/>
  <c r="BB27" i="11"/>
  <c r="AD30" i="11"/>
  <c r="AI33" i="11"/>
  <c r="AY33" i="11"/>
  <c r="BO33" i="11"/>
  <c r="BQ34" i="11"/>
  <c r="AA35" i="11"/>
  <c r="AQ35" i="11"/>
  <c r="BG35" i="11"/>
  <c r="E6" i="11"/>
  <c r="U6" i="11"/>
  <c r="AK6" i="11"/>
  <c r="I7" i="11"/>
  <c r="AO7" i="11"/>
  <c r="BE7" i="11"/>
  <c r="M8" i="11"/>
  <c r="AC8" i="11"/>
  <c r="AS8" i="11"/>
  <c r="BI8" i="11"/>
  <c r="U10" i="11"/>
  <c r="BM10" i="11"/>
  <c r="M11" i="11"/>
  <c r="AG11" i="11"/>
  <c r="BE11" i="11"/>
  <c r="AC13" i="11"/>
  <c r="AD22" i="11"/>
  <c r="AP22" i="11"/>
  <c r="BB22" i="11"/>
  <c r="BL22" i="11"/>
  <c r="F23" i="11"/>
  <c r="Z23" i="11"/>
  <c r="BB23" i="11"/>
  <c r="J25" i="11"/>
  <c r="AH25" i="11"/>
  <c r="BB25" i="11"/>
  <c r="R26" i="11"/>
  <c r="AX26" i="11"/>
  <c r="R27" i="11"/>
  <c r="AL27" i="11"/>
  <c r="BF27" i="11"/>
  <c r="W33" i="11"/>
  <c r="AM33" i="11"/>
  <c r="BC33" i="11"/>
  <c r="AE35" i="11"/>
  <c r="AU35" i="11"/>
  <c r="BK35" i="11"/>
  <c r="F15" i="11"/>
  <c r="F11" i="11"/>
  <c r="F20" i="11"/>
  <c r="F18" i="11"/>
  <c r="F17" i="11"/>
  <c r="F19" i="11"/>
  <c r="J19" i="11"/>
  <c r="J15" i="11"/>
  <c r="J11" i="11"/>
  <c r="J20" i="11"/>
  <c r="J18" i="11"/>
  <c r="J17" i="11"/>
  <c r="N15" i="11"/>
  <c r="N11" i="11"/>
  <c r="N19" i="11"/>
  <c r="N17" i="11"/>
  <c r="N20" i="11"/>
  <c r="N18" i="11"/>
  <c r="R20" i="11"/>
  <c r="R18" i="11"/>
  <c r="R15" i="11"/>
  <c r="R11" i="11"/>
  <c r="R19" i="11"/>
  <c r="R17" i="11"/>
  <c r="V15" i="11"/>
  <c r="V11" i="11"/>
  <c r="V20" i="11"/>
  <c r="V18" i="11"/>
  <c r="V17" i="11"/>
  <c r="V19" i="11"/>
  <c r="Z19" i="11"/>
  <c r="Z15" i="11"/>
  <c r="Z11" i="11"/>
  <c r="Z20" i="11"/>
  <c r="Z18" i="11"/>
  <c r="Z17" i="11"/>
  <c r="AD15" i="11"/>
  <c r="AD11" i="11"/>
  <c r="AD19" i="11"/>
  <c r="AD17" i="11"/>
  <c r="AD20" i="11"/>
  <c r="AD18" i="11"/>
  <c r="AH20" i="11"/>
  <c r="AH18" i="11"/>
  <c r="AH15" i="11"/>
  <c r="AH11" i="11"/>
  <c r="AH19" i="11"/>
  <c r="AH17" i="11"/>
  <c r="AL17" i="11"/>
  <c r="AL15" i="11"/>
  <c r="AL11" i="11"/>
  <c r="AL20" i="11"/>
  <c r="AL18" i="11"/>
  <c r="AL19" i="11"/>
  <c r="AP17" i="11"/>
  <c r="AP19" i="11"/>
  <c r="AP15" i="11"/>
  <c r="AP11" i="11"/>
  <c r="AP20" i="11"/>
  <c r="AP18" i="11"/>
  <c r="AT17" i="11"/>
  <c r="AT15" i="11"/>
  <c r="AT11" i="11"/>
  <c r="AT19" i="11"/>
  <c r="AT20" i="11"/>
  <c r="AT18" i="11"/>
  <c r="AX17" i="11"/>
  <c r="AX20" i="11"/>
  <c r="AX18" i="11"/>
  <c r="AX15" i="11"/>
  <c r="AX11" i="11"/>
  <c r="AX19" i="11"/>
  <c r="AX16" i="11"/>
  <c r="BB17" i="11"/>
  <c r="BB15" i="11"/>
  <c r="BB11" i="11"/>
  <c r="BB20" i="11"/>
  <c r="BB18" i="11"/>
  <c r="BB19" i="11"/>
  <c r="BB16" i="11"/>
  <c r="BF17" i="11"/>
  <c r="BF19" i="11"/>
  <c r="BF15" i="11"/>
  <c r="BF11" i="11"/>
  <c r="BF20" i="11"/>
  <c r="BF18" i="11"/>
  <c r="BF16" i="11"/>
  <c r="BJ17" i="11"/>
  <c r="BJ15" i="11"/>
  <c r="BJ11" i="11"/>
  <c r="BJ19" i="11"/>
  <c r="BJ20" i="11"/>
  <c r="BJ18" i="11"/>
  <c r="BJ16" i="11"/>
  <c r="BN17" i="11"/>
  <c r="BN20" i="11"/>
  <c r="BN18" i="11"/>
  <c r="BN15" i="11"/>
  <c r="BN11" i="11"/>
  <c r="BN19" i="11"/>
  <c r="BN16" i="11"/>
  <c r="D7" i="11"/>
  <c r="H7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G8" i="11"/>
  <c r="K8" i="11"/>
  <c r="O8" i="11"/>
  <c r="S8" i="11"/>
  <c r="W8" i="11"/>
  <c r="AA8" i="11"/>
  <c r="AE8" i="11"/>
  <c r="AI8" i="11"/>
  <c r="AM8" i="11"/>
  <c r="AQ8" i="11"/>
  <c r="AU8" i="11"/>
  <c r="BC8" i="11"/>
  <c r="BG8" i="11"/>
  <c r="BK8" i="11"/>
  <c r="F9" i="11"/>
  <c r="J9" i="11"/>
  <c r="N9" i="11"/>
  <c r="R9" i="11"/>
  <c r="V9" i="11"/>
  <c r="Z9" i="11"/>
  <c r="AD9" i="11"/>
  <c r="AH9" i="11"/>
  <c r="AL9" i="11"/>
  <c r="AQ9" i="11"/>
  <c r="D10" i="11"/>
  <c r="N10" i="11"/>
  <c r="T10" i="11"/>
  <c r="AD10" i="11"/>
  <c r="AJ10" i="11"/>
  <c r="AT10" i="11"/>
  <c r="AZ10" i="11"/>
  <c r="BJ10" i="11"/>
  <c r="BP10" i="11"/>
  <c r="G11" i="11"/>
  <c r="L11" i="11"/>
  <c r="W11" i="11"/>
  <c r="AB11" i="11"/>
  <c r="AM11" i="11"/>
  <c r="AR11" i="11"/>
  <c r="BC11" i="11"/>
  <c r="BH11" i="11"/>
  <c r="D12" i="11"/>
  <c r="J12" i="11"/>
  <c r="T12" i="11"/>
  <c r="Z12" i="11"/>
  <c r="AJ12" i="11"/>
  <c r="AP12" i="11"/>
  <c r="AZ12" i="11"/>
  <c r="BF12" i="11"/>
  <c r="BP12" i="11"/>
  <c r="R13" i="11"/>
  <c r="AH13" i="11"/>
  <c r="AX13" i="11"/>
  <c r="BC13" i="11"/>
  <c r="BN13" i="11"/>
  <c r="E14" i="11"/>
  <c r="J14" i="11"/>
  <c r="P14" i="11"/>
  <c r="U14" i="11"/>
  <c r="Z14" i="11"/>
  <c r="AF14" i="11"/>
  <c r="AP14" i="11"/>
  <c r="AV14" i="11"/>
  <c r="BF14" i="11"/>
  <c r="BL14" i="11"/>
  <c r="H15" i="11"/>
  <c r="M15" i="11"/>
  <c r="S15" i="11"/>
  <c r="X15" i="11"/>
  <c r="AF15" i="11"/>
  <c r="AN15" i="11"/>
  <c r="AV15" i="11"/>
  <c r="BD15" i="11"/>
  <c r="BL15" i="11"/>
  <c r="G20" i="11"/>
  <c r="G18" i="11"/>
  <c r="G14" i="11"/>
  <c r="G10" i="11"/>
  <c r="G17" i="11"/>
  <c r="G19" i="11"/>
  <c r="K20" i="11"/>
  <c r="K14" i="11"/>
  <c r="K10" i="11"/>
  <c r="K18" i="11"/>
  <c r="K17" i="11"/>
  <c r="K19" i="11"/>
  <c r="O20" i="11"/>
  <c r="O19" i="11"/>
  <c r="O14" i="11"/>
  <c r="O10" i="11"/>
  <c r="O17" i="11"/>
  <c r="O18" i="11"/>
  <c r="S20" i="11"/>
  <c r="S14" i="11"/>
  <c r="S10" i="11"/>
  <c r="S19" i="11"/>
  <c r="S17" i="11"/>
  <c r="S18" i="11"/>
  <c r="W20" i="11"/>
  <c r="W18" i="11"/>
  <c r="W14" i="11"/>
  <c r="W10" i="11"/>
  <c r="W17" i="11"/>
  <c r="W19" i="11"/>
  <c r="AA20" i="11"/>
  <c r="AA14" i="11"/>
  <c r="AA10" i="11"/>
  <c r="AA18" i="11"/>
  <c r="AA17" i="11"/>
  <c r="AA19" i="11"/>
  <c r="AE20" i="11"/>
  <c r="AE19" i="11"/>
  <c r="AE14" i="11"/>
  <c r="AE10" i="11"/>
  <c r="AE17" i="11"/>
  <c r="AE18" i="11"/>
  <c r="AI20" i="11"/>
  <c r="AI14" i="11"/>
  <c r="AI10" i="11"/>
  <c r="AI19" i="11"/>
  <c r="AI17" i="11"/>
  <c r="AI18" i="11"/>
  <c r="AM20" i="11"/>
  <c r="AM18" i="11"/>
  <c r="AM14" i="11"/>
  <c r="AM10" i="11"/>
  <c r="AM19" i="11"/>
  <c r="AM17" i="11"/>
  <c r="AQ20" i="11"/>
  <c r="AQ14" i="11"/>
  <c r="AQ10" i="11"/>
  <c r="AQ18" i="11"/>
  <c r="AQ19" i="11"/>
  <c r="AQ17" i="11"/>
  <c r="AU20" i="11"/>
  <c r="AU19" i="11"/>
  <c r="AU17" i="11"/>
  <c r="AU14" i="11"/>
  <c r="AU10" i="11"/>
  <c r="AU18" i="11"/>
  <c r="AY20" i="11"/>
  <c r="AY14" i="11"/>
  <c r="AY10" i="11"/>
  <c r="AY19" i="11"/>
  <c r="AY17" i="11"/>
  <c r="AY18" i="11"/>
  <c r="BC20" i="11"/>
  <c r="BC18" i="11"/>
  <c r="BC14" i="11"/>
  <c r="BC10" i="11"/>
  <c r="BC19" i="11"/>
  <c r="BC17" i="11"/>
  <c r="BG20" i="11"/>
  <c r="BG14" i="11"/>
  <c r="BG10" i="11"/>
  <c r="BG18" i="11"/>
  <c r="BG19" i="11"/>
  <c r="BG17" i="11"/>
  <c r="BK20" i="11"/>
  <c r="BK19" i="11"/>
  <c r="BK17" i="11"/>
  <c r="BK14" i="11"/>
  <c r="BK10" i="11"/>
  <c r="BK18" i="11"/>
  <c r="BO20" i="11"/>
  <c r="BO14" i="11"/>
  <c r="BO10" i="11"/>
  <c r="BO19" i="11"/>
  <c r="BO17" i="11"/>
  <c r="BO18" i="11"/>
  <c r="F6" i="11"/>
  <c r="J6" i="11"/>
  <c r="N6" i="11"/>
  <c r="R6" i="11"/>
  <c r="V6" i="11"/>
  <c r="Z6" i="11"/>
  <c r="AD6" i="11"/>
  <c r="AH6" i="11"/>
  <c r="AL6" i="11"/>
  <c r="AP6" i="11"/>
  <c r="AT6" i="11"/>
  <c r="AX6" i="11"/>
  <c r="BB6" i="11"/>
  <c r="BF6" i="11"/>
  <c r="BJ6" i="11"/>
  <c r="BN6" i="11"/>
  <c r="D8" i="11"/>
  <c r="H8" i="11"/>
  <c r="L8" i="11"/>
  <c r="P8" i="11"/>
  <c r="T8" i="11"/>
  <c r="X8" i="11"/>
  <c r="AB8" i="11"/>
  <c r="AF8" i="11"/>
  <c r="AJ8" i="11"/>
  <c r="AN8" i="11"/>
  <c r="AR8" i="11"/>
  <c r="AV8" i="11"/>
  <c r="AZ8" i="11"/>
  <c r="BD8" i="11"/>
  <c r="BH8" i="11"/>
  <c r="BL8" i="11"/>
  <c r="BP8" i="11"/>
  <c r="G9" i="11"/>
  <c r="K9" i="11"/>
  <c r="O9" i="11"/>
  <c r="S9" i="11"/>
  <c r="W9" i="11"/>
  <c r="AA9" i="11"/>
  <c r="AE9" i="11"/>
  <c r="AI9" i="11"/>
  <c r="AM9" i="11"/>
  <c r="AX9" i="11"/>
  <c r="J10" i="11"/>
  <c r="P10" i="11"/>
  <c r="Z10" i="11"/>
  <c r="AF10" i="11"/>
  <c r="AP10" i="11"/>
  <c r="AV10" i="11"/>
  <c r="BF10" i="11"/>
  <c r="BL10" i="11"/>
  <c r="S11" i="11"/>
  <c r="AI11" i="11"/>
  <c r="AY11" i="11"/>
  <c r="BO11" i="11"/>
  <c r="F12" i="11"/>
  <c r="K12" i="11"/>
  <c r="V12" i="11"/>
  <c r="AA12" i="11"/>
  <c r="AL12" i="11"/>
  <c r="AQ12" i="11"/>
  <c r="BB12" i="11"/>
  <c r="BG12" i="11"/>
  <c r="N13" i="11"/>
  <c r="S13" i="11"/>
  <c r="AD13" i="11"/>
  <c r="AI13" i="11"/>
  <c r="AT13" i="11"/>
  <c r="AY13" i="11"/>
  <c r="BJ13" i="11"/>
  <c r="BO13" i="11"/>
  <c r="F14" i="11"/>
  <c r="L14" i="11"/>
  <c r="V14" i="11"/>
  <c r="AB14" i="11"/>
  <c r="AL14" i="11"/>
  <c r="AR14" i="11"/>
  <c r="BB14" i="11"/>
  <c r="BH14" i="11"/>
  <c r="D15" i="11"/>
  <c r="O15" i="11"/>
  <c r="T15" i="11"/>
  <c r="AA15" i="11"/>
  <c r="AI15" i="11"/>
  <c r="AQ15" i="11"/>
  <c r="AY15" i="11"/>
  <c r="BG15" i="11"/>
  <c r="BO15" i="11"/>
  <c r="F16" i="11"/>
  <c r="N16" i="11"/>
  <c r="V16" i="11"/>
  <c r="AD16" i="11"/>
  <c r="AL16" i="11"/>
  <c r="AT16" i="11"/>
  <c r="BG16" i="11"/>
  <c r="H19" i="11"/>
  <c r="H20" i="11"/>
  <c r="H17" i="11"/>
  <c r="H13" i="11"/>
  <c r="H16" i="11"/>
  <c r="H18" i="11"/>
  <c r="P19" i="11"/>
  <c r="P17" i="11"/>
  <c r="P13" i="11"/>
  <c r="P18" i="11"/>
  <c r="P16" i="11"/>
  <c r="P20" i="11"/>
  <c r="X19" i="11"/>
  <c r="X20" i="11"/>
  <c r="X17" i="11"/>
  <c r="X13" i="11"/>
  <c r="X16" i="11"/>
  <c r="X18" i="11"/>
  <c r="AF19" i="11"/>
  <c r="AF17" i="11"/>
  <c r="AF13" i="11"/>
  <c r="AF18" i="11"/>
  <c r="AF16" i="11"/>
  <c r="AF20" i="11"/>
  <c r="AN19" i="11"/>
  <c r="AN20" i="11"/>
  <c r="AN13" i="11"/>
  <c r="AN9" i="11"/>
  <c r="AN17" i="11"/>
  <c r="AN16" i="11"/>
  <c r="AN18" i="11"/>
  <c r="AV19" i="11"/>
  <c r="AV13" i="11"/>
  <c r="AV9" i="11"/>
  <c r="AV18" i="11"/>
  <c r="AV16" i="11"/>
  <c r="AV20" i="11"/>
  <c r="AV17" i="11"/>
  <c r="BD19" i="11"/>
  <c r="BD20" i="11"/>
  <c r="BD13" i="11"/>
  <c r="BD17" i="11"/>
  <c r="BD16" i="11"/>
  <c r="BD18" i="11"/>
  <c r="BL19" i="11"/>
  <c r="BL13" i="11"/>
  <c r="BL18" i="11"/>
  <c r="BL16" i="11"/>
  <c r="BL20" i="11"/>
  <c r="BL17" i="11"/>
  <c r="G6" i="11"/>
  <c r="S6" i="11"/>
  <c r="AA6" i="11"/>
  <c r="AI6" i="11"/>
  <c r="AQ6" i="11"/>
  <c r="AY6" i="11"/>
  <c r="BC6" i="11"/>
  <c r="BG6" i="11"/>
  <c r="BO6" i="11"/>
  <c r="F7" i="11"/>
  <c r="J7" i="11"/>
  <c r="N7" i="11"/>
  <c r="R7" i="11"/>
  <c r="V7" i="11"/>
  <c r="Z7" i="11"/>
  <c r="AD7" i="11"/>
  <c r="AH7" i="11"/>
  <c r="AL7" i="11"/>
  <c r="AP7" i="11"/>
  <c r="AT7" i="11"/>
  <c r="AX7" i="11"/>
  <c r="BB7" i="11"/>
  <c r="BF7" i="11"/>
  <c r="BJ7" i="11"/>
  <c r="BN7" i="11"/>
  <c r="D9" i="11"/>
  <c r="H9" i="11"/>
  <c r="L9" i="11"/>
  <c r="P9" i="11"/>
  <c r="T9" i="11"/>
  <c r="X9" i="11"/>
  <c r="AB9" i="11"/>
  <c r="AF9" i="11"/>
  <c r="AJ9" i="11"/>
  <c r="AT9" i="11"/>
  <c r="AY9" i="11"/>
  <c r="F10" i="11"/>
  <c r="L10" i="11"/>
  <c r="V10" i="11"/>
  <c r="AB10" i="11"/>
  <c r="AL10" i="11"/>
  <c r="AR10" i="11"/>
  <c r="BB10" i="11"/>
  <c r="BH10" i="11"/>
  <c r="O11" i="11"/>
  <c r="AE11" i="11"/>
  <c r="AJ11" i="11"/>
  <c r="AU11" i="11"/>
  <c r="AZ11" i="11"/>
  <c r="BK11" i="11"/>
  <c r="BP11" i="11"/>
  <c r="G12" i="11"/>
  <c r="R12" i="11"/>
  <c r="W12" i="11"/>
  <c r="AB12" i="11"/>
  <c r="AH12" i="11"/>
  <c r="AM12" i="11"/>
  <c r="AR12" i="11"/>
  <c r="AX12" i="11"/>
  <c r="BC12" i="11"/>
  <c r="BH12" i="11"/>
  <c r="BN12" i="11"/>
  <c r="E13" i="11"/>
  <c r="J13" i="11"/>
  <c r="O13" i="11"/>
  <c r="U13" i="11"/>
  <c r="Z13" i="11"/>
  <c r="AE13" i="11"/>
  <c r="AP13" i="11"/>
  <c r="AU13" i="11"/>
  <c r="BF13" i="11"/>
  <c r="BK13" i="11"/>
  <c r="H14" i="11"/>
  <c r="R14" i="11"/>
  <c r="X14" i="11"/>
  <c r="AH14" i="11"/>
  <c r="AN14" i="11"/>
  <c r="AX14" i="11"/>
  <c r="BD14" i="11"/>
  <c r="BN14" i="11"/>
  <c r="K15" i="11"/>
  <c r="P15" i="11"/>
  <c r="G16" i="11"/>
  <c r="O16" i="11"/>
  <c r="W16" i="11"/>
  <c r="AE16" i="11"/>
  <c r="AM16" i="11"/>
  <c r="AU16" i="11"/>
  <c r="BK16" i="11"/>
  <c r="D19" i="11"/>
  <c r="D17" i="11"/>
  <c r="D13" i="11"/>
  <c r="D16" i="11"/>
  <c r="D18" i="11"/>
  <c r="D20" i="11"/>
  <c r="L19" i="11"/>
  <c r="L18" i="11"/>
  <c r="L17" i="11"/>
  <c r="L13" i="11"/>
  <c r="L20" i="11"/>
  <c r="L16" i="11"/>
  <c r="T19" i="11"/>
  <c r="T17" i="11"/>
  <c r="T13" i="11"/>
  <c r="T16" i="11"/>
  <c r="T18" i="11"/>
  <c r="T20" i="11"/>
  <c r="AB19" i="11"/>
  <c r="AB18" i="11"/>
  <c r="AB17" i="11"/>
  <c r="AB13" i="11"/>
  <c r="AB20" i="11"/>
  <c r="AB16" i="11"/>
  <c r="AJ19" i="11"/>
  <c r="AJ17" i="11"/>
  <c r="AJ13" i="11"/>
  <c r="AJ16" i="11"/>
  <c r="AJ18" i="11"/>
  <c r="AJ20" i="11"/>
  <c r="AR19" i="11"/>
  <c r="AR18" i="11"/>
  <c r="AR13" i="11"/>
  <c r="AR9" i="11"/>
  <c r="AR20" i="11"/>
  <c r="AR16" i="11"/>
  <c r="AR17" i="11"/>
  <c r="AZ19" i="11"/>
  <c r="AZ17" i="11"/>
  <c r="AZ13" i="11"/>
  <c r="AZ9" i="11"/>
  <c r="AZ16" i="11"/>
  <c r="AZ18" i="11"/>
  <c r="AZ20" i="11"/>
  <c r="BH19" i="11"/>
  <c r="BH18" i="11"/>
  <c r="BH13" i="11"/>
  <c r="BH20" i="11"/>
  <c r="BH16" i="11"/>
  <c r="BH17" i="11"/>
  <c r="BP19" i="11"/>
  <c r="BP17" i="11"/>
  <c r="BP13" i="11"/>
  <c r="BP16" i="11"/>
  <c r="BP18" i="11"/>
  <c r="BP20" i="11"/>
  <c r="K6" i="11"/>
  <c r="O6" i="11"/>
  <c r="W6" i="11"/>
  <c r="AE6" i="11"/>
  <c r="AM6" i="11"/>
  <c r="AU6" i="11"/>
  <c r="BK6" i="11"/>
  <c r="E18" i="11"/>
  <c r="E19" i="11"/>
  <c r="E16" i="11"/>
  <c r="E12" i="11"/>
  <c r="E20" i="11"/>
  <c r="E17" i="11"/>
  <c r="I18" i="11"/>
  <c r="I16" i="11"/>
  <c r="I12" i="11"/>
  <c r="I19" i="11"/>
  <c r="I20" i="11"/>
  <c r="I17" i="11"/>
  <c r="M18" i="11"/>
  <c r="M20" i="11"/>
  <c r="M16" i="11"/>
  <c r="M12" i="11"/>
  <c r="M19" i="11"/>
  <c r="M17" i="11"/>
  <c r="Q18" i="11"/>
  <c r="Q16" i="11"/>
  <c r="Q12" i="11"/>
  <c r="Q20" i="11"/>
  <c r="Q19" i="11"/>
  <c r="Q17" i="11"/>
  <c r="U18" i="11"/>
  <c r="U19" i="11"/>
  <c r="U16" i="11"/>
  <c r="U12" i="11"/>
  <c r="U20" i="11"/>
  <c r="U17" i="11"/>
  <c r="Y18" i="11"/>
  <c r="Y16" i="11"/>
  <c r="Y12" i="11"/>
  <c r="Y19" i="11"/>
  <c r="Y15" i="11"/>
  <c r="Y20" i="11"/>
  <c r="Y17" i="11"/>
  <c r="AC18" i="11"/>
  <c r="AC20" i="11"/>
  <c r="AC16" i="11"/>
  <c r="AC12" i="11"/>
  <c r="AC15" i="11"/>
  <c r="AC19" i="11"/>
  <c r="AC17" i="11"/>
  <c r="AG18" i="11"/>
  <c r="AG16" i="11"/>
  <c r="AG12" i="11"/>
  <c r="AG20" i="11"/>
  <c r="AG15" i="11"/>
  <c r="AG19" i="11"/>
  <c r="AG17" i="11"/>
  <c r="AK18" i="11"/>
  <c r="AK19" i="11"/>
  <c r="AK16" i="11"/>
  <c r="AK12" i="11"/>
  <c r="AK15" i="11"/>
  <c r="AK20" i="11"/>
  <c r="AK17" i="11"/>
  <c r="AO18" i="11"/>
  <c r="AO17" i="11"/>
  <c r="AO16" i="11"/>
  <c r="AO12" i="11"/>
  <c r="AO19" i="11"/>
  <c r="AO15" i="11"/>
  <c r="AO20" i="11"/>
  <c r="AS18" i="11"/>
  <c r="AS20" i="11"/>
  <c r="AS16" i="11"/>
  <c r="AS12" i="11"/>
  <c r="AS17" i="11"/>
  <c r="AS15" i="11"/>
  <c r="AS19" i="11"/>
  <c r="AW18" i="11"/>
  <c r="AW16" i="11"/>
  <c r="AW12" i="11"/>
  <c r="AW20" i="11"/>
  <c r="AW15" i="11"/>
  <c r="AW17" i="11"/>
  <c r="AW19" i="11"/>
  <c r="BA18" i="11"/>
  <c r="BA19" i="11"/>
  <c r="BA16" i="11"/>
  <c r="BA12" i="11"/>
  <c r="BA15" i="11"/>
  <c r="BA20" i="11"/>
  <c r="BA17" i="11"/>
  <c r="BE18" i="11"/>
  <c r="BE17" i="11"/>
  <c r="BE16" i="11"/>
  <c r="BE12" i="11"/>
  <c r="BE19" i="11"/>
  <c r="BE15" i="11"/>
  <c r="BE20" i="11"/>
  <c r="BI18" i="11"/>
  <c r="BI20" i="11"/>
  <c r="BI16" i="11"/>
  <c r="BI12" i="11"/>
  <c r="BI17" i="11"/>
  <c r="BI15" i="11"/>
  <c r="BI19" i="11"/>
  <c r="BM18" i="11"/>
  <c r="BM16" i="11"/>
  <c r="BM12" i="11"/>
  <c r="BM20" i="11"/>
  <c r="BM15" i="11"/>
  <c r="BM17" i="11"/>
  <c r="BM19" i="11"/>
  <c r="BQ18" i="11"/>
  <c r="BQ19" i="11"/>
  <c r="BQ16" i="11"/>
  <c r="BQ12" i="11"/>
  <c r="BQ15" i="11"/>
  <c r="BQ20" i="11"/>
  <c r="BQ17" i="11"/>
  <c r="D6" i="11"/>
  <c r="H6" i="11"/>
  <c r="L6" i="11"/>
  <c r="P6" i="11"/>
  <c r="T6" i="11"/>
  <c r="X6" i="11"/>
  <c r="AB6" i="11"/>
  <c r="AF6" i="11"/>
  <c r="AJ6" i="11"/>
  <c r="AN6" i="11"/>
  <c r="AR6" i="11"/>
  <c r="AV6" i="11"/>
  <c r="AZ6" i="11"/>
  <c r="BD6" i="11"/>
  <c r="BH6" i="11"/>
  <c r="BL6" i="11"/>
  <c r="BP6" i="11"/>
  <c r="G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F8" i="11"/>
  <c r="J8" i="11"/>
  <c r="N8" i="11"/>
  <c r="R8" i="11"/>
  <c r="V8" i="11"/>
  <c r="Z8" i="11"/>
  <c r="AD8" i="11"/>
  <c r="AH8" i="11"/>
  <c r="AL8" i="11"/>
  <c r="AP8" i="11"/>
  <c r="AT8" i="11"/>
  <c r="AX8" i="11"/>
  <c r="BB8" i="11"/>
  <c r="BF8" i="11"/>
  <c r="BJ8" i="11"/>
  <c r="BN8" i="11"/>
  <c r="E9" i="11"/>
  <c r="I9" i="11"/>
  <c r="M9" i="11"/>
  <c r="Q9" i="11"/>
  <c r="U9" i="11"/>
  <c r="Y9" i="11"/>
  <c r="AC9" i="11"/>
  <c r="AG9" i="11"/>
  <c r="AK9" i="11"/>
  <c r="AP9" i="11"/>
  <c r="AU9" i="11"/>
  <c r="H10" i="11"/>
  <c r="M10" i="11"/>
  <c r="R10" i="11"/>
  <c r="X10" i="11"/>
  <c r="AC10" i="11"/>
  <c r="AH10" i="11"/>
  <c r="AN10" i="11"/>
  <c r="AS10" i="11"/>
  <c r="AX10" i="11"/>
  <c r="BD10" i="11"/>
  <c r="BI10" i="11"/>
  <c r="BN10" i="11"/>
  <c r="E11" i="11"/>
  <c r="K11" i="11"/>
  <c r="P11" i="11"/>
  <c r="U11" i="11"/>
  <c r="AA11" i="11"/>
  <c r="AF11" i="11"/>
  <c r="AK11" i="11"/>
  <c r="AQ11" i="11"/>
  <c r="AV11" i="11"/>
  <c r="BA11" i="11"/>
  <c r="BG11" i="11"/>
  <c r="BL11" i="11"/>
  <c r="BQ11" i="11"/>
  <c r="H12" i="11"/>
  <c r="N12" i="11"/>
  <c r="S12" i="11"/>
  <c r="X12" i="11"/>
  <c r="AD12" i="11"/>
  <c r="AI12" i="11"/>
  <c r="AN12" i="11"/>
  <c r="AT12" i="11"/>
  <c r="AY12" i="11"/>
  <c r="BD12" i="11"/>
  <c r="BJ12" i="11"/>
  <c r="BO12" i="11"/>
  <c r="F13" i="11"/>
  <c r="K13" i="11"/>
  <c r="Q13" i="11"/>
  <c r="V13" i="11"/>
  <c r="AA13" i="11"/>
  <c r="AG13" i="11"/>
  <c r="AL13" i="11"/>
  <c r="AQ13" i="11"/>
  <c r="AW13" i="11"/>
  <c r="BB13" i="11"/>
  <c r="BG13" i="11"/>
  <c r="BM13" i="11"/>
  <c r="D14" i="11"/>
  <c r="I14" i="11"/>
  <c r="N14" i="11"/>
  <c r="T14" i="11"/>
  <c r="Y14" i="11"/>
  <c r="AD14" i="11"/>
  <c r="AJ14" i="11"/>
  <c r="AO14" i="11"/>
  <c r="AT14" i="11"/>
  <c r="AZ14" i="11"/>
  <c r="BE14" i="11"/>
  <c r="BJ14" i="11"/>
  <c r="BP14" i="11"/>
  <c r="G15" i="11"/>
  <c r="L15" i="11"/>
  <c r="Q15" i="11"/>
  <c r="W15" i="11"/>
  <c r="AE15" i="11"/>
  <c r="AM15" i="11"/>
  <c r="AU15" i="11"/>
  <c r="BC15" i="11"/>
  <c r="BK15" i="11"/>
  <c r="J16" i="11"/>
  <c r="R16" i="11"/>
  <c r="Z16" i="11"/>
  <c r="AH16" i="11"/>
  <c r="AP16" i="11"/>
  <c r="AY16" i="11"/>
  <c r="BO16" i="11"/>
  <c r="AA22" i="11"/>
  <c r="L24" i="11"/>
  <c r="AR24" i="11"/>
  <c r="AJ25" i="11"/>
  <c r="G27" i="11"/>
  <c r="G30" i="11"/>
  <c r="G31" i="11"/>
  <c r="G28" i="11"/>
  <c r="G29" i="11"/>
  <c r="G25" i="11"/>
  <c r="K31" i="11"/>
  <c r="K27" i="11"/>
  <c r="K30" i="11"/>
  <c r="K26" i="11"/>
  <c r="K24" i="11"/>
  <c r="K28" i="11"/>
  <c r="K29" i="11"/>
  <c r="O27" i="11"/>
  <c r="O31" i="11"/>
  <c r="O30" i="11"/>
  <c r="O28" i="11"/>
  <c r="O29" i="11"/>
  <c r="O26" i="11"/>
  <c r="O24" i="11"/>
  <c r="O23" i="11"/>
  <c r="S27" i="11"/>
  <c r="S30" i="11"/>
  <c r="S31" i="11"/>
  <c r="S25" i="11"/>
  <c r="S23" i="11"/>
  <c r="S28" i="11"/>
  <c r="S29" i="11"/>
  <c r="W27" i="11"/>
  <c r="W30" i="11"/>
  <c r="W28" i="11"/>
  <c r="W31" i="11"/>
  <c r="W29" i="11"/>
  <c r="W25" i="11"/>
  <c r="W23" i="11"/>
  <c r="AA31" i="11"/>
  <c r="AA27" i="11"/>
  <c r="AA23" i="11"/>
  <c r="AA30" i="11"/>
  <c r="AA26" i="11"/>
  <c r="AA24" i="11"/>
  <c r="AA28" i="11"/>
  <c r="AA29" i="11"/>
  <c r="AE27" i="11"/>
  <c r="AE23" i="11"/>
  <c r="AE31" i="11"/>
  <c r="AE30" i="11"/>
  <c r="AE28" i="11"/>
  <c r="AE29" i="11"/>
  <c r="AE26" i="11"/>
  <c r="AE24" i="11"/>
  <c r="AI27" i="11"/>
  <c r="AI23" i="11"/>
  <c r="AI30" i="11"/>
  <c r="AI31" i="11"/>
  <c r="AI25" i="11"/>
  <c r="AI28" i="11"/>
  <c r="AI26" i="11"/>
  <c r="AI29" i="11"/>
  <c r="AM27" i="11"/>
  <c r="AM23" i="11"/>
  <c r="AM30" i="11"/>
  <c r="AM28" i="11"/>
  <c r="AM29" i="11"/>
  <c r="AM25" i="11"/>
  <c r="AM31" i="11"/>
  <c r="AM26" i="11"/>
  <c r="AQ31" i="11"/>
  <c r="AQ27" i="11"/>
  <c r="AQ23" i="11"/>
  <c r="AQ30" i="11"/>
  <c r="AQ26" i="11"/>
  <c r="AQ24" i="11"/>
  <c r="AQ28" i="11"/>
  <c r="AQ29" i="11"/>
  <c r="AU27" i="11"/>
  <c r="AU23" i="11"/>
  <c r="AU31" i="11"/>
  <c r="AU30" i="11"/>
  <c r="AU28" i="11"/>
  <c r="AU29" i="11"/>
  <c r="AU26" i="11"/>
  <c r="AU24" i="11"/>
  <c r="AY27" i="11"/>
  <c r="AY23" i="11"/>
  <c r="AY30" i="11"/>
  <c r="AY31" i="11"/>
  <c r="AY25" i="11"/>
  <c r="AY28" i="11"/>
  <c r="AY26" i="11"/>
  <c r="AY29" i="11"/>
  <c r="BC27" i="11"/>
  <c r="BC23" i="11"/>
  <c r="BC30" i="11"/>
  <c r="BC28" i="11"/>
  <c r="BC29" i="11"/>
  <c r="BC25" i="11"/>
  <c r="BC31" i="11"/>
  <c r="BC26" i="11"/>
  <c r="BG31" i="11"/>
  <c r="BG27" i="11"/>
  <c r="BG23" i="11"/>
  <c r="BG30" i="11"/>
  <c r="BG26" i="11"/>
  <c r="BG24" i="11"/>
  <c r="BG28" i="11"/>
  <c r="BG29" i="11"/>
  <c r="BK27" i="11"/>
  <c r="BK23" i="11"/>
  <c r="BK31" i="11"/>
  <c r="BK30" i="11"/>
  <c r="BK28" i="11"/>
  <c r="BK29" i="11"/>
  <c r="BK26" i="11"/>
  <c r="BK24" i="11"/>
  <c r="BO27" i="11"/>
  <c r="BO23" i="11"/>
  <c r="BO30" i="11"/>
  <c r="BO31" i="11"/>
  <c r="BO25" i="11"/>
  <c r="BO28" i="11"/>
  <c r="BO26" i="11"/>
  <c r="BO29" i="11"/>
  <c r="G22" i="11"/>
  <c r="W22" i="11"/>
  <c r="AM22" i="11"/>
  <c r="BC22" i="11"/>
  <c r="AI24" i="11"/>
  <c r="BO24" i="11"/>
  <c r="K25" i="11"/>
  <c r="AE25" i="11"/>
  <c r="D31" i="11"/>
  <c r="D30" i="11"/>
  <c r="D26" i="11"/>
  <c r="D29" i="11"/>
  <c r="D27" i="11"/>
  <c r="D23" i="11"/>
  <c r="D28" i="11"/>
  <c r="D24" i="11"/>
  <c r="H31" i="11"/>
  <c r="H30" i="11"/>
  <c r="H26" i="11"/>
  <c r="H29" i="11"/>
  <c r="H25" i="11"/>
  <c r="H23" i="11"/>
  <c r="H27" i="11"/>
  <c r="H28" i="11"/>
  <c r="L31" i="11"/>
  <c r="L30" i="11"/>
  <c r="L26" i="11"/>
  <c r="L29" i="11"/>
  <c r="L23" i="11"/>
  <c r="L28" i="11"/>
  <c r="L25" i="11"/>
  <c r="L27" i="11"/>
  <c r="P31" i="11"/>
  <c r="P30" i="11"/>
  <c r="P26" i="11"/>
  <c r="P29" i="11"/>
  <c r="P24" i="11"/>
  <c r="P23" i="11"/>
  <c r="P28" i="11"/>
  <c r="P27" i="11"/>
  <c r="T31" i="11"/>
  <c r="T30" i="11"/>
  <c r="T26" i="11"/>
  <c r="T29" i="11"/>
  <c r="T27" i="11"/>
  <c r="T23" i="11"/>
  <c r="T28" i="11"/>
  <c r="T24" i="11"/>
  <c r="X31" i="11"/>
  <c r="X30" i="11"/>
  <c r="X26" i="11"/>
  <c r="X29" i="11"/>
  <c r="X25" i="11"/>
  <c r="X23" i="11"/>
  <c r="X27" i="11"/>
  <c r="X28" i="11"/>
  <c r="AB31" i="11"/>
  <c r="AB30" i="11"/>
  <c r="AB26" i="11"/>
  <c r="AB29" i="11"/>
  <c r="AB28" i="11"/>
  <c r="AB25" i="11"/>
  <c r="AB23" i="11"/>
  <c r="AB27" i="11"/>
  <c r="AF31" i="11"/>
  <c r="AF30" i="11"/>
  <c r="AF26" i="11"/>
  <c r="AF29" i="11"/>
  <c r="AF24" i="11"/>
  <c r="AF28" i="11"/>
  <c r="AF27" i="11"/>
  <c r="AJ31" i="11"/>
  <c r="AJ30" i="11"/>
  <c r="AJ26" i="11"/>
  <c r="AJ29" i="11"/>
  <c r="AJ27" i="11"/>
  <c r="AJ28" i="11"/>
  <c r="AJ24" i="11"/>
  <c r="AN31" i="11"/>
  <c r="AN30" i="11"/>
  <c r="AN26" i="11"/>
  <c r="AN29" i="11"/>
  <c r="AN25" i="11"/>
  <c r="AN23" i="11"/>
  <c r="AN27" i="11"/>
  <c r="AN28" i="11"/>
  <c r="AR31" i="11"/>
  <c r="AR30" i="11"/>
  <c r="AR26" i="11"/>
  <c r="AR29" i="11"/>
  <c r="AR28" i="11"/>
  <c r="AR25" i="11"/>
  <c r="AR23" i="11"/>
  <c r="AR27" i="11"/>
  <c r="AV31" i="11"/>
  <c r="AV30" i="11"/>
  <c r="AV26" i="11"/>
  <c r="AV29" i="11"/>
  <c r="AV24" i="11"/>
  <c r="AV28" i="11"/>
  <c r="AV27" i="11"/>
  <c r="AZ31" i="11"/>
  <c r="AZ30" i="11"/>
  <c r="AZ26" i="11"/>
  <c r="AZ29" i="11"/>
  <c r="AZ27" i="11"/>
  <c r="AZ28" i="11"/>
  <c r="AZ24" i="11"/>
  <c r="BD31" i="11"/>
  <c r="BD30" i="11"/>
  <c r="BD26" i="11"/>
  <c r="BD29" i="11"/>
  <c r="BD25" i="11"/>
  <c r="BD23" i="11"/>
  <c r="BD27" i="11"/>
  <c r="BD28" i="11"/>
  <c r="BH31" i="11"/>
  <c r="BH30" i="11"/>
  <c r="BH26" i="11"/>
  <c r="BH29" i="11"/>
  <c r="BH28" i="11"/>
  <c r="BH25" i="11"/>
  <c r="BH23" i="11"/>
  <c r="BH27" i="11"/>
  <c r="BL31" i="11"/>
  <c r="BL30" i="11"/>
  <c r="BL26" i="11"/>
  <c r="BL29" i="11"/>
  <c r="BL24" i="11"/>
  <c r="BL28" i="11"/>
  <c r="BL27" i="11"/>
  <c r="BP31" i="11"/>
  <c r="BP30" i="11"/>
  <c r="BP26" i="11"/>
  <c r="BP29" i="11"/>
  <c r="BP27" i="11"/>
  <c r="BP28" i="11"/>
  <c r="BP24" i="11"/>
  <c r="H22" i="11"/>
  <c r="S22" i="11"/>
  <c r="X22" i="11"/>
  <c r="AI22" i="11"/>
  <c r="AN22" i="11"/>
  <c r="AY22" i="11"/>
  <c r="BD22" i="11"/>
  <c r="BO22" i="11"/>
  <c r="K23" i="11"/>
  <c r="BL23" i="11"/>
  <c r="G24" i="11"/>
  <c r="AB24" i="11"/>
  <c r="AM24" i="11"/>
  <c r="BH24" i="11"/>
  <c r="D25" i="11"/>
  <c r="O25" i="11"/>
  <c r="AF25" i="11"/>
  <c r="BG25" i="11"/>
  <c r="BP25" i="11"/>
  <c r="S26" i="11"/>
  <c r="E29" i="11"/>
  <c r="E25" i="11"/>
  <c r="E31" i="11"/>
  <c r="E28" i="11"/>
  <c r="E30" i="11"/>
  <c r="E24" i="11"/>
  <c r="E22" i="11"/>
  <c r="E26" i="11"/>
  <c r="E27" i="11"/>
  <c r="I29" i="11"/>
  <c r="I25" i="11"/>
  <c r="I28" i="11"/>
  <c r="I31" i="11"/>
  <c r="I27" i="11"/>
  <c r="I22" i="11"/>
  <c r="I24" i="11"/>
  <c r="I30" i="11"/>
  <c r="M29" i="11"/>
  <c r="M25" i="11"/>
  <c r="M28" i="11"/>
  <c r="M30" i="11"/>
  <c r="M22" i="11"/>
  <c r="M27" i="11"/>
  <c r="M31" i="11"/>
  <c r="Q31" i="11"/>
  <c r="Q29" i="11"/>
  <c r="Q25" i="11"/>
  <c r="Q28" i="11"/>
  <c r="Q26" i="11"/>
  <c r="Q22" i="11"/>
  <c r="Q30" i="11"/>
  <c r="Q27" i="11"/>
  <c r="U29" i="11"/>
  <c r="U25" i="11"/>
  <c r="U31" i="11"/>
  <c r="U28" i="11"/>
  <c r="U30" i="11"/>
  <c r="U24" i="11"/>
  <c r="U22" i="11"/>
  <c r="U26" i="11"/>
  <c r="U27" i="11"/>
  <c r="Y29" i="11"/>
  <c r="Y25" i="11"/>
  <c r="Y28" i="11"/>
  <c r="Y31" i="11"/>
  <c r="Y27" i="11"/>
  <c r="Y22" i="11"/>
  <c r="Y24" i="11"/>
  <c r="Y30" i="11"/>
  <c r="AC29" i="11"/>
  <c r="AC25" i="11"/>
  <c r="AC28" i="11"/>
  <c r="AC31" i="11"/>
  <c r="AC30" i="11"/>
  <c r="AC23" i="11"/>
  <c r="AC22" i="11"/>
  <c r="AC27" i="11"/>
  <c r="AG31" i="11"/>
  <c r="AG29" i="11"/>
  <c r="AG25" i="11"/>
  <c r="AG28" i="11"/>
  <c r="AG26" i="11"/>
  <c r="AG22" i="11"/>
  <c r="AG23" i="11"/>
  <c r="AG30" i="11"/>
  <c r="AG27" i="11"/>
  <c r="AK29" i="11"/>
  <c r="AK25" i="11"/>
  <c r="AK31" i="11"/>
  <c r="AK28" i="11"/>
  <c r="AK30" i="11"/>
  <c r="AK24" i="11"/>
  <c r="AK22" i="11"/>
  <c r="AK26" i="11"/>
  <c r="AK27" i="11"/>
  <c r="AO29" i="11"/>
  <c r="AO25" i="11"/>
  <c r="AO28" i="11"/>
  <c r="AO31" i="11"/>
  <c r="AO27" i="11"/>
  <c r="AO22" i="11"/>
  <c r="AO24" i="11"/>
  <c r="AO30" i="11"/>
  <c r="AO26" i="11"/>
  <c r="AS29" i="11"/>
  <c r="AS25" i="11"/>
  <c r="AS28" i="11"/>
  <c r="AS30" i="11"/>
  <c r="AS23" i="11"/>
  <c r="AS22" i="11"/>
  <c r="AS31" i="11"/>
  <c r="AS27" i="11"/>
  <c r="AS26" i="11"/>
  <c r="AW31" i="11"/>
  <c r="AW29" i="11"/>
  <c r="AW25" i="11"/>
  <c r="AW28" i="11"/>
  <c r="AW26" i="11"/>
  <c r="AW22" i="11"/>
  <c r="AW23" i="11"/>
  <c r="AW30" i="11"/>
  <c r="AW27" i="11"/>
  <c r="BA29" i="11"/>
  <c r="BA25" i="11"/>
  <c r="BA31" i="11"/>
  <c r="BA28" i="11"/>
  <c r="BA30" i="11"/>
  <c r="BA24" i="11"/>
  <c r="BA22" i="11"/>
  <c r="BA26" i="11"/>
  <c r="BA27" i="11"/>
  <c r="BE29" i="11"/>
  <c r="BE25" i="11"/>
  <c r="BE28" i="11"/>
  <c r="BE31" i="11"/>
  <c r="BE27" i="11"/>
  <c r="BE22" i="11"/>
  <c r="BE24" i="11"/>
  <c r="BE30" i="11"/>
  <c r="BE26" i="11"/>
  <c r="BI29" i="11"/>
  <c r="BI25" i="11"/>
  <c r="BI28" i="11"/>
  <c r="BI30" i="11"/>
  <c r="BI23" i="11"/>
  <c r="BI22" i="11"/>
  <c r="BI27" i="11"/>
  <c r="BI31" i="11"/>
  <c r="BI26" i="11"/>
  <c r="BM31" i="11"/>
  <c r="BM29" i="11"/>
  <c r="BM25" i="11"/>
  <c r="BM28" i="11"/>
  <c r="BM26" i="11"/>
  <c r="BM22" i="11"/>
  <c r="BM23" i="11"/>
  <c r="BM30" i="11"/>
  <c r="BM27" i="11"/>
  <c r="BQ29" i="11"/>
  <c r="BQ25" i="11"/>
  <c r="BQ31" i="11"/>
  <c r="BQ28" i="11"/>
  <c r="BQ30" i="11"/>
  <c r="BQ24" i="11"/>
  <c r="BQ22" i="11"/>
  <c r="BQ26" i="11"/>
  <c r="BQ27" i="11"/>
  <c r="D22" i="11"/>
  <c r="O22" i="11"/>
  <c r="T22" i="11"/>
  <c r="AE22" i="11"/>
  <c r="AJ22" i="11"/>
  <c r="AU22" i="11"/>
  <c r="AZ22" i="11"/>
  <c r="BK22" i="11"/>
  <c r="BP22" i="11"/>
  <c r="G23" i="11"/>
  <c r="M23" i="11"/>
  <c r="U23" i="11"/>
  <c r="AV23" i="11"/>
  <c r="BE23" i="11"/>
  <c r="BP23" i="11"/>
  <c r="H24" i="11"/>
  <c r="S24" i="11"/>
  <c r="AC24" i="11"/>
  <c r="AN24" i="11"/>
  <c r="AY24" i="11"/>
  <c r="BI24" i="11"/>
  <c r="P25" i="11"/>
  <c r="AQ25" i="11"/>
  <c r="AZ25" i="11"/>
  <c r="BK25" i="11"/>
  <c r="M26" i="11"/>
  <c r="W26" i="11"/>
  <c r="R31" i="11"/>
  <c r="F31" i="11"/>
  <c r="F28" i="11"/>
  <c r="F24" i="11"/>
  <c r="J28" i="11"/>
  <c r="J24" i="11"/>
  <c r="J31" i="11"/>
  <c r="N28" i="11"/>
  <c r="N24" i="11"/>
  <c r="N31" i="11"/>
  <c r="R28" i="11"/>
  <c r="R24" i="11"/>
  <c r="V31" i="11"/>
  <c r="V28" i="11"/>
  <c r="V24" i="11"/>
  <c r="Z28" i="11"/>
  <c r="Z24" i="11"/>
  <c r="Z31" i="11"/>
  <c r="AD28" i="11"/>
  <c r="AD24" i="11"/>
  <c r="AD31" i="11"/>
  <c r="AH28" i="11"/>
  <c r="AH24" i="11"/>
  <c r="AL31" i="11"/>
  <c r="AL28" i="11"/>
  <c r="AL24" i="11"/>
  <c r="AP28" i="11"/>
  <c r="AP24" i="11"/>
  <c r="AP31" i="11"/>
  <c r="AT28" i="11"/>
  <c r="AT24" i="11"/>
  <c r="AT31" i="11"/>
  <c r="AX28" i="11"/>
  <c r="AX24" i="11"/>
  <c r="BB31" i="11"/>
  <c r="BB28" i="11"/>
  <c r="BB24" i="11"/>
  <c r="BF28" i="11"/>
  <c r="BF24" i="11"/>
  <c r="BF31" i="11"/>
  <c r="BJ28" i="11"/>
  <c r="BJ24" i="11"/>
  <c r="BJ31" i="11"/>
  <c r="BN28" i="11"/>
  <c r="BN24" i="11"/>
  <c r="BN31" i="11"/>
  <c r="AH23" i="11"/>
  <c r="AX23" i="11"/>
  <c r="BN23" i="11"/>
  <c r="N25" i="11"/>
  <c r="AD25" i="11"/>
  <c r="AT25" i="11"/>
  <c r="BJ25" i="11"/>
  <c r="F26" i="11"/>
  <c r="V26" i="11"/>
  <c r="AL26" i="11"/>
  <c r="BB26" i="11"/>
  <c r="N27" i="11"/>
  <c r="AD27" i="11"/>
  <c r="AT27" i="11"/>
  <c r="BJ27" i="11"/>
  <c r="J29" i="11"/>
  <c r="R29" i="11"/>
  <c r="Z29" i="11"/>
  <c r="AH29" i="11"/>
  <c r="AP29" i="11"/>
  <c r="AX29" i="11"/>
  <c r="BF29" i="11"/>
  <c r="BN29" i="11"/>
  <c r="AX31" i="11"/>
  <c r="Y35" i="11"/>
  <c r="Y33" i="11"/>
  <c r="Y36" i="11"/>
  <c r="AC35" i="11"/>
  <c r="AC33" i="11"/>
  <c r="AC36" i="11"/>
  <c r="AG35" i="11"/>
  <c r="AG33" i="11"/>
  <c r="AG36" i="11"/>
  <c r="AK35" i="11"/>
  <c r="AK33" i="11"/>
  <c r="AK36" i="11"/>
  <c r="AO35" i="11"/>
  <c r="AO33" i="11"/>
  <c r="AO36" i="11"/>
  <c r="AS35" i="11"/>
  <c r="AS33" i="11"/>
  <c r="AS36" i="11"/>
  <c r="AW35" i="11"/>
  <c r="AW33" i="11"/>
  <c r="AW36" i="11"/>
  <c r="BA35" i="11"/>
  <c r="BA33" i="11"/>
  <c r="BA36" i="11"/>
  <c r="BE35" i="11"/>
  <c r="BE33" i="11"/>
  <c r="BE36" i="11"/>
  <c r="BI35" i="11"/>
  <c r="BI33" i="11"/>
  <c r="BI36" i="11"/>
  <c r="BM35" i="11"/>
  <c r="BM33" i="11"/>
  <c r="BM36" i="11"/>
  <c r="BI34" i="11"/>
  <c r="BM34" i="11"/>
  <c r="X36" i="11"/>
  <c r="X35" i="11"/>
  <c r="X33" i="11"/>
  <c r="AB36" i="11"/>
  <c r="AB35" i="11"/>
  <c r="AB33" i="11"/>
  <c r="AF36" i="11"/>
  <c r="AF35" i="11"/>
  <c r="AF33" i="11"/>
  <c r="AJ36" i="11"/>
  <c r="AJ35" i="11"/>
  <c r="AJ33" i="11"/>
  <c r="AN36" i="11"/>
  <c r="AN35" i="11"/>
  <c r="AN33" i="11"/>
  <c r="AR36" i="11"/>
  <c r="AR35" i="11"/>
  <c r="AR33" i="11"/>
  <c r="AV36" i="11"/>
  <c r="AV35" i="11"/>
  <c r="AV33" i="11"/>
  <c r="AZ36" i="11"/>
  <c r="AZ35" i="11"/>
  <c r="AZ33" i="11"/>
  <c r="BD36" i="11"/>
  <c r="BD34" i="11"/>
  <c r="BD35" i="11"/>
  <c r="BD33" i="11"/>
  <c r="BH36" i="11"/>
  <c r="BH34" i="11"/>
  <c r="BH35" i="11"/>
  <c r="BH33" i="11"/>
  <c r="BL36" i="11"/>
  <c r="BL34" i="11"/>
  <c r="BL35" i="11"/>
  <c r="BL33" i="11"/>
  <c r="BP36" i="11"/>
  <c r="BP34" i="11"/>
  <c r="BP35" i="11"/>
  <c r="BP33" i="11"/>
  <c r="BE34" i="11"/>
  <c r="BQ36" i="11"/>
  <c r="BF34" i="11"/>
  <c r="BJ34" i="11"/>
  <c r="BN34" i="11"/>
  <c r="Z36" i="11"/>
  <c r="AD36" i="11"/>
  <c r="AH36" i="11"/>
  <c r="AL36" i="11"/>
  <c r="AP36" i="11"/>
  <c r="AT36" i="11"/>
  <c r="AX36" i="11"/>
  <c r="BB36" i="11"/>
  <c r="BF36" i="11"/>
  <c r="BJ36" i="11"/>
  <c r="BN36" i="11"/>
  <c r="BQ33" i="11"/>
  <c r="BG34" i="11"/>
  <c r="BK34" i="11"/>
  <c r="BO34" i="11"/>
  <c r="Z33" i="11"/>
  <c r="AD33" i="11"/>
  <c r="AH33" i="11"/>
  <c r="AL33" i="11"/>
  <c r="AP33" i="11"/>
  <c r="AT33" i="11"/>
  <c r="AX33" i="11"/>
  <c r="BB33" i="11"/>
  <c r="BF33" i="11"/>
  <c r="BJ33" i="11"/>
  <c r="BN33" i="11"/>
  <c r="X6" i="10"/>
  <c r="BD6" i="10"/>
  <c r="BL8" i="10"/>
  <c r="AF6" i="10"/>
  <c r="BL6" i="10"/>
  <c r="H6" i="10"/>
  <c r="AN6" i="10"/>
  <c r="P6" i="10"/>
  <c r="AV6" i="10"/>
  <c r="P8" i="10"/>
  <c r="AF8" i="10"/>
  <c r="AV8" i="10"/>
  <c r="M22" i="10"/>
  <c r="Y22" i="10"/>
  <c r="AS22" i="10"/>
  <c r="BD22" i="10"/>
  <c r="BL22" i="10"/>
  <c r="M24" i="10"/>
  <c r="AG24" i="10"/>
  <c r="AS24" i="10"/>
  <c r="BA24" i="10"/>
  <c r="BI24" i="10"/>
  <c r="BQ24" i="10"/>
  <c r="AW27" i="10"/>
  <c r="K6" i="10"/>
  <c r="S6" i="10"/>
  <c r="AA6" i="10"/>
  <c r="AI6" i="10"/>
  <c r="AQ6" i="10"/>
  <c r="AY6" i="10"/>
  <c r="BG6" i="10"/>
  <c r="BO6" i="10"/>
  <c r="D8" i="10"/>
  <c r="T8" i="10"/>
  <c r="AJ8" i="10"/>
  <c r="AZ8" i="10"/>
  <c r="BP8" i="10"/>
  <c r="D10" i="10"/>
  <c r="AN10" i="10"/>
  <c r="E22" i="10"/>
  <c r="Q22" i="10"/>
  <c r="AK22" i="10"/>
  <c r="AW22" i="10"/>
  <c r="BE22" i="10"/>
  <c r="BM22" i="10"/>
  <c r="E24" i="10"/>
  <c r="Y24" i="10"/>
  <c r="AK24" i="10"/>
  <c r="BD24" i="10"/>
  <c r="BL24" i="10"/>
  <c r="BM27" i="10"/>
  <c r="L6" i="10"/>
  <c r="AB6" i="10"/>
  <c r="AR6" i="10"/>
  <c r="BH6" i="10"/>
  <c r="X8" i="10"/>
  <c r="BD8" i="10"/>
  <c r="I22" i="10"/>
  <c r="AC22" i="10"/>
  <c r="AO22" i="10"/>
  <c r="AZ22" i="10"/>
  <c r="BH22" i="10"/>
  <c r="BP22" i="10"/>
  <c r="Q24" i="10"/>
  <c r="AC24" i="10"/>
  <c r="AW24" i="10"/>
  <c r="BE24" i="10"/>
  <c r="BM24" i="10"/>
  <c r="BA26" i="10"/>
  <c r="G6" i="10"/>
  <c r="O6" i="10"/>
  <c r="W6" i="10"/>
  <c r="AE6" i="10"/>
  <c r="AM6" i="10"/>
  <c r="AU6" i="10"/>
  <c r="BC6" i="10"/>
  <c r="BK6" i="10"/>
  <c r="L8" i="10"/>
  <c r="U22" i="10"/>
  <c r="AG22" i="10"/>
  <c r="BA22" i="10"/>
  <c r="BI22" i="10"/>
  <c r="BQ22" i="10"/>
  <c r="I24" i="10"/>
  <c r="U24" i="10"/>
  <c r="AO24" i="10"/>
  <c r="BH24" i="10"/>
  <c r="BQ26" i="10"/>
  <c r="E16" i="10"/>
  <c r="E19" i="10"/>
  <c r="E14" i="10"/>
  <c r="E12" i="10"/>
  <c r="E20" i="10"/>
  <c r="E17" i="10"/>
  <c r="E18" i="10"/>
  <c r="E15" i="10"/>
  <c r="I18" i="10"/>
  <c r="I15" i="10"/>
  <c r="I16" i="10"/>
  <c r="I12" i="10"/>
  <c r="I19" i="10"/>
  <c r="I14" i="10"/>
  <c r="I20" i="10"/>
  <c r="I17" i="10"/>
  <c r="M20" i="10"/>
  <c r="M17" i="10"/>
  <c r="M18" i="10"/>
  <c r="M15" i="10"/>
  <c r="M12" i="10"/>
  <c r="M16" i="10"/>
  <c r="M19" i="10"/>
  <c r="M14" i="10"/>
  <c r="Q19" i="10"/>
  <c r="Q14" i="10"/>
  <c r="Q20" i="10"/>
  <c r="Q17" i="10"/>
  <c r="Q12" i="10"/>
  <c r="Q10" i="10"/>
  <c r="Q18" i="10"/>
  <c r="Q15" i="10"/>
  <c r="Q16" i="10"/>
  <c r="U16" i="10"/>
  <c r="U19" i="10"/>
  <c r="U14" i="10"/>
  <c r="U12" i="10"/>
  <c r="U10" i="10"/>
  <c r="U20" i="10"/>
  <c r="U17" i="10"/>
  <c r="U18" i="10"/>
  <c r="U15" i="10"/>
  <c r="Y18" i="10"/>
  <c r="Y15" i="10"/>
  <c r="Y16" i="10"/>
  <c r="Y12" i="10"/>
  <c r="Y10" i="10"/>
  <c r="Y19" i="10"/>
  <c r="Y14" i="10"/>
  <c r="Y20" i="10"/>
  <c r="Y17" i="10"/>
  <c r="AC20" i="10"/>
  <c r="AC17" i="10"/>
  <c r="AC18" i="10"/>
  <c r="AC15" i="10"/>
  <c r="AC12" i="10"/>
  <c r="AC10" i="10"/>
  <c r="AC16" i="10"/>
  <c r="AC19" i="10"/>
  <c r="AC14" i="10"/>
  <c r="AG19" i="10"/>
  <c r="AG14" i="10"/>
  <c r="AG20" i="10"/>
  <c r="AG17" i="10"/>
  <c r="AG12" i="10"/>
  <c r="AG10" i="10"/>
  <c r="AG18" i="10"/>
  <c r="AG15" i="10"/>
  <c r="AG16" i="10"/>
  <c r="AK16" i="10"/>
  <c r="AK19" i="10"/>
  <c r="AK14" i="10"/>
  <c r="AK12" i="10"/>
  <c r="AK10" i="10"/>
  <c r="AK20" i="10"/>
  <c r="AK17" i="10"/>
  <c r="AK18" i="10"/>
  <c r="AK15" i="10"/>
  <c r="AO20" i="10"/>
  <c r="AO18" i="10"/>
  <c r="AO15" i="10"/>
  <c r="AO16" i="10"/>
  <c r="AO12" i="10"/>
  <c r="AO10" i="10"/>
  <c r="AO19" i="10"/>
  <c r="AO14" i="10"/>
  <c r="AO17" i="10"/>
  <c r="AS20" i="10"/>
  <c r="AS17" i="10"/>
  <c r="AS18" i="10"/>
  <c r="AS15" i="10"/>
  <c r="AS12" i="10"/>
  <c r="AS10" i="10"/>
  <c r="AS16" i="10"/>
  <c r="AS19" i="10"/>
  <c r="AS14" i="10"/>
  <c r="AW20" i="10"/>
  <c r="AW19" i="10"/>
  <c r="AW14" i="10"/>
  <c r="AW17" i="10"/>
  <c r="AW12" i="10"/>
  <c r="AW10" i="10"/>
  <c r="AW18" i="10"/>
  <c r="AW15" i="10"/>
  <c r="AW16" i="10"/>
  <c r="AW13" i="10"/>
  <c r="BA20" i="10"/>
  <c r="BA16" i="10"/>
  <c r="BA13" i="10"/>
  <c r="BA19" i="10"/>
  <c r="BA14" i="10"/>
  <c r="BA12" i="10"/>
  <c r="BA10" i="10"/>
  <c r="BA17" i="10"/>
  <c r="BA18" i="10"/>
  <c r="BA15" i="10"/>
  <c r="BE20" i="10"/>
  <c r="BE18" i="10"/>
  <c r="BE15" i="10"/>
  <c r="BE16" i="10"/>
  <c r="BE13" i="10"/>
  <c r="BE12" i="10"/>
  <c r="BE10" i="10"/>
  <c r="BE19" i="10"/>
  <c r="BE14" i="10"/>
  <c r="BE17" i="10"/>
  <c r="BI20" i="10"/>
  <c r="BI17" i="10"/>
  <c r="BI18" i="10"/>
  <c r="BI15" i="10"/>
  <c r="BI12" i="10"/>
  <c r="BI10" i="10"/>
  <c r="BI16" i="10"/>
  <c r="BI13" i="10"/>
  <c r="BI19" i="10"/>
  <c r="BI14" i="10"/>
  <c r="BM20" i="10"/>
  <c r="BM19" i="10"/>
  <c r="BM14" i="10"/>
  <c r="BM17" i="10"/>
  <c r="BM12" i="10"/>
  <c r="BM10" i="10"/>
  <c r="BM18" i="10"/>
  <c r="BM15" i="10"/>
  <c r="BM16" i="10"/>
  <c r="BM13" i="10"/>
  <c r="BQ20" i="10"/>
  <c r="BQ16" i="10"/>
  <c r="BQ13" i="10"/>
  <c r="BQ19" i="10"/>
  <c r="BQ14" i="10"/>
  <c r="BQ12" i="10"/>
  <c r="BQ10" i="10"/>
  <c r="BQ17" i="10"/>
  <c r="BQ18" i="10"/>
  <c r="BQ15" i="10"/>
  <c r="E7" i="10"/>
  <c r="I7" i="10"/>
  <c r="M7" i="10"/>
  <c r="Q7" i="10"/>
  <c r="U7" i="10"/>
  <c r="Y7" i="10"/>
  <c r="AC7" i="10"/>
  <c r="AG7" i="10"/>
  <c r="AK7" i="10"/>
  <c r="AO7" i="10"/>
  <c r="AS7" i="10"/>
  <c r="AW7" i="10"/>
  <c r="BA7" i="10"/>
  <c r="BE7" i="10"/>
  <c r="BI7" i="10"/>
  <c r="BM7" i="10"/>
  <c r="BQ7" i="10"/>
  <c r="G8" i="10"/>
  <c r="K8" i="10"/>
  <c r="O8" i="10"/>
  <c r="S8" i="10"/>
  <c r="W8" i="10"/>
  <c r="AA8" i="10"/>
  <c r="AE8" i="10"/>
  <c r="AI8" i="10"/>
  <c r="AM8" i="10"/>
  <c r="AQ8" i="10"/>
  <c r="AU8" i="10"/>
  <c r="AY8" i="10"/>
  <c r="BC8" i="10"/>
  <c r="BG8" i="10"/>
  <c r="BK8" i="10"/>
  <c r="BO8" i="10"/>
  <c r="E9" i="10"/>
  <c r="I9" i="10"/>
  <c r="M9" i="10"/>
  <c r="W9" i="10"/>
  <c r="AC9" i="10"/>
  <c r="AH9" i="10"/>
  <c r="AM9" i="10"/>
  <c r="AS9" i="10"/>
  <c r="I10" i="10"/>
  <c r="O10" i="10"/>
  <c r="W10" i="10"/>
  <c r="AE10" i="10"/>
  <c r="AM10" i="10"/>
  <c r="AU10" i="10"/>
  <c r="BC10" i="10"/>
  <c r="BK10" i="10"/>
  <c r="I11" i="10"/>
  <c r="Q11" i="10"/>
  <c r="Y11" i="10"/>
  <c r="AG11" i="10"/>
  <c r="AO11" i="10"/>
  <c r="AW11" i="10"/>
  <c r="BE11" i="10"/>
  <c r="K12" i="10"/>
  <c r="M13" i="10"/>
  <c r="AC13" i="10"/>
  <c r="AS13" i="10"/>
  <c r="F20" i="10"/>
  <c r="F18" i="10"/>
  <c r="F16" i="10"/>
  <c r="F14" i="10"/>
  <c r="F19" i="10"/>
  <c r="F12" i="10"/>
  <c r="F10" i="10"/>
  <c r="F17" i="10"/>
  <c r="F15" i="10"/>
  <c r="F13" i="10"/>
  <c r="R20" i="10"/>
  <c r="R18" i="10"/>
  <c r="R16" i="10"/>
  <c r="R14" i="10"/>
  <c r="R17" i="10"/>
  <c r="R12" i="10"/>
  <c r="R10" i="10"/>
  <c r="R15" i="10"/>
  <c r="R13" i="10"/>
  <c r="R19" i="10"/>
  <c r="AD20" i="10"/>
  <c r="AD18" i="10"/>
  <c r="AD16" i="10"/>
  <c r="AD14" i="10"/>
  <c r="AD15" i="10"/>
  <c r="AD12" i="10"/>
  <c r="AD10" i="10"/>
  <c r="AD19" i="10"/>
  <c r="AD13" i="10"/>
  <c r="AD17" i="10"/>
  <c r="AL20" i="10"/>
  <c r="AL18" i="10"/>
  <c r="AL16" i="10"/>
  <c r="AL14" i="10"/>
  <c r="AL19" i="10"/>
  <c r="AL12" i="10"/>
  <c r="AL10" i="10"/>
  <c r="AL17" i="10"/>
  <c r="AL15" i="10"/>
  <c r="AL13" i="10"/>
  <c r="AX20" i="10"/>
  <c r="AX18" i="10"/>
  <c r="AX16" i="10"/>
  <c r="AX14" i="10"/>
  <c r="AX17" i="10"/>
  <c r="AX12" i="10"/>
  <c r="AX10" i="10"/>
  <c r="AX15" i="10"/>
  <c r="AX13" i="10"/>
  <c r="AX19" i="10"/>
  <c r="BF20" i="10"/>
  <c r="BF18" i="10"/>
  <c r="BF16" i="10"/>
  <c r="BF14" i="10"/>
  <c r="BF13" i="10"/>
  <c r="BF12" i="10"/>
  <c r="BF10" i="10"/>
  <c r="BF19" i="10"/>
  <c r="BF17" i="10"/>
  <c r="BF11" i="10"/>
  <c r="BF15" i="10"/>
  <c r="BJ20" i="10"/>
  <c r="BJ18" i="10"/>
  <c r="BJ16" i="10"/>
  <c r="BJ14" i="10"/>
  <c r="BJ15" i="10"/>
  <c r="BJ12" i="10"/>
  <c r="BJ10" i="10"/>
  <c r="BJ13" i="10"/>
  <c r="BJ19" i="10"/>
  <c r="BJ11" i="10"/>
  <c r="BJ17" i="10"/>
  <c r="BN20" i="10"/>
  <c r="BN18" i="10"/>
  <c r="BN16" i="10"/>
  <c r="BN14" i="10"/>
  <c r="BN17" i="10"/>
  <c r="BN12" i="10"/>
  <c r="BN10" i="10"/>
  <c r="BN15" i="10"/>
  <c r="BN13" i="10"/>
  <c r="BN11" i="10"/>
  <c r="BN19" i="10"/>
  <c r="F7" i="10"/>
  <c r="J7" i="10"/>
  <c r="N7" i="10"/>
  <c r="R7" i="10"/>
  <c r="Z7" i="10"/>
  <c r="AD7" i="10"/>
  <c r="AH7" i="10"/>
  <c r="AL7" i="10"/>
  <c r="AP7" i="10"/>
  <c r="AT7" i="10"/>
  <c r="AX7" i="10"/>
  <c r="BF7" i="10"/>
  <c r="BJ7" i="10"/>
  <c r="BN7" i="10"/>
  <c r="F9" i="10"/>
  <c r="J9" i="10"/>
  <c r="Y9" i="10"/>
  <c r="AD9" i="10"/>
  <c r="AO9" i="10"/>
  <c r="E10" i="10"/>
  <c r="R11" i="10"/>
  <c r="AP11" i="10"/>
  <c r="AX11" i="10"/>
  <c r="BI11" i="10"/>
  <c r="O12" i="10"/>
  <c r="AE12" i="10"/>
  <c r="AU12" i="10"/>
  <c r="BK12" i="10"/>
  <c r="Q13" i="10"/>
  <c r="AG13" i="10"/>
  <c r="N20" i="10"/>
  <c r="N18" i="10"/>
  <c r="N16" i="10"/>
  <c r="N14" i="10"/>
  <c r="N15" i="10"/>
  <c r="N12" i="10"/>
  <c r="N10" i="10"/>
  <c r="N19" i="10"/>
  <c r="N13" i="10"/>
  <c r="N17" i="10"/>
  <c r="Z20" i="10"/>
  <c r="Z18" i="10"/>
  <c r="Z16" i="10"/>
  <c r="Z14" i="10"/>
  <c r="Z12" i="10"/>
  <c r="Z10" i="10"/>
  <c r="Z19" i="10"/>
  <c r="Z17" i="10"/>
  <c r="Z13" i="10"/>
  <c r="Z15" i="10"/>
  <c r="AT20" i="10"/>
  <c r="AT18" i="10"/>
  <c r="AT16" i="10"/>
  <c r="AT14" i="10"/>
  <c r="AT15" i="10"/>
  <c r="AT12" i="10"/>
  <c r="AT10" i="10"/>
  <c r="AT19" i="10"/>
  <c r="AT13" i="10"/>
  <c r="AT17" i="10"/>
  <c r="K19" i="10"/>
  <c r="K16" i="10"/>
  <c r="K17" i="10"/>
  <c r="K14" i="10"/>
  <c r="K13" i="10"/>
  <c r="K11" i="10"/>
  <c r="K20" i="10"/>
  <c r="K15" i="10"/>
  <c r="K18" i="10"/>
  <c r="S20" i="10"/>
  <c r="S15" i="10"/>
  <c r="S18" i="10"/>
  <c r="S13" i="10"/>
  <c r="S11" i="10"/>
  <c r="S19" i="10"/>
  <c r="S16" i="10"/>
  <c r="S17" i="10"/>
  <c r="S14" i="10"/>
  <c r="AA19" i="10"/>
  <c r="AA16" i="10"/>
  <c r="AA17" i="10"/>
  <c r="AA14" i="10"/>
  <c r="AA13" i="10"/>
  <c r="AA11" i="10"/>
  <c r="AA20" i="10"/>
  <c r="AA15" i="10"/>
  <c r="AA18" i="10"/>
  <c r="AI20" i="10"/>
  <c r="AI15" i="10"/>
  <c r="AI18" i="10"/>
  <c r="AI13" i="10"/>
  <c r="AI11" i="10"/>
  <c r="AI19" i="10"/>
  <c r="AI16" i="10"/>
  <c r="AI17" i="10"/>
  <c r="AI14" i="10"/>
  <c r="AQ20" i="10"/>
  <c r="AQ19" i="10"/>
  <c r="AQ16" i="10"/>
  <c r="AQ17" i="10"/>
  <c r="AQ14" i="10"/>
  <c r="AQ13" i="10"/>
  <c r="AQ11" i="10"/>
  <c r="AQ15" i="10"/>
  <c r="AQ18" i="10"/>
  <c r="AY20" i="10"/>
  <c r="AY15" i="10"/>
  <c r="AY18" i="10"/>
  <c r="AY13" i="10"/>
  <c r="AY11" i="10"/>
  <c r="AY19" i="10"/>
  <c r="AY16" i="10"/>
  <c r="AY17" i="10"/>
  <c r="AY14" i="10"/>
  <c r="BG20" i="10"/>
  <c r="BG19" i="10"/>
  <c r="BG16" i="10"/>
  <c r="BG17" i="10"/>
  <c r="BG14" i="10"/>
  <c r="BG11" i="10"/>
  <c r="BG15" i="10"/>
  <c r="BG18" i="10"/>
  <c r="BG13" i="10"/>
  <c r="BO20" i="10"/>
  <c r="BO15" i="10"/>
  <c r="BO18" i="10"/>
  <c r="BO13" i="10"/>
  <c r="BO11" i="10"/>
  <c r="BO19" i="10"/>
  <c r="BO16" i="10"/>
  <c r="BO17" i="10"/>
  <c r="BO14" i="10"/>
  <c r="E6" i="10"/>
  <c r="I6" i="10"/>
  <c r="M6" i="10"/>
  <c r="U6" i="10"/>
  <c r="Y6" i="10"/>
  <c r="AC6" i="10"/>
  <c r="AG6" i="10"/>
  <c r="AK6" i="10"/>
  <c r="AO6" i="10"/>
  <c r="AS6" i="10"/>
  <c r="AW6" i="10"/>
  <c r="BA6" i="10"/>
  <c r="BE6" i="10"/>
  <c r="BI6" i="10"/>
  <c r="BM6" i="10"/>
  <c r="BQ6" i="10"/>
  <c r="G7" i="10"/>
  <c r="K7" i="10"/>
  <c r="O7" i="10"/>
  <c r="S7" i="10"/>
  <c r="AA7" i="10"/>
  <c r="AE7" i="10"/>
  <c r="AI7" i="10"/>
  <c r="AQ7" i="10"/>
  <c r="AU7" i="10"/>
  <c r="AY7" i="10"/>
  <c r="BG7" i="10"/>
  <c r="BK7" i="10"/>
  <c r="BO7" i="10"/>
  <c r="E8" i="10"/>
  <c r="I8" i="10"/>
  <c r="M8" i="10"/>
  <c r="Q8" i="10"/>
  <c r="U8" i="10"/>
  <c r="Y8" i="10"/>
  <c r="AC8" i="10"/>
  <c r="AG8" i="10"/>
  <c r="AK8" i="10"/>
  <c r="AO8" i="10"/>
  <c r="AS8" i="10"/>
  <c r="AW8" i="10"/>
  <c r="BA8" i="10"/>
  <c r="BE8" i="10"/>
  <c r="BI8" i="10"/>
  <c r="BM8" i="10"/>
  <c r="BQ8" i="10"/>
  <c r="G9" i="10"/>
  <c r="K9" i="10"/>
  <c r="U9" i="10"/>
  <c r="Z9" i="10"/>
  <c r="AK9" i="10"/>
  <c r="S10" i="10"/>
  <c r="AA10" i="10"/>
  <c r="AI10" i="10"/>
  <c r="AQ10" i="10"/>
  <c r="AY10" i="10"/>
  <c r="BG10" i="10"/>
  <c r="BO10" i="10"/>
  <c r="E11" i="10"/>
  <c r="M11" i="10"/>
  <c r="U11" i="10"/>
  <c r="AC11" i="10"/>
  <c r="AK11" i="10"/>
  <c r="AS11" i="10"/>
  <c r="BA11" i="10"/>
  <c r="BM11" i="10"/>
  <c r="S12" i="10"/>
  <c r="AI12" i="10"/>
  <c r="AY12" i="10"/>
  <c r="BO12" i="10"/>
  <c r="E13" i="10"/>
  <c r="U13" i="10"/>
  <c r="AK13" i="10"/>
  <c r="J20" i="10"/>
  <c r="J18" i="10"/>
  <c r="J16" i="10"/>
  <c r="J14" i="10"/>
  <c r="J12" i="10"/>
  <c r="J10" i="10"/>
  <c r="J19" i="10"/>
  <c r="J17" i="10"/>
  <c r="J13" i="10"/>
  <c r="J15" i="10"/>
  <c r="V20" i="10"/>
  <c r="V18" i="10"/>
  <c r="V16" i="10"/>
  <c r="V14" i="10"/>
  <c r="V19" i="10"/>
  <c r="V12" i="10"/>
  <c r="V10" i="10"/>
  <c r="V17" i="10"/>
  <c r="V15" i="10"/>
  <c r="V13" i="10"/>
  <c r="AH20" i="10"/>
  <c r="AH18" i="10"/>
  <c r="AH16" i="10"/>
  <c r="AH14" i="10"/>
  <c r="AH17" i="10"/>
  <c r="AH12" i="10"/>
  <c r="AH10" i="10"/>
  <c r="AH15" i="10"/>
  <c r="AH13" i="10"/>
  <c r="AH19" i="10"/>
  <c r="AP20" i="10"/>
  <c r="AP18" i="10"/>
  <c r="AP16" i="10"/>
  <c r="AP14" i="10"/>
  <c r="AP12" i="10"/>
  <c r="AP10" i="10"/>
  <c r="AP19" i="10"/>
  <c r="AP17" i="10"/>
  <c r="AP13" i="10"/>
  <c r="AP15" i="10"/>
  <c r="BB20" i="10"/>
  <c r="BB18" i="10"/>
  <c r="BB16" i="10"/>
  <c r="BB14" i="10"/>
  <c r="BB19" i="10"/>
  <c r="BB12" i="10"/>
  <c r="BB10" i="10"/>
  <c r="BB17" i="10"/>
  <c r="BB15" i="10"/>
  <c r="BB13" i="10"/>
  <c r="G17" i="10"/>
  <c r="G14" i="10"/>
  <c r="G20" i="10"/>
  <c r="G15" i="10"/>
  <c r="G13" i="10"/>
  <c r="G11" i="10"/>
  <c r="G18" i="10"/>
  <c r="G19" i="10"/>
  <c r="G16" i="10"/>
  <c r="O18" i="10"/>
  <c r="O19" i="10"/>
  <c r="O16" i="10"/>
  <c r="O13" i="10"/>
  <c r="O11" i="10"/>
  <c r="O17" i="10"/>
  <c r="O14" i="10"/>
  <c r="O20" i="10"/>
  <c r="O15" i="10"/>
  <c r="W17" i="10"/>
  <c r="W14" i="10"/>
  <c r="W20" i="10"/>
  <c r="W15" i="10"/>
  <c r="W13" i="10"/>
  <c r="W11" i="10"/>
  <c r="W18" i="10"/>
  <c r="W19" i="10"/>
  <c r="W16" i="10"/>
  <c r="AE18" i="10"/>
  <c r="AE19" i="10"/>
  <c r="AE16" i="10"/>
  <c r="AE13" i="10"/>
  <c r="AE11" i="10"/>
  <c r="AE17" i="10"/>
  <c r="AE14" i="10"/>
  <c r="AE20" i="10"/>
  <c r="AE15" i="10"/>
  <c r="AM20" i="10"/>
  <c r="AM17" i="10"/>
  <c r="AM14" i="10"/>
  <c r="AM15" i="10"/>
  <c r="AM13" i="10"/>
  <c r="AM11" i="10"/>
  <c r="AM18" i="10"/>
  <c r="AM19" i="10"/>
  <c r="AM16" i="10"/>
  <c r="AU20" i="10"/>
  <c r="AU18" i="10"/>
  <c r="AU19" i="10"/>
  <c r="AU16" i="10"/>
  <c r="AU13" i="10"/>
  <c r="AU11" i="10"/>
  <c r="AU17" i="10"/>
  <c r="AU14" i="10"/>
  <c r="AU15" i="10"/>
  <c r="BC20" i="10"/>
  <c r="BC17" i="10"/>
  <c r="BC14" i="10"/>
  <c r="BC15" i="10"/>
  <c r="BC11" i="10"/>
  <c r="BC18" i="10"/>
  <c r="BC13" i="10"/>
  <c r="BC19" i="10"/>
  <c r="BC16" i="10"/>
  <c r="BK20" i="10"/>
  <c r="BK18" i="10"/>
  <c r="BK13" i="10"/>
  <c r="BK19" i="10"/>
  <c r="BK16" i="10"/>
  <c r="BK11" i="10"/>
  <c r="BK17" i="10"/>
  <c r="BK14" i="10"/>
  <c r="BK15" i="10"/>
  <c r="Q6" i="10"/>
  <c r="D19" i="10"/>
  <c r="D17" i="10"/>
  <c r="D15" i="10"/>
  <c r="D18" i="10"/>
  <c r="D13" i="10"/>
  <c r="D11" i="10"/>
  <c r="D16" i="10"/>
  <c r="D14" i="10"/>
  <c r="D12" i="10"/>
  <c r="D20" i="10"/>
  <c r="H19" i="10"/>
  <c r="H17" i="10"/>
  <c r="H15" i="10"/>
  <c r="H20" i="10"/>
  <c r="H13" i="10"/>
  <c r="H11" i="10"/>
  <c r="H18" i="10"/>
  <c r="H16" i="10"/>
  <c r="H12" i="10"/>
  <c r="H14" i="10"/>
  <c r="L19" i="10"/>
  <c r="L17" i="10"/>
  <c r="L15" i="10"/>
  <c r="L14" i="10"/>
  <c r="L13" i="10"/>
  <c r="L11" i="10"/>
  <c r="L20" i="10"/>
  <c r="L18" i="10"/>
  <c r="L12" i="10"/>
  <c r="L16" i="10"/>
  <c r="P19" i="10"/>
  <c r="P17" i="10"/>
  <c r="P15" i="10"/>
  <c r="P16" i="10"/>
  <c r="P13" i="10"/>
  <c r="P11" i="10"/>
  <c r="P9" i="10"/>
  <c r="P14" i="10"/>
  <c r="P20" i="10"/>
  <c r="P12" i="10"/>
  <c r="P18" i="10"/>
  <c r="T19" i="10"/>
  <c r="T17" i="10"/>
  <c r="T15" i="10"/>
  <c r="T18" i="10"/>
  <c r="T13" i="10"/>
  <c r="T11" i="10"/>
  <c r="T9" i="10"/>
  <c r="T16" i="10"/>
  <c r="T14" i="10"/>
  <c r="T12" i="10"/>
  <c r="T20" i="10"/>
  <c r="X19" i="10"/>
  <c r="X17" i="10"/>
  <c r="X15" i="10"/>
  <c r="X20" i="10"/>
  <c r="X13" i="10"/>
  <c r="X11" i="10"/>
  <c r="X9" i="10"/>
  <c r="X18" i="10"/>
  <c r="X16" i="10"/>
  <c r="X12" i="10"/>
  <c r="X14" i="10"/>
  <c r="AB19" i="10"/>
  <c r="AB17" i="10"/>
  <c r="AB15" i="10"/>
  <c r="AB14" i="10"/>
  <c r="AB13" i="10"/>
  <c r="AB11" i="10"/>
  <c r="AB9" i="10"/>
  <c r="AB20" i="10"/>
  <c r="AB18" i="10"/>
  <c r="AB12" i="10"/>
  <c r="AB16" i="10"/>
  <c r="AF19" i="10"/>
  <c r="AF17" i="10"/>
  <c r="AF15" i="10"/>
  <c r="AF16" i="10"/>
  <c r="AF13" i="10"/>
  <c r="AF11" i="10"/>
  <c r="AF9" i="10"/>
  <c r="AF14" i="10"/>
  <c r="AF20" i="10"/>
  <c r="AF12" i="10"/>
  <c r="AF18" i="10"/>
  <c r="AJ19" i="10"/>
  <c r="AJ17" i="10"/>
  <c r="AJ15" i="10"/>
  <c r="AJ18" i="10"/>
  <c r="AJ13" i="10"/>
  <c r="AJ11" i="10"/>
  <c r="AJ9" i="10"/>
  <c r="AJ16" i="10"/>
  <c r="AJ14" i="10"/>
  <c r="AJ12" i="10"/>
  <c r="AJ20" i="10"/>
  <c r="AN19" i="10"/>
  <c r="AN17" i="10"/>
  <c r="AN15" i="10"/>
  <c r="AN13" i="10"/>
  <c r="AN11" i="10"/>
  <c r="AN9" i="10"/>
  <c r="AN20" i="10"/>
  <c r="AN18" i="10"/>
  <c r="AN16" i="10"/>
  <c r="AN12" i="10"/>
  <c r="AN14" i="10"/>
  <c r="AR19" i="10"/>
  <c r="AR17" i="10"/>
  <c r="AR15" i="10"/>
  <c r="AR20" i="10"/>
  <c r="AR14" i="10"/>
  <c r="AR13" i="10"/>
  <c r="AR11" i="10"/>
  <c r="AR9" i="10"/>
  <c r="AR18" i="10"/>
  <c r="AR12" i="10"/>
  <c r="AR16" i="10"/>
  <c r="AV19" i="10"/>
  <c r="AV17" i="10"/>
  <c r="AV15" i="10"/>
  <c r="AV16" i="10"/>
  <c r="AV13" i="10"/>
  <c r="AV11" i="10"/>
  <c r="AV9" i="10"/>
  <c r="AV14" i="10"/>
  <c r="AV12" i="10"/>
  <c r="AV20" i="10"/>
  <c r="AV18" i="10"/>
  <c r="AZ19" i="10"/>
  <c r="AZ17" i="10"/>
  <c r="AZ15" i="10"/>
  <c r="AZ13" i="10"/>
  <c r="AZ18" i="10"/>
  <c r="AZ11" i="10"/>
  <c r="AZ9" i="10"/>
  <c r="AZ16" i="10"/>
  <c r="AZ20" i="10"/>
  <c r="AZ14" i="10"/>
  <c r="AZ12" i="10"/>
  <c r="BD19" i="10"/>
  <c r="BD17" i="10"/>
  <c r="BD15" i="10"/>
  <c r="BD13" i="10"/>
  <c r="BD11" i="10"/>
  <c r="BD20" i="10"/>
  <c r="BD18" i="10"/>
  <c r="BD16" i="10"/>
  <c r="BD12" i="10"/>
  <c r="BD14" i="10"/>
  <c r="BH19" i="10"/>
  <c r="BH17" i="10"/>
  <c r="BH15" i="10"/>
  <c r="BH13" i="10"/>
  <c r="BH20" i="10"/>
  <c r="BH14" i="10"/>
  <c r="BH11" i="10"/>
  <c r="BH18" i="10"/>
  <c r="BH12" i="10"/>
  <c r="BH16" i="10"/>
  <c r="BL19" i="10"/>
  <c r="BL17" i="10"/>
  <c r="BL15" i="10"/>
  <c r="BL13" i="10"/>
  <c r="BL16" i="10"/>
  <c r="BL11" i="10"/>
  <c r="BL14" i="10"/>
  <c r="BL12" i="10"/>
  <c r="BL20" i="10"/>
  <c r="BL18" i="10"/>
  <c r="BP19" i="10"/>
  <c r="BP17" i="10"/>
  <c r="BP15" i="10"/>
  <c r="BP13" i="10"/>
  <c r="BP18" i="10"/>
  <c r="BP11" i="10"/>
  <c r="BP16" i="10"/>
  <c r="BP20" i="10"/>
  <c r="BP14" i="10"/>
  <c r="BP12" i="10"/>
  <c r="F6" i="10"/>
  <c r="J6" i="10"/>
  <c r="N6" i="10"/>
  <c r="R6" i="10"/>
  <c r="V6" i="10"/>
  <c r="Z6" i="10"/>
  <c r="AD6" i="10"/>
  <c r="AH6" i="10"/>
  <c r="AL6" i="10"/>
  <c r="AP6" i="10"/>
  <c r="AT6" i="10"/>
  <c r="AX6" i="10"/>
  <c r="BB6" i="10"/>
  <c r="BF6" i="10"/>
  <c r="BJ6" i="10"/>
  <c r="BN6" i="10"/>
  <c r="D7" i="10"/>
  <c r="H7" i="10"/>
  <c r="L7" i="10"/>
  <c r="P7" i="10"/>
  <c r="T7" i="10"/>
  <c r="X7" i="10"/>
  <c r="AB7" i="10"/>
  <c r="AF7" i="10"/>
  <c r="AJ7" i="10"/>
  <c r="AN7" i="10"/>
  <c r="AR7" i="10"/>
  <c r="AV7" i="10"/>
  <c r="AZ7" i="10"/>
  <c r="BD7" i="10"/>
  <c r="BH7" i="10"/>
  <c r="BL7" i="10"/>
  <c r="BP7" i="10"/>
  <c r="F8" i="10"/>
  <c r="J8" i="10"/>
  <c r="N8" i="10"/>
  <c r="R8" i="10"/>
  <c r="V8" i="10"/>
  <c r="Z8" i="10"/>
  <c r="AD8" i="10"/>
  <c r="AH8" i="10"/>
  <c r="AL8" i="10"/>
  <c r="AP8" i="10"/>
  <c r="AT8" i="10"/>
  <c r="AX8" i="10"/>
  <c r="BB8" i="10"/>
  <c r="BF8" i="10"/>
  <c r="BJ8" i="10"/>
  <c r="BN8" i="10"/>
  <c r="D9" i="10"/>
  <c r="H9" i="10"/>
  <c r="L9" i="10"/>
  <c r="Q9" i="10"/>
  <c r="V9" i="10"/>
  <c r="AA9" i="10"/>
  <c r="AG9" i="10"/>
  <c r="AL9" i="10"/>
  <c r="AQ9" i="10"/>
  <c r="AW9" i="10"/>
  <c r="H10" i="10"/>
  <c r="M10" i="10"/>
  <c r="T10" i="10"/>
  <c r="AB10" i="10"/>
  <c r="AJ10" i="10"/>
  <c r="AR10" i="10"/>
  <c r="AZ10" i="10"/>
  <c r="BH10" i="10"/>
  <c r="BP10" i="10"/>
  <c r="F11" i="10"/>
  <c r="N11" i="10"/>
  <c r="V11" i="10"/>
  <c r="AD11" i="10"/>
  <c r="AL11" i="10"/>
  <c r="AT11" i="10"/>
  <c r="BB11" i="10"/>
  <c r="BQ11" i="10"/>
  <c r="G12" i="10"/>
  <c r="W12" i="10"/>
  <c r="AM12" i="10"/>
  <c r="BC12" i="10"/>
  <c r="I13" i="10"/>
  <c r="Y13" i="10"/>
  <c r="AO13" i="10"/>
  <c r="F31" i="10"/>
  <c r="F29" i="10"/>
  <c r="F27" i="10"/>
  <c r="F30" i="10"/>
  <c r="F28" i="10"/>
  <c r="F26" i="10"/>
  <c r="F24" i="10"/>
  <c r="F22" i="10"/>
  <c r="F25" i="10"/>
  <c r="F23" i="10"/>
  <c r="J31" i="10"/>
  <c r="J29" i="10"/>
  <c r="J27" i="10"/>
  <c r="J30" i="10"/>
  <c r="J26" i="10"/>
  <c r="J24" i="10"/>
  <c r="J22" i="10"/>
  <c r="J28" i="10"/>
  <c r="J23" i="10"/>
  <c r="J25" i="10"/>
  <c r="N31" i="10"/>
  <c r="N29" i="10"/>
  <c r="N27" i="10"/>
  <c r="N26" i="10"/>
  <c r="N24" i="10"/>
  <c r="N22" i="10"/>
  <c r="N30" i="10"/>
  <c r="N28" i="10"/>
  <c r="N25" i="10"/>
  <c r="N23" i="10"/>
  <c r="R31" i="10"/>
  <c r="R29" i="10"/>
  <c r="R27" i="10"/>
  <c r="R28" i="10"/>
  <c r="R26" i="10"/>
  <c r="R24" i="10"/>
  <c r="R22" i="10"/>
  <c r="R30" i="10"/>
  <c r="R23" i="10"/>
  <c r="R25" i="10"/>
  <c r="V31" i="10"/>
  <c r="V29" i="10"/>
  <c r="V27" i="10"/>
  <c r="V30" i="10"/>
  <c r="V28" i="10"/>
  <c r="V26" i="10"/>
  <c r="V24" i="10"/>
  <c r="V22" i="10"/>
  <c r="V25" i="10"/>
  <c r="V23" i="10"/>
  <c r="Z31" i="10"/>
  <c r="Z29" i="10"/>
  <c r="Z27" i="10"/>
  <c r="Z30" i="10"/>
  <c r="Z26" i="10"/>
  <c r="Z24" i="10"/>
  <c r="Z22" i="10"/>
  <c r="Z28" i="10"/>
  <c r="Z25" i="10"/>
  <c r="Z23" i="10"/>
  <c r="AD31" i="10"/>
  <c r="AD29" i="10"/>
  <c r="AD27" i="10"/>
  <c r="AD26" i="10"/>
  <c r="AD24" i="10"/>
  <c r="AD22" i="10"/>
  <c r="AD30" i="10"/>
  <c r="AD28" i="10"/>
  <c r="AD25" i="10"/>
  <c r="AD23" i="10"/>
  <c r="AH31" i="10"/>
  <c r="AH29" i="10"/>
  <c r="AH27" i="10"/>
  <c r="AH28" i="10"/>
  <c r="AH26" i="10"/>
  <c r="AH24" i="10"/>
  <c r="AH22" i="10"/>
  <c r="AH30" i="10"/>
  <c r="AH25" i="10"/>
  <c r="AH23" i="10"/>
  <c r="AL31" i="10"/>
  <c r="AL29" i="10"/>
  <c r="AL27" i="10"/>
  <c r="AL30" i="10"/>
  <c r="AL28" i="10"/>
  <c r="AL26" i="10"/>
  <c r="AL24" i="10"/>
  <c r="AL22" i="10"/>
  <c r="AL25" i="10"/>
  <c r="AL23" i="10"/>
  <c r="AP31" i="10"/>
  <c r="AP29" i="10"/>
  <c r="AP27" i="10"/>
  <c r="AP30" i="10"/>
  <c r="AP26" i="10"/>
  <c r="AP24" i="10"/>
  <c r="AP22" i="10"/>
  <c r="AP28" i="10"/>
  <c r="AP25" i="10"/>
  <c r="AP23" i="10"/>
  <c r="AT31" i="10"/>
  <c r="AT29" i="10"/>
  <c r="AT27" i="10"/>
  <c r="AT26" i="10"/>
  <c r="AT24" i="10"/>
  <c r="AT22" i="10"/>
  <c r="AT30" i="10"/>
  <c r="AT28" i="10"/>
  <c r="AT25" i="10"/>
  <c r="AT23" i="10"/>
  <c r="AX31" i="10"/>
  <c r="AX29" i="10"/>
  <c r="AX27" i="10"/>
  <c r="AX28" i="10"/>
  <c r="AX26" i="10"/>
  <c r="AX24" i="10"/>
  <c r="AX22" i="10"/>
  <c r="AX30" i="10"/>
  <c r="AX25" i="10"/>
  <c r="AX23" i="10"/>
  <c r="BB31" i="10"/>
  <c r="BB29" i="10"/>
  <c r="BB27" i="10"/>
  <c r="BB30" i="10"/>
  <c r="BB28" i="10"/>
  <c r="BB24" i="10"/>
  <c r="BB22" i="10"/>
  <c r="BB26" i="10"/>
  <c r="BB25" i="10"/>
  <c r="BB23" i="10"/>
  <c r="BF31" i="10"/>
  <c r="BF29" i="10"/>
  <c r="BF27" i="10"/>
  <c r="BF30" i="10"/>
  <c r="BF24" i="10"/>
  <c r="BF22" i="10"/>
  <c r="BF28" i="10"/>
  <c r="BF26" i="10"/>
  <c r="BF25" i="10"/>
  <c r="BF23" i="10"/>
  <c r="BJ31" i="10"/>
  <c r="BJ29" i="10"/>
  <c r="BJ27" i="10"/>
  <c r="BJ26" i="10"/>
  <c r="BJ24" i="10"/>
  <c r="BJ22" i="10"/>
  <c r="BJ30" i="10"/>
  <c r="BJ28" i="10"/>
  <c r="BJ25" i="10"/>
  <c r="BJ23" i="10"/>
  <c r="BN31" i="10"/>
  <c r="BN29" i="10"/>
  <c r="BN27" i="10"/>
  <c r="BN28" i="10"/>
  <c r="BN26" i="10"/>
  <c r="BN24" i="10"/>
  <c r="BN22" i="10"/>
  <c r="BN30" i="10"/>
  <c r="BN25" i="10"/>
  <c r="BN23" i="10"/>
  <c r="G31" i="10"/>
  <c r="G28" i="10"/>
  <c r="G26" i="10"/>
  <c r="G24" i="10"/>
  <c r="G22" i="10"/>
  <c r="G29" i="10"/>
  <c r="G25" i="10"/>
  <c r="G30" i="10"/>
  <c r="G27" i="10"/>
  <c r="K31" i="10"/>
  <c r="K30" i="10"/>
  <c r="K27" i="10"/>
  <c r="K26" i="10"/>
  <c r="K24" i="10"/>
  <c r="K22" i="10"/>
  <c r="K28" i="10"/>
  <c r="K25" i="10"/>
  <c r="K29" i="10"/>
  <c r="O31" i="10"/>
  <c r="O29" i="10"/>
  <c r="O26" i="10"/>
  <c r="O24" i="10"/>
  <c r="O22" i="10"/>
  <c r="O30" i="10"/>
  <c r="O27" i="10"/>
  <c r="O28" i="10"/>
  <c r="O25" i="10"/>
  <c r="S31" i="10"/>
  <c r="S26" i="10"/>
  <c r="S24" i="10"/>
  <c r="S22" i="10"/>
  <c r="S29" i="10"/>
  <c r="S30" i="10"/>
  <c r="S27" i="10"/>
  <c r="S25" i="10"/>
  <c r="S28" i="10"/>
  <c r="W31" i="10"/>
  <c r="W28" i="10"/>
  <c r="W26" i="10"/>
  <c r="W24" i="10"/>
  <c r="W22" i="10"/>
  <c r="W29" i="10"/>
  <c r="W25" i="10"/>
  <c r="W30" i="10"/>
  <c r="W27" i="10"/>
  <c r="AA31" i="10"/>
  <c r="AA30" i="10"/>
  <c r="AA27" i="10"/>
  <c r="AA26" i="10"/>
  <c r="AA24" i="10"/>
  <c r="AA22" i="10"/>
  <c r="AA28" i="10"/>
  <c r="AA25" i="10"/>
  <c r="AA29" i="10"/>
  <c r="AE31" i="10"/>
  <c r="AE29" i="10"/>
  <c r="AE26" i="10"/>
  <c r="AE24" i="10"/>
  <c r="AE22" i="10"/>
  <c r="AE30" i="10"/>
  <c r="AE27" i="10"/>
  <c r="AE28" i="10"/>
  <c r="AE25" i="10"/>
  <c r="AI31" i="10"/>
  <c r="AI26" i="10"/>
  <c r="AI24" i="10"/>
  <c r="AI22" i="10"/>
  <c r="AI29" i="10"/>
  <c r="AI30" i="10"/>
  <c r="AI27" i="10"/>
  <c r="AI25" i="10"/>
  <c r="AI28" i="10"/>
  <c r="AM31" i="10"/>
  <c r="AM28" i="10"/>
  <c r="AM26" i="10"/>
  <c r="AM24" i="10"/>
  <c r="AM22" i="10"/>
  <c r="AM29" i="10"/>
  <c r="AM25" i="10"/>
  <c r="AM30" i="10"/>
  <c r="AM27" i="10"/>
  <c r="AQ31" i="10"/>
  <c r="AQ30" i="10"/>
  <c r="AQ27" i="10"/>
  <c r="AQ26" i="10"/>
  <c r="AQ24" i="10"/>
  <c r="AQ22" i="10"/>
  <c r="AQ28" i="10"/>
  <c r="AQ25" i="10"/>
  <c r="AQ29" i="10"/>
  <c r="AU31" i="10"/>
  <c r="AU29" i="10"/>
  <c r="AU26" i="10"/>
  <c r="AU24" i="10"/>
  <c r="AU22" i="10"/>
  <c r="AU30" i="10"/>
  <c r="AU27" i="10"/>
  <c r="AU28" i="10"/>
  <c r="AU25" i="10"/>
  <c r="AY31" i="10"/>
  <c r="AY26" i="10"/>
  <c r="AY24" i="10"/>
  <c r="AY22" i="10"/>
  <c r="AY29" i="10"/>
  <c r="AY30" i="10"/>
  <c r="AY27" i="10"/>
  <c r="AY25" i="10"/>
  <c r="AY28" i="10"/>
  <c r="BC31" i="10"/>
  <c r="BC28" i="10"/>
  <c r="BC24" i="10"/>
  <c r="BC22" i="10"/>
  <c r="BC26" i="10"/>
  <c r="BC29" i="10"/>
  <c r="BC25" i="10"/>
  <c r="BC30" i="10"/>
  <c r="BC27" i="10"/>
  <c r="BG31" i="10"/>
  <c r="BG30" i="10"/>
  <c r="BG27" i="10"/>
  <c r="BG24" i="10"/>
  <c r="BG22" i="10"/>
  <c r="BG28" i="10"/>
  <c r="BG26" i="10"/>
  <c r="BG25" i="10"/>
  <c r="BG29" i="10"/>
  <c r="BK31" i="10"/>
  <c r="BK29" i="10"/>
  <c r="BK24" i="10"/>
  <c r="BK22" i="10"/>
  <c r="BK30" i="10"/>
  <c r="BK27" i="10"/>
  <c r="BK28" i="10"/>
  <c r="BK25" i="10"/>
  <c r="BK26" i="10"/>
  <c r="BO31" i="10"/>
  <c r="BO26" i="10"/>
  <c r="BO24" i="10"/>
  <c r="BO22" i="10"/>
  <c r="BO29" i="10"/>
  <c r="BO30" i="10"/>
  <c r="BO27" i="10"/>
  <c r="BO25" i="10"/>
  <c r="BO28" i="10"/>
  <c r="G23" i="10"/>
  <c r="O23" i="10"/>
  <c r="W23" i="10"/>
  <c r="AE23" i="10"/>
  <c r="AM23" i="10"/>
  <c r="AU23" i="10"/>
  <c r="BC23" i="10"/>
  <c r="BK23" i="10"/>
  <c r="D31" i="10"/>
  <c r="D30" i="10"/>
  <c r="D28" i="10"/>
  <c r="D29" i="10"/>
  <c r="D27" i="10"/>
  <c r="D25" i="10"/>
  <c r="D23" i="10"/>
  <c r="D26" i="10"/>
  <c r="H31" i="10"/>
  <c r="H30" i="10"/>
  <c r="H28" i="10"/>
  <c r="H29" i="10"/>
  <c r="H25" i="10"/>
  <c r="H23" i="10"/>
  <c r="H27" i="10"/>
  <c r="H26" i="10"/>
  <c r="L31" i="10"/>
  <c r="L30" i="10"/>
  <c r="L28" i="10"/>
  <c r="L25" i="10"/>
  <c r="L23" i="10"/>
  <c r="L29" i="10"/>
  <c r="L27" i="10"/>
  <c r="L26" i="10"/>
  <c r="P31" i="10"/>
  <c r="P30" i="10"/>
  <c r="P28" i="10"/>
  <c r="P27" i="10"/>
  <c r="P25" i="10"/>
  <c r="P23" i="10"/>
  <c r="P29" i="10"/>
  <c r="P26" i="10"/>
  <c r="T31" i="10"/>
  <c r="T30" i="10"/>
  <c r="T28" i="10"/>
  <c r="T29" i="10"/>
  <c r="T27" i="10"/>
  <c r="T25" i="10"/>
  <c r="T23" i="10"/>
  <c r="T26" i="10"/>
  <c r="X31" i="10"/>
  <c r="X30" i="10"/>
  <c r="X28" i="10"/>
  <c r="X29" i="10"/>
  <c r="X25" i="10"/>
  <c r="X23" i="10"/>
  <c r="X27" i="10"/>
  <c r="X26" i="10"/>
  <c r="AB31" i="10"/>
  <c r="AB30" i="10"/>
  <c r="AB28" i="10"/>
  <c r="AB25" i="10"/>
  <c r="AB23" i="10"/>
  <c r="AB29" i="10"/>
  <c r="AB27" i="10"/>
  <c r="AB26" i="10"/>
  <c r="AF31" i="10"/>
  <c r="AF30" i="10"/>
  <c r="AF28" i="10"/>
  <c r="AF27" i="10"/>
  <c r="AF25" i="10"/>
  <c r="AF23" i="10"/>
  <c r="AF29" i="10"/>
  <c r="AF26" i="10"/>
  <c r="AJ31" i="10"/>
  <c r="AJ30" i="10"/>
  <c r="AJ28" i="10"/>
  <c r="AJ29" i="10"/>
  <c r="AJ27" i="10"/>
  <c r="AJ25" i="10"/>
  <c r="AJ23" i="10"/>
  <c r="AJ26" i="10"/>
  <c r="AN31" i="10"/>
  <c r="AN30" i="10"/>
  <c r="AN28" i="10"/>
  <c r="AN29" i="10"/>
  <c r="AN25" i="10"/>
  <c r="AN23" i="10"/>
  <c r="AN27" i="10"/>
  <c r="AN26" i="10"/>
  <c r="AR31" i="10"/>
  <c r="AR30" i="10"/>
  <c r="AR28" i="10"/>
  <c r="AR25" i="10"/>
  <c r="AR23" i="10"/>
  <c r="AR29" i="10"/>
  <c r="AR27" i="10"/>
  <c r="AR26" i="10"/>
  <c r="AV31" i="10"/>
  <c r="AV30" i="10"/>
  <c r="AV28" i="10"/>
  <c r="AV27" i="10"/>
  <c r="AV25" i="10"/>
  <c r="AV23" i="10"/>
  <c r="AV29" i="10"/>
  <c r="AV26" i="10"/>
  <c r="H22" i="10"/>
  <c r="P22" i="10"/>
  <c r="X22" i="10"/>
  <c r="AF22" i="10"/>
  <c r="AN22" i="10"/>
  <c r="AV22" i="10"/>
  <c r="D24" i="10"/>
  <c r="L24" i="10"/>
  <c r="T24" i="10"/>
  <c r="AB24" i="10"/>
  <c r="AJ24" i="10"/>
  <c r="AR24" i="10"/>
  <c r="Q27" i="10"/>
  <c r="AG27" i="10"/>
  <c r="BH27" i="10"/>
  <c r="I28" i="10"/>
  <c r="Y28" i="10"/>
  <c r="AO28" i="10"/>
  <c r="BE28" i="10"/>
  <c r="E29" i="10"/>
  <c r="U29" i="10"/>
  <c r="AK29" i="10"/>
  <c r="BA29" i="10"/>
  <c r="BQ29" i="10"/>
  <c r="M30" i="10"/>
  <c r="AC30" i="10"/>
  <c r="AS30" i="10"/>
  <c r="BI30" i="10"/>
  <c r="E26" i="10"/>
  <c r="I26" i="10"/>
  <c r="M26" i="10"/>
  <c r="Q26" i="10"/>
  <c r="U26" i="10"/>
  <c r="Y26" i="10"/>
  <c r="AC26" i="10"/>
  <c r="AG26" i="10"/>
  <c r="AK26" i="10"/>
  <c r="AO26" i="10"/>
  <c r="AS26" i="10"/>
  <c r="AW26" i="10"/>
  <c r="BM26" i="10"/>
  <c r="M27" i="10"/>
  <c r="AC27" i="10"/>
  <c r="AS27" i="10"/>
  <c r="BI27" i="10"/>
  <c r="E28" i="10"/>
  <c r="U28" i="10"/>
  <c r="AK28" i="10"/>
  <c r="BA28" i="10"/>
  <c r="BQ28" i="10"/>
  <c r="Q29" i="10"/>
  <c r="AG29" i="10"/>
  <c r="AW29" i="10"/>
  <c r="BM29" i="10"/>
  <c r="I30" i="10"/>
  <c r="Y30" i="10"/>
  <c r="AO30" i="10"/>
  <c r="BE30" i="10"/>
  <c r="AZ31" i="10"/>
  <c r="AZ30" i="10"/>
  <c r="AZ28" i="10"/>
  <c r="AZ26" i="10"/>
  <c r="BD31" i="10"/>
  <c r="BD30" i="10"/>
  <c r="BD28" i="10"/>
  <c r="BD26" i="10"/>
  <c r="BH31" i="10"/>
  <c r="BH30" i="10"/>
  <c r="BH28" i="10"/>
  <c r="BH26" i="10"/>
  <c r="BL31" i="10"/>
  <c r="BL30" i="10"/>
  <c r="BL28" i="10"/>
  <c r="BL26" i="10"/>
  <c r="BP31" i="10"/>
  <c r="BP30" i="10"/>
  <c r="BP28" i="10"/>
  <c r="BP26" i="10"/>
  <c r="AZ23" i="10"/>
  <c r="BD23" i="10"/>
  <c r="BH23" i="10"/>
  <c r="BL23" i="10"/>
  <c r="BP23" i="10"/>
  <c r="AZ25" i="10"/>
  <c r="BD25" i="10"/>
  <c r="BH25" i="10"/>
  <c r="BL25" i="10"/>
  <c r="BP25" i="10"/>
  <c r="BI26" i="10"/>
  <c r="I27" i="10"/>
  <c r="Y27" i="10"/>
  <c r="AO27" i="10"/>
  <c r="AZ27" i="10"/>
  <c r="BE27" i="10"/>
  <c r="BP27" i="10"/>
  <c r="Q28" i="10"/>
  <c r="AG28" i="10"/>
  <c r="AW28" i="10"/>
  <c r="BM28" i="10"/>
  <c r="M29" i="10"/>
  <c r="AC29" i="10"/>
  <c r="AS29" i="10"/>
  <c r="BD29" i="10"/>
  <c r="BI29" i="10"/>
  <c r="E30" i="10"/>
  <c r="U30" i="10"/>
  <c r="AK30" i="10"/>
  <c r="BA30" i="10"/>
  <c r="BQ30" i="10"/>
  <c r="E23" i="10"/>
  <c r="I23" i="10"/>
  <c r="M23" i="10"/>
  <c r="Q23" i="10"/>
  <c r="U23" i="10"/>
  <c r="Y23" i="10"/>
  <c r="AC23" i="10"/>
  <c r="AG23" i="10"/>
  <c r="AK23" i="10"/>
  <c r="AO23" i="10"/>
  <c r="AS23" i="10"/>
  <c r="AW23" i="10"/>
  <c r="BA23" i="10"/>
  <c r="BE23" i="10"/>
  <c r="BI23" i="10"/>
  <c r="BM23" i="10"/>
  <c r="BQ23" i="10"/>
  <c r="E25" i="10"/>
  <c r="I25" i="10"/>
  <c r="M25" i="10"/>
  <c r="Q25" i="10"/>
  <c r="U25" i="10"/>
  <c r="Y25" i="10"/>
  <c r="AC25" i="10"/>
  <c r="AG25" i="10"/>
  <c r="AK25" i="10"/>
  <c r="AO25" i="10"/>
  <c r="AS25" i="10"/>
  <c r="AW25" i="10"/>
  <c r="BA25" i="10"/>
  <c r="BE25" i="10"/>
  <c r="BI25" i="10"/>
  <c r="BM25" i="10"/>
  <c r="BQ25" i="10"/>
  <c r="BE26" i="10"/>
  <c r="E27" i="10"/>
  <c r="U27" i="10"/>
  <c r="AK27" i="10"/>
  <c r="BA27" i="10"/>
  <c r="BL27" i="10"/>
  <c r="BQ27" i="10"/>
  <c r="M28" i="10"/>
  <c r="AC28" i="10"/>
  <c r="AS28" i="10"/>
  <c r="BI28" i="10"/>
  <c r="I29" i="10"/>
  <c r="Y29" i="10"/>
  <c r="AO29" i="10"/>
  <c r="AZ29" i="10"/>
  <c r="BE29" i="10"/>
  <c r="BP29" i="10"/>
  <c r="Q30" i="10"/>
  <c r="AG30" i="10"/>
  <c r="AW30" i="10"/>
  <c r="BM30" i="10"/>
  <c r="W33" i="10"/>
  <c r="AA33" i="10"/>
  <c r="AE33" i="10"/>
  <c r="AI33" i="10"/>
  <c r="AM33" i="10"/>
  <c r="AQ33" i="10"/>
  <c r="AU33" i="10"/>
  <c r="AY33" i="10"/>
  <c r="BC33" i="10"/>
  <c r="BG33" i="10"/>
  <c r="BK33" i="10"/>
  <c r="BO33" i="10"/>
  <c r="BD34" i="10"/>
  <c r="BH34" i="10"/>
  <c r="BL34" i="10"/>
  <c r="BP34" i="10"/>
  <c r="Y35" i="10"/>
  <c r="AC35" i="10"/>
  <c r="AG35" i="10"/>
  <c r="AK35" i="10"/>
  <c r="AO35" i="10"/>
  <c r="AS35" i="10"/>
  <c r="AW35" i="10"/>
  <c r="BA35" i="10"/>
  <c r="BE35" i="10"/>
  <c r="BI35" i="10"/>
  <c r="BM35" i="10"/>
  <c r="BQ35" i="10"/>
  <c r="Z36" i="10"/>
  <c r="AD36" i="10"/>
  <c r="AH36" i="10"/>
  <c r="AL36" i="10"/>
  <c r="AP36" i="10"/>
  <c r="AT36" i="10"/>
  <c r="AX36" i="10"/>
  <c r="BB36" i="10"/>
  <c r="BF36" i="10"/>
  <c r="BJ36" i="10"/>
  <c r="BN36" i="10"/>
  <c r="X33" i="10"/>
  <c r="AB33" i="10"/>
  <c r="AF33" i="10"/>
  <c r="AJ33" i="10"/>
  <c r="AN33" i="10"/>
  <c r="AR33" i="10"/>
  <c r="AV33" i="10"/>
  <c r="AZ33" i="10"/>
  <c r="BD33" i="10"/>
  <c r="BH33" i="10"/>
  <c r="BL33" i="10"/>
  <c r="BP33" i="10"/>
  <c r="BE34" i="10"/>
  <c r="BI34" i="10"/>
  <c r="BM34" i="10"/>
  <c r="BQ34" i="10"/>
  <c r="Z35" i="10"/>
  <c r="AD35" i="10"/>
  <c r="AH35" i="10"/>
  <c r="AL35" i="10"/>
  <c r="AP35" i="10"/>
  <c r="AT35" i="10"/>
  <c r="AX35" i="10"/>
  <c r="BB35" i="10"/>
  <c r="BF35" i="10"/>
  <c r="BJ35" i="10"/>
  <c r="BN35" i="10"/>
  <c r="W36" i="10"/>
  <c r="AA36" i="10"/>
  <c r="AE36" i="10"/>
  <c r="AI36" i="10"/>
  <c r="AM36" i="10"/>
  <c r="AQ36" i="10"/>
  <c r="AU36" i="10"/>
  <c r="AY36" i="10"/>
  <c r="BC36" i="10"/>
  <c r="BG36" i="10"/>
  <c r="BK36" i="10"/>
  <c r="BO36" i="10"/>
  <c r="Y33" i="10"/>
  <c r="AC33" i="10"/>
  <c r="AG33" i="10"/>
  <c r="AK33" i="10"/>
  <c r="AO33" i="10"/>
  <c r="AS33" i="10"/>
  <c r="AW33" i="10"/>
  <c r="BA33" i="10"/>
  <c r="BE33" i="10"/>
  <c r="BI33" i="10"/>
  <c r="BM33" i="10"/>
  <c r="BQ33" i="10"/>
  <c r="BF34" i="10"/>
  <c r="BJ34" i="10"/>
  <c r="BN34" i="10"/>
  <c r="W35" i="10"/>
  <c r="AA35" i="10"/>
  <c r="AE35" i="10"/>
  <c r="AI35" i="10"/>
  <c r="AM35" i="10"/>
  <c r="AQ35" i="10"/>
  <c r="AU35" i="10"/>
  <c r="AY35" i="10"/>
  <c r="BC35" i="10"/>
  <c r="BG35" i="10"/>
  <c r="BK35" i="10"/>
  <c r="BO35" i="10"/>
  <c r="X36" i="10"/>
  <c r="AB36" i="10"/>
  <c r="AF36" i="10"/>
  <c r="AJ36" i="10"/>
  <c r="AN36" i="10"/>
  <c r="AR36" i="10"/>
  <c r="AV36" i="10"/>
  <c r="AZ36" i="10"/>
  <c r="BD36" i="10"/>
  <c r="BH36" i="10"/>
  <c r="BL36" i="10"/>
  <c r="BP36" i="10"/>
  <c r="AB287" i="9"/>
  <c r="AB286" i="9"/>
  <c r="AQ286" i="9"/>
  <c r="AQ288" i="9"/>
  <c r="AM288" i="9"/>
  <c r="S286" i="9"/>
  <c r="AZ287" i="9"/>
  <c r="AC287" i="9"/>
  <c r="AC286" i="9"/>
  <c r="AA288" i="9"/>
  <c r="AF287" i="9"/>
  <c r="G288" i="9"/>
  <c r="AW287" i="9"/>
  <c r="Y287" i="9"/>
  <c r="Y286" i="9"/>
  <c r="AL286" i="9"/>
  <c r="AL288" i="9"/>
  <c r="AH286" i="9"/>
  <c r="N288" i="9"/>
  <c r="J286" i="9"/>
  <c r="J288" i="9"/>
  <c r="BR5" i="8"/>
  <c r="BR21" i="8"/>
  <c r="BR32" i="8"/>
  <c r="BQ32" i="8"/>
  <c r="BQ35" i="8" s="1"/>
  <c r="BP32" i="8"/>
  <c r="BP35" i="8" s="1"/>
  <c r="BO32" i="8"/>
  <c r="BO34" i="8" s="1"/>
  <c r="BN32" i="8"/>
  <c r="BN33" i="8" s="1"/>
  <c r="BM32" i="8"/>
  <c r="BL32" i="8"/>
  <c r="BK32" i="8"/>
  <c r="BJ32" i="8"/>
  <c r="BI32" i="8"/>
  <c r="BI33" i="8" s="1"/>
  <c r="BH32" i="8"/>
  <c r="BH35" i="8" s="1"/>
  <c r="BG32" i="8"/>
  <c r="BG34" i="8" s="1"/>
  <c r="BF32" i="8"/>
  <c r="BF33" i="8" s="1"/>
  <c r="BE32" i="8"/>
  <c r="BE36" i="8" s="1"/>
  <c r="BD32" i="8"/>
  <c r="BD33" i="8" s="1"/>
  <c r="BC32" i="8"/>
  <c r="BB32" i="8"/>
  <c r="BA32" i="8"/>
  <c r="BA35" i="8" s="1"/>
  <c r="AZ32" i="8"/>
  <c r="AZ35" i="8" s="1"/>
  <c r="AY32" i="8"/>
  <c r="AX32" i="8"/>
  <c r="AX33" i="8" s="1"/>
  <c r="AW32" i="8"/>
  <c r="AV32" i="8"/>
  <c r="AU32" i="8"/>
  <c r="AU33" i="8" s="1"/>
  <c r="AT32" i="8"/>
  <c r="AT33" i="8" s="1"/>
  <c r="AS32" i="8"/>
  <c r="AS35" i="8" s="1"/>
  <c r="AR32" i="8"/>
  <c r="AR35" i="8" s="1"/>
  <c r="AQ32" i="8"/>
  <c r="AP32" i="8"/>
  <c r="AP33" i="8" s="1"/>
  <c r="AO32" i="8"/>
  <c r="AO35" i="8" s="1"/>
  <c r="AN32" i="8"/>
  <c r="AN33" i="8" s="1"/>
  <c r="AM32" i="8"/>
  <c r="AL32" i="8"/>
  <c r="AK32" i="8"/>
  <c r="AK33" i="8" s="1"/>
  <c r="AJ32" i="8"/>
  <c r="AJ35" i="8" s="1"/>
  <c r="AI32" i="8"/>
  <c r="AH32" i="8"/>
  <c r="AH33" i="8" s="1"/>
  <c r="AG32" i="8"/>
  <c r="AF32" i="8"/>
  <c r="AE32" i="8"/>
  <c r="AE33" i="8" s="1"/>
  <c r="AD32" i="8"/>
  <c r="AC32" i="8"/>
  <c r="AC35" i="8" s="1"/>
  <c r="AB32" i="8"/>
  <c r="AB35" i="8" s="1"/>
  <c r="AA32" i="8"/>
  <c r="AA33" i="8" s="1"/>
  <c r="Z32" i="8"/>
  <c r="Z33" i="8" s="1"/>
  <c r="Y32" i="8"/>
  <c r="Y36" i="8" s="1"/>
  <c r="X32" i="8"/>
  <c r="X33" i="8" s="1"/>
  <c r="W32" i="8"/>
  <c r="V32" i="8"/>
  <c r="V33" i="8" s="1"/>
  <c r="U32" i="8"/>
  <c r="U33" i="8" s="1"/>
  <c r="T32" i="8"/>
  <c r="T33" i="8" s="1"/>
  <c r="S32" i="8"/>
  <c r="S33" i="8" s="1"/>
  <c r="R32" i="8"/>
  <c r="R33" i="8" s="1"/>
  <c r="Q32" i="8"/>
  <c r="Q33" i="8" s="1"/>
  <c r="P32" i="8"/>
  <c r="P33" i="8" s="1"/>
  <c r="O32" i="8"/>
  <c r="O33" i="8" s="1"/>
  <c r="N32" i="8"/>
  <c r="N33" i="8" s="1"/>
  <c r="M32" i="8"/>
  <c r="M33" i="8" s="1"/>
  <c r="L32" i="8"/>
  <c r="L33" i="8" s="1"/>
  <c r="K32" i="8"/>
  <c r="K33" i="8" s="1"/>
  <c r="J32" i="8"/>
  <c r="J33" i="8" s="1"/>
  <c r="I32" i="8"/>
  <c r="I33" i="8" s="1"/>
  <c r="H32" i="8"/>
  <c r="H33" i="8" s="1"/>
  <c r="G32" i="8"/>
  <c r="G33" i="8" s="1"/>
  <c r="F32" i="8"/>
  <c r="F33" i="8" s="1"/>
  <c r="E32" i="8"/>
  <c r="E33" i="8" s="1"/>
  <c r="D32" i="8"/>
  <c r="D33" i="8" s="1"/>
  <c r="BQ21" i="8"/>
  <c r="BQ31" i="8" s="1"/>
  <c r="BP21" i="8"/>
  <c r="BP26" i="8" s="1"/>
  <c r="BO21" i="8"/>
  <c r="BO29" i="8" s="1"/>
  <c r="BN21" i="8"/>
  <c r="BM21" i="8"/>
  <c r="BM31" i="8" s="1"/>
  <c r="BL21" i="8"/>
  <c r="BK21" i="8"/>
  <c r="BK25" i="8" s="1"/>
  <c r="BJ21" i="8"/>
  <c r="BJ22" i="8" s="1"/>
  <c r="BI21" i="8"/>
  <c r="BI31" i="8" s="1"/>
  <c r="BH21" i="8"/>
  <c r="BH25" i="8" s="1"/>
  <c r="BG21" i="8"/>
  <c r="BG27" i="8" s="1"/>
  <c r="BF21" i="8"/>
  <c r="BF24" i="8" s="1"/>
  <c r="BE21" i="8"/>
  <c r="BE26" i="8" s="1"/>
  <c r="BD21" i="8"/>
  <c r="BD22" i="8" s="1"/>
  <c r="BC21" i="8"/>
  <c r="BC26" i="8" s="1"/>
  <c r="BB21" i="8"/>
  <c r="BB25" i="8" s="1"/>
  <c r="BA21" i="8"/>
  <c r="BA31" i="8" s="1"/>
  <c r="AZ21" i="8"/>
  <c r="AZ29" i="8" s="1"/>
  <c r="AY21" i="8"/>
  <c r="AY24" i="8" s="1"/>
  <c r="AX21" i="8"/>
  <c r="AX31" i="8" s="1"/>
  <c r="AW21" i="8"/>
  <c r="AW31" i="8" s="1"/>
  <c r="AV21" i="8"/>
  <c r="AV25" i="8" s="1"/>
  <c r="AU21" i="8"/>
  <c r="AU28" i="8" s="1"/>
  <c r="AT21" i="8"/>
  <c r="AT26" i="8" s="1"/>
  <c r="AS21" i="8"/>
  <c r="AS31" i="8" s="1"/>
  <c r="AR21" i="8"/>
  <c r="AR30" i="8" s="1"/>
  <c r="AQ21" i="8"/>
  <c r="AP21" i="8"/>
  <c r="AO21" i="8"/>
  <c r="AO28" i="8" s="1"/>
  <c r="AN21" i="8"/>
  <c r="AN28" i="8" s="1"/>
  <c r="AM21" i="8"/>
  <c r="AM27" i="8" s="1"/>
  <c r="AL21" i="8"/>
  <c r="AL25" i="8" s="1"/>
  <c r="AK21" i="8"/>
  <c r="AK25" i="8" s="1"/>
  <c r="AJ21" i="8"/>
  <c r="AJ26" i="8" s="1"/>
  <c r="AI21" i="8"/>
  <c r="AI23" i="8" s="1"/>
  <c r="AH21" i="8"/>
  <c r="AH23" i="8" s="1"/>
  <c r="AG21" i="8"/>
  <c r="AG24" i="8" s="1"/>
  <c r="AF21" i="8"/>
  <c r="AF22" i="8" s="1"/>
  <c r="AE21" i="8"/>
  <c r="AE25" i="8" s="1"/>
  <c r="AD21" i="8"/>
  <c r="AD28" i="8" s="1"/>
  <c r="AC21" i="8"/>
  <c r="AC27" i="8" s="1"/>
  <c r="AB21" i="8"/>
  <c r="AB22" i="8" s="1"/>
  <c r="AA21" i="8"/>
  <c r="AA27" i="8" s="1"/>
  <c r="Z21" i="8"/>
  <c r="Z31" i="8" s="1"/>
  <c r="Y21" i="8"/>
  <c r="Y31" i="8" s="1"/>
  <c r="X21" i="8"/>
  <c r="W21" i="8"/>
  <c r="W27" i="8" s="1"/>
  <c r="V21" i="8"/>
  <c r="V25" i="8" s="1"/>
  <c r="U21" i="8"/>
  <c r="U25" i="8" s="1"/>
  <c r="T21" i="8"/>
  <c r="T29" i="8" s="1"/>
  <c r="S21" i="8"/>
  <c r="S23" i="8" s="1"/>
  <c r="R21" i="8"/>
  <c r="Q21" i="8"/>
  <c r="Q30" i="8" s="1"/>
  <c r="P21" i="8"/>
  <c r="P24" i="8" s="1"/>
  <c r="O21" i="8"/>
  <c r="O26" i="8" s="1"/>
  <c r="N21" i="8"/>
  <c r="N23" i="8" s="1"/>
  <c r="M21" i="8"/>
  <c r="M22" i="8" s="1"/>
  <c r="L21" i="8"/>
  <c r="L26" i="8" s="1"/>
  <c r="K21" i="8"/>
  <c r="K31" i="8" s="1"/>
  <c r="J21" i="8"/>
  <c r="J26" i="8" s="1"/>
  <c r="I21" i="8"/>
  <c r="I28" i="8" s="1"/>
  <c r="H21" i="8"/>
  <c r="H28" i="8" s="1"/>
  <c r="G21" i="8"/>
  <c r="G22" i="8" s="1"/>
  <c r="F21" i="8"/>
  <c r="F22" i="8" s="1"/>
  <c r="E21" i="8"/>
  <c r="E30" i="8" s="1"/>
  <c r="D21" i="8"/>
  <c r="D23" i="8" s="1"/>
  <c r="BQ5" i="8"/>
  <c r="BQ14" i="8" s="1"/>
  <c r="BP5" i="8"/>
  <c r="BO5" i="8"/>
  <c r="BO12" i="8" s="1"/>
  <c r="BN5" i="8"/>
  <c r="BM5" i="8"/>
  <c r="BM20" i="8" s="1"/>
  <c r="BL5" i="8"/>
  <c r="BL13" i="8" s="1"/>
  <c r="BK5" i="8"/>
  <c r="BJ5" i="8"/>
  <c r="BI5" i="8"/>
  <c r="BI10" i="8" s="1"/>
  <c r="BH5" i="8"/>
  <c r="BH6" i="8" s="1"/>
  <c r="BG5" i="8"/>
  <c r="BG6" i="8" s="1"/>
  <c r="BF5" i="8"/>
  <c r="BF11" i="8" s="1"/>
  <c r="BE5" i="8"/>
  <c r="BE20" i="8" s="1"/>
  <c r="BD5" i="8"/>
  <c r="BD20" i="8" s="1"/>
  <c r="BC5" i="8"/>
  <c r="BB5" i="8"/>
  <c r="BB13" i="8" s="1"/>
  <c r="BA5" i="8"/>
  <c r="AZ5" i="8"/>
  <c r="AZ9" i="8" s="1"/>
  <c r="AY5" i="8"/>
  <c r="AY11" i="8" s="1"/>
  <c r="AX5" i="8"/>
  <c r="AW5" i="8"/>
  <c r="AW20" i="8" s="1"/>
  <c r="AV5" i="8"/>
  <c r="AV20" i="8" s="1"/>
  <c r="AU5" i="8"/>
  <c r="AU20" i="8" s="1"/>
  <c r="AT5" i="8"/>
  <c r="AT8" i="8" s="1"/>
  <c r="AS5" i="8"/>
  <c r="AS18" i="8" s="1"/>
  <c r="AR5" i="8"/>
  <c r="AR10" i="8" s="1"/>
  <c r="AQ5" i="8"/>
  <c r="AP5" i="8"/>
  <c r="AP6" i="8" s="1"/>
  <c r="AO5" i="8"/>
  <c r="AO16" i="8" s="1"/>
  <c r="AN5" i="8"/>
  <c r="AN20" i="8" s="1"/>
  <c r="AM5" i="8"/>
  <c r="AM16" i="8" s="1"/>
  <c r="AL5" i="8"/>
  <c r="AL16" i="8" s="1"/>
  <c r="AK5" i="8"/>
  <c r="AK6" i="8" s="1"/>
  <c r="AJ5" i="8"/>
  <c r="AI5" i="8"/>
  <c r="AH5" i="8"/>
  <c r="AG5" i="8"/>
  <c r="AG15" i="8" s="1"/>
  <c r="AF5" i="8"/>
  <c r="AF17" i="8" s="1"/>
  <c r="AE5" i="8"/>
  <c r="AE13" i="8" s="1"/>
  <c r="AD5" i="8"/>
  <c r="AC5" i="8"/>
  <c r="AC14" i="8" s="1"/>
  <c r="AB5" i="8"/>
  <c r="AB6" i="8" s="1"/>
  <c r="AA5" i="8"/>
  <c r="AA7" i="8" s="1"/>
  <c r="Z5" i="8"/>
  <c r="Z18" i="8" s="1"/>
  <c r="Y5" i="8"/>
  <c r="Y19" i="8" s="1"/>
  <c r="X5" i="8"/>
  <c r="X8" i="8" s="1"/>
  <c r="W5" i="8"/>
  <c r="V5" i="8"/>
  <c r="V13" i="8" s="1"/>
  <c r="U5" i="8"/>
  <c r="U18" i="8" s="1"/>
  <c r="T5" i="8"/>
  <c r="S5" i="8"/>
  <c r="R5" i="8"/>
  <c r="Q5" i="8"/>
  <c r="Q16" i="8" s="1"/>
  <c r="P5" i="8"/>
  <c r="P20" i="8" s="1"/>
  <c r="O5" i="8"/>
  <c r="N5" i="8"/>
  <c r="N16" i="8" s="1"/>
  <c r="M5" i="8"/>
  <c r="M9" i="8" s="1"/>
  <c r="L5" i="8"/>
  <c r="L11" i="8" s="1"/>
  <c r="K5" i="8"/>
  <c r="K6" i="8" s="1"/>
  <c r="J5" i="8"/>
  <c r="J16" i="8" s="1"/>
  <c r="I5" i="8"/>
  <c r="I20" i="8" s="1"/>
  <c r="H5" i="8"/>
  <c r="H20" i="8" s="1"/>
  <c r="G5" i="8"/>
  <c r="G14" i="8" s="1"/>
  <c r="F5" i="8"/>
  <c r="F18" i="8" s="1"/>
  <c r="E5" i="8"/>
  <c r="E6" i="8" s="1"/>
  <c r="D5" i="8"/>
  <c r="D9" i="8" s="1"/>
  <c r="BR5" i="7"/>
  <c r="BS5" i="7"/>
  <c r="BT5" i="7"/>
  <c r="BU5" i="7"/>
  <c r="BV5" i="7"/>
  <c r="BW5" i="7"/>
  <c r="BX5" i="7"/>
  <c r="BY5" i="7"/>
  <c r="BZ5" i="7"/>
  <c r="CA5" i="7"/>
  <c r="CB5" i="7"/>
  <c r="CC5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BQ32" i="7"/>
  <c r="BQ35" i="7" s="1"/>
  <c r="BP32" i="7"/>
  <c r="BP35" i="7" s="1"/>
  <c r="BO32" i="7"/>
  <c r="BO34" i="7" s="1"/>
  <c r="BN32" i="7"/>
  <c r="BN33" i="7" s="1"/>
  <c r="BM32" i="7"/>
  <c r="BL32" i="7"/>
  <c r="BL35" i="7" s="1"/>
  <c r="BK32" i="7"/>
  <c r="BK34" i="7" s="1"/>
  <c r="BJ32" i="7"/>
  <c r="BJ33" i="7" s="1"/>
  <c r="BI32" i="7"/>
  <c r="BH32" i="7"/>
  <c r="BH35" i="7" s="1"/>
  <c r="BG32" i="7"/>
  <c r="BG34" i="7" s="1"/>
  <c r="BF32" i="7"/>
  <c r="BF33" i="7" s="1"/>
  <c r="BE32" i="7"/>
  <c r="BD32" i="7"/>
  <c r="BD35" i="7" s="1"/>
  <c r="BC32" i="7"/>
  <c r="BB32" i="7"/>
  <c r="BB33" i="7" s="1"/>
  <c r="BA32" i="7"/>
  <c r="BA35" i="7" s="1"/>
  <c r="AZ32" i="7"/>
  <c r="AZ35" i="7" s="1"/>
  <c r="AY32" i="7"/>
  <c r="AX32" i="7"/>
  <c r="AX33" i="7" s="1"/>
  <c r="AW32" i="7"/>
  <c r="AV32" i="7"/>
  <c r="AV35" i="7" s="1"/>
  <c r="AU32" i="7"/>
  <c r="AT32" i="7"/>
  <c r="AT33" i="7" s="1"/>
  <c r="AS32" i="7"/>
  <c r="AR32" i="7"/>
  <c r="AR35" i="7" s="1"/>
  <c r="AQ32" i="7"/>
  <c r="AP32" i="7"/>
  <c r="AP33" i="7" s="1"/>
  <c r="AO32" i="7"/>
  <c r="AN32" i="7"/>
  <c r="AN35" i="7" s="1"/>
  <c r="AM32" i="7"/>
  <c r="AL32" i="7"/>
  <c r="AL33" i="7" s="1"/>
  <c r="AK32" i="7"/>
  <c r="AK35" i="7" s="1"/>
  <c r="AJ32" i="7"/>
  <c r="AJ35" i="7" s="1"/>
  <c r="AI32" i="7"/>
  <c r="AH32" i="7"/>
  <c r="AH33" i="7" s="1"/>
  <c r="AG32" i="7"/>
  <c r="AF32" i="7"/>
  <c r="AF35" i="7" s="1"/>
  <c r="AE32" i="7"/>
  <c r="AD32" i="7"/>
  <c r="AD33" i="7" s="1"/>
  <c r="AC32" i="7"/>
  <c r="AB32" i="7"/>
  <c r="AB35" i="7" s="1"/>
  <c r="AA32" i="7"/>
  <c r="Z32" i="7"/>
  <c r="Z33" i="7" s="1"/>
  <c r="Y32" i="7"/>
  <c r="X32" i="7"/>
  <c r="X35" i="7" s="1"/>
  <c r="W32" i="7"/>
  <c r="V32" i="7"/>
  <c r="V33" i="7" s="1"/>
  <c r="U32" i="7"/>
  <c r="U33" i="7" s="1"/>
  <c r="T32" i="7"/>
  <c r="T33" i="7" s="1"/>
  <c r="S32" i="7"/>
  <c r="S33" i="7" s="1"/>
  <c r="R32" i="7"/>
  <c r="R33" i="7" s="1"/>
  <c r="Q32" i="7"/>
  <c r="Q33" i="7" s="1"/>
  <c r="P32" i="7"/>
  <c r="P33" i="7" s="1"/>
  <c r="O32" i="7"/>
  <c r="O33" i="7" s="1"/>
  <c r="N32" i="7"/>
  <c r="N33" i="7" s="1"/>
  <c r="M32" i="7"/>
  <c r="M33" i="7" s="1"/>
  <c r="L32" i="7"/>
  <c r="L33" i="7" s="1"/>
  <c r="K32" i="7"/>
  <c r="K33" i="7" s="1"/>
  <c r="J32" i="7"/>
  <c r="J33" i="7" s="1"/>
  <c r="I32" i="7"/>
  <c r="I33" i="7" s="1"/>
  <c r="H32" i="7"/>
  <c r="H33" i="7" s="1"/>
  <c r="G32" i="7"/>
  <c r="G33" i="7" s="1"/>
  <c r="F32" i="7"/>
  <c r="F33" i="7" s="1"/>
  <c r="E32" i="7"/>
  <c r="E33" i="7" s="1"/>
  <c r="D32" i="7"/>
  <c r="D33" i="7" s="1"/>
  <c r="BQ21" i="7"/>
  <c r="BQ29" i="7" s="1"/>
  <c r="BP21" i="7"/>
  <c r="BP24" i="7" s="1"/>
  <c r="BO21" i="7"/>
  <c r="BN21" i="7"/>
  <c r="BN22" i="7" s="1"/>
  <c r="BM21" i="7"/>
  <c r="BM27" i="7" s="1"/>
  <c r="BL21" i="7"/>
  <c r="BL22" i="7" s="1"/>
  <c r="BK21" i="7"/>
  <c r="BJ21" i="7"/>
  <c r="BI21" i="7"/>
  <c r="BI30" i="7" s="1"/>
  <c r="BH21" i="7"/>
  <c r="BH24" i="7" s="1"/>
  <c r="BG21" i="7"/>
  <c r="BF21" i="7"/>
  <c r="BF25" i="7" s="1"/>
  <c r="BE21" i="7"/>
  <c r="BE25" i="7" s="1"/>
  <c r="BD21" i="7"/>
  <c r="BD22" i="7" s="1"/>
  <c r="BC21" i="7"/>
  <c r="BC28" i="7" s="1"/>
  <c r="BB21" i="7"/>
  <c r="BB27" i="7" s="1"/>
  <c r="BA21" i="7"/>
  <c r="BA27" i="7" s="1"/>
  <c r="AZ21" i="7"/>
  <c r="AZ22" i="7" s="1"/>
  <c r="AY21" i="7"/>
  <c r="AY26" i="7" s="1"/>
  <c r="AX21" i="7"/>
  <c r="AX22" i="7" s="1"/>
  <c r="AW21" i="7"/>
  <c r="AW24" i="7" s="1"/>
  <c r="AV21" i="7"/>
  <c r="AV22" i="7" s="1"/>
  <c r="AU21" i="7"/>
  <c r="AT21" i="7"/>
  <c r="AT23" i="7" s="1"/>
  <c r="AS21" i="7"/>
  <c r="AS29" i="7" s="1"/>
  <c r="AR21" i="7"/>
  <c r="AR24" i="7" s="1"/>
  <c r="AQ21" i="7"/>
  <c r="AP21" i="7"/>
  <c r="AP22" i="7" s="1"/>
  <c r="AO21" i="7"/>
  <c r="AO29" i="7" s="1"/>
  <c r="AN21" i="7"/>
  <c r="AN22" i="7" s="1"/>
  <c r="AM21" i="7"/>
  <c r="AL21" i="7"/>
  <c r="AL23" i="7" s="1"/>
  <c r="AK21" i="7"/>
  <c r="AK29" i="7" s="1"/>
  <c r="AJ21" i="7"/>
  <c r="AJ22" i="7" s="1"/>
  <c r="AI21" i="7"/>
  <c r="AH21" i="7"/>
  <c r="AH22" i="7" s="1"/>
  <c r="AG21" i="7"/>
  <c r="AG24" i="7" s="1"/>
  <c r="AF21" i="7"/>
  <c r="AF22" i="7" s="1"/>
  <c r="AE21" i="7"/>
  <c r="AE26" i="7" s="1"/>
  <c r="AD21" i="7"/>
  <c r="AD23" i="7" s="1"/>
  <c r="AC21" i="7"/>
  <c r="AC27" i="7" s="1"/>
  <c r="AB21" i="7"/>
  <c r="AA21" i="7"/>
  <c r="AA23" i="7" s="1"/>
  <c r="Z21" i="7"/>
  <c r="Z25" i="7" s="1"/>
  <c r="Y21" i="7"/>
  <c r="Y29" i="7" s="1"/>
  <c r="X21" i="7"/>
  <c r="X22" i="7" s="1"/>
  <c r="W21" i="7"/>
  <c r="V21" i="7"/>
  <c r="V23" i="7" s="1"/>
  <c r="U21" i="7"/>
  <c r="U29" i="7" s="1"/>
  <c r="T21" i="7"/>
  <c r="T28" i="7" s="1"/>
  <c r="S21" i="7"/>
  <c r="R21" i="7"/>
  <c r="R25" i="7" s="1"/>
  <c r="Q21" i="7"/>
  <c r="Q24" i="7" s="1"/>
  <c r="P21" i="7"/>
  <c r="P22" i="7" s="1"/>
  <c r="O21" i="7"/>
  <c r="O24" i="7" s="1"/>
  <c r="N21" i="7"/>
  <c r="N23" i="7" s="1"/>
  <c r="M21" i="7"/>
  <c r="M25" i="7" s="1"/>
  <c r="L21" i="7"/>
  <c r="L24" i="7" s="1"/>
  <c r="K21" i="7"/>
  <c r="J21" i="7"/>
  <c r="J25" i="7" s="1"/>
  <c r="I21" i="7"/>
  <c r="I27" i="7" s="1"/>
  <c r="H21" i="7"/>
  <c r="H26" i="7" s="1"/>
  <c r="G21" i="7"/>
  <c r="G24" i="7" s="1"/>
  <c r="F21" i="7"/>
  <c r="F23" i="7" s="1"/>
  <c r="E21" i="7"/>
  <c r="E29" i="7" s="1"/>
  <c r="D21" i="7"/>
  <c r="D24" i="7" s="1"/>
  <c r="BQ5" i="7"/>
  <c r="BQ20" i="7" s="1"/>
  <c r="BP5" i="7"/>
  <c r="BP7" i="7" s="1"/>
  <c r="BO5" i="7"/>
  <c r="BO10" i="7" s="1"/>
  <c r="BN5" i="7"/>
  <c r="BN18" i="7" s="1"/>
  <c r="BM5" i="7"/>
  <c r="BL5" i="7"/>
  <c r="BK5" i="7"/>
  <c r="BJ5" i="7"/>
  <c r="BJ20" i="7" s="1"/>
  <c r="BI5" i="7"/>
  <c r="BI11" i="7" s="1"/>
  <c r="BH5" i="7"/>
  <c r="BG5" i="7"/>
  <c r="BG7" i="7" s="1"/>
  <c r="BF5" i="7"/>
  <c r="BF17" i="7" s="1"/>
  <c r="BE5" i="7"/>
  <c r="BD5" i="7"/>
  <c r="BD16" i="7" s="1"/>
  <c r="BC5" i="7"/>
  <c r="BC19" i="7" s="1"/>
  <c r="BB5" i="7"/>
  <c r="BB19" i="7" s="1"/>
  <c r="BA5" i="7"/>
  <c r="AZ5" i="7"/>
  <c r="AZ18" i="7" s="1"/>
  <c r="AY5" i="7"/>
  <c r="AY14" i="7" s="1"/>
  <c r="AX5" i="7"/>
  <c r="AX18" i="7" s="1"/>
  <c r="AW5" i="7"/>
  <c r="AW6" i="7" s="1"/>
  <c r="AV5" i="7"/>
  <c r="AV20" i="7" s="1"/>
  <c r="AU5" i="7"/>
  <c r="AU9" i="7" s="1"/>
  <c r="AT5" i="7"/>
  <c r="AT20" i="7" s="1"/>
  <c r="AS5" i="7"/>
  <c r="AR5" i="7"/>
  <c r="AR19" i="7" s="1"/>
  <c r="AQ5" i="7"/>
  <c r="AQ7" i="7" s="1"/>
  <c r="AP5" i="7"/>
  <c r="AP17" i="7" s="1"/>
  <c r="AO5" i="7"/>
  <c r="AO13" i="7" s="1"/>
  <c r="AN5" i="7"/>
  <c r="AN7" i="7" s="1"/>
  <c r="AM5" i="7"/>
  <c r="AM9" i="7" s="1"/>
  <c r="AL5" i="7"/>
  <c r="AL19" i="7" s="1"/>
  <c r="AK5" i="7"/>
  <c r="AJ5" i="7"/>
  <c r="AJ7" i="7" s="1"/>
  <c r="AI5" i="7"/>
  <c r="AI10" i="7" s="1"/>
  <c r="AH5" i="7"/>
  <c r="AH18" i="7" s="1"/>
  <c r="AG5" i="7"/>
  <c r="AG6" i="7" s="1"/>
  <c r="AF5" i="7"/>
  <c r="AF17" i="7" s="1"/>
  <c r="AE5" i="7"/>
  <c r="AE9" i="7" s="1"/>
  <c r="AD5" i="7"/>
  <c r="AD20" i="7" s="1"/>
  <c r="AC5" i="7"/>
  <c r="AB5" i="7"/>
  <c r="AB19" i="7" s="1"/>
  <c r="AA5" i="7"/>
  <c r="AA17" i="7" s="1"/>
  <c r="Z5" i="7"/>
  <c r="Z17" i="7" s="1"/>
  <c r="Y5" i="7"/>
  <c r="Y13" i="7" s="1"/>
  <c r="X5" i="7"/>
  <c r="X7" i="7" s="1"/>
  <c r="W5" i="7"/>
  <c r="W10" i="7" s="1"/>
  <c r="V5" i="7"/>
  <c r="V19" i="7" s="1"/>
  <c r="U5" i="7"/>
  <c r="T5" i="7"/>
  <c r="T7" i="7" s="1"/>
  <c r="S5" i="7"/>
  <c r="S14" i="7" s="1"/>
  <c r="R5" i="7"/>
  <c r="R18" i="7" s="1"/>
  <c r="Q5" i="7"/>
  <c r="Q6" i="7" s="1"/>
  <c r="P5" i="7"/>
  <c r="P9" i="7" s="1"/>
  <c r="O5" i="7"/>
  <c r="O10" i="7" s="1"/>
  <c r="N5" i="7"/>
  <c r="N20" i="7" s="1"/>
  <c r="M5" i="7"/>
  <c r="L5" i="7"/>
  <c r="L11" i="7" s="1"/>
  <c r="K5" i="7"/>
  <c r="K8" i="7" s="1"/>
  <c r="J5" i="7"/>
  <c r="J17" i="7" s="1"/>
  <c r="I5" i="7"/>
  <c r="I18" i="7" s="1"/>
  <c r="H5" i="7"/>
  <c r="H16" i="7" s="1"/>
  <c r="G5" i="7"/>
  <c r="G10" i="7" s="1"/>
  <c r="F5" i="7"/>
  <c r="F19" i="7" s="1"/>
  <c r="E5" i="7"/>
  <c r="D5" i="7"/>
  <c r="D7" i="7" s="1"/>
  <c r="BR35" i="4"/>
  <c r="BR33" i="12" s="1"/>
  <c r="BR22" i="4"/>
  <c r="BR13" i="4"/>
  <c r="BS44" i="4"/>
  <c r="BT44" i="4"/>
  <c r="BU44" i="4"/>
  <c r="BV44" i="4"/>
  <c r="BW44" i="4"/>
  <c r="BX44" i="4"/>
  <c r="BY44" i="4"/>
  <c r="BZ44" i="4"/>
  <c r="CA44" i="4"/>
  <c r="CB44" i="4"/>
  <c r="BR44" i="4"/>
  <c r="BA48" i="4"/>
  <c r="BB48" i="4"/>
  <c r="BC48" i="4"/>
  <c r="BD48" i="4"/>
  <c r="BE48" i="4"/>
  <c r="BF48" i="4"/>
  <c r="BG48" i="4"/>
  <c r="BA49" i="4"/>
  <c r="BB49" i="4"/>
  <c r="BC49" i="4"/>
  <c r="BD49" i="4"/>
  <c r="BE49" i="4"/>
  <c r="BF49" i="4"/>
  <c r="BG49" i="4"/>
  <c r="BA50" i="4"/>
  <c r="BB50" i="4"/>
  <c r="BC50" i="4"/>
  <c r="BD50" i="4"/>
  <c r="BE50" i="4"/>
  <c r="BF50" i="4"/>
  <c r="BG50" i="4"/>
  <c r="BA51" i="4"/>
  <c r="BB51" i="4"/>
  <c r="BC51" i="4"/>
  <c r="BD51" i="4"/>
  <c r="BE51" i="4"/>
  <c r="BF51" i="4"/>
  <c r="BG51" i="4"/>
  <c r="BA52" i="4"/>
  <c r="BB52" i="4"/>
  <c r="BC52" i="4"/>
  <c r="BD52" i="4"/>
  <c r="BE52" i="4"/>
  <c r="BF52" i="4"/>
  <c r="BG52" i="4"/>
  <c r="BA53" i="4"/>
  <c r="BB53" i="4"/>
  <c r="BC53" i="4"/>
  <c r="BD53" i="4"/>
  <c r="BE53" i="4"/>
  <c r="BF53" i="4"/>
  <c r="BG53" i="4"/>
  <c r="BA54" i="4"/>
  <c r="BB54" i="4"/>
  <c r="BC54" i="4"/>
  <c r="BD54" i="4"/>
  <c r="BE54" i="4"/>
  <c r="BF54" i="4"/>
  <c r="BG54" i="4"/>
  <c r="BA55" i="4"/>
  <c r="BB55" i="4"/>
  <c r="BC55" i="4"/>
  <c r="BD55" i="4"/>
  <c r="BE55" i="4"/>
  <c r="BF55" i="4"/>
  <c r="BG55" i="4"/>
  <c r="BA57" i="4"/>
  <c r="BB57" i="4"/>
  <c r="BC57" i="4"/>
  <c r="BD57" i="4"/>
  <c r="BE57" i="4"/>
  <c r="BF57" i="4"/>
  <c r="BG57" i="4"/>
  <c r="BA58" i="4"/>
  <c r="BB58" i="4"/>
  <c r="BC58" i="4"/>
  <c r="BD58" i="4"/>
  <c r="BE58" i="4"/>
  <c r="BF58" i="4"/>
  <c r="BG58" i="4"/>
  <c r="BA59" i="4"/>
  <c r="BB59" i="4"/>
  <c r="BC59" i="4"/>
  <c r="BD59" i="4"/>
  <c r="BE59" i="4"/>
  <c r="BF59" i="4"/>
  <c r="BG59" i="4"/>
  <c r="BA60" i="4"/>
  <c r="BB60" i="4"/>
  <c r="BC60" i="4"/>
  <c r="BD60" i="4"/>
  <c r="BE60" i="4"/>
  <c r="BF60" i="4"/>
  <c r="BG60" i="4"/>
  <c r="BA61" i="4"/>
  <c r="BB61" i="4"/>
  <c r="BC61" i="4"/>
  <c r="BD61" i="4"/>
  <c r="BE61" i="4"/>
  <c r="BF61" i="4"/>
  <c r="BG61" i="4"/>
  <c r="BA62" i="4"/>
  <c r="BB62" i="4"/>
  <c r="BC62" i="4"/>
  <c r="BD62" i="4"/>
  <c r="BE62" i="4"/>
  <c r="BF62" i="4"/>
  <c r="BG62" i="4"/>
  <c r="BA63" i="4"/>
  <c r="BB63" i="4"/>
  <c r="BC63" i="4"/>
  <c r="BD63" i="4"/>
  <c r="BE63" i="4"/>
  <c r="BF63" i="4"/>
  <c r="BG63" i="4"/>
  <c r="BA64" i="4"/>
  <c r="BB64" i="4"/>
  <c r="BC64" i="4"/>
  <c r="BD64" i="4"/>
  <c r="BE64" i="4"/>
  <c r="BF64" i="4"/>
  <c r="BG64" i="4"/>
  <c r="BA65" i="4"/>
  <c r="BB65" i="4"/>
  <c r="BC65" i="4"/>
  <c r="BD65" i="4"/>
  <c r="BE65" i="4"/>
  <c r="BF65" i="4"/>
  <c r="BG65" i="4"/>
  <c r="BA66" i="4"/>
  <c r="BB66" i="4"/>
  <c r="BC66" i="4"/>
  <c r="BD66" i="4"/>
  <c r="BE66" i="4"/>
  <c r="BF66" i="4"/>
  <c r="BG66" i="4"/>
  <c r="BA68" i="4"/>
  <c r="BB68" i="4"/>
  <c r="BC68" i="4"/>
  <c r="BD68" i="4"/>
  <c r="BE68" i="4"/>
  <c r="BF68" i="4"/>
  <c r="BG68" i="4"/>
  <c r="BD69" i="4"/>
  <c r="BE69" i="4"/>
  <c r="BF69" i="4"/>
  <c r="BG69" i="4"/>
  <c r="BA70" i="4"/>
  <c r="BB70" i="4"/>
  <c r="BC70" i="4"/>
  <c r="BD70" i="4"/>
  <c r="BE70" i="4"/>
  <c r="BF70" i="4"/>
  <c r="BG70" i="4"/>
  <c r="BA71" i="4"/>
  <c r="BB71" i="4"/>
  <c r="BC71" i="4"/>
  <c r="BD71" i="4"/>
  <c r="BE71" i="4"/>
  <c r="BF71" i="4"/>
  <c r="BG71" i="4"/>
  <c r="BI68" i="4"/>
  <c r="BJ68" i="4"/>
  <c r="BK68" i="4"/>
  <c r="BL68" i="4"/>
  <c r="BM68" i="4"/>
  <c r="BN68" i="4"/>
  <c r="BO68" i="4"/>
  <c r="BP68" i="4"/>
  <c r="BQ68" i="4"/>
  <c r="BH68" i="4"/>
  <c r="BH69" i="4"/>
  <c r="BI69" i="4"/>
  <c r="BJ69" i="4"/>
  <c r="BK69" i="4"/>
  <c r="BL69" i="4"/>
  <c r="BM69" i="4"/>
  <c r="BN69" i="4"/>
  <c r="BO69" i="4"/>
  <c r="BP69" i="4"/>
  <c r="BQ69" i="4"/>
  <c r="BI70" i="4"/>
  <c r="BJ70" i="4"/>
  <c r="BK70" i="4"/>
  <c r="BL70" i="4"/>
  <c r="BM70" i="4"/>
  <c r="BN70" i="4"/>
  <c r="BO70" i="4"/>
  <c r="BP70" i="4"/>
  <c r="BQ70" i="4"/>
  <c r="BI71" i="4"/>
  <c r="BJ71" i="4"/>
  <c r="BK71" i="4"/>
  <c r="BL71" i="4"/>
  <c r="BM71" i="4"/>
  <c r="BN71" i="4"/>
  <c r="BO71" i="4"/>
  <c r="BP71" i="4"/>
  <c r="BQ71" i="4"/>
  <c r="BH70" i="4"/>
  <c r="BH71" i="4"/>
  <c r="W36" i="4"/>
  <c r="X36" i="4"/>
  <c r="X34" i="10" s="1"/>
  <c r="Y36" i="4"/>
  <c r="Z36" i="4"/>
  <c r="Z34" i="10" s="1"/>
  <c r="AA36" i="4"/>
  <c r="AB36" i="4"/>
  <c r="AC36" i="4"/>
  <c r="AD36" i="4"/>
  <c r="AE36" i="4"/>
  <c r="AF36" i="4"/>
  <c r="AG36" i="4"/>
  <c r="AH36" i="4"/>
  <c r="AI36" i="4"/>
  <c r="AJ36" i="4"/>
  <c r="AK36" i="4"/>
  <c r="AK34" i="10" s="1"/>
  <c r="AL36" i="4"/>
  <c r="AM36" i="4"/>
  <c r="AN36" i="4"/>
  <c r="AN34" i="10" s="1"/>
  <c r="AO36" i="4"/>
  <c r="AP36" i="4"/>
  <c r="AQ36" i="4"/>
  <c r="AR36" i="4"/>
  <c r="AS36" i="4"/>
  <c r="AT36" i="4"/>
  <c r="AU36" i="4"/>
  <c r="AV36" i="4"/>
  <c r="AV34" i="10" s="1"/>
  <c r="AW36" i="4"/>
  <c r="AX36" i="4"/>
  <c r="AY36" i="4"/>
  <c r="AZ36" i="4"/>
  <c r="BA36" i="4"/>
  <c r="BA34" i="10" s="1"/>
  <c r="BB36" i="4"/>
  <c r="BC36" i="4"/>
  <c r="BI62" i="4"/>
  <c r="BJ62" i="4"/>
  <c r="BK62" i="4"/>
  <c r="BL62" i="4"/>
  <c r="BM62" i="4"/>
  <c r="BN62" i="4"/>
  <c r="BO62" i="4"/>
  <c r="BP62" i="4"/>
  <c r="BQ62" i="4"/>
  <c r="BI63" i="4"/>
  <c r="BJ63" i="4"/>
  <c r="BK63" i="4"/>
  <c r="BL63" i="4"/>
  <c r="BM63" i="4"/>
  <c r="BN63" i="4"/>
  <c r="BO63" i="4"/>
  <c r="BP63" i="4"/>
  <c r="BQ63" i="4"/>
  <c r="BI64" i="4"/>
  <c r="BJ64" i="4"/>
  <c r="BK64" i="4"/>
  <c r="BL64" i="4"/>
  <c r="BM64" i="4"/>
  <c r="BN64" i="4"/>
  <c r="BO64" i="4"/>
  <c r="BP64" i="4"/>
  <c r="BQ64" i="4"/>
  <c r="BI65" i="4"/>
  <c r="BJ65" i="4"/>
  <c r="BK65" i="4"/>
  <c r="BL65" i="4"/>
  <c r="BM65" i="4"/>
  <c r="BN65" i="4"/>
  <c r="BO65" i="4"/>
  <c r="BP65" i="4"/>
  <c r="BQ65" i="4"/>
  <c r="BR65" i="4" s="1"/>
  <c r="BS65" i="4" s="1"/>
  <c r="BT65" i="4" s="1"/>
  <c r="BU65" i="4" s="1"/>
  <c r="BV65" i="4" s="1"/>
  <c r="BW65" i="4" s="1"/>
  <c r="BX65" i="4" s="1"/>
  <c r="BY65" i="4" s="1"/>
  <c r="BZ65" i="4" s="1"/>
  <c r="CA65" i="4" s="1"/>
  <c r="BI66" i="4"/>
  <c r="BJ66" i="4"/>
  <c r="BK66" i="4"/>
  <c r="BL66" i="4"/>
  <c r="BM66" i="4"/>
  <c r="BN66" i="4"/>
  <c r="BO66" i="4"/>
  <c r="BP66" i="4"/>
  <c r="BQ66" i="4"/>
  <c r="BH63" i="4"/>
  <c r="BH64" i="4"/>
  <c r="BH65" i="4"/>
  <c r="BH66" i="4"/>
  <c r="BH62" i="4"/>
  <c r="BI57" i="4"/>
  <c r="BJ57" i="4"/>
  <c r="BK57" i="4"/>
  <c r="BL57" i="4"/>
  <c r="BM57" i="4"/>
  <c r="BN57" i="4"/>
  <c r="BO57" i="4"/>
  <c r="BP57" i="4"/>
  <c r="BQ57" i="4"/>
  <c r="BI58" i="4"/>
  <c r="BJ58" i="4"/>
  <c r="BK58" i="4"/>
  <c r="BL58" i="4"/>
  <c r="BM58" i="4"/>
  <c r="BN58" i="4"/>
  <c r="BO58" i="4"/>
  <c r="BP58" i="4"/>
  <c r="BQ58" i="4"/>
  <c r="BI59" i="4"/>
  <c r="BJ59" i="4"/>
  <c r="BK59" i="4"/>
  <c r="BL59" i="4"/>
  <c r="BM59" i="4"/>
  <c r="BN59" i="4"/>
  <c r="BO59" i="4"/>
  <c r="BP59" i="4"/>
  <c r="BQ59" i="4"/>
  <c r="BI60" i="4"/>
  <c r="BJ60" i="4"/>
  <c r="BK60" i="4"/>
  <c r="BL60" i="4"/>
  <c r="BM60" i="4"/>
  <c r="BN60" i="4"/>
  <c r="BO60" i="4"/>
  <c r="BP60" i="4"/>
  <c r="BQ60" i="4"/>
  <c r="BR60" i="4" s="1"/>
  <c r="BS60" i="4" s="1"/>
  <c r="BT60" i="4" s="1"/>
  <c r="BI61" i="4"/>
  <c r="BJ61" i="4"/>
  <c r="BK61" i="4"/>
  <c r="BL61" i="4"/>
  <c r="BM61" i="4"/>
  <c r="BN61" i="4"/>
  <c r="BO61" i="4"/>
  <c r="BP61" i="4"/>
  <c r="BQ61" i="4"/>
  <c r="BH58" i="4"/>
  <c r="BH59" i="4"/>
  <c r="BH60" i="4"/>
  <c r="BH61" i="4"/>
  <c r="BH57" i="4"/>
  <c r="BI48" i="4"/>
  <c r="BJ48" i="4"/>
  <c r="BK48" i="4"/>
  <c r="BL48" i="4"/>
  <c r="BM48" i="4"/>
  <c r="BN48" i="4"/>
  <c r="BO48" i="4"/>
  <c r="BP48" i="4"/>
  <c r="BQ48" i="4"/>
  <c r="BI49" i="4"/>
  <c r="BJ49" i="4"/>
  <c r="BK49" i="4"/>
  <c r="BL49" i="4"/>
  <c r="BM49" i="4"/>
  <c r="BN49" i="4"/>
  <c r="BO49" i="4"/>
  <c r="BP49" i="4"/>
  <c r="BQ49" i="4"/>
  <c r="BI50" i="4"/>
  <c r="BJ50" i="4"/>
  <c r="BK50" i="4"/>
  <c r="BL50" i="4"/>
  <c r="BM50" i="4"/>
  <c r="BN50" i="4"/>
  <c r="BO50" i="4"/>
  <c r="BP50" i="4"/>
  <c r="BQ50" i="4"/>
  <c r="BI51" i="4"/>
  <c r="BJ51" i="4"/>
  <c r="BK51" i="4"/>
  <c r="BL51" i="4"/>
  <c r="BM51" i="4"/>
  <c r="BN51" i="4"/>
  <c r="BO51" i="4"/>
  <c r="BP51" i="4"/>
  <c r="BQ51" i="4"/>
  <c r="BI52" i="4"/>
  <c r="BJ52" i="4"/>
  <c r="BK52" i="4"/>
  <c r="BL52" i="4"/>
  <c r="BM52" i="4"/>
  <c r="BN52" i="4"/>
  <c r="BO52" i="4"/>
  <c r="BP52" i="4"/>
  <c r="BQ52" i="4"/>
  <c r="BI53" i="4"/>
  <c r="BJ53" i="4"/>
  <c r="BK53" i="4"/>
  <c r="BL53" i="4"/>
  <c r="BM53" i="4"/>
  <c r="BN53" i="4"/>
  <c r="BO53" i="4"/>
  <c r="BP53" i="4"/>
  <c r="BQ53" i="4"/>
  <c r="BI54" i="4"/>
  <c r="BJ54" i="4"/>
  <c r="BK54" i="4"/>
  <c r="BL54" i="4"/>
  <c r="BM54" i="4"/>
  <c r="BN54" i="4"/>
  <c r="BO54" i="4"/>
  <c r="BP54" i="4"/>
  <c r="BQ54" i="4"/>
  <c r="BI55" i="4"/>
  <c r="BJ55" i="4"/>
  <c r="BK55" i="4"/>
  <c r="BL55" i="4"/>
  <c r="BM55" i="4"/>
  <c r="BN55" i="4"/>
  <c r="BO55" i="4"/>
  <c r="BP55" i="4"/>
  <c r="BQ55" i="4"/>
  <c r="BH49" i="4"/>
  <c r="BH50" i="4"/>
  <c r="BH51" i="4"/>
  <c r="BH52" i="4"/>
  <c r="BH53" i="4"/>
  <c r="BH54" i="4"/>
  <c r="BH55" i="4"/>
  <c r="BH48" i="4"/>
  <c r="F286" i="9" l="1"/>
  <c r="V286" i="9"/>
  <c r="AQ29" i="3"/>
  <c r="Z286" i="9"/>
  <c r="AP286" i="9"/>
  <c r="AT29" i="3"/>
  <c r="D30" i="3"/>
  <c r="P286" i="9"/>
  <c r="AX286" i="9"/>
  <c r="V288" i="9"/>
  <c r="M286" i="9"/>
  <c r="AX281" i="9"/>
  <c r="F288" i="9"/>
  <c r="Z288" i="9"/>
  <c r="AV287" i="9"/>
  <c r="AE286" i="9"/>
  <c r="K286" i="9"/>
  <c r="L286" i="9"/>
  <c r="BR58" i="4"/>
  <c r="BS58" i="4" s="1"/>
  <c r="BT58" i="4" s="1"/>
  <c r="I286" i="9"/>
  <c r="AS286" i="9"/>
  <c r="AR286" i="9"/>
  <c r="R286" i="9"/>
  <c r="AP288" i="9"/>
  <c r="AU286" i="9"/>
  <c r="AA286" i="9"/>
  <c r="AY287" i="9"/>
  <c r="AY281" i="9"/>
  <c r="BA287" i="9"/>
  <c r="BA281" i="9"/>
  <c r="H92" i="28"/>
  <c r="BI348" i="9" s="1"/>
  <c r="G92" i="28"/>
  <c r="BH348" i="9" s="1"/>
  <c r="I13" i="28"/>
  <c r="BW47" i="4"/>
  <c r="BW45" i="4"/>
  <c r="BW71" i="4" s="1"/>
  <c r="BW46" i="4"/>
  <c r="BZ47" i="4"/>
  <c r="BZ45" i="4"/>
  <c r="BZ71" i="4" s="1"/>
  <c r="BZ46" i="4"/>
  <c r="BV47" i="4"/>
  <c r="BV45" i="4"/>
  <c r="BV71" i="4" s="1"/>
  <c r="BV46" i="4"/>
  <c r="BS47" i="4"/>
  <c r="BS45" i="4"/>
  <c r="BS71" i="4" s="1"/>
  <c r="BS46" i="4"/>
  <c r="BY46" i="4"/>
  <c r="BY47" i="4"/>
  <c r="BY45" i="4"/>
  <c r="BY71" i="4" s="1"/>
  <c r="BU46" i="4"/>
  <c r="BU47" i="4"/>
  <c r="BU45" i="4"/>
  <c r="BU71" i="4" s="1"/>
  <c r="CA47" i="4"/>
  <c r="CA45" i="4"/>
  <c r="CA71" i="4" s="1"/>
  <c r="CA46" i="4"/>
  <c r="CB46" i="4"/>
  <c r="CB47" i="4"/>
  <c r="CB45" i="4"/>
  <c r="CB71" i="4" s="1"/>
  <c r="BX46" i="4"/>
  <c r="BX47" i="4"/>
  <c r="BX45" i="4"/>
  <c r="BX71" i="4" s="1"/>
  <c r="BT46" i="4"/>
  <c r="BT47" i="4"/>
  <c r="BT45" i="4"/>
  <c r="BT71" i="4" s="1"/>
  <c r="BR46" i="4"/>
  <c r="BR47" i="4"/>
  <c r="BR45" i="4"/>
  <c r="BR71" i="4" s="1"/>
  <c r="D23" i="3"/>
  <c r="AS55" i="3"/>
  <c r="AT25" i="3"/>
  <c r="AP55" i="3"/>
  <c r="C55" i="3"/>
  <c r="AQ23" i="3"/>
  <c r="D20" i="3"/>
  <c r="AT18" i="3"/>
  <c r="AS51" i="3"/>
  <c r="AZ302" i="9" s="1"/>
  <c r="AS52" i="3"/>
  <c r="AZ303" i="9" s="1"/>
  <c r="AP52" i="3"/>
  <c r="AY303" i="9" s="1"/>
  <c r="C52" i="3"/>
  <c r="BA303" i="9" s="1"/>
  <c r="AP51" i="3"/>
  <c r="AY302" i="9" s="1"/>
  <c r="C51" i="3"/>
  <c r="BA302" i="9" s="1"/>
  <c r="CB65" i="4"/>
  <c r="BU60" i="4"/>
  <c r="BV60" i="4" s="1"/>
  <c r="BW60" i="4" s="1"/>
  <c r="BX60" i="4" s="1"/>
  <c r="BY60" i="4" s="1"/>
  <c r="BZ60" i="4" s="1"/>
  <c r="CA60" i="4" s="1"/>
  <c r="CB60" i="4" s="1"/>
  <c r="AT30" i="3"/>
  <c r="AQ19" i="3"/>
  <c r="AT14" i="3"/>
  <c r="AT12" i="3"/>
  <c r="AT17" i="3"/>
  <c r="AY313" i="9"/>
  <c r="AQ26" i="3"/>
  <c r="AT20" i="3"/>
  <c r="AQ25" i="3"/>
  <c r="D21" i="3"/>
  <c r="AQ21" i="3"/>
  <c r="AT21" i="3"/>
  <c r="AQ24" i="3"/>
  <c r="AQ20" i="3"/>
  <c r="D19" i="3"/>
  <c r="D22" i="3"/>
  <c r="D18" i="3"/>
  <c r="AQ22" i="3"/>
  <c r="D17" i="3"/>
  <c r="D26" i="3"/>
  <c r="AS43" i="3"/>
  <c r="AT26" i="3"/>
  <c r="D25" i="3"/>
  <c r="D29" i="3"/>
  <c r="AP39" i="3"/>
  <c r="AQ17" i="3"/>
  <c r="AQ18" i="3"/>
  <c r="AT23" i="3"/>
  <c r="AT22" i="3"/>
  <c r="AT24" i="3"/>
  <c r="AT19" i="3"/>
  <c r="D24" i="3"/>
  <c r="AP46" i="3"/>
  <c r="AQ27" i="3"/>
  <c r="AQ30" i="3"/>
  <c r="C46" i="3"/>
  <c r="D27" i="3"/>
  <c r="AR34" i="8"/>
  <c r="AS46" i="3"/>
  <c r="AT27" i="3"/>
  <c r="AQ10" i="3"/>
  <c r="D13" i="3"/>
  <c r="D9" i="3"/>
  <c r="AQ13" i="3"/>
  <c r="D16" i="3"/>
  <c r="D11" i="3"/>
  <c r="AT9" i="3"/>
  <c r="AT15" i="3"/>
  <c r="AQ9" i="3"/>
  <c r="AT16" i="3"/>
  <c r="AT11" i="3"/>
  <c r="AQ14" i="3"/>
  <c r="AT13" i="3"/>
  <c r="D12" i="3"/>
  <c r="AT10" i="3"/>
  <c r="D10" i="3"/>
  <c r="AQ16" i="3"/>
  <c r="AQ15" i="3"/>
  <c r="D14" i="3"/>
  <c r="AQ12" i="3"/>
  <c r="AQ11" i="3"/>
  <c r="D15" i="3"/>
  <c r="AD288" i="9"/>
  <c r="AO286" i="9"/>
  <c r="AF286" i="9"/>
  <c r="AG286" i="9"/>
  <c r="AS40" i="3"/>
  <c r="AP12" i="7"/>
  <c r="BN8" i="7"/>
  <c r="R10" i="7"/>
  <c r="T22" i="7"/>
  <c r="BN6" i="7"/>
  <c r="AD18" i="7"/>
  <c r="L22" i="8"/>
  <c r="AG6" i="8"/>
  <c r="Q10" i="8"/>
  <c r="M17" i="8"/>
  <c r="AK35" i="8"/>
  <c r="AV22" i="8"/>
  <c r="AN27" i="8"/>
  <c r="AT25" i="8"/>
  <c r="AJ23" i="8"/>
  <c r="AT29" i="8"/>
  <c r="AC33" i="8"/>
  <c r="BD24" i="8"/>
  <c r="BQ33" i="8"/>
  <c r="BQ6" i="8"/>
  <c r="AO11" i="8"/>
  <c r="AG20" i="8"/>
  <c r="BE7" i="8"/>
  <c r="H13" i="8"/>
  <c r="AO8" i="8"/>
  <c r="BD15" i="8"/>
  <c r="C41" i="3"/>
  <c r="C53" i="3"/>
  <c r="BA321" i="9" s="1"/>
  <c r="AS33" i="3"/>
  <c r="AZ313" i="9"/>
  <c r="AS39" i="3"/>
  <c r="BI368" i="9"/>
  <c r="H18" i="28" s="1"/>
  <c r="BH36" i="9"/>
  <c r="BH276" i="9"/>
  <c r="BH346" i="9" s="1"/>
  <c r="BH262" i="9"/>
  <c r="N286" i="9"/>
  <c r="G286" i="9"/>
  <c r="U286" i="9"/>
  <c r="AM286" i="9"/>
  <c r="E286" i="9"/>
  <c r="BA286" i="9"/>
  <c r="BA289" i="9" s="1"/>
  <c r="W286" i="9"/>
  <c r="AT288" i="9"/>
  <c r="AK286" i="9"/>
  <c r="AN286" i="9"/>
  <c r="H286" i="9"/>
  <c r="BC34" i="11"/>
  <c r="BC34" i="22"/>
  <c r="BC34" i="24"/>
  <c r="BC34" i="23"/>
  <c r="AI34" i="12"/>
  <c r="AI34" i="22"/>
  <c r="AI34" i="24"/>
  <c r="AI34" i="23"/>
  <c r="AL34" i="8"/>
  <c r="AP42" i="3"/>
  <c r="AP54" i="3"/>
  <c r="AZ312" i="9"/>
  <c r="AS36" i="3"/>
  <c r="BA312" i="9"/>
  <c r="C36" i="3"/>
  <c r="AP34" i="3"/>
  <c r="AU34" i="23"/>
  <c r="AU34" i="22"/>
  <c r="AU34" i="24"/>
  <c r="AE34" i="12"/>
  <c r="AE34" i="22"/>
  <c r="AE34" i="23"/>
  <c r="AE34" i="24"/>
  <c r="BB34" i="13"/>
  <c r="BB34" i="23"/>
  <c r="BB34" i="22"/>
  <c r="BB34" i="24"/>
  <c r="AX34" i="23"/>
  <c r="AX34" i="22"/>
  <c r="AX34" i="24"/>
  <c r="AT34" i="22"/>
  <c r="AT34" i="24"/>
  <c r="AT34" i="23"/>
  <c r="AP34" i="12"/>
  <c r="AP34" i="23"/>
  <c r="AP34" i="22"/>
  <c r="AP34" i="24"/>
  <c r="AL34" i="24"/>
  <c r="AL34" i="23"/>
  <c r="AL34" i="22"/>
  <c r="AH34" i="24"/>
  <c r="AH34" i="23"/>
  <c r="AH34" i="22"/>
  <c r="AD34" i="22"/>
  <c r="AD34" i="24"/>
  <c r="AD34" i="23"/>
  <c r="Z34" i="12"/>
  <c r="Z34" i="23"/>
  <c r="Z34" i="22"/>
  <c r="Z34" i="24"/>
  <c r="AP8" i="7"/>
  <c r="Z10" i="7"/>
  <c r="BF12" i="7"/>
  <c r="BF20" i="7"/>
  <c r="AG25" i="7"/>
  <c r="AW6" i="8"/>
  <c r="I7" i="8"/>
  <c r="H8" i="8"/>
  <c r="E11" i="8"/>
  <c r="BE11" i="8"/>
  <c r="AG13" i="8"/>
  <c r="BE15" i="8"/>
  <c r="X19" i="8"/>
  <c r="AD22" i="8"/>
  <c r="BP22" i="8"/>
  <c r="BB23" i="8"/>
  <c r="H25" i="8"/>
  <c r="AM28" i="8"/>
  <c r="AB30" i="8"/>
  <c r="AS33" i="8"/>
  <c r="BI35" i="8"/>
  <c r="AX34" i="10"/>
  <c r="AW286" i="9"/>
  <c r="AP40" i="3"/>
  <c r="C40" i="3"/>
  <c r="AP53" i="3"/>
  <c r="AY321" i="9" s="1"/>
  <c r="AS42" i="3"/>
  <c r="AS54" i="3"/>
  <c r="AS32" i="3"/>
  <c r="AS41" i="3"/>
  <c r="AP43" i="3"/>
  <c r="AQ34" i="24"/>
  <c r="AQ34" i="23"/>
  <c r="AQ34" i="22"/>
  <c r="AA34" i="12"/>
  <c r="AA34" i="23"/>
  <c r="AA34" i="22"/>
  <c r="AA34" i="24"/>
  <c r="BA34" i="12"/>
  <c r="BA34" i="23"/>
  <c r="BA34" i="22"/>
  <c r="BA34" i="24"/>
  <c r="AW34" i="10"/>
  <c r="AW34" i="23"/>
  <c r="AW34" i="22"/>
  <c r="AW34" i="24"/>
  <c r="AS34" i="24"/>
  <c r="AS34" i="22"/>
  <c r="AS34" i="23"/>
  <c r="AO34" i="13"/>
  <c r="AO34" i="24"/>
  <c r="AO34" i="22"/>
  <c r="AO34" i="23"/>
  <c r="AK34" i="11"/>
  <c r="AK34" i="24"/>
  <c r="AK34" i="23"/>
  <c r="AK34" i="22"/>
  <c r="AG34" i="13"/>
  <c r="AG34" i="24"/>
  <c r="AG34" i="22"/>
  <c r="AG34" i="23"/>
  <c r="AC34" i="12"/>
  <c r="AC34" i="24"/>
  <c r="AC34" i="23"/>
  <c r="AC34" i="22"/>
  <c r="Y34" i="13"/>
  <c r="Y34" i="23"/>
  <c r="Y34" i="24"/>
  <c r="Y34" i="22"/>
  <c r="R6" i="7"/>
  <c r="AX8" i="7"/>
  <c r="AX10" i="7"/>
  <c r="BF15" i="7"/>
  <c r="BI22" i="7"/>
  <c r="AW27" i="7"/>
  <c r="Y7" i="8"/>
  <c r="I8" i="8"/>
  <c r="E9" i="8"/>
  <c r="M11" i="8"/>
  <c r="AV12" i="8"/>
  <c r="BM13" i="8"/>
  <c r="Y16" i="8"/>
  <c r="AW19" i="8"/>
  <c r="T23" i="8"/>
  <c r="D24" i="8"/>
  <c r="AB25" i="8"/>
  <c r="Y35" i="8"/>
  <c r="AP34" i="10"/>
  <c r="AY312" i="9"/>
  <c r="AP36" i="3"/>
  <c r="AS34" i="3"/>
  <c r="C39" i="3"/>
  <c r="I92" i="28"/>
  <c r="BJ348" i="9" s="1"/>
  <c r="BA313" i="9"/>
  <c r="C43" i="3"/>
  <c r="C34" i="3"/>
  <c r="AY34" i="11"/>
  <c r="AY34" i="22"/>
  <c r="AY34" i="23"/>
  <c r="AY34" i="24"/>
  <c r="AM34" i="8"/>
  <c r="AM34" i="24"/>
  <c r="AM34" i="23"/>
  <c r="AM34" i="22"/>
  <c r="W34" i="11"/>
  <c r="W34" i="24"/>
  <c r="W34" i="22"/>
  <c r="W34" i="23"/>
  <c r="AZ34" i="10"/>
  <c r="AZ34" i="23"/>
  <c r="AZ34" i="22"/>
  <c r="AZ34" i="24"/>
  <c r="AV34" i="13"/>
  <c r="AV34" i="23"/>
  <c r="AV34" i="24"/>
  <c r="AV34" i="22"/>
  <c r="AR34" i="12"/>
  <c r="AR34" i="22"/>
  <c r="AR34" i="24"/>
  <c r="AR34" i="23"/>
  <c r="AN34" i="13"/>
  <c r="AN34" i="22"/>
  <c r="AN34" i="24"/>
  <c r="AN34" i="23"/>
  <c r="AJ34" i="10"/>
  <c r="AJ34" i="24"/>
  <c r="AJ34" i="23"/>
  <c r="AJ34" i="22"/>
  <c r="AF34" i="12"/>
  <c r="AF34" i="24"/>
  <c r="AF34" i="23"/>
  <c r="AF34" i="22"/>
  <c r="AB34" i="12"/>
  <c r="AB34" i="24"/>
  <c r="AB34" i="23"/>
  <c r="AB34" i="22"/>
  <c r="X34" i="13"/>
  <c r="X34" i="24"/>
  <c r="X34" i="23"/>
  <c r="X34" i="22"/>
  <c r="AT6" i="7"/>
  <c r="Z12" i="7"/>
  <c r="AX16" i="7"/>
  <c r="T24" i="7"/>
  <c r="Q6" i="8"/>
  <c r="BM6" i="8"/>
  <c r="AO7" i="8"/>
  <c r="AN8" i="8"/>
  <c r="AS9" i="8"/>
  <c r="AN11" i="8"/>
  <c r="AW12" i="8"/>
  <c r="K14" i="8"/>
  <c r="AW16" i="8"/>
  <c r="Q20" i="8"/>
  <c r="H22" i="8"/>
  <c r="AU22" i="8"/>
  <c r="V23" i="8"/>
  <c r="AD25" i="8"/>
  <c r="AL26" i="8"/>
  <c r="N29" i="8"/>
  <c r="BP33" i="8"/>
  <c r="AH34" i="10"/>
  <c r="AF34" i="10"/>
  <c r="AP32" i="3"/>
  <c r="AP41" i="3"/>
  <c r="C32" i="3"/>
  <c r="AS53" i="3"/>
  <c r="AZ321" i="9" s="1"/>
  <c r="C54" i="3"/>
  <c r="C42" i="3"/>
  <c r="AP33" i="3"/>
  <c r="C33" i="3"/>
  <c r="B286" i="9"/>
  <c r="AJ286" i="9"/>
  <c r="O286" i="9"/>
  <c r="AM34" i="11"/>
  <c r="AP34" i="11"/>
  <c r="Z34" i="11"/>
  <c r="Y34" i="11"/>
  <c r="AW34" i="11"/>
  <c r="AC34" i="11"/>
  <c r="AY34" i="12"/>
  <c r="AO34" i="12"/>
  <c r="AZ34" i="12"/>
  <c r="AV34" i="12"/>
  <c r="AN34" i="12"/>
  <c r="AJ34" i="12"/>
  <c r="X34" i="12"/>
  <c r="AW34" i="12"/>
  <c r="AU34" i="16"/>
  <c r="AU34" i="14"/>
  <c r="AU34" i="10"/>
  <c r="AU34" i="17"/>
  <c r="AU34" i="15"/>
  <c r="AU34" i="18"/>
  <c r="AU34" i="19"/>
  <c r="AI34" i="18"/>
  <c r="AI34" i="19"/>
  <c r="AI34" i="16"/>
  <c r="AI34" i="17"/>
  <c r="AI34" i="13"/>
  <c r="AI34" i="14"/>
  <c r="AI34" i="15"/>
  <c r="AI34" i="10"/>
  <c r="W34" i="14"/>
  <c r="W34" i="10"/>
  <c r="W34" i="16"/>
  <c r="W34" i="18"/>
  <c r="W34" i="17"/>
  <c r="W34" i="13"/>
  <c r="W34" i="19"/>
  <c r="W34" i="15"/>
  <c r="BI26" i="8"/>
  <c r="BQ29" i="8"/>
  <c r="BR55" i="4"/>
  <c r="BS55" i="4" s="1"/>
  <c r="BB69" i="4"/>
  <c r="BB34" i="18"/>
  <c r="BB34" i="19"/>
  <c r="BB34" i="17"/>
  <c r="BB34" i="16"/>
  <c r="BB34" i="15"/>
  <c r="BB34" i="14"/>
  <c r="AX34" i="18"/>
  <c r="AX34" i="17"/>
  <c r="AX34" i="19"/>
  <c r="AX34" i="16"/>
  <c r="AX34" i="14"/>
  <c r="AX34" i="13"/>
  <c r="AX34" i="15"/>
  <c r="AT34" i="17"/>
  <c r="AT34" i="18"/>
  <c r="AT34" i="19"/>
  <c r="AT34" i="16"/>
  <c r="AT34" i="14"/>
  <c r="AT34" i="15"/>
  <c r="AP34" i="18"/>
  <c r="AP34" i="19"/>
  <c r="AP34" i="16"/>
  <c r="AP34" i="13"/>
  <c r="AP34" i="15"/>
  <c r="AP34" i="14"/>
  <c r="AP34" i="17"/>
  <c r="AL34" i="18"/>
  <c r="AL34" i="16"/>
  <c r="AL34" i="19"/>
  <c r="AL34" i="17"/>
  <c r="AL34" i="15"/>
  <c r="AL34" i="14"/>
  <c r="AL34" i="13"/>
  <c r="AH34" i="18"/>
  <c r="AH34" i="17"/>
  <c r="AH34" i="19"/>
  <c r="AH34" i="16"/>
  <c r="AH34" i="14"/>
  <c r="AH34" i="13"/>
  <c r="AH34" i="15"/>
  <c r="AD34" i="17"/>
  <c r="AD34" i="16"/>
  <c r="AD34" i="18"/>
  <c r="AD34" i="19"/>
  <c r="AD34" i="14"/>
  <c r="AD34" i="13"/>
  <c r="AD34" i="15"/>
  <c r="Z34" i="18"/>
  <c r="Z34" i="19"/>
  <c r="Z34" i="16"/>
  <c r="Z34" i="17"/>
  <c r="Z34" i="15"/>
  <c r="Z34" i="14"/>
  <c r="Z34" i="13"/>
  <c r="AE6" i="7"/>
  <c r="BO6" i="7"/>
  <c r="AC22" i="7"/>
  <c r="BQ22" i="7"/>
  <c r="AZ24" i="7"/>
  <c r="BQ25" i="7"/>
  <c r="BA29" i="7"/>
  <c r="AA6" i="8"/>
  <c r="X7" i="8"/>
  <c r="BD7" i="8"/>
  <c r="AA10" i="8"/>
  <c r="J14" i="8"/>
  <c r="AV16" i="8"/>
  <c r="X17" i="8"/>
  <c r="AV19" i="8"/>
  <c r="AF20" i="8"/>
  <c r="AE22" i="8"/>
  <c r="U23" i="8"/>
  <c r="BA23" i="8"/>
  <c r="AO24" i="8"/>
  <c r="BE24" i="8"/>
  <c r="AA25" i="8"/>
  <c r="AW25" i="8"/>
  <c r="AK26" i="8"/>
  <c r="G27" i="8"/>
  <c r="AO27" i="8"/>
  <c r="F28" i="8"/>
  <c r="Y29" i="8"/>
  <c r="AU29" i="8"/>
  <c r="AA34" i="8"/>
  <c r="AI34" i="8"/>
  <c r="AQ34" i="8"/>
  <c r="AY34" i="8"/>
  <c r="AB33" i="8"/>
  <c r="AY33" i="8"/>
  <c r="AZ34" i="8"/>
  <c r="BR33" i="8"/>
  <c r="BB34" i="10"/>
  <c r="AL34" i="10"/>
  <c r="AG34" i="10"/>
  <c r="AI34" i="11"/>
  <c r="BB34" i="11"/>
  <c r="AL34" i="11"/>
  <c r="BA34" i="11"/>
  <c r="AG34" i="11"/>
  <c r="AU34" i="12"/>
  <c r="BB34" i="12"/>
  <c r="AL34" i="12"/>
  <c r="Y34" i="12"/>
  <c r="AG34" i="12"/>
  <c r="AT34" i="13"/>
  <c r="AU34" i="13"/>
  <c r="BC34" i="14"/>
  <c r="BC34" i="10"/>
  <c r="BC34" i="16"/>
  <c r="BC34" i="18"/>
  <c r="BC34" i="19"/>
  <c r="BC34" i="17"/>
  <c r="BC34" i="13"/>
  <c r="BC34" i="15"/>
  <c r="AQ34" i="16"/>
  <c r="AQ34" i="14"/>
  <c r="AQ34" i="10"/>
  <c r="AQ34" i="18"/>
  <c r="AQ34" i="17"/>
  <c r="AQ34" i="19"/>
  <c r="AQ34" i="13"/>
  <c r="AQ34" i="15"/>
  <c r="AE34" i="16"/>
  <c r="AE34" i="14"/>
  <c r="AE34" i="10"/>
  <c r="AE34" i="19"/>
  <c r="AE34" i="17"/>
  <c r="AE34" i="18"/>
  <c r="AE34" i="15"/>
  <c r="BI27" i="8"/>
  <c r="BR62" i="4"/>
  <c r="AS34" i="18"/>
  <c r="AS34" i="16"/>
  <c r="AS34" i="14"/>
  <c r="AS34" i="17"/>
  <c r="AS34" i="13"/>
  <c r="AS34" i="19"/>
  <c r="AS34" i="15"/>
  <c r="AG34" i="18"/>
  <c r="AG34" i="17"/>
  <c r="AG34" i="16"/>
  <c r="AG34" i="14"/>
  <c r="AG34" i="19"/>
  <c r="AG34" i="15"/>
  <c r="AC34" i="18"/>
  <c r="AC34" i="16"/>
  <c r="AC34" i="19"/>
  <c r="AC34" i="17"/>
  <c r="AC34" i="14"/>
  <c r="AC34" i="15"/>
  <c r="AC34" i="13"/>
  <c r="U23" i="7"/>
  <c r="M27" i="7"/>
  <c r="I30" i="7"/>
  <c r="P8" i="8"/>
  <c r="AV8" i="8"/>
  <c r="AB10" i="8"/>
  <c r="BD12" i="8"/>
  <c r="P16" i="8"/>
  <c r="AV17" i="8"/>
  <c r="Q24" i="8"/>
  <c r="BQ24" i="8"/>
  <c r="BC27" i="8"/>
  <c r="AC28" i="8"/>
  <c r="BI28" i="8"/>
  <c r="AM29" i="8"/>
  <c r="AC30" i="8"/>
  <c r="BH34" i="8"/>
  <c r="AP36" i="8"/>
  <c r="AS34" i="10"/>
  <c r="AC34" i="10"/>
  <c r="BR33" i="11"/>
  <c r="AU34" i="11"/>
  <c r="AE34" i="11"/>
  <c r="AX34" i="11"/>
  <c r="AH34" i="11"/>
  <c r="AQ34" i="12"/>
  <c r="AX34" i="12"/>
  <c r="AH34" i="12"/>
  <c r="AE34" i="13"/>
  <c r="AY34" i="18"/>
  <c r="AY34" i="16"/>
  <c r="AY34" i="19"/>
  <c r="AY34" i="17"/>
  <c r="AY34" i="10"/>
  <c r="AY34" i="13"/>
  <c r="AY34" i="15"/>
  <c r="AY34" i="14"/>
  <c r="AM34" i="14"/>
  <c r="AM34" i="10"/>
  <c r="AM34" i="19"/>
  <c r="AM34" i="16"/>
  <c r="AM34" i="18"/>
  <c r="AM34" i="17"/>
  <c r="AM34" i="13"/>
  <c r="AM34" i="15"/>
  <c r="AA34" i="16"/>
  <c r="AA34" i="14"/>
  <c r="AA34" i="10"/>
  <c r="AA34" i="18"/>
  <c r="AA34" i="19"/>
  <c r="AA34" i="17"/>
  <c r="AA34" i="13"/>
  <c r="AA34" i="15"/>
  <c r="BR33" i="7"/>
  <c r="BR33" i="16"/>
  <c r="BR33" i="18"/>
  <c r="BR33" i="10"/>
  <c r="BR33" i="17"/>
  <c r="BR33" i="14"/>
  <c r="BR33" i="19"/>
  <c r="BR33" i="13"/>
  <c r="BR33" i="15"/>
  <c r="BI30" i="8"/>
  <c r="BR57" i="4"/>
  <c r="BS57" i="4" s="1"/>
  <c r="BT57" i="4" s="1"/>
  <c r="BR63" i="4"/>
  <c r="BS63" i="4" s="1"/>
  <c r="BA69" i="4"/>
  <c r="BA34" i="19"/>
  <c r="BA34" i="18"/>
  <c r="BA34" i="17"/>
  <c r="BA34" i="16"/>
  <c r="BA34" i="14"/>
  <c r="BA34" i="13"/>
  <c r="BA34" i="15"/>
  <c r="AW34" i="18"/>
  <c r="AW34" i="17"/>
  <c r="AW34" i="19"/>
  <c r="AW34" i="16"/>
  <c r="AW34" i="14"/>
  <c r="AW34" i="15"/>
  <c r="AO34" i="16"/>
  <c r="AO34" i="19"/>
  <c r="AO34" i="18"/>
  <c r="AO34" i="17"/>
  <c r="AO34" i="14"/>
  <c r="AO34" i="15"/>
  <c r="AK34" i="18"/>
  <c r="AK34" i="17"/>
  <c r="AK34" i="19"/>
  <c r="AK34" i="15"/>
  <c r="AK34" i="14"/>
  <c r="AK34" i="13"/>
  <c r="AK34" i="16"/>
  <c r="Y34" i="16"/>
  <c r="Y34" i="18"/>
  <c r="Y34" i="19"/>
  <c r="Y34" i="17"/>
  <c r="Y34" i="14"/>
  <c r="Y34" i="15"/>
  <c r="AY7" i="7"/>
  <c r="BF6" i="8"/>
  <c r="AN13" i="8"/>
  <c r="I26" i="8"/>
  <c r="BR49" i="4"/>
  <c r="BS49" i="4" s="1"/>
  <c r="BT49" i="4" s="1"/>
  <c r="AZ34" i="18"/>
  <c r="AZ34" i="13"/>
  <c r="AZ34" i="16"/>
  <c r="AZ34" i="15"/>
  <c r="AZ34" i="14"/>
  <c r="AZ34" i="19"/>
  <c r="AZ34" i="17"/>
  <c r="AV34" i="7"/>
  <c r="AV34" i="18"/>
  <c r="AV34" i="17"/>
  <c r="AV34" i="16"/>
  <c r="AV34" i="15"/>
  <c r="AV34" i="19"/>
  <c r="AV34" i="14"/>
  <c r="AR34" i="17"/>
  <c r="AR34" i="18"/>
  <c r="AR34" i="15"/>
  <c r="AR34" i="19"/>
  <c r="AR34" i="13"/>
  <c r="AR34" i="16"/>
  <c r="AR34" i="14"/>
  <c r="AN34" i="17"/>
  <c r="AN34" i="18"/>
  <c r="AN34" i="15"/>
  <c r="AN34" i="19"/>
  <c r="AN34" i="16"/>
  <c r="AN34" i="14"/>
  <c r="AJ34" i="18"/>
  <c r="AJ34" i="14"/>
  <c r="AJ34" i="13"/>
  <c r="AJ34" i="16"/>
  <c r="AJ34" i="15"/>
  <c r="AJ34" i="19"/>
  <c r="AJ34" i="17"/>
  <c r="AF34" i="18"/>
  <c r="AF34" i="17"/>
  <c r="AF34" i="16"/>
  <c r="AF34" i="15"/>
  <c r="AF34" i="14"/>
  <c r="AF34" i="19"/>
  <c r="AB34" i="17"/>
  <c r="AB34" i="15"/>
  <c r="AB34" i="19"/>
  <c r="AB34" i="18"/>
  <c r="AB34" i="14"/>
  <c r="AB34" i="13"/>
  <c r="AB34" i="16"/>
  <c r="X34" i="18"/>
  <c r="X34" i="17"/>
  <c r="X34" i="16"/>
  <c r="X34" i="15"/>
  <c r="X34" i="14"/>
  <c r="X34" i="19"/>
  <c r="BC69" i="4"/>
  <c r="J6" i="7"/>
  <c r="AX6" i="7"/>
  <c r="AE8" i="7"/>
  <c r="AI9" i="7"/>
  <c r="BN10" i="7"/>
  <c r="BJ12" i="7"/>
  <c r="BN19" i="7"/>
  <c r="M22" i="7"/>
  <c r="BA22" i="7"/>
  <c r="BM24" i="7"/>
  <c r="AG27" i="7"/>
  <c r="AC6" i="8"/>
  <c r="H7" i="8"/>
  <c r="AN7" i="8"/>
  <c r="BO7" i="8"/>
  <c r="AG8" i="8"/>
  <c r="BM8" i="8"/>
  <c r="AG10" i="8"/>
  <c r="P11" i="8"/>
  <c r="BM12" i="8"/>
  <c r="AO13" i="8"/>
  <c r="AF15" i="8"/>
  <c r="X16" i="8"/>
  <c r="BL16" i="8"/>
  <c r="BE19" i="8"/>
  <c r="N22" i="8"/>
  <c r="AT22" i="8"/>
  <c r="BQ22" i="8"/>
  <c r="BQ23" i="8"/>
  <c r="AB24" i="8"/>
  <c r="AZ24" i="8"/>
  <c r="D25" i="8"/>
  <c r="AC25" i="8"/>
  <c r="AU25" i="8"/>
  <c r="AL28" i="8"/>
  <c r="BJ28" i="8"/>
  <c r="AS29" i="8"/>
  <c r="BP29" i="8"/>
  <c r="BE30" i="8"/>
  <c r="AR33" i="8"/>
  <c r="BO33" i="8"/>
  <c r="AN34" i="8"/>
  <c r="BP34" i="8"/>
  <c r="BD35" i="8"/>
  <c r="AX36" i="8"/>
  <c r="AT34" i="10"/>
  <c r="AD34" i="10"/>
  <c r="AO34" i="10"/>
  <c r="Y34" i="10"/>
  <c r="AR34" i="10"/>
  <c r="AB34" i="10"/>
  <c r="AQ34" i="11"/>
  <c r="AA34" i="11"/>
  <c r="AT34" i="11"/>
  <c r="AD34" i="11"/>
  <c r="AO34" i="11"/>
  <c r="AZ34" i="11"/>
  <c r="AV34" i="11"/>
  <c r="AR34" i="11"/>
  <c r="AN34" i="11"/>
  <c r="AJ34" i="11"/>
  <c r="AF34" i="11"/>
  <c r="AB34" i="11"/>
  <c r="X34" i="11"/>
  <c r="AS34" i="11"/>
  <c r="BC34" i="12"/>
  <c r="AM34" i="12"/>
  <c r="W34" i="12"/>
  <c r="AT34" i="12"/>
  <c r="AD34" i="12"/>
  <c r="AK34" i="12"/>
  <c r="AS34" i="12"/>
  <c r="AW34" i="13"/>
  <c r="AF34" i="13"/>
  <c r="AZ286" i="9"/>
  <c r="AZ289" i="9" s="1"/>
  <c r="Q286" i="9"/>
  <c r="D286" i="9"/>
  <c r="X286" i="9"/>
  <c r="O288" i="9"/>
  <c r="T286" i="9"/>
  <c r="AJ287" i="9"/>
  <c r="C286" i="9"/>
  <c r="AI286" i="9"/>
  <c r="AY286" i="9"/>
  <c r="AY289" i="9" s="1"/>
  <c r="Z19" i="8"/>
  <c r="Z10" i="8"/>
  <c r="Z6" i="8"/>
  <c r="Z7" i="8"/>
  <c r="Z16" i="8"/>
  <c r="BF15" i="8"/>
  <c r="BF12" i="8"/>
  <c r="BF7" i="8"/>
  <c r="BF19" i="8"/>
  <c r="J12" i="8"/>
  <c r="S6" i="8"/>
  <c r="S14" i="8"/>
  <c r="S12" i="8"/>
  <c r="S10" i="8"/>
  <c r="AQ15" i="8"/>
  <c r="AQ11" i="8"/>
  <c r="AQ7" i="8"/>
  <c r="AY15" i="8"/>
  <c r="L13" i="8"/>
  <c r="L17" i="8"/>
  <c r="AJ6" i="8"/>
  <c r="AJ10" i="8"/>
  <c r="AJ18" i="8"/>
  <c r="BH10" i="8"/>
  <c r="BH18" i="8"/>
  <c r="BH11" i="8"/>
  <c r="AQ14" i="8"/>
  <c r="AQ10" i="8"/>
  <c r="BF14" i="8"/>
  <c r="S19" i="8"/>
  <c r="W35" i="8"/>
  <c r="W34" i="8"/>
  <c r="BC36" i="8"/>
  <c r="BC35" i="8"/>
  <c r="R16" i="8"/>
  <c r="R7" i="8"/>
  <c r="R12" i="8"/>
  <c r="R10" i="8"/>
  <c r="R14" i="8"/>
  <c r="AX20" i="8"/>
  <c r="AX11" i="8"/>
  <c r="AX7" i="8"/>
  <c r="AX16" i="8"/>
  <c r="AX18" i="8"/>
  <c r="AX6" i="8"/>
  <c r="BN20" i="8"/>
  <c r="BN7" i="8"/>
  <c r="BN15" i="8"/>
  <c r="BN16" i="8"/>
  <c r="BN11" i="8"/>
  <c r="BN6" i="8"/>
  <c r="BN14" i="8"/>
  <c r="AX15" i="8"/>
  <c r="BF18" i="8"/>
  <c r="AQ6" i="8"/>
  <c r="AY7" i="8"/>
  <c r="R15" i="8"/>
  <c r="J20" i="8"/>
  <c r="J19" i="8"/>
  <c r="J10" i="8"/>
  <c r="J6" i="8"/>
  <c r="J18" i="8"/>
  <c r="J7" i="8"/>
  <c r="AP18" i="8"/>
  <c r="AP10" i="8"/>
  <c r="AP11" i="8"/>
  <c r="AP15" i="8"/>
  <c r="AP20" i="8"/>
  <c r="AP7" i="8"/>
  <c r="K18" i="8"/>
  <c r="K7" i="8"/>
  <c r="AI19" i="8"/>
  <c r="AI6" i="8"/>
  <c r="AI10" i="8"/>
  <c r="AI18" i="8"/>
  <c r="BG12" i="8"/>
  <c r="BG14" i="8"/>
  <c r="BG19" i="8"/>
  <c r="BG11" i="8"/>
  <c r="BG7" i="8"/>
  <c r="BO15" i="8"/>
  <c r="BO11" i="8"/>
  <c r="BO6" i="8"/>
  <c r="BO14" i="8"/>
  <c r="AI7" i="8"/>
  <c r="K12" i="8"/>
  <c r="T12" i="8"/>
  <c r="T10" i="8"/>
  <c r="T19" i="8"/>
  <c r="T6" i="8"/>
  <c r="T9" i="8"/>
  <c r="AR9" i="8"/>
  <c r="AR13" i="8"/>
  <c r="BP19" i="8"/>
  <c r="BP6" i="8"/>
  <c r="L12" i="8"/>
  <c r="R20" i="8"/>
  <c r="BJ35" i="8"/>
  <c r="BJ36" i="8"/>
  <c r="AR6" i="8"/>
  <c r="K10" i="8"/>
  <c r="AX10" i="8"/>
  <c r="AX12" i="8"/>
  <c r="Z15" i="8"/>
  <c r="AQ19" i="8"/>
  <c r="BF20" i="8"/>
  <c r="R23" i="8"/>
  <c r="R24" i="8"/>
  <c r="AP24" i="8"/>
  <c r="AP27" i="8"/>
  <c r="AT36" i="8"/>
  <c r="AH15" i="8"/>
  <c r="AH14" i="8"/>
  <c r="AH7" i="8"/>
  <c r="AH19" i="8"/>
  <c r="AH16" i="8"/>
  <c r="AH10" i="8"/>
  <c r="AH18" i="8"/>
  <c r="AH6" i="8"/>
  <c r="BN12" i="8"/>
  <c r="AY18" i="8"/>
  <c r="AY6" i="8"/>
  <c r="AY10" i="8"/>
  <c r="AP14" i="8"/>
  <c r="BG18" i="8"/>
  <c r="D11" i="8"/>
  <c r="D10" i="8"/>
  <c r="D19" i="8"/>
  <c r="D6" i="8"/>
  <c r="AB15" i="8"/>
  <c r="AB14" i="8"/>
  <c r="AB9" i="8"/>
  <c r="AZ15" i="8"/>
  <c r="AZ13" i="8"/>
  <c r="AZ17" i="8"/>
  <c r="AZ10" i="8"/>
  <c r="AH11" i="8"/>
  <c r="R19" i="8"/>
  <c r="AD36" i="8"/>
  <c r="AD33" i="8"/>
  <c r="R6" i="8"/>
  <c r="S7" i="8"/>
  <c r="L10" i="8"/>
  <c r="AA15" i="8"/>
  <c r="T18" i="8"/>
  <c r="BG20" i="8"/>
  <c r="AA22" i="8"/>
  <c r="AA31" i="8"/>
  <c r="AA30" i="8"/>
  <c r="AA28" i="8"/>
  <c r="AA24" i="8"/>
  <c r="AA23" i="8"/>
  <c r="AA29" i="8"/>
  <c r="AA26" i="8"/>
  <c r="AI30" i="8"/>
  <c r="AI26" i="8"/>
  <c r="AI29" i="8"/>
  <c r="AI24" i="8"/>
  <c r="AQ22" i="8"/>
  <c r="AQ24" i="8"/>
  <c r="AQ27" i="8"/>
  <c r="AQ26" i="8"/>
  <c r="AQ23" i="8"/>
  <c r="AQ30" i="8"/>
  <c r="AY26" i="8"/>
  <c r="AY27" i="8"/>
  <c r="AY23" i="8"/>
  <c r="AY30" i="8"/>
  <c r="AY28" i="8"/>
  <c r="AY29" i="8"/>
  <c r="AY31" i="8"/>
  <c r="BG22" i="8"/>
  <c r="BG23" i="8"/>
  <c r="BG29" i="8"/>
  <c r="BG24" i="8"/>
  <c r="BG31" i="8"/>
  <c r="BG25" i="8"/>
  <c r="BO28" i="8"/>
  <c r="BO24" i="8"/>
  <c r="BO25" i="8"/>
  <c r="BO23" i="8"/>
  <c r="BO30" i="8"/>
  <c r="BO26" i="8"/>
  <c r="BG28" i="8"/>
  <c r="AI31" i="8"/>
  <c r="E23" i="8"/>
  <c r="BH23" i="8"/>
  <c r="AR26" i="8"/>
  <c r="BQ28" i="8"/>
  <c r="D30" i="8"/>
  <c r="BD36" i="8"/>
  <c r="Q8" i="8"/>
  <c r="AW8" i="8"/>
  <c r="U9" i="8"/>
  <c r="X11" i="8"/>
  <c r="BE12" i="8"/>
  <c r="I13" i="8"/>
  <c r="AW13" i="8"/>
  <c r="AN15" i="8"/>
  <c r="BL15" i="8"/>
  <c r="BM16" i="8"/>
  <c r="BI17" i="8"/>
  <c r="AF19" i="8"/>
  <c r="AO20" i="8"/>
  <c r="D22" i="8"/>
  <c r="U22" i="8"/>
  <c r="AK22" i="8"/>
  <c r="BA22" i="8"/>
  <c r="F23" i="8"/>
  <c r="AB23" i="8"/>
  <c r="AS23" i="8"/>
  <c r="BI23" i="8"/>
  <c r="M25" i="8"/>
  <c r="AS26" i="8"/>
  <c r="H27" i="8"/>
  <c r="G28" i="8"/>
  <c r="D29" i="8"/>
  <c r="AC29" i="8"/>
  <c r="L30" i="8"/>
  <c r="AS6" i="8"/>
  <c r="AJ22" i="8"/>
  <c r="AB29" i="8"/>
  <c r="BP30" i="8"/>
  <c r="X36" i="8"/>
  <c r="U6" i="8"/>
  <c r="P7" i="8"/>
  <c r="AF7" i="8"/>
  <c r="AV7" i="8"/>
  <c r="BL7" i="8"/>
  <c r="BD8" i="8"/>
  <c r="BA10" i="8"/>
  <c r="Y11" i="8"/>
  <c r="AV11" i="8"/>
  <c r="AF12" i="8"/>
  <c r="Q13" i="8"/>
  <c r="AO15" i="8"/>
  <c r="BM15" i="8"/>
  <c r="BL17" i="8"/>
  <c r="H19" i="8"/>
  <c r="AG19" i="8"/>
  <c r="E22" i="8"/>
  <c r="V22" i="8"/>
  <c r="AL22" i="8"/>
  <c r="BH22" i="8"/>
  <c r="L23" i="8"/>
  <c r="AC23" i="8"/>
  <c r="AT23" i="8"/>
  <c r="BJ23" i="8"/>
  <c r="Q25" i="8"/>
  <c r="AJ25" i="8"/>
  <c r="AB26" i="8"/>
  <c r="AZ26" i="8"/>
  <c r="I27" i="8"/>
  <c r="F29" i="8"/>
  <c r="M30" i="8"/>
  <c r="AI33" i="8"/>
  <c r="AZ33" i="8"/>
  <c r="AB34" i="8"/>
  <c r="Z36" i="8"/>
  <c r="BF36" i="8"/>
  <c r="L24" i="8"/>
  <c r="AZ22" i="8"/>
  <c r="AR23" i="8"/>
  <c r="AJ24" i="8"/>
  <c r="T26" i="8"/>
  <c r="AK30" i="8"/>
  <c r="AN35" i="8"/>
  <c r="I6" i="8"/>
  <c r="Y6" i="8"/>
  <c r="Q7" i="8"/>
  <c r="AG7" i="8"/>
  <c r="AW7" i="8"/>
  <c r="BM7" i="8"/>
  <c r="Y8" i="8"/>
  <c r="BE8" i="8"/>
  <c r="AC9" i="8"/>
  <c r="I10" i="8"/>
  <c r="Y10" i="8"/>
  <c r="AO10" i="8"/>
  <c r="BQ10" i="8"/>
  <c r="AF11" i="8"/>
  <c r="AW11" i="8"/>
  <c r="AN12" i="8"/>
  <c r="U13" i="8"/>
  <c r="BA13" i="8"/>
  <c r="P15" i="8"/>
  <c r="AN16" i="8"/>
  <c r="H17" i="8"/>
  <c r="I19" i="8"/>
  <c r="W22" i="8"/>
  <c r="AR22" i="8"/>
  <c r="BI22" i="8"/>
  <c r="AD23" i="8"/>
  <c r="T24" i="8"/>
  <c r="BI24" i="8"/>
  <c r="T25" i="8"/>
  <c r="BA26" i="8"/>
  <c r="U27" i="8"/>
  <c r="U28" i="8"/>
  <c r="BA28" i="8"/>
  <c r="G29" i="8"/>
  <c r="AJ29" i="8"/>
  <c r="BH29" i="8"/>
  <c r="AZ30" i="8"/>
  <c r="AJ33" i="8"/>
  <c r="BG33" i="8"/>
  <c r="AJ34" i="8"/>
  <c r="AJ30" i="8"/>
  <c r="BI6" i="8"/>
  <c r="BI18" i="8"/>
  <c r="T22" i="8"/>
  <c r="L25" i="8"/>
  <c r="AO6" i="8"/>
  <c r="BE6" i="8"/>
  <c r="AF8" i="8"/>
  <c r="BL8" i="8"/>
  <c r="AG11" i="8"/>
  <c r="I12" i="8"/>
  <c r="AO12" i="8"/>
  <c r="BL12" i="8"/>
  <c r="AF13" i="8"/>
  <c r="Q15" i="8"/>
  <c r="AS22" i="8"/>
  <c r="AZ23" i="8"/>
  <c r="BP23" i="8"/>
  <c r="AR24" i="8"/>
  <c r="AS25" i="8"/>
  <c r="BP25" i="8"/>
  <c r="BB26" i="8"/>
  <c r="BA27" i="8"/>
  <c r="BE28" i="8"/>
  <c r="M29" i="8"/>
  <c r="AL29" i="8"/>
  <c r="BI29" i="8"/>
  <c r="BA30" i="8"/>
  <c r="AQ33" i="8"/>
  <c r="BH33" i="8"/>
  <c r="X35" i="8"/>
  <c r="AH36" i="8"/>
  <c r="BN36" i="8"/>
  <c r="AD19" i="8"/>
  <c r="AD15" i="8"/>
  <c r="AD7" i="8"/>
  <c r="AD17" i="8"/>
  <c r="AD16" i="8"/>
  <c r="AD10" i="8"/>
  <c r="AD6" i="8"/>
  <c r="AD18" i="8"/>
  <c r="V11" i="8"/>
  <c r="AD12" i="8"/>
  <c r="BB14" i="8"/>
  <c r="AL17" i="8"/>
  <c r="AU17" i="8"/>
  <c r="AL9" i="8"/>
  <c r="V19" i="8"/>
  <c r="V15" i="8"/>
  <c r="V16" i="8"/>
  <c r="V7" i="8"/>
  <c r="V20" i="8"/>
  <c r="V14" i="8"/>
  <c r="V10" i="8"/>
  <c r="V6" i="8"/>
  <c r="BJ20" i="8"/>
  <c r="BJ19" i="8"/>
  <c r="BJ15" i="8"/>
  <c r="BJ14" i="8"/>
  <c r="BJ7" i="8"/>
  <c r="BJ18" i="8"/>
  <c r="BJ12" i="8"/>
  <c r="BJ11" i="8"/>
  <c r="BJ6" i="8"/>
  <c r="BJ16" i="8"/>
  <c r="W19" i="8"/>
  <c r="W15" i="8"/>
  <c r="W11" i="8"/>
  <c r="W18" i="8"/>
  <c r="W13" i="8"/>
  <c r="W14" i="8"/>
  <c r="W10" i="8"/>
  <c r="W6" i="8"/>
  <c r="W20" i="8"/>
  <c r="W16" i="8"/>
  <c r="W7" i="8"/>
  <c r="W12" i="8"/>
  <c r="W9" i="8"/>
  <c r="AU19" i="8"/>
  <c r="AU15" i="8"/>
  <c r="AU11" i="8"/>
  <c r="AU18" i="8"/>
  <c r="AU14" i="8"/>
  <c r="AU16" i="8"/>
  <c r="AU13" i="8"/>
  <c r="AU10" i="8"/>
  <c r="AU6" i="8"/>
  <c r="AU9" i="8"/>
  <c r="AU7" i="8"/>
  <c r="BK19" i="8"/>
  <c r="BK15" i="8"/>
  <c r="BK11" i="8"/>
  <c r="BK20" i="8"/>
  <c r="BK18" i="8"/>
  <c r="BK14" i="8"/>
  <c r="BK12" i="8"/>
  <c r="BK6" i="8"/>
  <c r="BK10" i="8"/>
  <c r="BK7" i="8"/>
  <c r="AE12" i="8"/>
  <c r="V8" i="8"/>
  <c r="AM8" i="8"/>
  <c r="AD11" i="8"/>
  <c r="AL12" i="8"/>
  <c r="BK16" i="8"/>
  <c r="W17" i="8"/>
  <c r="AD20" i="8"/>
  <c r="F19" i="8"/>
  <c r="F15" i="8"/>
  <c r="F17" i="8"/>
  <c r="F13" i="8"/>
  <c r="F7" i="8"/>
  <c r="F16" i="8"/>
  <c r="F12" i="8"/>
  <c r="F10" i="8"/>
  <c r="F6" i="8"/>
  <c r="F11" i="8"/>
  <c r="BB20" i="8"/>
  <c r="BB19" i="8"/>
  <c r="BB15" i="8"/>
  <c r="BB18" i="8"/>
  <c r="BB12" i="8"/>
  <c r="BB7" i="8"/>
  <c r="BB11" i="8"/>
  <c r="BB10" i="8"/>
  <c r="BB17" i="8"/>
  <c r="BB6" i="8"/>
  <c r="O19" i="8"/>
  <c r="O15" i="8"/>
  <c r="O11" i="8"/>
  <c r="O18" i="8"/>
  <c r="O13" i="8"/>
  <c r="O10" i="8"/>
  <c r="O6" i="8"/>
  <c r="O9" i="8"/>
  <c r="O17" i="8"/>
  <c r="O12" i="8"/>
  <c r="O20" i="8"/>
  <c r="O14" i="8"/>
  <c r="O7" i="8"/>
  <c r="AE19" i="8"/>
  <c r="AE15" i="8"/>
  <c r="AE11" i="8"/>
  <c r="AE18" i="8"/>
  <c r="AE14" i="8"/>
  <c r="AE17" i="8"/>
  <c r="AE10" i="8"/>
  <c r="AE6" i="8"/>
  <c r="AE16" i="8"/>
  <c r="AE9" i="8"/>
  <c r="AE7" i="8"/>
  <c r="BC20" i="8"/>
  <c r="BC19" i="8"/>
  <c r="BC15" i="8"/>
  <c r="BC11" i="8"/>
  <c r="BC18" i="8"/>
  <c r="BC14" i="8"/>
  <c r="BC13" i="8"/>
  <c r="BC17" i="8"/>
  <c r="BC6" i="8"/>
  <c r="BC16" i="8"/>
  <c r="BC10" i="8"/>
  <c r="BC12" i="8"/>
  <c r="BC7" i="8"/>
  <c r="F14" i="8"/>
  <c r="BB8" i="8"/>
  <c r="AD13" i="8"/>
  <c r="W8" i="8"/>
  <c r="V17" i="8"/>
  <c r="AT18" i="8"/>
  <c r="F9" i="8"/>
  <c r="AM12" i="8"/>
  <c r="L6" i="8"/>
  <c r="L9" i="8"/>
  <c r="AD9" i="8"/>
  <c r="N11" i="8"/>
  <c r="BP11" i="8"/>
  <c r="BJ13" i="8"/>
  <c r="BP14" i="8"/>
  <c r="BJ17" i="8"/>
  <c r="V18" i="8"/>
  <c r="AE20" i="8"/>
  <c r="S24" i="8"/>
  <c r="N19" i="8"/>
  <c r="N15" i="8"/>
  <c r="N20" i="8"/>
  <c r="N14" i="8"/>
  <c r="N7" i="8"/>
  <c r="N12" i="8"/>
  <c r="N18" i="8"/>
  <c r="N17" i="8"/>
  <c r="N13" i="8"/>
  <c r="N10" i="8"/>
  <c r="N6" i="8"/>
  <c r="AL19" i="8"/>
  <c r="AL15" i="8"/>
  <c r="AL13" i="8"/>
  <c r="AL7" i="8"/>
  <c r="AL20" i="8"/>
  <c r="AL18" i="8"/>
  <c r="AL10" i="8"/>
  <c r="AL6" i="8"/>
  <c r="AL14" i="8"/>
  <c r="AL11" i="8"/>
  <c r="G19" i="8"/>
  <c r="G15" i="8"/>
  <c r="G11" i="8"/>
  <c r="G18" i="8"/>
  <c r="G9" i="8"/>
  <c r="G16" i="8"/>
  <c r="G12" i="8"/>
  <c r="G10" i="8"/>
  <c r="G6" i="8"/>
  <c r="G17" i="8"/>
  <c r="G13" i="8"/>
  <c r="G7" i="8"/>
  <c r="F8" i="8"/>
  <c r="BC8" i="8"/>
  <c r="D20" i="8"/>
  <c r="D16" i="8"/>
  <c r="D18" i="8"/>
  <c r="D14" i="8"/>
  <c r="D8" i="8"/>
  <c r="D15" i="8"/>
  <c r="D17" i="8"/>
  <c r="D13" i="8"/>
  <c r="D7" i="8"/>
  <c r="D12" i="8"/>
  <c r="L20" i="8"/>
  <c r="L16" i="8"/>
  <c r="L8" i="8"/>
  <c r="L18" i="8"/>
  <c r="L19" i="8"/>
  <c r="L14" i="8"/>
  <c r="L7" i="8"/>
  <c r="T20" i="8"/>
  <c r="T16" i="8"/>
  <c r="T17" i="8"/>
  <c r="T8" i="8"/>
  <c r="T15" i="8"/>
  <c r="T7" i="8"/>
  <c r="T11" i="8"/>
  <c r="AB20" i="8"/>
  <c r="AB16" i="8"/>
  <c r="AB13" i="8"/>
  <c r="AB11" i="8"/>
  <c r="AB8" i="8"/>
  <c r="AB18" i="8"/>
  <c r="AB7" i="8"/>
  <c r="AB17" i="8"/>
  <c r="AB19" i="8"/>
  <c r="AJ20" i="8"/>
  <c r="AJ16" i="8"/>
  <c r="AJ8" i="8"/>
  <c r="AJ14" i="8"/>
  <c r="AJ11" i="8"/>
  <c r="AJ19" i="8"/>
  <c r="AJ13" i="8"/>
  <c r="AJ7" i="8"/>
  <c r="AJ15" i="8"/>
  <c r="AJ12" i="8"/>
  <c r="AR20" i="8"/>
  <c r="AR16" i="8"/>
  <c r="AR12" i="8"/>
  <c r="AR8" i="8"/>
  <c r="AR17" i="8"/>
  <c r="AR15" i="8"/>
  <c r="AR11" i="8"/>
  <c r="AR7" i="8"/>
  <c r="AR18" i="8"/>
  <c r="AZ16" i="8"/>
  <c r="AZ20" i="8"/>
  <c r="AZ19" i="8"/>
  <c r="AZ8" i="8"/>
  <c r="AZ11" i="8"/>
  <c r="AZ12" i="8"/>
  <c r="AZ18" i="8"/>
  <c r="AZ7" i="8"/>
  <c r="AZ14" i="8"/>
  <c r="BH16" i="8"/>
  <c r="BH15" i="8"/>
  <c r="BH13" i="8"/>
  <c r="BH8" i="8"/>
  <c r="BH20" i="8"/>
  <c r="BH19" i="8"/>
  <c r="BH14" i="8"/>
  <c r="BH12" i="8"/>
  <c r="BH7" i="8"/>
  <c r="BH17" i="8"/>
  <c r="BP16" i="8"/>
  <c r="BP18" i="8"/>
  <c r="BP8" i="8"/>
  <c r="BP12" i="8"/>
  <c r="BP17" i="8"/>
  <c r="BP13" i="8"/>
  <c r="BP7" i="8"/>
  <c r="BP20" i="8"/>
  <c r="BP10" i="8"/>
  <c r="BP15" i="8"/>
  <c r="M6" i="8"/>
  <c r="AZ6" i="8"/>
  <c r="N8" i="8"/>
  <c r="AD8" i="8"/>
  <c r="BJ8" i="8"/>
  <c r="AJ9" i="8"/>
  <c r="BQ11" i="8"/>
  <c r="V12" i="8"/>
  <c r="BK13" i="8"/>
  <c r="AR14" i="8"/>
  <c r="O16" i="8"/>
  <c r="AJ17" i="8"/>
  <c r="BK17" i="8"/>
  <c r="F20" i="8"/>
  <c r="AT20" i="8"/>
  <c r="AT19" i="8"/>
  <c r="AT15" i="8"/>
  <c r="AT11" i="8"/>
  <c r="AT7" i="8"/>
  <c r="AT16" i="8"/>
  <c r="AT14" i="8"/>
  <c r="AT13" i="8"/>
  <c r="AT10" i="8"/>
  <c r="AT6" i="8"/>
  <c r="AT17" i="8"/>
  <c r="AT12" i="8"/>
  <c r="AM19" i="8"/>
  <c r="AM15" i="8"/>
  <c r="AM11" i="8"/>
  <c r="AM18" i="8"/>
  <c r="AM14" i="8"/>
  <c r="AM20" i="8"/>
  <c r="AM9" i="8"/>
  <c r="AM10" i="8"/>
  <c r="AM6" i="8"/>
  <c r="AM13" i="8"/>
  <c r="AM7" i="8"/>
  <c r="AM17" i="8"/>
  <c r="AL8" i="8"/>
  <c r="V9" i="8"/>
  <c r="AD14" i="8"/>
  <c r="G8" i="8"/>
  <c r="AT9" i="8"/>
  <c r="BB16" i="8"/>
  <c r="E20" i="8"/>
  <c r="E16" i="8"/>
  <c r="E12" i="8"/>
  <c r="E19" i="8"/>
  <c r="E15" i="8"/>
  <c r="E10" i="8"/>
  <c r="E17" i="8"/>
  <c r="E13" i="8"/>
  <c r="E7" i="8"/>
  <c r="E18" i="8"/>
  <c r="E14" i="8"/>
  <c r="E8" i="8"/>
  <c r="M20" i="8"/>
  <c r="M16" i="8"/>
  <c r="M12" i="8"/>
  <c r="M19" i="8"/>
  <c r="M15" i="8"/>
  <c r="M14" i="8"/>
  <c r="M7" i="8"/>
  <c r="M10" i="8"/>
  <c r="M18" i="8"/>
  <c r="M13" i="8"/>
  <c r="M8" i="8"/>
  <c r="U20" i="8"/>
  <c r="U16" i="8"/>
  <c r="U12" i="8"/>
  <c r="U19" i="8"/>
  <c r="U15" i="8"/>
  <c r="U14" i="8"/>
  <c r="U7" i="8"/>
  <c r="U17" i="8"/>
  <c r="U8" i="8"/>
  <c r="U10" i="8"/>
  <c r="AC20" i="8"/>
  <c r="AC16" i="8"/>
  <c r="AC12" i="8"/>
  <c r="AC19" i="8"/>
  <c r="AC15" i="8"/>
  <c r="AC18" i="8"/>
  <c r="AC7" i="8"/>
  <c r="AC17" i="8"/>
  <c r="AC10" i="8"/>
  <c r="AC13" i="8"/>
  <c r="AC11" i="8"/>
  <c r="AC8" i="8"/>
  <c r="AK20" i="8"/>
  <c r="AK16" i="8"/>
  <c r="AK12" i="8"/>
  <c r="AK19" i="8"/>
  <c r="AK15" i="8"/>
  <c r="AK14" i="8"/>
  <c r="AK11" i="8"/>
  <c r="AK18" i="8"/>
  <c r="AK13" i="8"/>
  <c r="AK7" i="8"/>
  <c r="AK8" i="8"/>
  <c r="AK10" i="8"/>
  <c r="AS20" i="8"/>
  <c r="AS16" i="8"/>
  <c r="AS12" i="8"/>
  <c r="AS19" i="8"/>
  <c r="AS15" i="8"/>
  <c r="AS17" i="8"/>
  <c r="AS13" i="8"/>
  <c r="AS10" i="8"/>
  <c r="AS11" i="8"/>
  <c r="AS7" i="8"/>
  <c r="AS14" i="8"/>
  <c r="AS8" i="8"/>
  <c r="BA16" i="8"/>
  <c r="BA12" i="8"/>
  <c r="BA20" i="8"/>
  <c r="BA19" i="8"/>
  <c r="BA15" i="8"/>
  <c r="BA18" i="8"/>
  <c r="BA7" i="8"/>
  <c r="BA17" i="8"/>
  <c r="BA11" i="8"/>
  <c r="BA8" i="8"/>
  <c r="BI16" i="8"/>
  <c r="BI12" i="8"/>
  <c r="BI20" i="8"/>
  <c r="BI19" i="8"/>
  <c r="BI15" i="8"/>
  <c r="BI14" i="8"/>
  <c r="BI7" i="8"/>
  <c r="BI11" i="8"/>
  <c r="BI13" i="8"/>
  <c r="BI8" i="8"/>
  <c r="BQ16" i="8"/>
  <c r="BQ12" i="8"/>
  <c r="BQ19" i="8"/>
  <c r="BQ15" i="8"/>
  <c r="BQ17" i="8"/>
  <c r="BQ13" i="8"/>
  <c r="BQ7" i="8"/>
  <c r="BQ18" i="8"/>
  <c r="BQ8" i="8"/>
  <c r="BA6" i="8"/>
  <c r="O8" i="8"/>
  <c r="AE8" i="8"/>
  <c r="AU8" i="8"/>
  <c r="BK8" i="8"/>
  <c r="N9" i="8"/>
  <c r="AK9" i="8"/>
  <c r="BJ10" i="8"/>
  <c r="U11" i="8"/>
  <c r="AB12" i="8"/>
  <c r="AU12" i="8"/>
  <c r="T13" i="8"/>
  <c r="T14" i="8"/>
  <c r="BA14" i="8"/>
  <c r="L15" i="8"/>
  <c r="AK17" i="8"/>
  <c r="AR19" i="8"/>
  <c r="G20" i="8"/>
  <c r="BQ20" i="8"/>
  <c r="K22" i="8"/>
  <c r="K29" i="8"/>
  <c r="K28" i="8"/>
  <c r="K24" i="8"/>
  <c r="K27" i="8"/>
  <c r="K25" i="8"/>
  <c r="K23" i="8"/>
  <c r="K26" i="8"/>
  <c r="K30" i="8"/>
  <c r="S31" i="8"/>
  <c r="S22" i="8"/>
  <c r="S30" i="8"/>
  <c r="S29" i="8"/>
  <c r="S26" i="8"/>
  <c r="S28" i="8"/>
  <c r="S27" i="8"/>
  <c r="S25" i="8"/>
  <c r="K17" i="8"/>
  <c r="K13" i="8"/>
  <c r="K20" i="8"/>
  <c r="K16" i="8"/>
  <c r="S17" i="8"/>
  <c r="S13" i="8"/>
  <c r="S20" i="8"/>
  <c r="S16" i="8"/>
  <c r="AA17" i="8"/>
  <c r="AA13" i="8"/>
  <c r="AA20" i="8"/>
  <c r="AA16" i="8"/>
  <c r="AI17" i="8"/>
  <c r="AI13" i="8"/>
  <c r="AI20" i="8"/>
  <c r="AI16" i="8"/>
  <c r="AQ17" i="8"/>
  <c r="AQ13" i="8"/>
  <c r="AQ20" i="8"/>
  <c r="AQ16" i="8"/>
  <c r="AY17" i="8"/>
  <c r="AY13" i="8"/>
  <c r="AY16" i="8"/>
  <c r="BG17" i="8"/>
  <c r="BG13" i="8"/>
  <c r="BG16" i="8"/>
  <c r="BO17" i="8"/>
  <c r="BO13" i="8"/>
  <c r="BO16" i="8"/>
  <c r="K9" i="8"/>
  <c r="S9" i="8"/>
  <c r="AA9" i="8"/>
  <c r="AI9" i="8"/>
  <c r="AQ9" i="8"/>
  <c r="AY9" i="8"/>
  <c r="BG10" i="8"/>
  <c r="K11" i="8"/>
  <c r="AA12" i="8"/>
  <c r="AA14" i="8"/>
  <c r="K15" i="8"/>
  <c r="Y15" i="8"/>
  <c r="I16" i="8"/>
  <c r="S18" i="8"/>
  <c r="Q19" i="8"/>
  <c r="AP19" i="8"/>
  <c r="BD19" i="8"/>
  <c r="BO19" i="8"/>
  <c r="Z20" i="8"/>
  <c r="J29" i="8"/>
  <c r="J25" i="8"/>
  <c r="J28" i="8"/>
  <c r="J30" i="8"/>
  <c r="J22" i="8"/>
  <c r="J24" i="8"/>
  <c r="J27" i="8"/>
  <c r="R29" i="8"/>
  <c r="R25" i="8"/>
  <c r="R28" i="8"/>
  <c r="R31" i="8"/>
  <c r="R22" i="8"/>
  <c r="R26" i="8"/>
  <c r="R30" i="8"/>
  <c r="R27" i="8"/>
  <c r="Z29" i="8"/>
  <c r="Z25" i="8"/>
  <c r="Z28" i="8"/>
  <c r="Z27" i="8"/>
  <c r="Z22" i="8"/>
  <c r="Z30" i="8"/>
  <c r="Z23" i="8"/>
  <c r="Z24" i="8"/>
  <c r="AH29" i="8"/>
  <c r="AH25" i="8"/>
  <c r="AH28" i="8"/>
  <c r="AH30" i="8"/>
  <c r="AH22" i="8"/>
  <c r="AH27" i="8"/>
  <c r="AH26" i="8"/>
  <c r="AH24" i="8"/>
  <c r="AP29" i="8"/>
  <c r="AP25" i="8"/>
  <c r="AP28" i="8"/>
  <c r="AP26" i="8"/>
  <c r="AP22" i="8"/>
  <c r="AP31" i="8"/>
  <c r="AP30" i="8"/>
  <c r="AP23" i="8"/>
  <c r="AX29" i="8"/>
  <c r="AX25" i="8"/>
  <c r="AX28" i="8"/>
  <c r="AX26" i="8"/>
  <c r="AX22" i="8"/>
  <c r="AX27" i="8"/>
  <c r="AX24" i="8"/>
  <c r="AX23" i="8"/>
  <c r="AX30" i="8"/>
  <c r="BF29" i="8"/>
  <c r="BF25" i="8"/>
  <c r="BF28" i="8"/>
  <c r="BF31" i="8"/>
  <c r="BF27" i="8"/>
  <c r="BF22" i="8"/>
  <c r="BF30" i="8"/>
  <c r="BF26" i="8"/>
  <c r="BN29" i="8"/>
  <c r="BN25" i="8"/>
  <c r="BN28" i="8"/>
  <c r="BN22" i="8"/>
  <c r="BN27" i="8"/>
  <c r="BN30" i="8"/>
  <c r="BN23" i="8"/>
  <c r="BN26" i="8"/>
  <c r="BN24" i="8"/>
  <c r="Z26" i="8"/>
  <c r="J31" i="8"/>
  <c r="H18" i="8"/>
  <c r="H14" i="8"/>
  <c r="P18" i="8"/>
  <c r="P14" i="8"/>
  <c r="X18" i="8"/>
  <c r="X14" i="8"/>
  <c r="AF18" i="8"/>
  <c r="AF14" i="8"/>
  <c r="AN18" i="8"/>
  <c r="AN14" i="8"/>
  <c r="AV18" i="8"/>
  <c r="AV14" i="8"/>
  <c r="BD18" i="8"/>
  <c r="BD14" i="8"/>
  <c r="BL20" i="8"/>
  <c r="BL18" i="8"/>
  <c r="BL14" i="8"/>
  <c r="J8" i="8"/>
  <c r="R8" i="8"/>
  <c r="Z8" i="8"/>
  <c r="AH8" i="8"/>
  <c r="AP8" i="8"/>
  <c r="AX8" i="8"/>
  <c r="BF8" i="8"/>
  <c r="BN8" i="8"/>
  <c r="H9" i="8"/>
  <c r="P9" i="8"/>
  <c r="X9" i="8"/>
  <c r="AF9" i="8"/>
  <c r="AN9" i="8"/>
  <c r="AV9" i="8"/>
  <c r="BL10" i="8"/>
  <c r="H11" i="8"/>
  <c r="Q11" i="8"/>
  <c r="Z11" i="8"/>
  <c r="AI11" i="8"/>
  <c r="X12" i="8"/>
  <c r="AG12" i="8"/>
  <c r="AP12" i="8"/>
  <c r="AY12" i="8"/>
  <c r="X13" i="8"/>
  <c r="BD13" i="8"/>
  <c r="AI14" i="8"/>
  <c r="H15" i="8"/>
  <c r="S15" i="8"/>
  <c r="AP16" i="8"/>
  <c r="BD16" i="8"/>
  <c r="AN17" i="8"/>
  <c r="AA18" i="8"/>
  <c r="BN18" i="8"/>
  <c r="K19" i="8"/>
  <c r="AX19" i="8"/>
  <c r="BL19" i="8"/>
  <c r="AH20" i="8"/>
  <c r="BF23" i="8"/>
  <c r="AH31" i="8"/>
  <c r="BN31" i="8"/>
  <c r="I18" i="8"/>
  <c r="I14" i="8"/>
  <c r="I17" i="8"/>
  <c r="Q18" i="8"/>
  <c r="Q14" i="8"/>
  <c r="Q17" i="8"/>
  <c r="Y18" i="8"/>
  <c r="Y14" i="8"/>
  <c r="Y17" i="8"/>
  <c r="AG18" i="8"/>
  <c r="AG14" i="8"/>
  <c r="AG17" i="8"/>
  <c r="AO18" i="8"/>
  <c r="AO14" i="8"/>
  <c r="AO17" i="8"/>
  <c r="AW18" i="8"/>
  <c r="AW14" i="8"/>
  <c r="AW10" i="8"/>
  <c r="AW17" i="8"/>
  <c r="BE18" i="8"/>
  <c r="BE14" i="8"/>
  <c r="BE10" i="8"/>
  <c r="BE17" i="8"/>
  <c r="BM18" i="8"/>
  <c r="BM14" i="8"/>
  <c r="BM10" i="8"/>
  <c r="BM17" i="8"/>
  <c r="K8" i="8"/>
  <c r="S8" i="8"/>
  <c r="AA8" i="8"/>
  <c r="AI8" i="8"/>
  <c r="AQ8" i="8"/>
  <c r="AY8" i="8"/>
  <c r="BG8" i="8"/>
  <c r="BO8" i="8"/>
  <c r="I9" i="8"/>
  <c r="Q9" i="8"/>
  <c r="Y9" i="8"/>
  <c r="AG9" i="8"/>
  <c r="AO9" i="8"/>
  <c r="AW9" i="8"/>
  <c r="BD10" i="8"/>
  <c r="BN10" i="8"/>
  <c r="I11" i="8"/>
  <c r="R11" i="8"/>
  <c r="AA11" i="8"/>
  <c r="BL11" i="8"/>
  <c r="P12" i="8"/>
  <c r="Y12" i="8"/>
  <c r="AH12" i="8"/>
  <c r="AQ12" i="8"/>
  <c r="Y13" i="8"/>
  <c r="BE13" i="8"/>
  <c r="AX14" i="8"/>
  <c r="I15" i="8"/>
  <c r="AV15" i="8"/>
  <c r="BG15" i="8"/>
  <c r="AF16" i="8"/>
  <c r="BE16" i="8"/>
  <c r="P17" i="8"/>
  <c r="BO18" i="8"/>
  <c r="AN19" i="8"/>
  <c r="AY19" i="8"/>
  <c r="BM19" i="8"/>
  <c r="X20" i="8"/>
  <c r="H30" i="8"/>
  <c r="H26" i="8"/>
  <c r="H29" i="8"/>
  <c r="H31" i="8"/>
  <c r="H23" i="8"/>
  <c r="P30" i="8"/>
  <c r="P26" i="8"/>
  <c r="P29" i="8"/>
  <c r="P27" i="8"/>
  <c r="P25" i="8"/>
  <c r="P23" i="8"/>
  <c r="P31" i="8"/>
  <c r="P28" i="8"/>
  <c r="P22" i="8"/>
  <c r="X30" i="8"/>
  <c r="X26" i="8"/>
  <c r="X29" i="8"/>
  <c r="X28" i="8"/>
  <c r="X25" i="8"/>
  <c r="X23" i="8"/>
  <c r="X27" i="8"/>
  <c r="X24" i="8"/>
  <c r="X22" i="8"/>
  <c r="X31" i="8"/>
  <c r="AF30" i="8"/>
  <c r="AF26" i="8"/>
  <c r="AF29" i="8"/>
  <c r="AF31" i="8"/>
  <c r="AF23" i="8"/>
  <c r="AF28" i="8"/>
  <c r="AF25" i="8"/>
  <c r="AF27" i="8"/>
  <c r="AN30" i="8"/>
  <c r="AN26" i="8"/>
  <c r="AN29" i="8"/>
  <c r="AN23" i="8"/>
  <c r="AN31" i="8"/>
  <c r="AN25" i="8"/>
  <c r="AN22" i="8"/>
  <c r="AN24" i="8"/>
  <c r="AV30" i="8"/>
  <c r="AV26" i="8"/>
  <c r="AV29" i="8"/>
  <c r="AV27" i="8"/>
  <c r="AV23" i="8"/>
  <c r="AV28" i="8"/>
  <c r="AV24" i="8"/>
  <c r="BD30" i="8"/>
  <c r="BD26" i="8"/>
  <c r="BD29" i="8"/>
  <c r="BD28" i="8"/>
  <c r="BD23" i="8"/>
  <c r="BD31" i="8"/>
  <c r="BD27" i="8"/>
  <c r="BD25" i="8"/>
  <c r="BL30" i="8"/>
  <c r="BL26" i="8"/>
  <c r="BL29" i="8"/>
  <c r="BL24" i="8"/>
  <c r="BL23" i="8"/>
  <c r="BL28" i="8"/>
  <c r="BL27" i="8"/>
  <c r="BL22" i="8"/>
  <c r="BL31" i="8"/>
  <c r="J23" i="8"/>
  <c r="H24" i="8"/>
  <c r="BL25" i="8"/>
  <c r="J17" i="8"/>
  <c r="J13" i="8"/>
  <c r="R17" i="8"/>
  <c r="R13" i="8"/>
  <c r="Z17" i="8"/>
  <c r="Z13" i="8"/>
  <c r="AH17" i="8"/>
  <c r="AH13" i="8"/>
  <c r="AP17" i="8"/>
  <c r="AP13" i="8"/>
  <c r="AX17" i="8"/>
  <c r="AX13" i="8"/>
  <c r="BF17" i="8"/>
  <c r="BF13" i="8"/>
  <c r="BN17" i="8"/>
  <c r="BN13" i="8"/>
  <c r="H6" i="8"/>
  <c r="P6" i="8"/>
  <c r="X6" i="8"/>
  <c r="AF6" i="8"/>
  <c r="AN6" i="8"/>
  <c r="AV6" i="8"/>
  <c r="BD6" i="8"/>
  <c r="BL6" i="8"/>
  <c r="J9" i="8"/>
  <c r="R9" i="8"/>
  <c r="Z9" i="8"/>
  <c r="AH9" i="8"/>
  <c r="AP9" i="8"/>
  <c r="AX9" i="8"/>
  <c r="H10" i="8"/>
  <c r="P10" i="8"/>
  <c r="X10" i="8"/>
  <c r="AF10" i="8"/>
  <c r="AN10" i="8"/>
  <c r="AV10" i="8"/>
  <c r="BF10" i="8"/>
  <c r="BO10" i="8"/>
  <c r="J11" i="8"/>
  <c r="S11" i="8"/>
  <c r="BD11" i="8"/>
  <c r="BM11" i="8"/>
  <c r="H12" i="8"/>
  <c r="Q12" i="8"/>
  <c r="Z12" i="8"/>
  <c r="AI12" i="8"/>
  <c r="P13" i="8"/>
  <c r="AV13" i="8"/>
  <c r="Z14" i="8"/>
  <c r="AY14" i="8"/>
  <c r="J15" i="8"/>
  <c r="X15" i="8"/>
  <c r="AI15" i="8"/>
  <c r="AW15" i="8"/>
  <c r="H16" i="8"/>
  <c r="AG16" i="8"/>
  <c r="BF16" i="8"/>
  <c r="BD17" i="8"/>
  <c r="R18" i="8"/>
  <c r="AQ18" i="8"/>
  <c r="P19" i="8"/>
  <c r="AA19" i="8"/>
  <c r="AO19" i="8"/>
  <c r="BN19" i="8"/>
  <c r="Y20" i="8"/>
  <c r="AY20" i="8"/>
  <c r="BO20" i="8"/>
  <c r="I23" i="8"/>
  <c r="I30" i="8"/>
  <c r="I29" i="8"/>
  <c r="I22" i="8"/>
  <c r="I25" i="8"/>
  <c r="I24" i="8"/>
  <c r="Q23" i="8"/>
  <c r="Q31" i="8"/>
  <c r="Q22" i="8"/>
  <c r="Q28" i="8"/>
  <c r="Q27" i="8"/>
  <c r="Q29" i="8"/>
  <c r="Q26" i="8"/>
  <c r="Y25" i="8"/>
  <c r="Y23" i="8"/>
  <c r="Y27" i="8"/>
  <c r="Y22" i="8"/>
  <c r="Y24" i="8"/>
  <c r="Y30" i="8"/>
  <c r="AG31" i="8"/>
  <c r="AG29" i="8"/>
  <c r="AG26" i="8"/>
  <c r="AG23" i="8"/>
  <c r="AG28" i="8"/>
  <c r="AG25" i="8"/>
  <c r="AG30" i="8"/>
  <c r="AG22" i="8"/>
  <c r="AG27" i="8"/>
  <c r="AO23" i="8"/>
  <c r="AO26" i="8"/>
  <c r="AO29" i="8"/>
  <c r="AO25" i="8"/>
  <c r="AO22" i="8"/>
  <c r="AO30" i="8"/>
  <c r="AO31" i="8"/>
  <c r="AW30" i="8"/>
  <c r="AW23" i="8"/>
  <c r="AW26" i="8"/>
  <c r="AW22" i="8"/>
  <c r="AW28" i="8"/>
  <c r="AW27" i="8"/>
  <c r="AW24" i="8"/>
  <c r="AW29" i="8"/>
  <c r="BE23" i="8"/>
  <c r="BE31" i="8"/>
  <c r="BE27" i="8"/>
  <c r="BE22" i="8"/>
  <c r="BE29" i="8"/>
  <c r="BE25" i="8"/>
  <c r="BM29" i="8"/>
  <c r="BM23" i="8"/>
  <c r="BM28" i="8"/>
  <c r="BM22" i="8"/>
  <c r="BM27" i="8"/>
  <c r="BM26" i="8"/>
  <c r="BM24" i="8"/>
  <c r="BM30" i="8"/>
  <c r="AF24" i="8"/>
  <c r="BM25" i="8"/>
  <c r="Y26" i="8"/>
  <c r="Y28" i="8"/>
  <c r="I31" i="8"/>
  <c r="AV31" i="8"/>
  <c r="G25" i="8"/>
  <c r="G24" i="8"/>
  <c r="G31" i="8"/>
  <c r="G30" i="8"/>
  <c r="G23" i="8"/>
  <c r="O30" i="8"/>
  <c r="O24" i="8"/>
  <c r="O27" i="8"/>
  <c r="O25" i="8"/>
  <c r="O23" i="8"/>
  <c r="W30" i="8"/>
  <c r="W26" i="8"/>
  <c r="W24" i="8"/>
  <c r="W28" i="8"/>
  <c r="W25" i="8"/>
  <c r="W23" i="8"/>
  <c r="AE30" i="8"/>
  <c r="AE24" i="8"/>
  <c r="AE29" i="8"/>
  <c r="AE26" i="8"/>
  <c r="AE31" i="8"/>
  <c r="AE23" i="8"/>
  <c r="AM30" i="8"/>
  <c r="AM24" i="8"/>
  <c r="AM26" i="8"/>
  <c r="AM23" i="8"/>
  <c r="AU30" i="8"/>
  <c r="AU31" i="8"/>
  <c r="AU24" i="8"/>
  <c r="AU27" i="8"/>
  <c r="AU23" i="8"/>
  <c r="BC30" i="8"/>
  <c r="BC24" i="8"/>
  <c r="BC28" i="8"/>
  <c r="BC23" i="8"/>
  <c r="BK30" i="8"/>
  <c r="BK29" i="8"/>
  <c r="BK24" i="8"/>
  <c r="BK23" i="8"/>
  <c r="BC22" i="8"/>
  <c r="G26" i="8"/>
  <c r="E28" i="8"/>
  <c r="E29" i="8"/>
  <c r="W29" i="8"/>
  <c r="Y33" i="8"/>
  <c r="Y34" i="8"/>
  <c r="AG33" i="8"/>
  <c r="AG34" i="8"/>
  <c r="AG35" i="8"/>
  <c r="AG36" i="8"/>
  <c r="AO33" i="8"/>
  <c r="AO34" i="8"/>
  <c r="AW33" i="8"/>
  <c r="AW34" i="8"/>
  <c r="AW35" i="8"/>
  <c r="AW36" i="8"/>
  <c r="BE33" i="8"/>
  <c r="BE34" i="8"/>
  <c r="BM33" i="8"/>
  <c r="BM34" i="8"/>
  <c r="BM35" i="8"/>
  <c r="BM36" i="8"/>
  <c r="BK22" i="8"/>
  <c r="AC26" i="8"/>
  <c r="BK27" i="8"/>
  <c r="O28" i="8"/>
  <c r="BK28" i="8"/>
  <c r="O29" i="8"/>
  <c r="O31" i="8"/>
  <c r="BC31" i="8"/>
  <c r="AD35" i="8"/>
  <c r="AD34" i="8"/>
  <c r="AL35" i="8"/>
  <c r="AL33" i="8"/>
  <c r="AL36" i="8"/>
  <c r="AT35" i="8"/>
  <c r="AT34" i="8"/>
  <c r="BB35" i="8"/>
  <c r="BB36" i="8"/>
  <c r="BB33" i="8"/>
  <c r="BC33" i="8"/>
  <c r="X34" i="8"/>
  <c r="BB34" i="8"/>
  <c r="E31" i="8"/>
  <c r="E27" i="8"/>
  <c r="E26" i="8"/>
  <c r="E25" i="8"/>
  <c r="E24" i="8"/>
  <c r="M31" i="8"/>
  <c r="M28" i="8"/>
  <c r="M26" i="8"/>
  <c r="M27" i="8"/>
  <c r="M24" i="8"/>
  <c r="U31" i="8"/>
  <c r="U30" i="8"/>
  <c r="U29" i="8"/>
  <c r="U26" i="8"/>
  <c r="U24" i="8"/>
  <c r="AC31" i="8"/>
  <c r="AC24" i="8"/>
  <c r="AK31" i="8"/>
  <c r="AK27" i="8"/>
  <c r="AK24" i="8"/>
  <c r="AM22" i="8"/>
  <c r="AK23" i="8"/>
  <c r="AM25" i="8"/>
  <c r="BC25" i="8"/>
  <c r="BK26" i="8"/>
  <c r="AE27" i="8"/>
  <c r="AE28" i="8"/>
  <c r="AM31" i="8"/>
  <c r="W36" i="8"/>
  <c r="W33" i="8"/>
  <c r="AE36" i="8"/>
  <c r="AE34" i="8"/>
  <c r="AE35" i="8"/>
  <c r="AM36" i="8"/>
  <c r="AM33" i="8"/>
  <c r="AU36" i="8"/>
  <c r="AU34" i="8"/>
  <c r="AU35" i="8"/>
  <c r="BK36" i="8"/>
  <c r="BK34" i="8"/>
  <c r="BK33" i="8"/>
  <c r="BK35" i="8"/>
  <c r="BC34" i="8"/>
  <c r="BE35" i="8"/>
  <c r="AN36" i="8"/>
  <c r="F31" i="8"/>
  <c r="F27" i="8"/>
  <c r="F30" i="8"/>
  <c r="F25" i="8"/>
  <c r="F24" i="8"/>
  <c r="N31" i="8"/>
  <c r="N27" i="8"/>
  <c r="N30" i="8"/>
  <c r="N28" i="8"/>
  <c r="N26" i="8"/>
  <c r="N24" i="8"/>
  <c r="N25" i="8"/>
  <c r="V31" i="8"/>
  <c r="V27" i="8"/>
  <c r="V30" i="8"/>
  <c r="V29" i="8"/>
  <c r="V26" i="8"/>
  <c r="V24" i="8"/>
  <c r="V28" i="8"/>
  <c r="AD31" i="8"/>
  <c r="AD27" i="8"/>
  <c r="AD30" i="8"/>
  <c r="AD24" i="8"/>
  <c r="AD29" i="8"/>
  <c r="AD26" i="8"/>
  <c r="AL31" i="8"/>
  <c r="AL27" i="8"/>
  <c r="AL30" i="8"/>
  <c r="AL24" i="8"/>
  <c r="AT31" i="8"/>
  <c r="AT27" i="8"/>
  <c r="AT30" i="8"/>
  <c r="AT28" i="8"/>
  <c r="AT24" i="8"/>
  <c r="BB31" i="8"/>
  <c r="BB27" i="8"/>
  <c r="BB30" i="8"/>
  <c r="BB29" i="8"/>
  <c r="BB24" i="8"/>
  <c r="BB28" i="8"/>
  <c r="BJ31" i="8"/>
  <c r="BJ27" i="8"/>
  <c r="BJ30" i="8"/>
  <c r="BJ26" i="8"/>
  <c r="BJ25" i="8"/>
  <c r="BJ29" i="8"/>
  <c r="BJ24" i="8"/>
  <c r="O22" i="8"/>
  <c r="AC22" i="8"/>
  <c r="BB22" i="8"/>
  <c r="M23" i="8"/>
  <c r="AL23" i="8"/>
  <c r="F26" i="8"/>
  <c r="AU26" i="8"/>
  <c r="AK28" i="8"/>
  <c r="AK29" i="8"/>
  <c r="BC29" i="8"/>
  <c r="W31" i="8"/>
  <c r="BK31" i="8"/>
  <c r="AF33" i="8"/>
  <c r="AF34" i="8"/>
  <c r="AF35" i="8"/>
  <c r="AF36" i="8"/>
  <c r="AV33" i="8"/>
  <c r="AV34" i="8"/>
  <c r="AV35" i="8"/>
  <c r="AV36" i="8"/>
  <c r="BL33" i="8"/>
  <c r="BL34" i="8"/>
  <c r="BL35" i="8"/>
  <c r="BL36" i="8"/>
  <c r="BD34" i="8"/>
  <c r="AM35" i="8"/>
  <c r="AO36" i="8"/>
  <c r="AS24" i="8"/>
  <c r="BA24" i="8"/>
  <c r="AY25" i="8"/>
  <c r="BQ25" i="8"/>
  <c r="AS27" i="8"/>
  <c r="AQ28" i="8"/>
  <c r="BQ30" i="8"/>
  <c r="BO31" i="8"/>
  <c r="BJ33" i="8"/>
  <c r="BJ34" i="8"/>
  <c r="D28" i="8"/>
  <c r="D31" i="8"/>
  <c r="D27" i="8"/>
  <c r="L28" i="8"/>
  <c r="L31" i="8"/>
  <c r="L27" i="8"/>
  <c r="T28" i="8"/>
  <c r="T31" i="8"/>
  <c r="T27" i="8"/>
  <c r="AB28" i="8"/>
  <c r="AB31" i="8"/>
  <c r="AB27" i="8"/>
  <c r="AJ28" i="8"/>
  <c r="AJ31" i="8"/>
  <c r="AJ27" i="8"/>
  <c r="AR28" i="8"/>
  <c r="AR31" i="8"/>
  <c r="AR27" i="8"/>
  <c r="AZ28" i="8"/>
  <c r="AZ31" i="8"/>
  <c r="AZ27" i="8"/>
  <c r="BH28" i="8"/>
  <c r="BH24" i="8"/>
  <c r="BH31" i="8"/>
  <c r="BH27" i="8"/>
  <c r="BP28" i="8"/>
  <c r="BP24" i="8"/>
  <c r="BP31" i="8"/>
  <c r="BP27" i="8"/>
  <c r="AQ25" i="8"/>
  <c r="AZ25" i="8"/>
  <c r="BI25" i="8"/>
  <c r="D26" i="8"/>
  <c r="BG26" i="8"/>
  <c r="BQ26" i="8"/>
  <c r="AI27" i="8"/>
  <c r="BO27" i="8"/>
  <c r="AS28" i="8"/>
  <c r="AQ29" i="8"/>
  <c r="BA29" i="8"/>
  <c r="T30" i="8"/>
  <c r="AS30" i="8"/>
  <c r="BG30" i="8"/>
  <c r="AQ31" i="8"/>
  <c r="AI22" i="8"/>
  <c r="AY22" i="8"/>
  <c r="BO22" i="8"/>
  <c r="AI25" i="8"/>
  <c r="AR25" i="8"/>
  <c r="BA25" i="8"/>
  <c r="BH26" i="8"/>
  <c r="BQ27" i="8"/>
  <c r="AI28" i="8"/>
  <c r="L29" i="8"/>
  <c r="AR29" i="8"/>
  <c r="BH30" i="8"/>
  <c r="AC36" i="8"/>
  <c r="AC34" i="8"/>
  <c r="AK36" i="8"/>
  <c r="AK34" i="8"/>
  <c r="AS36" i="8"/>
  <c r="AS34" i="8"/>
  <c r="BA36" i="8"/>
  <c r="BA34" i="8"/>
  <c r="BI36" i="8"/>
  <c r="BI34" i="8"/>
  <c r="BQ36" i="8"/>
  <c r="BQ34" i="8"/>
  <c r="BA33" i="8"/>
  <c r="Z35" i="8"/>
  <c r="AH35" i="8"/>
  <c r="AP35" i="8"/>
  <c r="AX35" i="8"/>
  <c r="BF35" i="8"/>
  <c r="BN35" i="8"/>
  <c r="AA36" i="8"/>
  <c r="AI36" i="8"/>
  <c r="AQ36" i="8"/>
  <c r="AY36" i="8"/>
  <c r="BG36" i="8"/>
  <c r="BO36" i="8"/>
  <c r="Z34" i="8"/>
  <c r="AH34" i="8"/>
  <c r="AP34" i="8"/>
  <c r="AX34" i="8"/>
  <c r="BF34" i="8"/>
  <c r="BN34" i="8"/>
  <c r="AA35" i="8"/>
  <c r="AI35" i="8"/>
  <c r="AQ35" i="8"/>
  <c r="AY35" i="8"/>
  <c r="BG35" i="8"/>
  <c r="BO35" i="8"/>
  <c r="AB36" i="8"/>
  <c r="AJ36" i="8"/>
  <c r="AR36" i="8"/>
  <c r="AZ36" i="8"/>
  <c r="BH36" i="8"/>
  <c r="BP36" i="8"/>
  <c r="BR24" i="4"/>
  <c r="BR23" i="8" s="1"/>
  <c r="BR29" i="4"/>
  <c r="AD6" i="7"/>
  <c r="AD8" i="7"/>
  <c r="BG8" i="7"/>
  <c r="BG10" i="7"/>
  <c r="AL17" i="7"/>
  <c r="BR32" i="4"/>
  <c r="X26" i="7"/>
  <c r="AA34" i="7"/>
  <c r="AI34" i="7"/>
  <c r="AQ34" i="7"/>
  <c r="AY34" i="7"/>
  <c r="BR48" i="4"/>
  <c r="BS48" i="4" s="1"/>
  <c r="AL6" i="7"/>
  <c r="S7" i="7"/>
  <c r="AL8" i="7"/>
  <c r="BO8" i="7"/>
  <c r="AA10" i="7"/>
  <c r="D11" i="7"/>
  <c r="AA14" i="7"/>
  <c r="W19" i="7"/>
  <c r="U22" i="7"/>
  <c r="BP22" i="7"/>
  <c r="AO24" i="7"/>
  <c r="AN26" i="7"/>
  <c r="BR30" i="4"/>
  <c r="BS35" i="4"/>
  <c r="AM6" i="7"/>
  <c r="AI7" i="7"/>
  <c r="S9" i="7"/>
  <c r="AL10" i="7"/>
  <c r="N12" i="7"/>
  <c r="BG14" i="7"/>
  <c r="BR26" i="4"/>
  <c r="BR36" i="4"/>
  <c r="N6" i="7"/>
  <c r="AT8" i="7"/>
  <c r="AT10" i="7"/>
  <c r="AL36" i="7"/>
  <c r="BO7" i="7"/>
  <c r="AY9" i="7"/>
  <c r="AD12" i="7"/>
  <c r="BK15" i="7"/>
  <c r="AK22" i="7"/>
  <c r="AK23" i="7"/>
  <c r="W34" i="7"/>
  <c r="AE34" i="7"/>
  <c r="AM34" i="7"/>
  <c r="AU34" i="7"/>
  <c r="BC34" i="7"/>
  <c r="AE33" i="7"/>
  <c r="BB36" i="7"/>
  <c r="V6" i="7"/>
  <c r="BB6" i="7"/>
  <c r="N8" i="7"/>
  <c r="BB8" i="7"/>
  <c r="BB10" i="7"/>
  <c r="AS22" i="7"/>
  <c r="BA23" i="7"/>
  <c r="I29" i="7"/>
  <c r="AU33" i="7"/>
  <c r="Z6" i="7"/>
  <c r="BF6" i="7"/>
  <c r="V8" i="7"/>
  <c r="BF8" i="7"/>
  <c r="J10" i="7"/>
  <c r="BF10" i="7"/>
  <c r="AT12" i="7"/>
  <c r="BN16" i="7"/>
  <c r="E22" i="7"/>
  <c r="BQ23" i="7"/>
  <c r="AW25" i="7"/>
  <c r="AC29" i="7"/>
  <c r="BK33" i="7"/>
  <c r="D22" i="7"/>
  <c r="D28" i="7"/>
  <c r="BR21" i="4"/>
  <c r="AF34" i="7"/>
  <c r="F6" i="7"/>
  <c r="O6" i="7"/>
  <c r="W6" i="7"/>
  <c r="AH6" i="7"/>
  <c r="AP6" i="7"/>
  <c r="AY6" i="7"/>
  <c r="BJ6" i="7"/>
  <c r="G7" i="7"/>
  <c r="W7" i="7"/>
  <c r="AM7" i="7"/>
  <c r="BC7" i="7"/>
  <c r="F8" i="7"/>
  <c r="O8" i="7"/>
  <c r="Z8" i="7"/>
  <c r="AH8" i="7"/>
  <c r="AQ8" i="7"/>
  <c r="AY8" i="7"/>
  <c r="BJ8" i="7"/>
  <c r="D9" i="7"/>
  <c r="T9" i="7"/>
  <c r="AJ9" i="7"/>
  <c r="AZ9" i="7"/>
  <c r="K10" i="7"/>
  <c r="V10" i="7"/>
  <c r="AD10" i="7"/>
  <c r="AP10" i="7"/>
  <c r="AY10" i="7"/>
  <c r="BJ10" i="7"/>
  <c r="R12" i="7"/>
  <c r="AH12" i="7"/>
  <c r="AX12" i="7"/>
  <c r="BN12" i="7"/>
  <c r="AI14" i="7"/>
  <c r="BO14" i="7"/>
  <c r="R16" i="7"/>
  <c r="F17" i="7"/>
  <c r="BB17" i="7"/>
  <c r="AT18" i="7"/>
  <c r="AH19" i="7"/>
  <c r="J20" i="7"/>
  <c r="H22" i="7"/>
  <c r="H23" i="7"/>
  <c r="Y23" i="7"/>
  <c r="AO23" i="7"/>
  <c r="BB23" i="7"/>
  <c r="M24" i="7"/>
  <c r="Y24" i="7"/>
  <c r="BE24" i="7"/>
  <c r="Q25" i="7"/>
  <c r="AK25" i="7"/>
  <c r="BA25" i="7"/>
  <c r="Q27" i="7"/>
  <c r="AL27" i="7"/>
  <c r="M29" i="7"/>
  <c r="BE29" i="7"/>
  <c r="Q30" i="7"/>
  <c r="AI33" i="7"/>
  <c r="AY33" i="7"/>
  <c r="BO33" i="7"/>
  <c r="AJ34" i="7"/>
  <c r="AZ34" i="7"/>
  <c r="BP34" i="7"/>
  <c r="Z36" i="7"/>
  <c r="AP36" i="7"/>
  <c r="BF36" i="7"/>
  <c r="O25" i="7"/>
  <c r="BL34" i="7"/>
  <c r="G6" i="7"/>
  <c r="AI6" i="7"/>
  <c r="BK6" i="7"/>
  <c r="H7" i="7"/>
  <c r="BD7" i="7"/>
  <c r="J8" i="7"/>
  <c r="R8" i="7"/>
  <c r="AA8" i="7"/>
  <c r="AI8" i="7"/>
  <c r="BK8" i="7"/>
  <c r="G9" i="7"/>
  <c r="W9" i="7"/>
  <c r="F10" i="7"/>
  <c r="N10" i="7"/>
  <c r="AH10" i="7"/>
  <c r="AQ10" i="7"/>
  <c r="F12" i="7"/>
  <c r="V12" i="7"/>
  <c r="AL12" i="7"/>
  <c r="BB12" i="7"/>
  <c r="K14" i="7"/>
  <c r="AQ14" i="7"/>
  <c r="AP15" i="7"/>
  <c r="AH16" i="7"/>
  <c r="V17" i="7"/>
  <c r="BG17" i="7"/>
  <c r="BJ18" i="7"/>
  <c r="AX19" i="7"/>
  <c r="Z20" i="7"/>
  <c r="I22" i="7"/>
  <c r="Q22" i="7"/>
  <c r="Y22" i="7"/>
  <c r="AG22" i="7"/>
  <c r="AO22" i="7"/>
  <c r="AW22" i="7"/>
  <c r="BE22" i="7"/>
  <c r="BM22" i="7"/>
  <c r="J23" i="7"/>
  <c r="BE23" i="7"/>
  <c r="AC24" i="7"/>
  <c r="AS24" i="7"/>
  <c r="E25" i="7"/>
  <c r="U25" i="7"/>
  <c r="AP25" i="7"/>
  <c r="F27" i="7"/>
  <c r="U27" i="7"/>
  <c r="AO27" i="7"/>
  <c r="BI27" i="7"/>
  <c r="BI29" i="7"/>
  <c r="AS30" i="7"/>
  <c r="W33" i="7"/>
  <c r="AM33" i="7"/>
  <c r="BC33" i="7"/>
  <c r="X34" i="7"/>
  <c r="AN34" i="7"/>
  <c r="BD34" i="7"/>
  <c r="AD36" i="7"/>
  <c r="AT36" i="7"/>
  <c r="BJ36" i="7"/>
  <c r="S6" i="7"/>
  <c r="AU6" i="7"/>
  <c r="BC6" i="7"/>
  <c r="K7" i="7"/>
  <c r="AA7" i="7"/>
  <c r="S8" i="7"/>
  <c r="AU8" i="7"/>
  <c r="O9" i="7"/>
  <c r="J12" i="7"/>
  <c r="N18" i="7"/>
  <c r="R19" i="7"/>
  <c r="AP20" i="7"/>
  <c r="J22" i="7"/>
  <c r="Z22" i="7"/>
  <c r="BF22" i="7"/>
  <c r="Q23" i="7"/>
  <c r="AG23" i="7"/>
  <c r="AW23" i="7"/>
  <c r="BM23" i="7"/>
  <c r="I24" i="7"/>
  <c r="BI24" i="7"/>
  <c r="AC25" i="7"/>
  <c r="AS25" i="7"/>
  <c r="BM25" i="7"/>
  <c r="AS27" i="7"/>
  <c r="AA33" i="7"/>
  <c r="AQ33" i="7"/>
  <c r="BG33" i="7"/>
  <c r="AB34" i="7"/>
  <c r="AR34" i="7"/>
  <c r="BH34" i="7"/>
  <c r="AH36" i="7"/>
  <c r="AX36" i="7"/>
  <c r="BN36" i="7"/>
  <c r="E19" i="7"/>
  <c r="E17" i="7"/>
  <c r="E16" i="7"/>
  <c r="E14" i="7"/>
  <c r="E12" i="7"/>
  <c r="E18" i="7"/>
  <c r="M19" i="7"/>
  <c r="M17" i="7"/>
  <c r="M18" i="7"/>
  <c r="M20" i="7"/>
  <c r="M14" i="7"/>
  <c r="M12" i="7"/>
  <c r="U19" i="7"/>
  <c r="U17" i="7"/>
  <c r="U16" i="7"/>
  <c r="U14" i="7"/>
  <c r="U12" i="7"/>
  <c r="U18" i="7"/>
  <c r="AC19" i="7"/>
  <c r="AC17" i="7"/>
  <c r="AC18" i="7"/>
  <c r="AC20" i="7"/>
  <c r="AC14" i="7"/>
  <c r="AC12" i="7"/>
  <c r="AC10" i="7"/>
  <c r="AK19" i="7"/>
  <c r="AK17" i="7"/>
  <c r="AK16" i="7"/>
  <c r="AK14" i="7"/>
  <c r="AK12" i="7"/>
  <c r="AK10" i="7"/>
  <c r="AK18" i="7"/>
  <c r="AS19" i="7"/>
  <c r="AS17" i="7"/>
  <c r="AS15" i="7"/>
  <c r="AS18" i="7"/>
  <c r="AS20" i="7"/>
  <c r="AS14" i="7"/>
  <c r="AS12" i="7"/>
  <c r="AS10" i="7"/>
  <c r="BA19" i="7"/>
  <c r="BA17" i="7"/>
  <c r="BA15" i="7"/>
  <c r="BA16" i="7"/>
  <c r="BA14" i="7"/>
  <c r="BA12" i="7"/>
  <c r="BA10" i="7"/>
  <c r="BA18" i="7"/>
  <c r="BE19" i="7"/>
  <c r="BE17" i="7"/>
  <c r="BE15" i="7"/>
  <c r="BE20" i="7"/>
  <c r="BE14" i="7"/>
  <c r="BE12" i="7"/>
  <c r="BE10" i="7"/>
  <c r="BE16" i="7"/>
  <c r="BM19" i="7"/>
  <c r="BM17" i="7"/>
  <c r="BM15" i="7"/>
  <c r="BM16" i="7"/>
  <c r="BM18" i="7"/>
  <c r="BM14" i="7"/>
  <c r="BM12" i="7"/>
  <c r="BM10" i="7"/>
  <c r="BM20" i="7"/>
  <c r="BE6" i="7"/>
  <c r="BA6" i="7"/>
  <c r="BQ6" i="7"/>
  <c r="M7" i="7"/>
  <c r="AC7" i="7"/>
  <c r="AS7" i="7"/>
  <c r="BI7" i="7"/>
  <c r="Q8" i="7"/>
  <c r="AG8" i="7"/>
  <c r="AW8" i="7"/>
  <c r="BM8" i="7"/>
  <c r="Y9" i="7"/>
  <c r="AO9" i="7"/>
  <c r="M10" i="7"/>
  <c r="Y11" i="7"/>
  <c r="AO11" i="7"/>
  <c r="BE11" i="7"/>
  <c r="E13" i="7"/>
  <c r="U13" i="7"/>
  <c r="AK13" i="7"/>
  <c r="BA13" i="7"/>
  <c r="BQ13" i="7"/>
  <c r="Q15" i="7"/>
  <c r="AG15" i="7"/>
  <c r="AZ15" i="7"/>
  <c r="AC16" i="7"/>
  <c r="AV17" i="7"/>
  <c r="D18" i="7"/>
  <c r="Y18" i="7"/>
  <c r="BP18" i="7"/>
  <c r="U20" i="7"/>
  <c r="BL20" i="7"/>
  <c r="G20" i="7"/>
  <c r="G18" i="7"/>
  <c r="G16" i="7"/>
  <c r="G15" i="7"/>
  <c r="G13" i="7"/>
  <c r="G11" i="7"/>
  <c r="G17" i="7"/>
  <c r="K20" i="7"/>
  <c r="K18" i="7"/>
  <c r="K16" i="7"/>
  <c r="K19" i="7"/>
  <c r="K15" i="7"/>
  <c r="K13" i="7"/>
  <c r="K11" i="7"/>
  <c r="O20" i="7"/>
  <c r="O18" i="7"/>
  <c r="O16" i="7"/>
  <c r="O17" i="7"/>
  <c r="O19" i="7"/>
  <c r="O15" i="7"/>
  <c r="O13" i="7"/>
  <c r="O11" i="7"/>
  <c r="S20" i="7"/>
  <c r="S18" i="7"/>
  <c r="S16" i="7"/>
  <c r="S17" i="7"/>
  <c r="S15" i="7"/>
  <c r="S13" i="7"/>
  <c r="S11" i="7"/>
  <c r="S19" i="7"/>
  <c r="W20" i="7"/>
  <c r="W18" i="7"/>
  <c r="W16" i="7"/>
  <c r="W15" i="7"/>
  <c r="W13" i="7"/>
  <c r="W11" i="7"/>
  <c r="W17" i="7"/>
  <c r="AA20" i="7"/>
  <c r="AA18" i="7"/>
  <c r="AA16" i="7"/>
  <c r="AA19" i="7"/>
  <c r="AA15" i="7"/>
  <c r="AA13" i="7"/>
  <c r="AA11" i="7"/>
  <c r="AE20" i="7"/>
  <c r="AE18" i="7"/>
  <c r="AE16" i="7"/>
  <c r="AE17" i="7"/>
  <c r="AE19" i="7"/>
  <c r="AE15" i="7"/>
  <c r="AE13" i="7"/>
  <c r="AE11" i="7"/>
  <c r="AI20" i="7"/>
  <c r="AI18" i="7"/>
  <c r="AI16" i="7"/>
  <c r="AI17" i="7"/>
  <c r="AI15" i="7"/>
  <c r="AI13" i="7"/>
  <c r="AI11" i="7"/>
  <c r="AI19" i="7"/>
  <c r="AM20" i="7"/>
  <c r="AM18" i="7"/>
  <c r="AM16" i="7"/>
  <c r="AM15" i="7"/>
  <c r="AM13" i="7"/>
  <c r="AM11" i="7"/>
  <c r="AM17" i="7"/>
  <c r="AQ20" i="7"/>
  <c r="AQ18" i="7"/>
  <c r="AQ16" i="7"/>
  <c r="AQ19" i="7"/>
  <c r="AQ13" i="7"/>
  <c r="AQ11" i="7"/>
  <c r="AQ15" i="7"/>
  <c r="AU20" i="7"/>
  <c r="AU18" i="7"/>
  <c r="AU16" i="7"/>
  <c r="AU17" i="7"/>
  <c r="AU19" i="7"/>
  <c r="AU13" i="7"/>
  <c r="AU11" i="7"/>
  <c r="AY20" i="7"/>
  <c r="AY18" i="7"/>
  <c r="AY16" i="7"/>
  <c r="AY15" i="7"/>
  <c r="AY17" i="7"/>
  <c r="AY13" i="7"/>
  <c r="AY11" i="7"/>
  <c r="AY19" i="7"/>
  <c r="BC20" i="7"/>
  <c r="BC18" i="7"/>
  <c r="BC16" i="7"/>
  <c r="BC15" i="7"/>
  <c r="BC13" i="7"/>
  <c r="BC11" i="7"/>
  <c r="BC17" i="7"/>
  <c r="BG20" i="7"/>
  <c r="BG18" i="7"/>
  <c r="BG16" i="7"/>
  <c r="BG19" i="7"/>
  <c r="BG13" i="7"/>
  <c r="BG11" i="7"/>
  <c r="BG15" i="7"/>
  <c r="BK20" i="7"/>
  <c r="BK18" i="7"/>
  <c r="BK16" i="7"/>
  <c r="BK17" i="7"/>
  <c r="BK19" i="7"/>
  <c r="BK13" i="7"/>
  <c r="BK11" i="7"/>
  <c r="BO20" i="7"/>
  <c r="BO18" i="7"/>
  <c r="BO16" i="7"/>
  <c r="BO15" i="7"/>
  <c r="BO17" i="7"/>
  <c r="BO13" i="7"/>
  <c r="BO11" i="7"/>
  <c r="BO19" i="7"/>
  <c r="K6" i="7"/>
  <c r="AA6" i="7"/>
  <c r="AQ6" i="7"/>
  <c r="BG6" i="7"/>
  <c r="BM6" i="7"/>
  <c r="I7" i="7"/>
  <c r="O7" i="7"/>
  <c r="Y7" i="7"/>
  <c r="AE7" i="7"/>
  <c r="AO7" i="7"/>
  <c r="AU7" i="7"/>
  <c r="AZ7" i="7"/>
  <c r="BE7" i="7"/>
  <c r="BK7" i="7"/>
  <c r="G8" i="7"/>
  <c r="M8" i="7"/>
  <c r="W8" i="7"/>
  <c r="AC8" i="7"/>
  <c r="AM8" i="7"/>
  <c r="AS8" i="7"/>
  <c r="BC8" i="7"/>
  <c r="BI8" i="7"/>
  <c r="E9" i="7"/>
  <c r="K9" i="7"/>
  <c r="U9" i="7"/>
  <c r="AA9" i="7"/>
  <c r="AF9" i="7"/>
  <c r="AK9" i="7"/>
  <c r="AQ9" i="7"/>
  <c r="AV9" i="7"/>
  <c r="I10" i="7"/>
  <c r="S10" i="7"/>
  <c r="Y10" i="7"/>
  <c r="AE10" i="7"/>
  <c r="AM10" i="7"/>
  <c r="AU10" i="7"/>
  <c r="BC10" i="7"/>
  <c r="BK10" i="7"/>
  <c r="E11" i="7"/>
  <c r="M11" i="7"/>
  <c r="AC11" i="7"/>
  <c r="AS11" i="7"/>
  <c r="G12" i="7"/>
  <c r="O12" i="7"/>
  <c r="W12" i="7"/>
  <c r="AE12" i="7"/>
  <c r="AM12" i="7"/>
  <c r="AU12" i="7"/>
  <c r="BC12" i="7"/>
  <c r="BK12" i="7"/>
  <c r="I13" i="7"/>
  <c r="BE13" i="7"/>
  <c r="G14" i="7"/>
  <c r="W14" i="7"/>
  <c r="AM14" i="7"/>
  <c r="BC14" i="7"/>
  <c r="E15" i="7"/>
  <c r="U15" i="7"/>
  <c r="AK15" i="7"/>
  <c r="M16" i="7"/>
  <c r="K17" i="7"/>
  <c r="G19" i="7"/>
  <c r="E20" i="7"/>
  <c r="G30" i="7"/>
  <c r="G31" i="7"/>
  <c r="G29" i="7"/>
  <c r="G27" i="7"/>
  <c r="G28" i="7"/>
  <c r="G23" i="7"/>
  <c r="G26" i="7"/>
  <c r="G22" i="7"/>
  <c r="G25" i="7"/>
  <c r="K30" i="7"/>
  <c r="K29" i="7"/>
  <c r="K27" i="7"/>
  <c r="K26" i="7"/>
  <c r="K25" i="7"/>
  <c r="K23" i="7"/>
  <c r="K24" i="7"/>
  <c r="K22" i="7"/>
  <c r="K31" i="7"/>
  <c r="K28" i="7"/>
  <c r="O30" i="7"/>
  <c r="O29" i="7"/>
  <c r="O27" i="7"/>
  <c r="O31" i="7"/>
  <c r="O23" i="7"/>
  <c r="O22" i="7"/>
  <c r="O28" i="7"/>
  <c r="O26" i="7"/>
  <c r="S30" i="7"/>
  <c r="S31" i="7"/>
  <c r="S29" i="7"/>
  <c r="S27" i="7"/>
  <c r="S28" i="7"/>
  <c r="S24" i="7"/>
  <c r="S25" i="7"/>
  <c r="S22" i="7"/>
  <c r="S26" i="7"/>
  <c r="W30" i="7"/>
  <c r="W31" i="7"/>
  <c r="W29" i="7"/>
  <c r="W27" i="7"/>
  <c r="W26" i="7"/>
  <c r="W28" i="7"/>
  <c r="W23" i="7"/>
  <c r="W22" i="7"/>
  <c r="W24" i="7"/>
  <c r="AA30" i="7"/>
  <c r="AA29" i="7"/>
  <c r="AA27" i="7"/>
  <c r="AA25" i="7"/>
  <c r="AA31" i="7"/>
  <c r="AA26" i="7"/>
  <c r="AA24" i="7"/>
  <c r="AA22" i="7"/>
  <c r="AE30" i="7"/>
  <c r="AE29" i="7"/>
  <c r="AE27" i="7"/>
  <c r="AE31" i="7"/>
  <c r="AE23" i="7"/>
  <c r="AE22" i="7"/>
  <c r="AE25" i="7"/>
  <c r="AE24" i="7"/>
  <c r="AE28" i="7"/>
  <c r="AI30" i="7"/>
  <c r="AI31" i="7"/>
  <c r="AI29" i="7"/>
  <c r="AI27" i="7"/>
  <c r="AI24" i="7"/>
  <c r="AI28" i="7"/>
  <c r="AI25" i="7"/>
  <c r="AI22" i="7"/>
  <c r="AI23" i="7"/>
  <c r="AI26" i="7"/>
  <c r="AM30" i="7"/>
  <c r="AM31" i="7"/>
  <c r="AM29" i="7"/>
  <c r="AM27" i="7"/>
  <c r="AM26" i="7"/>
  <c r="AM23" i="7"/>
  <c r="AM22" i="7"/>
  <c r="AM25" i="7"/>
  <c r="AM28" i="7"/>
  <c r="AM24" i="7"/>
  <c r="AQ30" i="7"/>
  <c r="AQ29" i="7"/>
  <c r="AQ27" i="7"/>
  <c r="AQ25" i="7"/>
  <c r="AQ28" i="7"/>
  <c r="AQ26" i="7"/>
  <c r="AQ31" i="7"/>
  <c r="AQ24" i="7"/>
  <c r="AQ22" i="7"/>
  <c r="AQ23" i="7"/>
  <c r="AU30" i="7"/>
  <c r="AU29" i="7"/>
  <c r="AU27" i="7"/>
  <c r="AU25" i="7"/>
  <c r="AU31" i="7"/>
  <c r="AU23" i="7"/>
  <c r="AU22" i="7"/>
  <c r="AU28" i="7"/>
  <c r="AU26" i="7"/>
  <c r="AU24" i="7"/>
  <c r="AY30" i="7"/>
  <c r="AY31" i="7"/>
  <c r="AY29" i="7"/>
  <c r="AY27" i="7"/>
  <c r="AY25" i="7"/>
  <c r="AY24" i="7"/>
  <c r="AY28" i="7"/>
  <c r="AY22" i="7"/>
  <c r="AY23" i="7"/>
  <c r="BC30" i="7"/>
  <c r="BC31" i="7"/>
  <c r="BC29" i="7"/>
  <c r="BC27" i="7"/>
  <c r="BC25" i="7"/>
  <c r="BC26" i="7"/>
  <c r="BC23" i="7"/>
  <c r="BC22" i="7"/>
  <c r="BC24" i="7"/>
  <c r="BG30" i="7"/>
  <c r="BG29" i="7"/>
  <c r="BG27" i="7"/>
  <c r="BG25" i="7"/>
  <c r="BG31" i="7"/>
  <c r="BG28" i="7"/>
  <c r="BG26" i="7"/>
  <c r="BG24" i="7"/>
  <c r="BG22" i="7"/>
  <c r="BG23" i="7"/>
  <c r="BK30" i="7"/>
  <c r="BK29" i="7"/>
  <c r="BK27" i="7"/>
  <c r="BK25" i="7"/>
  <c r="BK31" i="7"/>
  <c r="BK23" i="7"/>
  <c r="BK22" i="7"/>
  <c r="BK26" i="7"/>
  <c r="BK28" i="7"/>
  <c r="BK24" i="7"/>
  <c r="BO30" i="7"/>
  <c r="BO31" i="7"/>
  <c r="BO29" i="7"/>
  <c r="BO27" i="7"/>
  <c r="BO25" i="7"/>
  <c r="BO24" i="7"/>
  <c r="BO28" i="7"/>
  <c r="BO22" i="7"/>
  <c r="BO26" i="7"/>
  <c r="BO23" i="7"/>
  <c r="S23" i="7"/>
  <c r="W25" i="7"/>
  <c r="AA28" i="7"/>
  <c r="I19" i="7"/>
  <c r="I17" i="7"/>
  <c r="I20" i="7"/>
  <c r="I14" i="7"/>
  <c r="I12" i="7"/>
  <c r="I16" i="7"/>
  <c r="Q19" i="7"/>
  <c r="Q17" i="7"/>
  <c r="Q16" i="7"/>
  <c r="Q18" i="7"/>
  <c r="Q14" i="7"/>
  <c r="Q12" i="7"/>
  <c r="Q20" i="7"/>
  <c r="Y19" i="7"/>
  <c r="Y17" i="7"/>
  <c r="Y20" i="7"/>
  <c r="Y14" i="7"/>
  <c r="Y12" i="7"/>
  <c r="Y16" i="7"/>
  <c r="AG19" i="7"/>
  <c r="AG17" i="7"/>
  <c r="AG16" i="7"/>
  <c r="AG18" i="7"/>
  <c r="AG14" i="7"/>
  <c r="AG12" i="7"/>
  <c r="AG10" i="7"/>
  <c r="AG20" i="7"/>
  <c r="AO19" i="7"/>
  <c r="AO17" i="7"/>
  <c r="AO15" i="7"/>
  <c r="AO20" i="7"/>
  <c r="AO14" i="7"/>
  <c r="AO12" i="7"/>
  <c r="AO10" i="7"/>
  <c r="AO16" i="7"/>
  <c r="AW19" i="7"/>
  <c r="AW17" i="7"/>
  <c r="AW15" i="7"/>
  <c r="AW16" i="7"/>
  <c r="AW18" i="7"/>
  <c r="AW14" i="7"/>
  <c r="AW12" i="7"/>
  <c r="AW10" i="7"/>
  <c r="AW20" i="7"/>
  <c r="BI19" i="7"/>
  <c r="BI17" i="7"/>
  <c r="BI15" i="7"/>
  <c r="BI18" i="7"/>
  <c r="BI20" i="7"/>
  <c r="BI14" i="7"/>
  <c r="BI12" i="7"/>
  <c r="BI10" i="7"/>
  <c r="BQ19" i="7"/>
  <c r="BQ17" i="7"/>
  <c r="BQ15" i="7"/>
  <c r="BQ16" i="7"/>
  <c r="BQ14" i="7"/>
  <c r="BQ12" i="7"/>
  <c r="BQ10" i="7"/>
  <c r="BQ18" i="7"/>
  <c r="I6" i="7"/>
  <c r="Y6" i="7"/>
  <c r="AO6" i="7"/>
  <c r="E6" i="7"/>
  <c r="U6" i="7"/>
  <c r="AK6" i="7"/>
  <c r="I9" i="7"/>
  <c r="D20" i="7"/>
  <c r="D17" i="7"/>
  <c r="D15" i="7"/>
  <c r="D13" i="7"/>
  <c r="D19" i="7"/>
  <c r="D16" i="7"/>
  <c r="D14" i="7"/>
  <c r="D12" i="7"/>
  <c r="D10" i="7"/>
  <c r="D8" i="7"/>
  <c r="D6" i="7"/>
  <c r="H18" i="7"/>
  <c r="H15" i="7"/>
  <c r="H13" i="7"/>
  <c r="H20" i="7"/>
  <c r="H17" i="7"/>
  <c r="H19" i="7"/>
  <c r="H14" i="7"/>
  <c r="H12" i="7"/>
  <c r="H10" i="7"/>
  <c r="H8" i="7"/>
  <c r="H6" i="7"/>
  <c r="L16" i="7"/>
  <c r="L15" i="7"/>
  <c r="L13" i="7"/>
  <c r="L18" i="7"/>
  <c r="L20" i="7"/>
  <c r="L17" i="7"/>
  <c r="L14" i="7"/>
  <c r="L12" i="7"/>
  <c r="L10" i="7"/>
  <c r="L8" i="7"/>
  <c r="L6" i="7"/>
  <c r="P19" i="7"/>
  <c r="P15" i="7"/>
  <c r="P13" i="7"/>
  <c r="P11" i="7"/>
  <c r="P16" i="7"/>
  <c r="P18" i="7"/>
  <c r="P14" i="7"/>
  <c r="P12" i="7"/>
  <c r="P10" i="7"/>
  <c r="P8" i="7"/>
  <c r="P6" i="7"/>
  <c r="T20" i="7"/>
  <c r="T17" i="7"/>
  <c r="T15" i="7"/>
  <c r="T13" i="7"/>
  <c r="T11" i="7"/>
  <c r="T19" i="7"/>
  <c r="T16" i="7"/>
  <c r="T14" i="7"/>
  <c r="T12" i="7"/>
  <c r="T10" i="7"/>
  <c r="T8" i="7"/>
  <c r="T6" i="7"/>
  <c r="X18" i="7"/>
  <c r="X15" i="7"/>
  <c r="X13" i="7"/>
  <c r="X11" i="7"/>
  <c r="X20" i="7"/>
  <c r="X17" i="7"/>
  <c r="X19" i="7"/>
  <c r="X14" i="7"/>
  <c r="X12" i="7"/>
  <c r="X10" i="7"/>
  <c r="X8" i="7"/>
  <c r="X6" i="7"/>
  <c r="AB16" i="7"/>
  <c r="AB15" i="7"/>
  <c r="AB13" i="7"/>
  <c r="AB11" i="7"/>
  <c r="AB18" i="7"/>
  <c r="AB20" i="7"/>
  <c r="AB17" i="7"/>
  <c r="AB14" i="7"/>
  <c r="AB12" i="7"/>
  <c r="AB10" i="7"/>
  <c r="AB8" i="7"/>
  <c r="AB6" i="7"/>
  <c r="AF19" i="7"/>
  <c r="AF15" i="7"/>
  <c r="AF13" i="7"/>
  <c r="AF11" i="7"/>
  <c r="AF16" i="7"/>
  <c r="AF18" i="7"/>
  <c r="AF14" i="7"/>
  <c r="AF12" i="7"/>
  <c r="AF10" i="7"/>
  <c r="AF8" i="7"/>
  <c r="AF6" i="7"/>
  <c r="AJ20" i="7"/>
  <c r="AJ17" i="7"/>
  <c r="AJ15" i="7"/>
  <c r="AJ13" i="7"/>
  <c r="AJ11" i="7"/>
  <c r="AJ19" i="7"/>
  <c r="AJ16" i="7"/>
  <c r="AJ14" i="7"/>
  <c r="AJ12" i="7"/>
  <c r="AJ10" i="7"/>
  <c r="AJ8" i="7"/>
  <c r="AJ6" i="7"/>
  <c r="AN18" i="7"/>
  <c r="AN15" i="7"/>
  <c r="AN13" i="7"/>
  <c r="AN11" i="7"/>
  <c r="AN20" i="7"/>
  <c r="AN17" i="7"/>
  <c r="AN19" i="7"/>
  <c r="AN14" i="7"/>
  <c r="AN12" i="7"/>
  <c r="AN10" i="7"/>
  <c r="AN8" i="7"/>
  <c r="AN6" i="7"/>
  <c r="AR16" i="7"/>
  <c r="AR13" i="7"/>
  <c r="AR11" i="7"/>
  <c r="AR18" i="7"/>
  <c r="AR15" i="7"/>
  <c r="AR20" i="7"/>
  <c r="AR17" i="7"/>
  <c r="AR14" i="7"/>
  <c r="AR12" i="7"/>
  <c r="AR10" i="7"/>
  <c r="AR8" i="7"/>
  <c r="AR6" i="7"/>
  <c r="AV19" i="7"/>
  <c r="AV13" i="7"/>
  <c r="AV11" i="7"/>
  <c r="AV16" i="7"/>
  <c r="AV18" i="7"/>
  <c r="AV15" i="7"/>
  <c r="AV14" i="7"/>
  <c r="AV12" i="7"/>
  <c r="AV10" i="7"/>
  <c r="AV8" i="7"/>
  <c r="AV6" i="7"/>
  <c r="AZ20" i="7"/>
  <c r="AZ17" i="7"/>
  <c r="AZ13" i="7"/>
  <c r="AZ11" i="7"/>
  <c r="AZ19" i="7"/>
  <c r="AZ16" i="7"/>
  <c r="AZ14" i="7"/>
  <c r="AZ12" i="7"/>
  <c r="AZ10" i="7"/>
  <c r="AZ8" i="7"/>
  <c r="AZ6" i="7"/>
  <c r="BD18" i="7"/>
  <c r="BD15" i="7"/>
  <c r="BD13" i="7"/>
  <c r="BD11" i="7"/>
  <c r="BD20" i="7"/>
  <c r="BD17" i="7"/>
  <c r="BD19" i="7"/>
  <c r="BD14" i="7"/>
  <c r="BD12" i="7"/>
  <c r="BD10" i="7"/>
  <c r="BD8" i="7"/>
  <c r="BD6" i="7"/>
  <c r="BH16" i="7"/>
  <c r="BH13" i="7"/>
  <c r="BH11" i="7"/>
  <c r="BH18" i="7"/>
  <c r="BH15" i="7"/>
  <c r="BH20" i="7"/>
  <c r="BH17" i="7"/>
  <c r="BH14" i="7"/>
  <c r="BH12" i="7"/>
  <c r="BH10" i="7"/>
  <c r="BH8" i="7"/>
  <c r="BH6" i="7"/>
  <c r="BL19" i="7"/>
  <c r="BL13" i="7"/>
  <c r="BL11" i="7"/>
  <c r="BL16" i="7"/>
  <c r="BL18" i="7"/>
  <c r="BL15" i="7"/>
  <c r="BL14" i="7"/>
  <c r="BL12" i="7"/>
  <c r="BL10" i="7"/>
  <c r="BL8" i="7"/>
  <c r="BL6" i="7"/>
  <c r="BP20" i="7"/>
  <c r="BP17" i="7"/>
  <c r="BP13" i="7"/>
  <c r="BP11" i="7"/>
  <c r="BP19" i="7"/>
  <c r="BP16" i="7"/>
  <c r="BP14" i="7"/>
  <c r="BP12" i="7"/>
  <c r="BP10" i="7"/>
  <c r="BP8" i="7"/>
  <c r="BP6" i="7"/>
  <c r="M6" i="7"/>
  <c r="AC6" i="7"/>
  <c r="AS6" i="7"/>
  <c r="BI6" i="7"/>
  <c r="E7" i="7"/>
  <c r="P7" i="7"/>
  <c r="U7" i="7"/>
  <c r="AF7" i="7"/>
  <c r="AK7" i="7"/>
  <c r="AV7" i="7"/>
  <c r="BA7" i="7"/>
  <c r="BL7" i="7"/>
  <c r="BQ7" i="7"/>
  <c r="I8" i="7"/>
  <c r="Y8" i="7"/>
  <c r="AO8" i="7"/>
  <c r="BE8" i="7"/>
  <c r="L9" i="7"/>
  <c r="Q9" i="7"/>
  <c r="AB9" i="7"/>
  <c r="AG9" i="7"/>
  <c r="AR9" i="7"/>
  <c r="AW9" i="7"/>
  <c r="E10" i="7"/>
  <c r="U10" i="7"/>
  <c r="H11" i="7"/>
  <c r="Q11" i="7"/>
  <c r="AG11" i="7"/>
  <c r="AW11" i="7"/>
  <c r="BM11" i="7"/>
  <c r="M13" i="7"/>
  <c r="AC13" i="7"/>
  <c r="AS13" i="7"/>
  <c r="BI13" i="7"/>
  <c r="I15" i="7"/>
  <c r="Y15" i="7"/>
  <c r="AN16" i="7"/>
  <c r="BI16" i="7"/>
  <c r="P17" i="7"/>
  <c r="AJ18" i="7"/>
  <c r="BE18" i="7"/>
  <c r="L19" i="7"/>
  <c r="AF20" i="7"/>
  <c r="BA20" i="7"/>
  <c r="L7" i="7"/>
  <c r="Q7" i="7"/>
  <c r="AB7" i="7"/>
  <c r="AG7" i="7"/>
  <c r="AR7" i="7"/>
  <c r="AW7" i="7"/>
  <c r="BH7" i="7"/>
  <c r="BM7" i="7"/>
  <c r="E8" i="7"/>
  <c r="U8" i="7"/>
  <c r="AK8" i="7"/>
  <c r="BA8" i="7"/>
  <c r="BQ8" i="7"/>
  <c r="H9" i="7"/>
  <c r="M9" i="7"/>
  <c r="X9" i="7"/>
  <c r="AC9" i="7"/>
  <c r="AN9" i="7"/>
  <c r="AS9" i="7"/>
  <c r="Q10" i="7"/>
  <c r="I11" i="7"/>
  <c r="U11" i="7"/>
  <c r="AK11" i="7"/>
  <c r="BA11" i="7"/>
  <c r="BQ11" i="7"/>
  <c r="K12" i="7"/>
  <c r="S12" i="7"/>
  <c r="AA12" i="7"/>
  <c r="AI12" i="7"/>
  <c r="AQ12" i="7"/>
  <c r="AY12" i="7"/>
  <c r="BG12" i="7"/>
  <c r="BO12" i="7"/>
  <c r="Q13" i="7"/>
  <c r="AG13" i="7"/>
  <c r="AW13" i="7"/>
  <c r="BM13" i="7"/>
  <c r="O14" i="7"/>
  <c r="AE14" i="7"/>
  <c r="AU14" i="7"/>
  <c r="BK14" i="7"/>
  <c r="M15" i="7"/>
  <c r="AC15" i="7"/>
  <c r="AU15" i="7"/>
  <c r="BP15" i="7"/>
  <c r="X16" i="7"/>
  <c r="AS16" i="7"/>
  <c r="AQ17" i="7"/>
  <c r="BL17" i="7"/>
  <c r="T18" i="7"/>
  <c r="AO18" i="7"/>
  <c r="AM19" i="7"/>
  <c r="BH19" i="7"/>
  <c r="P20" i="7"/>
  <c r="AK20" i="7"/>
  <c r="F7" i="7"/>
  <c r="J7" i="7"/>
  <c r="N7" i="7"/>
  <c r="R7" i="7"/>
  <c r="V7" i="7"/>
  <c r="Z7" i="7"/>
  <c r="AD7" i="7"/>
  <c r="AH7" i="7"/>
  <c r="AL7" i="7"/>
  <c r="AP7" i="7"/>
  <c r="AT7" i="7"/>
  <c r="AX7" i="7"/>
  <c r="BB7" i="7"/>
  <c r="BF7" i="7"/>
  <c r="BJ7" i="7"/>
  <c r="BN7" i="7"/>
  <c r="F9" i="7"/>
  <c r="J9" i="7"/>
  <c r="N9" i="7"/>
  <c r="R9" i="7"/>
  <c r="V9" i="7"/>
  <c r="Z9" i="7"/>
  <c r="AD9" i="7"/>
  <c r="AH9" i="7"/>
  <c r="AL9" i="7"/>
  <c r="AP9" i="7"/>
  <c r="AT9" i="7"/>
  <c r="AX9" i="7"/>
  <c r="F11" i="7"/>
  <c r="J11" i="7"/>
  <c r="N11" i="7"/>
  <c r="R11" i="7"/>
  <c r="V11" i="7"/>
  <c r="Z11" i="7"/>
  <c r="AD11" i="7"/>
  <c r="AH11" i="7"/>
  <c r="AL11" i="7"/>
  <c r="AP11" i="7"/>
  <c r="AT11" i="7"/>
  <c r="AX11" i="7"/>
  <c r="BB11" i="7"/>
  <c r="BF11" i="7"/>
  <c r="BJ11" i="7"/>
  <c r="BN11" i="7"/>
  <c r="F13" i="7"/>
  <c r="J13" i="7"/>
  <c r="N13" i="7"/>
  <c r="R13" i="7"/>
  <c r="V13" i="7"/>
  <c r="Z13" i="7"/>
  <c r="AD13" i="7"/>
  <c r="AH13" i="7"/>
  <c r="AL13" i="7"/>
  <c r="AP13" i="7"/>
  <c r="AT13" i="7"/>
  <c r="AX13" i="7"/>
  <c r="BB13" i="7"/>
  <c r="BF13" i="7"/>
  <c r="BJ13" i="7"/>
  <c r="BN13" i="7"/>
  <c r="F15" i="7"/>
  <c r="J15" i="7"/>
  <c r="N15" i="7"/>
  <c r="R15" i="7"/>
  <c r="V15" i="7"/>
  <c r="Z15" i="7"/>
  <c r="AD15" i="7"/>
  <c r="AH15" i="7"/>
  <c r="AL15" i="7"/>
  <c r="BB15" i="7"/>
  <c r="N16" i="7"/>
  <c r="AD16" i="7"/>
  <c r="AT16" i="7"/>
  <c r="BJ16" i="7"/>
  <c r="R17" i="7"/>
  <c r="AH17" i="7"/>
  <c r="AX17" i="7"/>
  <c r="BN17" i="7"/>
  <c r="J18" i="7"/>
  <c r="Z18" i="7"/>
  <c r="AP18" i="7"/>
  <c r="BF18" i="7"/>
  <c r="N19" i="7"/>
  <c r="AD19" i="7"/>
  <c r="AT19" i="7"/>
  <c r="BJ19" i="7"/>
  <c r="F20" i="7"/>
  <c r="V20" i="7"/>
  <c r="AL20" i="7"/>
  <c r="BB20" i="7"/>
  <c r="D31" i="7"/>
  <c r="D29" i="7"/>
  <c r="D27" i="7"/>
  <c r="D30" i="7"/>
  <c r="D26" i="7"/>
  <c r="D25" i="7"/>
  <c r="H30" i="7"/>
  <c r="H31" i="7"/>
  <c r="H29" i="7"/>
  <c r="H27" i="7"/>
  <c r="H28" i="7"/>
  <c r="H25" i="7"/>
  <c r="H24" i="7"/>
  <c r="L30" i="7"/>
  <c r="L31" i="7"/>
  <c r="L29" i="7"/>
  <c r="L27" i="7"/>
  <c r="L26" i="7"/>
  <c r="L25" i="7"/>
  <c r="L28" i="7"/>
  <c r="P30" i="7"/>
  <c r="P31" i="7"/>
  <c r="P29" i="7"/>
  <c r="P27" i="7"/>
  <c r="P28" i="7"/>
  <c r="P25" i="7"/>
  <c r="P23" i="7"/>
  <c r="P26" i="7"/>
  <c r="P24" i="7"/>
  <c r="T30" i="7"/>
  <c r="T31" i="7"/>
  <c r="T29" i="7"/>
  <c r="T27" i="7"/>
  <c r="T26" i="7"/>
  <c r="T25" i="7"/>
  <c r="T23" i="7"/>
  <c r="X30" i="7"/>
  <c r="X31" i="7"/>
  <c r="X29" i="7"/>
  <c r="X27" i="7"/>
  <c r="X28" i="7"/>
  <c r="X25" i="7"/>
  <c r="X23" i="7"/>
  <c r="X24" i="7"/>
  <c r="AB30" i="7"/>
  <c r="AB31" i="7"/>
  <c r="AB29" i="7"/>
  <c r="AB27" i="7"/>
  <c r="AB26" i="7"/>
  <c r="AB25" i="7"/>
  <c r="AB23" i="7"/>
  <c r="AB28" i="7"/>
  <c r="AF30" i="7"/>
  <c r="AF31" i="7"/>
  <c r="AF29" i="7"/>
  <c r="AF27" i="7"/>
  <c r="AF28" i="7"/>
  <c r="AF25" i="7"/>
  <c r="AF23" i="7"/>
  <c r="AF26" i="7"/>
  <c r="AF24" i="7"/>
  <c r="AJ30" i="7"/>
  <c r="AJ31" i="7"/>
  <c r="AJ29" i="7"/>
  <c r="AJ27" i="7"/>
  <c r="AJ28" i="7"/>
  <c r="AJ26" i="7"/>
  <c r="AJ25" i="7"/>
  <c r="AJ23" i="7"/>
  <c r="AN30" i="7"/>
  <c r="AN31" i="7"/>
  <c r="AN29" i="7"/>
  <c r="AN27" i="7"/>
  <c r="AN28" i="7"/>
  <c r="AN25" i="7"/>
  <c r="AN23" i="7"/>
  <c r="AN24" i="7"/>
  <c r="AR30" i="7"/>
  <c r="AR31" i="7"/>
  <c r="AR29" i="7"/>
  <c r="AR27" i="7"/>
  <c r="AR25" i="7"/>
  <c r="AR28" i="7"/>
  <c r="AR26" i="7"/>
  <c r="AR23" i="7"/>
  <c r="AV30" i="7"/>
  <c r="AV31" i="7"/>
  <c r="AV29" i="7"/>
  <c r="AV27" i="7"/>
  <c r="AV25" i="7"/>
  <c r="AV28" i="7"/>
  <c r="AV23" i="7"/>
  <c r="AV26" i="7"/>
  <c r="AV24" i="7"/>
  <c r="AZ30" i="7"/>
  <c r="AZ31" i="7"/>
  <c r="AZ29" i="7"/>
  <c r="AZ27" i="7"/>
  <c r="AZ25" i="7"/>
  <c r="AZ28" i="7"/>
  <c r="AZ26" i="7"/>
  <c r="AZ23" i="7"/>
  <c r="BD30" i="7"/>
  <c r="BD31" i="7"/>
  <c r="BD29" i="7"/>
  <c r="BD27" i="7"/>
  <c r="BD25" i="7"/>
  <c r="BD28" i="7"/>
  <c r="BD23" i="7"/>
  <c r="BD24" i="7"/>
  <c r="BH30" i="7"/>
  <c r="BH31" i="7"/>
  <c r="BH29" i="7"/>
  <c r="BH27" i="7"/>
  <c r="BH25" i="7"/>
  <c r="BH28" i="7"/>
  <c r="BH26" i="7"/>
  <c r="BH23" i="7"/>
  <c r="BL30" i="7"/>
  <c r="BL31" i="7"/>
  <c r="BL29" i="7"/>
  <c r="BL27" i="7"/>
  <c r="BL25" i="7"/>
  <c r="BL28" i="7"/>
  <c r="BL23" i="7"/>
  <c r="BL26" i="7"/>
  <c r="BL24" i="7"/>
  <c r="BP30" i="7"/>
  <c r="BP31" i="7"/>
  <c r="BP29" i="7"/>
  <c r="BP27" i="7"/>
  <c r="BP25" i="7"/>
  <c r="BP28" i="7"/>
  <c r="BP26" i="7"/>
  <c r="BP23" i="7"/>
  <c r="F22" i="7"/>
  <c r="L22" i="7"/>
  <c r="V22" i="7"/>
  <c r="AB22" i="7"/>
  <c r="AL22" i="7"/>
  <c r="AR22" i="7"/>
  <c r="BB22" i="7"/>
  <c r="BH22" i="7"/>
  <c r="D23" i="7"/>
  <c r="L23" i="7"/>
  <c r="AB24" i="7"/>
  <c r="AJ24" i="7"/>
  <c r="AH25" i="7"/>
  <c r="BD26" i="7"/>
  <c r="V27" i="7"/>
  <c r="AX15" i="7"/>
  <c r="BN15" i="7"/>
  <c r="J16" i="7"/>
  <c r="Z16" i="7"/>
  <c r="AP16" i="7"/>
  <c r="BF16" i="7"/>
  <c r="N17" i="7"/>
  <c r="AD17" i="7"/>
  <c r="AT17" i="7"/>
  <c r="BJ17" i="7"/>
  <c r="F18" i="7"/>
  <c r="V18" i="7"/>
  <c r="AL18" i="7"/>
  <c r="BB18" i="7"/>
  <c r="J19" i="7"/>
  <c r="Z19" i="7"/>
  <c r="AP19" i="7"/>
  <c r="BF19" i="7"/>
  <c r="R20" i="7"/>
  <c r="AH20" i="7"/>
  <c r="AX20" i="7"/>
  <c r="BN20" i="7"/>
  <c r="R22" i="7"/>
  <c r="F14" i="7"/>
  <c r="J14" i="7"/>
  <c r="N14" i="7"/>
  <c r="R14" i="7"/>
  <c r="V14" i="7"/>
  <c r="Z14" i="7"/>
  <c r="AD14" i="7"/>
  <c r="AH14" i="7"/>
  <c r="AL14" i="7"/>
  <c r="AP14" i="7"/>
  <c r="AT14" i="7"/>
  <c r="AX14" i="7"/>
  <c r="BB14" i="7"/>
  <c r="BF14" i="7"/>
  <c r="BJ14" i="7"/>
  <c r="BN14" i="7"/>
  <c r="AT15" i="7"/>
  <c r="BJ15" i="7"/>
  <c r="F16" i="7"/>
  <c r="V16" i="7"/>
  <c r="AL16" i="7"/>
  <c r="BB16" i="7"/>
  <c r="F31" i="7"/>
  <c r="F30" i="7"/>
  <c r="F28" i="7"/>
  <c r="F26" i="7"/>
  <c r="F29" i="7"/>
  <c r="F24" i="7"/>
  <c r="F25" i="7"/>
  <c r="J31" i="7"/>
  <c r="J28" i="7"/>
  <c r="J26" i="7"/>
  <c r="J30" i="7"/>
  <c r="J29" i="7"/>
  <c r="J27" i="7"/>
  <c r="J24" i="7"/>
  <c r="N31" i="7"/>
  <c r="N30" i="7"/>
  <c r="N28" i="7"/>
  <c r="N26" i="7"/>
  <c r="N29" i="7"/>
  <c r="N24" i="7"/>
  <c r="N27" i="7"/>
  <c r="N25" i="7"/>
  <c r="R31" i="7"/>
  <c r="R28" i="7"/>
  <c r="R26" i="7"/>
  <c r="R29" i="7"/>
  <c r="R30" i="7"/>
  <c r="R27" i="7"/>
  <c r="R24" i="7"/>
  <c r="R23" i="7"/>
  <c r="V31" i="7"/>
  <c r="V30" i="7"/>
  <c r="V28" i="7"/>
  <c r="V26" i="7"/>
  <c r="V29" i="7"/>
  <c r="V24" i="7"/>
  <c r="V25" i="7"/>
  <c r="Z31" i="7"/>
  <c r="Z30" i="7"/>
  <c r="Z28" i="7"/>
  <c r="Z26" i="7"/>
  <c r="Z29" i="7"/>
  <c r="Z27" i="7"/>
  <c r="Z24" i="7"/>
  <c r="Z23" i="7"/>
  <c r="AD31" i="7"/>
  <c r="AD30" i="7"/>
  <c r="AD28" i="7"/>
  <c r="AD26" i="7"/>
  <c r="AD29" i="7"/>
  <c r="AD24" i="7"/>
  <c r="AD27" i="7"/>
  <c r="AD25" i="7"/>
  <c r="AH31" i="7"/>
  <c r="AH30" i="7"/>
  <c r="AH28" i="7"/>
  <c r="AH26" i="7"/>
  <c r="AH29" i="7"/>
  <c r="AH27" i="7"/>
  <c r="AH24" i="7"/>
  <c r="AH23" i="7"/>
  <c r="AL31" i="7"/>
  <c r="AL30" i="7"/>
  <c r="AL28" i="7"/>
  <c r="AL26" i="7"/>
  <c r="AL29" i="7"/>
  <c r="AL24" i="7"/>
  <c r="AL25" i="7"/>
  <c r="AP31" i="7"/>
  <c r="AP30" i="7"/>
  <c r="AP28" i="7"/>
  <c r="AP26" i="7"/>
  <c r="AP29" i="7"/>
  <c r="AP27" i="7"/>
  <c r="AP24" i="7"/>
  <c r="AP23" i="7"/>
  <c r="AT31" i="7"/>
  <c r="AT30" i="7"/>
  <c r="AT28" i="7"/>
  <c r="AT26" i="7"/>
  <c r="AT29" i="7"/>
  <c r="AT25" i="7"/>
  <c r="AT24" i="7"/>
  <c r="AT27" i="7"/>
  <c r="AX31" i="7"/>
  <c r="AX30" i="7"/>
  <c r="AX28" i="7"/>
  <c r="AX26" i="7"/>
  <c r="AX29" i="7"/>
  <c r="AX27" i="7"/>
  <c r="AX24" i="7"/>
  <c r="AX25" i="7"/>
  <c r="AX23" i="7"/>
  <c r="BB31" i="7"/>
  <c r="BB30" i="7"/>
  <c r="BB28" i="7"/>
  <c r="BB26" i="7"/>
  <c r="BB29" i="7"/>
  <c r="BB25" i="7"/>
  <c r="BB24" i="7"/>
  <c r="BF31" i="7"/>
  <c r="BF30" i="7"/>
  <c r="BF28" i="7"/>
  <c r="BF26" i="7"/>
  <c r="BF29" i="7"/>
  <c r="BF27" i="7"/>
  <c r="BF24" i="7"/>
  <c r="BF23" i="7"/>
  <c r="BJ31" i="7"/>
  <c r="BJ30" i="7"/>
  <c r="BJ28" i="7"/>
  <c r="BJ26" i="7"/>
  <c r="BJ29" i="7"/>
  <c r="BJ25" i="7"/>
  <c r="BJ24" i="7"/>
  <c r="BJ27" i="7"/>
  <c r="BN31" i="7"/>
  <c r="BN30" i="7"/>
  <c r="BN28" i="7"/>
  <c r="BN26" i="7"/>
  <c r="BN29" i="7"/>
  <c r="BN27" i="7"/>
  <c r="BN24" i="7"/>
  <c r="BN25" i="7"/>
  <c r="BN23" i="7"/>
  <c r="N22" i="7"/>
  <c r="AD22" i="7"/>
  <c r="AT22" i="7"/>
  <c r="BJ22" i="7"/>
  <c r="BJ23" i="7"/>
  <c r="E31" i="7"/>
  <c r="E30" i="7"/>
  <c r="E28" i="7"/>
  <c r="E26" i="7"/>
  <c r="I31" i="7"/>
  <c r="I28" i="7"/>
  <c r="I26" i="7"/>
  <c r="M31" i="7"/>
  <c r="M30" i="7"/>
  <c r="M28" i="7"/>
  <c r="M26" i="7"/>
  <c r="Q31" i="7"/>
  <c r="Q28" i="7"/>
  <c r="Q26" i="7"/>
  <c r="U31" i="7"/>
  <c r="U30" i="7"/>
  <c r="U28" i="7"/>
  <c r="U26" i="7"/>
  <c r="Y31" i="7"/>
  <c r="Y30" i="7"/>
  <c r="Y28" i="7"/>
  <c r="Y26" i="7"/>
  <c r="AC31" i="7"/>
  <c r="AC28" i="7"/>
  <c r="AC26" i="7"/>
  <c r="AG31" i="7"/>
  <c r="AG28" i="7"/>
  <c r="AG26" i="7"/>
  <c r="AG30" i="7"/>
  <c r="AK31" i="7"/>
  <c r="AK30" i="7"/>
  <c r="AK28" i="7"/>
  <c r="AK26" i="7"/>
  <c r="AO31" i="7"/>
  <c r="AO30" i="7"/>
  <c r="AO28" i="7"/>
  <c r="AO26" i="7"/>
  <c r="AS31" i="7"/>
  <c r="AS28" i="7"/>
  <c r="AS26" i="7"/>
  <c r="AW31" i="7"/>
  <c r="AW28" i="7"/>
  <c r="AW26" i="7"/>
  <c r="AW30" i="7"/>
  <c r="BA31" i="7"/>
  <c r="BA30" i="7"/>
  <c r="BA28" i="7"/>
  <c r="BA26" i="7"/>
  <c r="BE31" i="7"/>
  <c r="BE30" i="7"/>
  <c r="BE28" i="7"/>
  <c r="BE26" i="7"/>
  <c r="BI31" i="7"/>
  <c r="BI28" i="7"/>
  <c r="BI26" i="7"/>
  <c r="BM31" i="7"/>
  <c r="BM28" i="7"/>
  <c r="BM26" i="7"/>
  <c r="BM30" i="7"/>
  <c r="BQ31" i="7"/>
  <c r="BQ30" i="7"/>
  <c r="BQ28" i="7"/>
  <c r="BQ26" i="7"/>
  <c r="E23" i="7"/>
  <c r="I23" i="7"/>
  <c r="M23" i="7"/>
  <c r="AC23" i="7"/>
  <c r="AS23" i="7"/>
  <c r="BI23" i="7"/>
  <c r="E24" i="7"/>
  <c r="U24" i="7"/>
  <c r="AK24" i="7"/>
  <c r="BA24" i="7"/>
  <c r="BQ24" i="7"/>
  <c r="I25" i="7"/>
  <c r="Y25" i="7"/>
  <c r="AO25" i="7"/>
  <c r="BI25" i="7"/>
  <c r="E27" i="7"/>
  <c r="Y27" i="7"/>
  <c r="AK27" i="7"/>
  <c r="BE27" i="7"/>
  <c r="BQ27" i="7"/>
  <c r="Q29" i="7"/>
  <c r="AG29" i="7"/>
  <c r="AW29" i="7"/>
  <c r="BM29" i="7"/>
  <c r="AC30" i="7"/>
  <c r="Y36" i="7"/>
  <c r="Y33" i="7"/>
  <c r="Y34" i="7"/>
  <c r="Y35" i="7"/>
  <c r="AC36" i="7"/>
  <c r="AC33" i="7"/>
  <c r="AC34" i="7"/>
  <c r="AC35" i="7"/>
  <c r="AG36" i="7"/>
  <c r="AG33" i="7"/>
  <c r="AG34" i="7"/>
  <c r="AG35" i="7"/>
  <c r="AK36" i="7"/>
  <c r="AK33" i="7"/>
  <c r="AK34" i="7"/>
  <c r="AO36" i="7"/>
  <c r="AO33" i="7"/>
  <c r="AO34" i="7"/>
  <c r="AO35" i="7"/>
  <c r="AS36" i="7"/>
  <c r="AS33" i="7"/>
  <c r="AS34" i="7"/>
  <c r="AS35" i="7"/>
  <c r="AW36" i="7"/>
  <c r="AW33" i="7"/>
  <c r="AW34" i="7"/>
  <c r="AW35" i="7"/>
  <c r="BA36" i="7"/>
  <c r="BA33" i="7"/>
  <c r="BA34" i="7"/>
  <c r="BE36" i="7"/>
  <c r="BE33" i="7"/>
  <c r="BE34" i="7"/>
  <c r="BE35" i="7"/>
  <c r="BI36" i="7"/>
  <c r="BI33" i="7"/>
  <c r="BI34" i="7"/>
  <c r="BI35" i="7"/>
  <c r="BM36" i="7"/>
  <c r="BM33" i="7"/>
  <c r="BM34" i="7"/>
  <c r="BM35" i="7"/>
  <c r="BQ36" i="7"/>
  <c r="BQ33" i="7"/>
  <c r="BQ34" i="7"/>
  <c r="X33" i="7"/>
  <c r="AB33" i="7"/>
  <c r="AF33" i="7"/>
  <c r="AJ33" i="7"/>
  <c r="AN33" i="7"/>
  <c r="AR33" i="7"/>
  <c r="AV33" i="7"/>
  <c r="AZ33" i="7"/>
  <c r="BD33" i="7"/>
  <c r="BH33" i="7"/>
  <c r="BL33" i="7"/>
  <c r="BP33" i="7"/>
  <c r="Z35" i="7"/>
  <c r="AD35" i="7"/>
  <c r="AH35" i="7"/>
  <c r="AL35" i="7"/>
  <c r="AP35" i="7"/>
  <c r="AT35" i="7"/>
  <c r="AX35" i="7"/>
  <c r="BB35" i="7"/>
  <c r="BF35" i="7"/>
  <c r="BJ35" i="7"/>
  <c r="BN35" i="7"/>
  <c r="W36" i="7"/>
  <c r="AA36" i="7"/>
  <c r="AE36" i="7"/>
  <c r="AI36" i="7"/>
  <c r="AM36" i="7"/>
  <c r="AQ36" i="7"/>
  <c r="AU36" i="7"/>
  <c r="AY36" i="7"/>
  <c r="BC36" i="7"/>
  <c r="BG36" i="7"/>
  <c r="BK36" i="7"/>
  <c r="BO36" i="7"/>
  <c r="Z34" i="7"/>
  <c r="AD34" i="7"/>
  <c r="AH34" i="7"/>
  <c r="AL34" i="7"/>
  <c r="AP34" i="7"/>
  <c r="AT34" i="7"/>
  <c r="AX34" i="7"/>
  <c r="BB34" i="7"/>
  <c r="BF34" i="7"/>
  <c r="BJ34" i="7"/>
  <c r="BN34" i="7"/>
  <c r="W35" i="7"/>
  <c r="AA35" i="7"/>
  <c r="AE35" i="7"/>
  <c r="AI35" i="7"/>
  <c r="AM35" i="7"/>
  <c r="AQ35" i="7"/>
  <c r="AU35" i="7"/>
  <c r="AY35" i="7"/>
  <c r="BC35" i="7"/>
  <c r="BG35" i="7"/>
  <c r="BK35" i="7"/>
  <c r="BO35" i="7"/>
  <c r="X36" i="7"/>
  <c r="AB36" i="7"/>
  <c r="AF36" i="7"/>
  <c r="AJ36" i="7"/>
  <c r="AN36" i="7"/>
  <c r="AR36" i="7"/>
  <c r="AV36" i="7"/>
  <c r="AZ36" i="7"/>
  <c r="BD36" i="7"/>
  <c r="BH36" i="7"/>
  <c r="BL36" i="7"/>
  <c r="BP36" i="7"/>
  <c r="BS62" i="4"/>
  <c r="BU58" i="4"/>
  <c r="E3" i="2"/>
  <c r="E2" i="2"/>
  <c r="D3" i="2"/>
  <c r="D2" i="2"/>
  <c r="C3" i="2"/>
  <c r="C2" i="2"/>
  <c r="E32" i="1"/>
  <c r="E33" i="1" s="1"/>
  <c r="F32" i="1"/>
  <c r="F33" i="1" s="1"/>
  <c r="G32" i="1"/>
  <c r="G33" i="1" s="1"/>
  <c r="H32" i="1"/>
  <c r="H33" i="1" s="1"/>
  <c r="I32" i="1"/>
  <c r="I33" i="1" s="1"/>
  <c r="J32" i="1"/>
  <c r="J33" i="1" s="1"/>
  <c r="K32" i="1"/>
  <c r="K33" i="1" s="1"/>
  <c r="L32" i="1"/>
  <c r="L33" i="1" s="1"/>
  <c r="M32" i="1"/>
  <c r="M33" i="1" s="1"/>
  <c r="N32" i="1"/>
  <c r="N33" i="1" s="1"/>
  <c r="O32" i="1"/>
  <c r="O33" i="1" s="1"/>
  <c r="P32" i="1"/>
  <c r="P33" i="1" s="1"/>
  <c r="Q32" i="1"/>
  <c r="Q33" i="1" s="1"/>
  <c r="R32" i="1"/>
  <c r="R33" i="1" s="1"/>
  <c r="S32" i="1"/>
  <c r="S33" i="1" s="1"/>
  <c r="T32" i="1"/>
  <c r="T33" i="1" s="1"/>
  <c r="U32" i="1"/>
  <c r="U33" i="1" s="1"/>
  <c r="V32" i="1"/>
  <c r="V33" i="1" s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D32" i="1"/>
  <c r="D33" i="1" s="1"/>
  <c r="E21" i="1"/>
  <c r="E24" i="1" s="1"/>
  <c r="F21" i="1"/>
  <c r="F31" i="1" s="1"/>
  <c r="G21" i="1"/>
  <c r="G22" i="1" s="1"/>
  <c r="H21" i="1"/>
  <c r="H28" i="1" s="1"/>
  <c r="I21" i="1"/>
  <c r="J21" i="1"/>
  <c r="J29" i="1" s="1"/>
  <c r="K21" i="1"/>
  <c r="K22" i="1" s="1"/>
  <c r="L21" i="1"/>
  <c r="M21" i="1"/>
  <c r="N21" i="1"/>
  <c r="N25" i="1" s="1"/>
  <c r="O21" i="1"/>
  <c r="O22" i="1" s="1"/>
  <c r="P21" i="1"/>
  <c r="Q21" i="1"/>
  <c r="Q26" i="1" s="1"/>
  <c r="R21" i="1"/>
  <c r="R23" i="1" s="1"/>
  <c r="S21" i="1"/>
  <c r="S25" i="1" s="1"/>
  <c r="T21" i="1"/>
  <c r="U21" i="1"/>
  <c r="U26" i="1" s="1"/>
  <c r="V21" i="1"/>
  <c r="V29" i="1" s="1"/>
  <c r="W21" i="1"/>
  <c r="W22" i="1" s="1"/>
  <c r="X21" i="1"/>
  <c r="X28" i="1" s="1"/>
  <c r="Y21" i="1"/>
  <c r="Z21" i="1"/>
  <c r="Z25" i="1" s="1"/>
  <c r="AA21" i="1"/>
  <c r="AA22" i="1" s="1"/>
  <c r="AB21" i="1"/>
  <c r="AC21" i="1"/>
  <c r="AC23" i="1" s="1"/>
  <c r="AD21" i="1"/>
  <c r="AD25" i="1" s="1"/>
  <c r="AE21" i="1"/>
  <c r="AE22" i="1" s="1"/>
  <c r="AF21" i="1"/>
  <c r="AG21" i="1"/>
  <c r="AH21" i="1"/>
  <c r="AH23" i="1" s="1"/>
  <c r="AI21" i="1"/>
  <c r="AI22" i="1" s="1"/>
  <c r="AJ21" i="1"/>
  <c r="AJ30" i="1" s="1"/>
  <c r="AK21" i="1"/>
  <c r="AK24" i="1" s="1"/>
  <c r="AL21" i="1"/>
  <c r="AL31" i="1" s="1"/>
  <c r="AM21" i="1"/>
  <c r="AM22" i="1" s="1"/>
  <c r="AN21" i="1"/>
  <c r="AO21" i="1"/>
  <c r="AP21" i="1"/>
  <c r="AP27" i="1" s="1"/>
  <c r="AQ21" i="1"/>
  <c r="AQ22" i="1" s="1"/>
  <c r="AR21" i="1"/>
  <c r="AR28" i="1" s="1"/>
  <c r="AS21" i="1"/>
  <c r="AS24" i="1" s="1"/>
  <c r="AT21" i="1"/>
  <c r="AT26" i="1" s="1"/>
  <c r="AU21" i="1"/>
  <c r="AU22" i="1" s="1"/>
  <c r="AV21" i="1"/>
  <c r="AW21" i="1"/>
  <c r="AW26" i="1" s="1"/>
  <c r="AX21" i="1"/>
  <c r="AX29" i="1" s="1"/>
  <c r="AY21" i="1"/>
  <c r="AY22" i="1" s="1"/>
  <c r="AZ21" i="1"/>
  <c r="AZ24" i="1" s="1"/>
  <c r="BA21" i="1"/>
  <c r="BB21" i="1"/>
  <c r="BB22" i="1" s="1"/>
  <c r="BC21" i="1"/>
  <c r="BC22" i="1" s="1"/>
  <c r="BD21" i="1"/>
  <c r="BE21" i="1"/>
  <c r="BE24" i="1" s="1"/>
  <c r="BF21" i="1"/>
  <c r="BF27" i="1" s="1"/>
  <c r="BG21" i="1"/>
  <c r="BG22" i="1" s="1"/>
  <c r="BH21" i="1"/>
  <c r="BI21" i="1"/>
  <c r="BI24" i="1" s="1"/>
  <c r="BJ21" i="1"/>
  <c r="BJ27" i="1" s="1"/>
  <c r="BK21" i="1"/>
  <c r="BK22" i="1" s="1"/>
  <c r="BL21" i="1"/>
  <c r="BL30" i="1" s="1"/>
  <c r="BM21" i="1"/>
  <c r="BN21" i="1"/>
  <c r="BN31" i="1" s="1"/>
  <c r="BO21" i="1"/>
  <c r="BO22" i="1" s="1"/>
  <c r="BP21" i="1"/>
  <c r="BQ21" i="1"/>
  <c r="BQ24" i="1" s="1"/>
  <c r="D21" i="1"/>
  <c r="D26" i="1" s="1"/>
  <c r="D5" i="1"/>
  <c r="BR30" i="8" l="1"/>
  <c r="I25" i="3" s="1"/>
  <c r="BR14" i="4"/>
  <c r="BR13" i="7" s="1"/>
  <c r="J13" i="28"/>
  <c r="BI349" i="9"/>
  <c r="BH349" i="9"/>
  <c r="AS44" i="3"/>
  <c r="AT44" i="3" s="1"/>
  <c r="BJ368" i="9"/>
  <c r="I18" i="28" s="1"/>
  <c r="BI36" i="9"/>
  <c r="BI262" i="9"/>
  <c r="BI276" i="9"/>
  <c r="BI346" i="9" s="1"/>
  <c r="BT63" i="4"/>
  <c r="BU63" i="4" s="1"/>
  <c r="AS28" i="3"/>
  <c r="C28" i="3"/>
  <c r="J92" i="28"/>
  <c r="BK348" i="9" s="1"/>
  <c r="AP44" i="3"/>
  <c r="AQ44" i="3" s="1"/>
  <c r="AP28" i="3"/>
  <c r="C44" i="3"/>
  <c r="D44" i="3" s="1"/>
  <c r="I27" i="3"/>
  <c r="J27" i="3" s="1"/>
  <c r="BT55" i="4"/>
  <c r="BU55" i="4" s="1"/>
  <c r="I18" i="3"/>
  <c r="BR34" i="19"/>
  <c r="BR34" i="18"/>
  <c r="BR34" i="17"/>
  <c r="BR34" i="15"/>
  <c r="BR34" i="16"/>
  <c r="BR34" i="14"/>
  <c r="BR34" i="8"/>
  <c r="I28" i="3" s="1"/>
  <c r="BR34" i="12"/>
  <c r="BR34" i="11"/>
  <c r="BR34" i="10"/>
  <c r="BR34" i="13"/>
  <c r="BS33" i="18"/>
  <c r="BS33" i="17"/>
  <c r="BS33" i="14"/>
  <c r="BS33" i="16"/>
  <c r="BS33" i="19"/>
  <c r="L27" i="3" s="1"/>
  <c r="BS33" i="15"/>
  <c r="BS33" i="13"/>
  <c r="BS33" i="10"/>
  <c r="BS33" i="12"/>
  <c r="BS33" i="11"/>
  <c r="BR28" i="7"/>
  <c r="BR28" i="19"/>
  <c r="BR28" i="16"/>
  <c r="BR28" i="14"/>
  <c r="BR28" i="13"/>
  <c r="BR28" i="15"/>
  <c r="BR28" i="18"/>
  <c r="BR28" i="17"/>
  <c r="BR28" i="11"/>
  <c r="BR28" i="10"/>
  <c r="BR28" i="8"/>
  <c r="I23" i="3" s="1"/>
  <c r="BR28" i="12"/>
  <c r="BR27" i="7"/>
  <c r="BR27" i="17"/>
  <c r="BR27" i="19"/>
  <c r="BR27" i="18"/>
  <c r="BR27" i="14"/>
  <c r="BR27" i="15"/>
  <c r="BR27" i="13"/>
  <c r="BR27" i="16"/>
  <c r="BR27" i="8"/>
  <c r="I22" i="3" s="1"/>
  <c r="BR27" i="11"/>
  <c r="BR27" i="10"/>
  <c r="BR27" i="12"/>
  <c r="BU57" i="4"/>
  <c r="BV57" i="4" s="1"/>
  <c r="BW57" i="4" s="1"/>
  <c r="BR15" i="4"/>
  <c r="BR23" i="4"/>
  <c r="BR22" i="7" s="1"/>
  <c r="BR23" i="7"/>
  <c r="BR23" i="19"/>
  <c r="BR23" i="16"/>
  <c r="BR23" i="18"/>
  <c r="BR23" i="17"/>
  <c r="BR23" i="15"/>
  <c r="BR23" i="14"/>
  <c r="BR23" i="12"/>
  <c r="BR23" i="10"/>
  <c r="BR23" i="13"/>
  <c r="BR23" i="11"/>
  <c r="BR20" i="7"/>
  <c r="BR20" i="17"/>
  <c r="BR20" i="16"/>
  <c r="BR20" i="14"/>
  <c r="BR20" i="13"/>
  <c r="BR20" i="19"/>
  <c r="BR20" i="18"/>
  <c r="BR20" i="15"/>
  <c r="BR20" i="12"/>
  <c r="BR20" i="11"/>
  <c r="BR20" i="8"/>
  <c r="I16" i="3" s="1"/>
  <c r="BR20" i="10"/>
  <c r="BR25" i="7"/>
  <c r="BR25" i="18"/>
  <c r="BR25" i="17"/>
  <c r="BR25" i="16"/>
  <c r="BR25" i="14"/>
  <c r="BR25" i="19"/>
  <c r="BR25" i="15"/>
  <c r="BR25" i="13"/>
  <c r="BR25" i="11"/>
  <c r="BR25" i="8"/>
  <c r="I20" i="3" s="1"/>
  <c r="BR25" i="12"/>
  <c r="BR25" i="10"/>
  <c r="BR30" i="7"/>
  <c r="BR30" i="19"/>
  <c r="BR30" i="18"/>
  <c r="BR30" i="11"/>
  <c r="BR30" i="16"/>
  <c r="BR30" i="17"/>
  <c r="BR30" i="15"/>
  <c r="BR30" i="14"/>
  <c r="BR30" i="13"/>
  <c r="BR30" i="12"/>
  <c r="BR30" i="10"/>
  <c r="BU49" i="4"/>
  <c r="BV49" i="4" s="1"/>
  <c r="BW49" i="4" s="1"/>
  <c r="BX49" i="4" s="1"/>
  <c r="BY49" i="4" s="1"/>
  <c r="BZ49" i="4" s="1"/>
  <c r="CA49" i="4" s="1"/>
  <c r="BT48" i="4"/>
  <c r="BU48" i="4" s="1"/>
  <c r="BR34" i="7"/>
  <c r="BS36" i="4"/>
  <c r="BS33" i="7"/>
  <c r="BT35" i="4"/>
  <c r="BT62" i="4"/>
  <c r="BV58" i="4"/>
  <c r="BW58" i="4" s="1"/>
  <c r="BK34" i="1"/>
  <c r="BK36" i="1"/>
  <c r="BK33" i="1"/>
  <c r="BK35" i="1"/>
  <c r="BJ34" i="1"/>
  <c r="BJ36" i="1"/>
  <c r="BJ33" i="1"/>
  <c r="BJ35" i="1"/>
  <c r="BB34" i="1"/>
  <c r="BB36" i="1"/>
  <c r="BB33" i="1"/>
  <c r="BB35" i="1"/>
  <c r="AT34" i="1"/>
  <c r="AT36" i="1"/>
  <c r="AT33" i="1"/>
  <c r="AT35" i="1"/>
  <c r="AL34" i="1"/>
  <c r="AL36" i="1"/>
  <c r="AL33" i="1"/>
  <c r="AL35" i="1"/>
  <c r="AD34" i="1"/>
  <c r="AD36" i="1"/>
  <c r="AD33" i="1"/>
  <c r="AD35" i="1"/>
  <c r="BQ36" i="1"/>
  <c r="BQ33" i="1"/>
  <c r="BQ35" i="1"/>
  <c r="BQ34" i="1"/>
  <c r="BM36" i="1"/>
  <c r="BM33" i="1"/>
  <c r="BM35" i="1"/>
  <c r="BM34" i="1"/>
  <c r="BI36" i="1"/>
  <c r="BI33" i="1"/>
  <c r="BI35" i="1"/>
  <c r="BI34" i="1"/>
  <c r="BE36" i="1"/>
  <c r="BE33" i="1"/>
  <c r="BE35" i="1"/>
  <c r="BE34" i="1"/>
  <c r="BA36" i="1"/>
  <c r="BA33" i="1"/>
  <c r="BA35" i="1"/>
  <c r="BA34" i="1"/>
  <c r="AW36" i="1"/>
  <c r="AW33" i="1"/>
  <c r="AW35" i="1"/>
  <c r="AW34" i="1"/>
  <c r="AS36" i="1"/>
  <c r="AS33" i="1"/>
  <c r="AS35" i="1"/>
  <c r="AS34" i="1"/>
  <c r="AO36" i="1"/>
  <c r="AO33" i="1"/>
  <c r="AO35" i="1"/>
  <c r="AO34" i="1"/>
  <c r="AK36" i="1"/>
  <c r="AK33" i="1"/>
  <c r="AK35" i="1"/>
  <c r="AK34" i="1"/>
  <c r="AG36" i="1"/>
  <c r="AG33" i="1"/>
  <c r="AG35" i="1"/>
  <c r="AG34" i="1"/>
  <c r="AC36" i="1"/>
  <c r="AC33" i="1"/>
  <c r="AC35" i="1"/>
  <c r="AC34" i="1"/>
  <c r="Y36" i="1"/>
  <c r="Y33" i="1"/>
  <c r="Y35" i="1"/>
  <c r="Y34" i="1"/>
  <c r="BO34" i="1"/>
  <c r="BO36" i="1"/>
  <c r="BO33" i="1"/>
  <c r="BO35" i="1"/>
  <c r="BG34" i="1"/>
  <c r="BG36" i="1"/>
  <c r="BG33" i="1"/>
  <c r="BG35" i="1"/>
  <c r="BN34" i="1"/>
  <c r="BN36" i="1"/>
  <c r="BN33" i="1"/>
  <c r="BN35" i="1"/>
  <c r="BF34" i="1"/>
  <c r="BF36" i="1"/>
  <c r="BF33" i="1"/>
  <c r="BF35" i="1"/>
  <c r="AX34" i="1"/>
  <c r="AX36" i="1"/>
  <c r="AX33" i="1"/>
  <c r="AX35" i="1"/>
  <c r="AP34" i="1"/>
  <c r="AP36" i="1"/>
  <c r="AP33" i="1"/>
  <c r="AP35" i="1"/>
  <c r="AH34" i="1"/>
  <c r="AH36" i="1"/>
  <c r="AH33" i="1"/>
  <c r="AH35" i="1"/>
  <c r="Z34" i="1"/>
  <c r="Z36" i="1"/>
  <c r="Z33" i="1"/>
  <c r="Z35" i="1"/>
  <c r="BP33" i="1"/>
  <c r="BP35" i="1"/>
  <c r="BP34" i="1"/>
  <c r="BP36" i="1"/>
  <c r="BL33" i="1"/>
  <c r="BL35" i="1"/>
  <c r="BL34" i="1"/>
  <c r="BL36" i="1"/>
  <c r="BH33" i="1"/>
  <c r="BH35" i="1"/>
  <c r="BH34" i="1"/>
  <c r="BH36" i="1"/>
  <c r="BD33" i="1"/>
  <c r="BD35" i="1"/>
  <c r="BD34" i="1"/>
  <c r="BD36" i="1"/>
  <c r="AZ33" i="1"/>
  <c r="AZ35" i="1"/>
  <c r="AZ34" i="1"/>
  <c r="AZ36" i="1"/>
  <c r="AV33" i="1"/>
  <c r="AV35" i="1"/>
  <c r="AV34" i="1"/>
  <c r="AV36" i="1"/>
  <c r="AR33" i="1"/>
  <c r="AR35" i="1"/>
  <c r="AR34" i="1"/>
  <c r="AR36" i="1"/>
  <c r="AN33" i="1"/>
  <c r="AN35" i="1"/>
  <c r="AN34" i="1"/>
  <c r="AN36" i="1"/>
  <c r="AJ33" i="1"/>
  <c r="AJ35" i="1"/>
  <c r="AJ34" i="1"/>
  <c r="AJ36" i="1"/>
  <c r="AF33" i="1"/>
  <c r="AF35" i="1"/>
  <c r="AF34" i="1"/>
  <c r="AF36" i="1"/>
  <c r="AB33" i="1"/>
  <c r="AB35" i="1"/>
  <c r="AB34" i="1"/>
  <c r="AB36" i="1"/>
  <c r="X33" i="1"/>
  <c r="X35" i="1"/>
  <c r="X34" i="1"/>
  <c r="X36" i="1"/>
  <c r="BC34" i="1"/>
  <c r="BC36" i="1"/>
  <c r="BC33" i="1"/>
  <c r="BC35" i="1"/>
  <c r="AY34" i="1"/>
  <c r="AY36" i="1"/>
  <c r="AY33" i="1"/>
  <c r="AY35" i="1"/>
  <c r="AU34" i="1"/>
  <c r="AU36" i="1"/>
  <c r="AU33" i="1"/>
  <c r="AU35" i="1"/>
  <c r="AQ34" i="1"/>
  <c r="AQ36" i="1"/>
  <c r="AQ33" i="1"/>
  <c r="AQ35" i="1"/>
  <c r="AM34" i="1"/>
  <c r="AM36" i="1"/>
  <c r="AM33" i="1"/>
  <c r="AM35" i="1"/>
  <c r="AI34" i="1"/>
  <c r="AI36" i="1"/>
  <c r="AI33" i="1"/>
  <c r="AI35" i="1"/>
  <c r="AE34" i="1"/>
  <c r="AE36" i="1"/>
  <c r="AE33" i="1"/>
  <c r="AE35" i="1"/>
  <c r="AA34" i="1"/>
  <c r="AA36" i="1"/>
  <c r="AA33" i="1"/>
  <c r="AA35" i="1"/>
  <c r="W33" i="1"/>
  <c r="W35" i="1"/>
  <c r="W36" i="1"/>
  <c r="W34" i="1"/>
  <c r="D27" i="1"/>
  <c r="Z24" i="1"/>
  <c r="F26" i="1"/>
  <c r="Z27" i="1"/>
  <c r="BB29" i="1"/>
  <c r="F24" i="1"/>
  <c r="BB25" i="1"/>
  <c r="Z29" i="1"/>
  <c r="F23" i="1"/>
  <c r="AX24" i="1"/>
  <c r="AD26" i="1"/>
  <c r="AT27" i="1"/>
  <c r="R31" i="1"/>
  <c r="V23" i="1"/>
  <c r="D25" i="1"/>
  <c r="AX26" i="1"/>
  <c r="BN27" i="1"/>
  <c r="AT31" i="1"/>
  <c r="BC23" i="1"/>
  <c r="AI25" i="1"/>
  <c r="BN22" i="1"/>
  <c r="BF22" i="1"/>
  <c r="AX22" i="1"/>
  <c r="AP22" i="1"/>
  <c r="AH22" i="1"/>
  <c r="Z22" i="1"/>
  <c r="R22" i="1"/>
  <c r="J22" i="1"/>
  <c r="J23" i="1"/>
  <c r="Z23" i="1"/>
  <c r="AP23" i="1"/>
  <c r="BF23" i="1"/>
  <c r="J24" i="1"/>
  <c r="AH24" i="1"/>
  <c r="BB24" i="1"/>
  <c r="F25" i="1"/>
  <c r="V25" i="1"/>
  <c r="AL25" i="1"/>
  <c r="BF25" i="1"/>
  <c r="N26" i="1"/>
  <c r="AH26" i="1"/>
  <c r="BB26" i="1"/>
  <c r="J27" i="1"/>
  <c r="AD27" i="1"/>
  <c r="BB27" i="1"/>
  <c r="F29" i="1"/>
  <c r="AH29" i="1"/>
  <c r="BN29" i="1"/>
  <c r="V31" i="1"/>
  <c r="AX31" i="1"/>
  <c r="S22" i="1"/>
  <c r="AM23" i="1"/>
  <c r="N23" i="1"/>
  <c r="AD23" i="1"/>
  <c r="AT23" i="1"/>
  <c r="BJ23" i="1"/>
  <c r="R24" i="1"/>
  <c r="AL24" i="1"/>
  <c r="BF24" i="1"/>
  <c r="J25" i="1"/>
  <c r="AP25" i="1"/>
  <c r="BJ25" i="1"/>
  <c r="R26" i="1"/>
  <c r="AL26" i="1"/>
  <c r="BJ26" i="1"/>
  <c r="R27" i="1"/>
  <c r="AH27" i="1"/>
  <c r="AP29" i="1"/>
  <c r="D30" i="1"/>
  <c r="AD31" i="1"/>
  <c r="BJ31" i="1"/>
  <c r="D22" i="1"/>
  <c r="BJ22" i="1"/>
  <c r="AT22" i="1"/>
  <c r="AL22" i="1"/>
  <c r="AD22" i="1"/>
  <c r="V22" i="1"/>
  <c r="N22" i="1"/>
  <c r="F22" i="1"/>
  <c r="AX23" i="1"/>
  <c r="BN23" i="1"/>
  <c r="V24" i="1"/>
  <c r="AP24" i="1"/>
  <c r="BN24" i="1"/>
  <c r="AT25" i="1"/>
  <c r="V26" i="1"/>
  <c r="BN26" i="1"/>
  <c r="V27" i="1"/>
  <c r="BM31" i="1"/>
  <c r="BM29" i="1"/>
  <c r="BM27" i="1"/>
  <c r="BM30" i="1"/>
  <c r="BM28" i="1"/>
  <c r="BM25" i="1"/>
  <c r="BM23" i="1"/>
  <c r="BA31" i="1"/>
  <c r="BA29" i="1"/>
  <c r="BA27" i="1"/>
  <c r="BA30" i="1"/>
  <c r="BA28" i="1"/>
  <c r="BA25" i="1"/>
  <c r="BA23" i="1"/>
  <c r="AO31" i="1"/>
  <c r="AO29" i="1"/>
  <c r="AO27" i="1"/>
  <c r="AO30" i="1"/>
  <c r="AO28" i="1"/>
  <c r="AO25" i="1"/>
  <c r="AO23" i="1"/>
  <c r="AG31" i="1"/>
  <c r="AG29" i="1"/>
  <c r="AG27" i="1"/>
  <c r="AG30" i="1"/>
  <c r="AG28" i="1"/>
  <c r="AG25" i="1"/>
  <c r="AG23" i="1"/>
  <c r="Y31" i="1"/>
  <c r="Y29" i="1"/>
  <c r="Y27" i="1"/>
  <c r="Y30" i="1"/>
  <c r="Y28" i="1"/>
  <c r="Y25" i="1"/>
  <c r="M31" i="1"/>
  <c r="M29" i="1"/>
  <c r="M27" i="1"/>
  <c r="M30" i="1"/>
  <c r="M28" i="1"/>
  <c r="M25" i="1"/>
  <c r="I31" i="1"/>
  <c r="I29" i="1"/>
  <c r="I27" i="1"/>
  <c r="I30" i="1"/>
  <c r="I25" i="1"/>
  <c r="M23" i="1"/>
  <c r="BP31" i="1"/>
  <c r="BP29" i="1"/>
  <c r="BP27" i="1"/>
  <c r="BH31" i="1"/>
  <c r="BH29" i="1"/>
  <c r="BH27" i="1"/>
  <c r="BH30" i="1"/>
  <c r="BD31" i="1"/>
  <c r="BD29" i="1"/>
  <c r="BD27" i="1"/>
  <c r="AV31" i="1"/>
  <c r="AV29" i="1"/>
  <c r="AV27" i="1"/>
  <c r="AV28" i="1"/>
  <c r="AN31" i="1"/>
  <c r="AN29" i="1"/>
  <c r="AN27" i="1"/>
  <c r="AF31" i="1"/>
  <c r="AF29" i="1"/>
  <c r="AF27" i="1"/>
  <c r="AF28" i="1"/>
  <c r="AB31" i="1"/>
  <c r="AB29" i="1"/>
  <c r="AB27" i="1"/>
  <c r="AB30" i="1"/>
  <c r="T31" i="1"/>
  <c r="T29" i="1"/>
  <c r="P31" i="1"/>
  <c r="P29" i="1"/>
  <c r="P28" i="1"/>
  <c r="L31" i="1"/>
  <c r="L29" i="1"/>
  <c r="L30" i="1"/>
  <c r="BO30" i="1"/>
  <c r="BO28" i="1"/>
  <c r="BO26" i="1"/>
  <c r="BO31" i="1"/>
  <c r="BO29" i="1"/>
  <c r="BO24" i="1"/>
  <c r="BK30" i="1"/>
  <c r="BK28" i="1"/>
  <c r="BK26" i="1"/>
  <c r="BK31" i="1"/>
  <c r="BK29" i="1"/>
  <c r="BK27" i="1"/>
  <c r="BK24" i="1"/>
  <c r="BG30" i="1"/>
  <c r="BG28" i="1"/>
  <c r="BG31" i="1"/>
  <c r="BG29" i="1"/>
  <c r="BG26" i="1"/>
  <c r="BG24" i="1"/>
  <c r="BC30" i="1"/>
  <c r="BC28" i="1"/>
  <c r="BC31" i="1"/>
  <c r="BC29" i="1"/>
  <c r="BC27" i="1"/>
  <c r="BC26" i="1"/>
  <c r="BC24" i="1"/>
  <c r="AY30" i="1"/>
  <c r="AY28" i="1"/>
  <c r="AY31" i="1"/>
  <c r="AY29" i="1"/>
  <c r="AY26" i="1"/>
  <c r="AY24" i="1"/>
  <c r="AU30" i="1"/>
  <c r="AU28" i="1"/>
  <c r="AU31" i="1"/>
  <c r="AU29" i="1"/>
  <c r="AU27" i="1"/>
  <c r="AU26" i="1"/>
  <c r="AU24" i="1"/>
  <c r="AQ30" i="1"/>
  <c r="AQ28" i="1"/>
  <c r="AQ31" i="1"/>
  <c r="AQ29" i="1"/>
  <c r="AQ26" i="1"/>
  <c r="AQ24" i="1"/>
  <c r="AM30" i="1"/>
  <c r="AM28" i="1"/>
  <c r="AM31" i="1"/>
  <c r="AM29" i="1"/>
  <c r="AM27" i="1"/>
  <c r="AM26" i="1"/>
  <c r="AM24" i="1"/>
  <c r="AI30" i="1"/>
  <c r="AI28" i="1"/>
  <c r="AI31" i="1"/>
  <c r="AI29" i="1"/>
  <c r="AI26" i="1"/>
  <c r="AI24" i="1"/>
  <c r="AE30" i="1"/>
  <c r="AE28" i="1"/>
  <c r="AE31" i="1"/>
  <c r="AE29" i="1"/>
  <c r="AE27" i="1"/>
  <c r="AE26" i="1"/>
  <c r="AE24" i="1"/>
  <c r="AA30" i="1"/>
  <c r="AA28" i="1"/>
  <c r="AA31" i="1"/>
  <c r="AA29" i="1"/>
  <c r="AA26" i="1"/>
  <c r="AA24" i="1"/>
  <c r="W30" i="1"/>
  <c r="W28" i="1"/>
  <c r="W31" i="1"/>
  <c r="W29" i="1"/>
  <c r="W26" i="1"/>
  <c r="W24" i="1"/>
  <c r="S30" i="1"/>
  <c r="S28" i="1"/>
  <c r="S31" i="1"/>
  <c r="S29" i="1"/>
  <c r="S27" i="1"/>
  <c r="S26" i="1"/>
  <c r="S24" i="1"/>
  <c r="O30" i="1"/>
  <c r="O28" i="1"/>
  <c r="O31" i="1"/>
  <c r="O29" i="1"/>
  <c r="O26" i="1"/>
  <c r="O24" i="1"/>
  <c r="K30" i="1"/>
  <c r="K28" i="1"/>
  <c r="K31" i="1"/>
  <c r="K29" i="1"/>
  <c r="K26" i="1"/>
  <c r="K24" i="1"/>
  <c r="G30" i="1"/>
  <c r="G28" i="1"/>
  <c r="G31" i="1"/>
  <c r="G29" i="1"/>
  <c r="G26" i="1"/>
  <c r="G24" i="1"/>
  <c r="BQ22" i="1"/>
  <c r="BM22" i="1"/>
  <c r="BI22" i="1"/>
  <c r="BE22" i="1"/>
  <c r="BA22" i="1"/>
  <c r="AW22" i="1"/>
  <c r="AS22" i="1"/>
  <c r="AO22" i="1"/>
  <c r="AK22" i="1"/>
  <c r="AG22" i="1"/>
  <c r="AC22" i="1"/>
  <c r="Y22" i="1"/>
  <c r="U22" i="1"/>
  <c r="Q22" i="1"/>
  <c r="M22" i="1"/>
  <c r="I22" i="1"/>
  <c r="E22" i="1"/>
  <c r="G23" i="1"/>
  <c r="K23" i="1"/>
  <c r="O23" i="1"/>
  <c r="S23" i="1"/>
  <c r="W23" i="1"/>
  <c r="AA23" i="1"/>
  <c r="AE23" i="1"/>
  <c r="AJ23" i="1"/>
  <c r="AU23" i="1"/>
  <c r="AZ23" i="1"/>
  <c r="BK23" i="1"/>
  <c r="BP23" i="1"/>
  <c r="H24" i="1"/>
  <c r="M24" i="1"/>
  <c r="X24" i="1"/>
  <c r="AC24" i="1"/>
  <c r="AN24" i="1"/>
  <c r="BD24" i="1"/>
  <c r="K25" i="1"/>
  <c r="P25" i="1"/>
  <c r="AA25" i="1"/>
  <c r="AF25" i="1"/>
  <c r="AQ25" i="1"/>
  <c r="AV25" i="1"/>
  <c r="BG25" i="1"/>
  <c r="BL25" i="1"/>
  <c r="I26" i="1"/>
  <c r="T26" i="1"/>
  <c r="Y26" i="1"/>
  <c r="AJ26" i="1"/>
  <c r="AO26" i="1"/>
  <c r="AZ26" i="1"/>
  <c r="BE26" i="1"/>
  <c r="K27" i="1"/>
  <c r="AI27" i="1"/>
  <c r="BO27" i="1"/>
  <c r="L28" i="1"/>
  <c r="AJ28" i="1"/>
  <c r="BD28" i="1"/>
  <c r="H30" i="1"/>
  <c r="AF30" i="1"/>
  <c r="AZ30" i="1"/>
  <c r="D31" i="1"/>
  <c r="D29" i="1"/>
  <c r="BN30" i="1"/>
  <c r="BN28" i="1"/>
  <c r="BJ30" i="1"/>
  <c r="BJ28" i="1"/>
  <c r="BJ29" i="1"/>
  <c r="BF30" i="1"/>
  <c r="BF28" i="1"/>
  <c r="BF31" i="1"/>
  <c r="BB30" i="1"/>
  <c r="BB28" i="1"/>
  <c r="AX30" i="1"/>
  <c r="AX28" i="1"/>
  <c r="AT30" i="1"/>
  <c r="AT28" i="1"/>
  <c r="AT29" i="1"/>
  <c r="AP30" i="1"/>
  <c r="AP28" i="1"/>
  <c r="AP31" i="1"/>
  <c r="AL30" i="1"/>
  <c r="AL28" i="1"/>
  <c r="AH30" i="1"/>
  <c r="AH28" i="1"/>
  <c r="AD30" i="1"/>
  <c r="AD28" i="1"/>
  <c r="AD29" i="1"/>
  <c r="Z30" i="1"/>
  <c r="Z28" i="1"/>
  <c r="Z31" i="1"/>
  <c r="V30" i="1"/>
  <c r="V28" i="1"/>
  <c r="R30" i="1"/>
  <c r="R28" i="1"/>
  <c r="N30" i="1"/>
  <c r="N28" i="1"/>
  <c r="N29" i="1"/>
  <c r="N27" i="1"/>
  <c r="J30" i="1"/>
  <c r="J28" i="1"/>
  <c r="J31" i="1"/>
  <c r="F30" i="1"/>
  <c r="F28" i="1"/>
  <c r="BP22" i="1"/>
  <c r="BL22" i="1"/>
  <c r="BH22" i="1"/>
  <c r="BD22" i="1"/>
  <c r="AZ22" i="1"/>
  <c r="AV22" i="1"/>
  <c r="AR22" i="1"/>
  <c r="AN22" i="1"/>
  <c r="AJ22" i="1"/>
  <c r="AF22" i="1"/>
  <c r="AB22" i="1"/>
  <c r="X22" i="1"/>
  <c r="T22" i="1"/>
  <c r="P22" i="1"/>
  <c r="L22" i="1"/>
  <c r="H22" i="1"/>
  <c r="D23" i="1"/>
  <c r="H23" i="1"/>
  <c r="L23" i="1"/>
  <c r="P23" i="1"/>
  <c r="T23" i="1"/>
  <c r="X23" i="1"/>
  <c r="AB23" i="1"/>
  <c r="AF23" i="1"/>
  <c r="AL23" i="1"/>
  <c r="AQ23" i="1"/>
  <c r="AV23" i="1"/>
  <c r="BB23" i="1"/>
  <c r="BG23" i="1"/>
  <c r="BL23" i="1"/>
  <c r="D24" i="1"/>
  <c r="I24" i="1"/>
  <c r="N24" i="1"/>
  <c r="T24" i="1"/>
  <c r="Y24" i="1"/>
  <c r="AD24" i="1"/>
  <c r="AJ24" i="1"/>
  <c r="AO24" i="1"/>
  <c r="AT24" i="1"/>
  <c r="BJ24" i="1"/>
  <c r="BP24" i="1"/>
  <c r="G25" i="1"/>
  <c r="L25" i="1"/>
  <c r="R25" i="1"/>
  <c r="W25" i="1"/>
  <c r="AB25" i="1"/>
  <c r="AH25" i="1"/>
  <c r="AM25" i="1"/>
  <c r="AR25" i="1"/>
  <c r="AX25" i="1"/>
  <c r="BC25" i="1"/>
  <c r="BH25" i="1"/>
  <c r="BN25" i="1"/>
  <c r="E26" i="1"/>
  <c r="J26" i="1"/>
  <c r="P26" i="1"/>
  <c r="Z26" i="1"/>
  <c r="AF26" i="1"/>
  <c r="AK26" i="1"/>
  <c r="AP26" i="1"/>
  <c r="AV26" i="1"/>
  <c r="BA26" i="1"/>
  <c r="BF26" i="1"/>
  <c r="BM26" i="1"/>
  <c r="F27" i="1"/>
  <c r="L27" i="1"/>
  <c r="T27" i="1"/>
  <c r="AA27" i="1"/>
  <c r="AL27" i="1"/>
  <c r="AX27" i="1"/>
  <c r="BG27" i="1"/>
  <c r="D28" i="1"/>
  <c r="T28" i="1"/>
  <c r="AN28" i="1"/>
  <c r="BH28" i="1"/>
  <c r="R29" i="1"/>
  <c r="AL29" i="1"/>
  <c r="BF29" i="1"/>
  <c r="P30" i="1"/>
  <c r="BD30" i="1"/>
  <c r="N31" i="1"/>
  <c r="AH31" i="1"/>
  <c r="BB31" i="1"/>
  <c r="BI31" i="1"/>
  <c r="BI29" i="1"/>
  <c r="BI27" i="1"/>
  <c r="BI30" i="1"/>
  <c r="BI28" i="1"/>
  <c r="BI25" i="1"/>
  <c r="BI23" i="1"/>
  <c r="AS31" i="1"/>
  <c r="AS29" i="1"/>
  <c r="AS27" i="1"/>
  <c r="AS30" i="1"/>
  <c r="AS28" i="1"/>
  <c r="AS25" i="1"/>
  <c r="AS23" i="1"/>
  <c r="U31" i="1"/>
  <c r="U29" i="1"/>
  <c r="U27" i="1"/>
  <c r="U30" i="1"/>
  <c r="U28" i="1"/>
  <c r="U25" i="1"/>
  <c r="E23" i="1"/>
  <c r="I23" i="1"/>
  <c r="U23" i="1"/>
  <c r="Y23" i="1"/>
  <c r="AR23" i="1"/>
  <c r="BH23" i="1"/>
  <c r="P24" i="1"/>
  <c r="U24" i="1"/>
  <c r="AF24" i="1"/>
  <c r="AV24" i="1"/>
  <c r="BA24" i="1"/>
  <c r="BL24" i="1"/>
  <c r="H25" i="1"/>
  <c r="X25" i="1"/>
  <c r="AN25" i="1"/>
  <c r="AY25" i="1"/>
  <c r="BD25" i="1"/>
  <c r="BO25" i="1"/>
  <c r="L26" i="1"/>
  <c r="AB26" i="1"/>
  <c r="AG26" i="1"/>
  <c r="AR26" i="1"/>
  <c r="BH26" i="1"/>
  <c r="G27" i="1"/>
  <c r="O27" i="1"/>
  <c r="AY27" i="1"/>
  <c r="BP28" i="1"/>
  <c r="T30" i="1"/>
  <c r="AN30" i="1"/>
  <c r="BQ31" i="1"/>
  <c r="BQ29" i="1"/>
  <c r="BQ27" i="1"/>
  <c r="BQ30" i="1"/>
  <c r="BQ28" i="1"/>
  <c r="BQ26" i="1"/>
  <c r="BQ25" i="1"/>
  <c r="BQ23" i="1"/>
  <c r="BE31" i="1"/>
  <c r="BE29" i="1"/>
  <c r="BE27" i="1"/>
  <c r="BE30" i="1"/>
  <c r="BE28" i="1"/>
  <c r="BE25" i="1"/>
  <c r="BE23" i="1"/>
  <c r="AW31" i="1"/>
  <c r="AW29" i="1"/>
  <c r="AW27" i="1"/>
  <c r="AW30" i="1"/>
  <c r="AW28" i="1"/>
  <c r="AW25" i="1"/>
  <c r="AW23" i="1"/>
  <c r="AK31" i="1"/>
  <c r="AK29" i="1"/>
  <c r="AK27" i="1"/>
  <c r="AK30" i="1"/>
  <c r="AK28" i="1"/>
  <c r="AK25" i="1"/>
  <c r="AK23" i="1"/>
  <c r="AC31" i="1"/>
  <c r="AC29" i="1"/>
  <c r="AC27" i="1"/>
  <c r="AC30" i="1"/>
  <c r="AC28" i="1"/>
  <c r="AC25" i="1"/>
  <c r="Q31" i="1"/>
  <c r="Q29" i="1"/>
  <c r="Q27" i="1"/>
  <c r="Q30" i="1"/>
  <c r="Q28" i="1"/>
  <c r="Q25" i="1"/>
  <c r="E31" i="1"/>
  <c r="E29" i="1"/>
  <c r="E27" i="1"/>
  <c r="E30" i="1"/>
  <c r="E28" i="1"/>
  <c r="E25" i="1"/>
  <c r="Q23" i="1"/>
  <c r="BL31" i="1"/>
  <c r="BL29" i="1"/>
  <c r="BL27" i="1"/>
  <c r="BL28" i="1"/>
  <c r="BL26" i="1"/>
  <c r="AZ31" i="1"/>
  <c r="AZ29" i="1"/>
  <c r="AZ27" i="1"/>
  <c r="AR31" i="1"/>
  <c r="AR29" i="1"/>
  <c r="AR27" i="1"/>
  <c r="AR30" i="1"/>
  <c r="AJ31" i="1"/>
  <c r="AJ29" i="1"/>
  <c r="AJ27" i="1"/>
  <c r="X31" i="1"/>
  <c r="X29" i="1"/>
  <c r="X27" i="1"/>
  <c r="H31" i="1"/>
  <c r="H29" i="1"/>
  <c r="H27" i="1"/>
  <c r="AI23" i="1"/>
  <c r="AN23" i="1"/>
  <c r="AY23" i="1"/>
  <c r="BD23" i="1"/>
  <c r="BO23" i="1"/>
  <c r="L24" i="1"/>
  <c r="Q24" i="1"/>
  <c r="AB24" i="1"/>
  <c r="AG24" i="1"/>
  <c r="AR24" i="1"/>
  <c r="AW24" i="1"/>
  <c r="BH24" i="1"/>
  <c r="BM24" i="1"/>
  <c r="O25" i="1"/>
  <c r="T25" i="1"/>
  <c r="AE25" i="1"/>
  <c r="AJ25" i="1"/>
  <c r="AU25" i="1"/>
  <c r="AZ25" i="1"/>
  <c r="BK25" i="1"/>
  <c r="BP25" i="1"/>
  <c r="H26" i="1"/>
  <c r="M26" i="1"/>
  <c r="X26" i="1"/>
  <c r="AC26" i="1"/>
  <c r="AN26" i="1"/>
  <c r="AS26" i="1"/>
  <c r="BD26" i="1"/>
  <c r="BI26" i="1"/>
  <c r="BP26" i="1"/>
  <c r="P27" i="1"/>
  <c r="W27" i="1"/>
  <c r="AQ27" i="1"/>
  <c r="I28" i="1"/>
  <c r="AB28" i="1"/>
  <c r="AZ28" i="1"/>
  <c r="X30" i="1"/>
  <c r="AV30" i="1"/>
  <c r="BP30" i="1"/>
  <c r="C10" i="2"/>
  <c r="B8" i="2"/>
  <c r="D8" i="2"/>
  <c r="B9" i="2"/>
  <c r="D9" i="2"/>
  <c r="B10" i="2"/>
  <c r="D10" i="2"/>
  <c r="B11" i="2"/>
  <c r="D11" i="2"/>
  <c r="B12" i="2"/>
  <c r="C12" i="2"/>
  <c r="D12" i="2"/>
  <c r="B13" i="2"/>
  <c r="D13" i="2"/>
  <c r="B14" i="2"/>
  <c r="D14" i="2"/>
  <c r="B15" i="2"/>
  <c r="C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24" i="2"/>
  <c r="D24" i="2"/>
  <c r="B25" i="2"/>
  <c r="D25" i="2"/>
  <c r="B26" i="2"/>
  <c r="D26" i="2"/>
  <c r="B27" i="2"/>
  <c r="D27" i="2"/>
  <c r="B28" i="2"/>
  <c r="C28" i="2"/>
  <c r="D28" i="2"/>
  <c r="B29" i="2"/>
  <c r="D29" i="2"/>
  <c r="B30" i="2"/>
  <c r="D30" i="2"/>
  <c r="B31" i="2"/>
  <c r="C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C44" i="2"/>
  <c r="D44" i="2"/>
  <c r="B45" i="2"/>
  <c r="D45" i="2"/>
  <c r="B46" i="2"/>
  <c r="D46" i="2"/>
  <c r="B47" i="2"/>
  <c r="C47" i="2"/>
  <c r="D47" i="2"/>
  <c r="B48" i="2"/>
  <c r="D48" i="2"/>
  <c r="B49" i="2"/>
  <c r="D49" i="2"/>
  <c r="B50" i="2"/>
  <c r="D50" i="2"/>
  <c r="B51" i="2"/>
  <c r="D51" i="2"/>
  <c r="B52" i="2"/>
  <c r="D52" i="2"/>
  <c r="B53" i="2"/>
  <c r="D53" i="2"/>
  <c r="B54" i="2"/>
  <c r="D54" i="2"/>
  <c r="B55" i="2"/>
  <c r="D55" i="2"/>
  <c r="B56" i="2"/>
  <c r="D56" i="2"/>
  <c r="B57" i="2"/>
  <c r="D57" i="2"/>
  <c r="B58" i="2"/>
  <c r="D58" i="2"/>
  <c r="B59" i="2"/>
  <c r="D59" i="2"/>
  <c r="B60" i="2"/>
  <c r="C60" i="2"/>
  <c r="D60" i="2"/>
  <c r="B61" i="2"/>
  <c r="D61" i="2"/>
  <c r="B62" i="2"/>
  <c r="D62" i="2"/>
  <c r="B63" i="2"/>
  <c r="C63" i="2"/>
  <c r="D63" i="2"/>
  <c r="B64" i="2"/>
  <c r="D64" i="2"/>
  <c r="B65" i="2"/>
  <c r="D65" i="2"/>
  <c r="B66" i="2"/>
  <c r="D66" i="2"/>
  <c r="B67" i="2"/>
  <c r="D67" i="2"/>
  <c r="B68" i="2"/>
  <c r="D68" i="2"/>
  <c r="B69" i="2"/>
  <c r="D69" i="2"/>
  <c r="B70" i="2"/>
  <c r="D70" i="2"/>
  <c r="B71" i="2"/>
  <c r="D71" i="2"/>
  <c r="B72" i="2"/>
  <c r="D72" i="2"/>
  <c r="B73" i="2"/>
  <c r="D73" i="2"/>
  <c r="B74" i="2"/>
  <c r="D74" i="2"/>
  <c r="B75" i="2"/>
  <c r="D75" i="2"/>
  <c r="B7" i="2"/>
  <c r="C7" i="2"/>
  <c r="D7" i="2"/>
  <c r="D6" i="2"/>
  <c r="B6" i="2"/>
  <c r="F3" i="2"/>
  <c r="G3" i="2" s="1"/>
  <c r="G8" i="2" s="1"/>
  <c r="E5" i="1"/>
  <c r="F5" i="1"/>
  <c r="G5" i="1"/>
  <c r="G20" i="1" s="1"/>
  <c r="H5" i="1"/>
  <c r="H17" i="1" s="1"/>
  <c r="I5" i="1"/>
  <c r="J5" i="1"/>
  <c r="K5" i="1"/>
  <c r="K15" i="1" s="1"/>
  <c r="L5" i="1"/>
  <c r="M5" i="1"/>
  <c r="N5" i="1"/>
  <c r="O5" i="1"/>
  <c r="O18" i="1" s="1"/>
  <c r="P5" i="1"/>
  <c r="P19" i="1" s="1"/>
  <c r="Q5" i="1"/>
  <c r="R5" i="1"/>
  <c r="S5" i="1"/>
  <c r="S11" i="1" s="1"/>
  <c r="T5" i="1"/>
  <c r="U5" i="1"/>
  <c r="V5" i="1"/>
  <c r="W5" i="1"/>
  <c r="W19" i="1" s="1"/>
  <c r="X5" i="1"/>
  <c r="X17" i="1" s="1"/>
  <c r="Y5" i="1"/>
  <c r="Z5" i="1"/>
  <c r="AA5" i="1"/>
  <c r="AA9" i="1" s="1"/>
  <c r="AB5" i="1"/>
  <c r="AC5" i="1"/>
  <c r="AD5" i="1"/>
  <c r="AE5" i="1"/>
  <c r="AF5" i="1"/>
  <c r="AF19" i="1" s="1"/>
  <c r="AG5" i="1"/>
  <c r="AH5" i="1"/>
  <c r="AI5" i="1"/>
  <c r="AI18" i="1" s="1"/>
  <c r="AJ5" i="1"/>
  <c r="AK5" i="1"/>
  <c r="AL5" i="1"/>
  <c r="AM5" i="1"/>
  <c r="AM16" i="1" s="1"/>
  <c r="AN5" i="1"/>
  <c r="AO5" i="1"/>
  <c r="AP5" i="1"/>
  <c r="AQ5" i="1"/>
  <c r="AQ13" i="1" s="1"/>
  <c r="AR5" i="1"/>
  <c r="AS5" i="1"/>
  <c r="AT5" i="1"/>
  <c r="AU5" i="1"/>
  <c r="AV5" i="1"/>
  <c r="AV19" i="1" s="1"/>
  <c r="AW5" i="1"/>
  <c r="AX5" i="1"/>
  <c r="AY5" i="1"/>
  <c r="AZ5" i="1"/>
  <c r="BA5" i="1"/>
  <c r="BB5" i="1"/>
  <c r="BC5" i="1"/>
  <c r="BC19" i="1" s="1"/>
  <c r="BD5" i="1"/>
  <c r="BE5" i="1"/>
  <c r="BF5" i="1"/>
  <c r="BG5" i="1"/>
  <c r="BH5" i="1"/>
  <c r="BI5" i="1"/>
  <c r="BJ5" i="1"/>
  <c r="BK5" i="1"/>
  <c r="BK20" i="1" s="1"/>
  <c r="BL5" i="1"/>
  <c r="BL19" i="1" s="1"/>
  <c r="BM5" i="1"/>
  <c r="BN5" i="1"/>
  <c r="BO5" i="1"/>
  <c r="BO7" i="1" s="1"/>
  <c r="BP5" i="1"/>
  <c r="BQ5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BQ9" i="4"/>
  <c r="BP9" i="4"/>
  <c r="BP9" i="22" s="1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BV63" i="4" l="1"/>
  <c r="BW63" i="4"/>
  <c r="BX63" i="4" s="1"/>
  <c r="BY63" i="4" s="1"/>
  <c r="BQ5" i="4"/>
  <c r="BR13" i="11"/>
  <c r="BR13" i="13"/>
  <c r="BR13" i="8"/>
  <c r="I9" i="3" s="1"/>
  <c r="BR13" i="19"/>
  <c r="BR13" i="17"/>
  <c r="BR13" i="10"/>
  <c r="BR13" i="12"/>
  <c r="BR13" i="18"/>
  <c r="BR13" i="14"/>
  <c r="BR13" i="16"/>
  <c r="BR13" i="15"/>
  <c r="K13" i="28"/>
  <c r="BJ349" i="9"/>
  <c r="AT41" i="3"/>
  <c r="AT28" i="3"/>
  <c r="AS50" i="3"/>
  <c r="AZ301" i="9" s="1"/>
  <c r="AZ300" i="9" s="1"/>
  <c r="AZ305" i="9" s="1"/>
  <c r="AZ315" i="9" s="1"/>
  <c r="AQ42" i="3"/>
  <c r="AQ40" i="3"/>
  <c r="AQ39" i="3"/>
  <c r="D40" i="3"/>
  <c r="AT39" i="3"/>
  <c r="AQ28" i="3"/>
  <c r="AP50" i="3"/>
  <c r="AY301" i="9" s="1"/>
  <c r="AY300" i="9" s="1"/>
  <c r="AY305" i="9" s="1"/>
  <c r="AY315" i="9" s="1"/>
  <c r="D28" i="3"/>
  <c r="C50" i="3"/>
  <c r="BA301" i="9" s="1"/>
  <c r="BA300" i="9" s="1"/>
  <c r="BA305" i="9" s="1"/>
  <c r="BA315" i="9" s="1"/>
  <c r="AT40" i="3"/>
  <c r="D43" i="3"/>
  <c r="AQ43" i="3"/>
  <c r="J28" i="3"/>
  <c r="AQ41" i="3"/>
  <c r="D42" i="3"/>
  <c r="D41" i="3"/>
  <c r="D39" i="3"/>
  <c r="AT43" i="3"/>
  <c r="AT42" i="3"/>
  <c r="I46" i="3"/>
  <c r="BJ276" i="9"/>
  <c r="BJ346" i="9" s="1"/>
  <c r="BK368" i="9"/>
  <c r="J18" i="28" s="1"/>
  <c r="BJ36" i="9"/>
  <c r="BJ262" i="9"/>
  <c r="BV55" i="4"/>
  <c r="BW55" i="4" s="1"/>
  <c r="BC9" i="24"/>
  <c r="BC9" i="22"/>
  <c r="BC9" i="23"/>
  <c r="BK9" i="22"/>
  <c r="BK9" i="23"/>
  <c r="BK9" i="24"/>
  <c r="BD9" i="24"/>
  <c r="BD9" i="23"/>
  <c r="BD9" i="22"/>
  <c r="BL9" i="22"/>
  <c r="BL9" i="24"/>
  <c r="BL9" i="23"/>
  <c r="BG9" i="24"/>
  <c r="BG9" i="22"/>
  <c r="BG9" i="23"/>
  <c r="BH9" i="24"/>
  <c r="BH9" i="23"/>
  <c r="BH9" i="22"/>
  <c r="BA9" i="22"/>
  <c r="BA9" i="24"/>
  <c r="BA9" i="23"/>
  <c r="BE9" i="23"/>
  <c r="BE9" i="24"/>
  <c r="BE9" i="22"/>
  <c r="BI9" i="23"/>
  <c r="BI9" i="22"/>
  <c r="BI9" i="24"/>
  <c r="BM9" i="24"/>
  <c r="BM9" i="23"/>
  <c r="BM9" i="22"/>
  <c r="K92" i="28"/>
  <c r="BL348" i="9" s="1"/>
  <c r="BB9" i="22"/>
  <c r="BB9" i="24"/>
  <c r="BB9" i="23"/>
  <c r="BF9" i="24"/>
  <c r="BF9" i="23"/>
  <c r="BF9" i="22"/>
  <c r="BJ9" i="24"/>
  <c r="BJ9" i="23"/>
  <c r="BJ9" i="22"/>
  <c r="BN9" i="22"/>
  <c r="BN9" i="23"/>
  <c r="BN9" i="24"/>
  <c r="BO9" i="23"/>
  <c r="BO9" i="22"/>
  <c r="L46" i="3"/>
  <c r="M27" i="3"/>
  <c r="BC312" i="9"/>
  <c r="I36" i="3"/>
  <c r="BK9" i="7"/>
  <c r="BK9" i="19"/>
  <c r="BK9" i="17"/>
  <c r="BK9" i="10"/>
  <c r="BK9" i="18"/>
  <c r="BK9" i="15"/>
  <c r="BK9" i="16"/>
  <c r="BK9" i="12"/>
  <c r="BK9" i="13"/>
  <c r="BK9" i="11"/>
  <c r="BK9" i="14"/>
  <c r="BK9" i="8"/>
  <c r="BA9" i="16"/>
  <c r="BA9" i="17"/>
  <c r="BA9" i="18"/>
  <c r="BA9" i="15"/>
  <c r="BA9" i="13"/>
  <c r="BA9" i="19"/>
  <c r="BA9" i="14"/>
  <c r="BA9" i="11"/>
  <c r="BA9" i="10"/>
  <c r="BA9" i="12"/>
  <c r="BA9" i="8"/>
  <c r="BE9" i="17"/>
  <c r="BE9" i="18"/>
  <c r="BE9" i="14"/>
  <c r="BE9" i="19"/>
  <c r="BE9" i="16"/>
  <c r="BE9" i="15"/>
  <c r="BE9" i="13"/>
  <c r="BE9" i="11"/>
  <c r="BE9" i="10"/>
  <c r="BE9" i="12"/>
  <c r="BE9" i="8"/>
  <c r="BI9" i="7"/>
  <c r="BI9" i="11"/>
  <c r="BI9" i="19"/>
  <c r="BI9" i="16"/>
  <c r="BI9" i="14"/>
  <c r="BI9" i="18"/>
  <c r="BI9" i="17"/>
  <c r="BI9" i="15"/>
  <c r="BI9" i="13"/>
  <c r="BI9" i="8"/>
  <c r="BI9" i="12"/>
  <c r="BI9" i="10"/>
  <c r="BM9" i="7"/>
  <c r="BM9" i="19"/>
  <c r="BM9" i="16"/>
  <c r="BM9" i="17"/>
  <c r="BM9" i="15"/>
  <c r="BM9" i="18"/>
  <c r="BM9" i="14"/>
  <c r="BM9" i="13"/>
  <c r="BM9" i="10"/>
  <c r="BM9" i="11"/>
  <c r="BM9" i="12"/>
  <c r="BM9" i="8"/>
  <c r="BQ9" i="18"/>
  <c r="BQ9" i="16"/>
  <c r="BQ9" i="19"/>
  <c r="BQ9" i="17"/>
  <c r="BQ9" i="15"/>
  <c r="BQ9" i="14"/>
  <c r="BQ9" i="13"/>
  <c r="BQ9" i="10"/>
  <c r="BQ9" i="12"/>
  <c r="BQ9" i="11"/>
  <c r="BQ9" i="8"/>
  <c r="I40" i="3"/>
  <c r="BG9" i="11"/>
  <c r="BG9" i="17"/>
  <c r="BG9" i="16"/>
  <c r="BG9" i="19"/>
  <c r="BG9" i="15"/>
  <c r="BG9" i="18"/>
  <c r="BG9" i="14"/>
  <c r="BG9" i="13"/>
  <c r="BG9" i="12"/>
  <c r="BG9" i="10"/>
  <c r="BG9" i="8"/>
  <c r="BB9" i="17"/>
  <c r="BB9" i="19"/>
  <c r="BB9" i="14"/>
  <c r="BB9" i="13"/>
  <c r="BB9" i="16"/>
  <c r="BB9" i="15"/>
  <c r="BB9" i="18"/>
  <c r="BB9" i="12"/>
  <c r="BB9" i="10"/>
  <c r="BB9" i="11"/>
  <c r="BB9" i="8"/>
  <c r="BF9" i="17"/>
  <c r="BF9" i="16"/>
  <c r="BF9" i="19"/>
  <c r="BF9" i="14"/>
  <c r="BF9" i="18"/>
  <c r="BF9" i="15"/>
  <c r="BF9" i="10"/>
  <c r="BF9" i="13"/>
  <c r="BF9" i="12"/>
  <c r="BF9" i="11"/>
  <c r="BF9" i="8"/>
  <c r="BJ9" i="7"/>
  <c r="BJ9" i="19"/>
  <c r="BJ9" i="17"/>
  <c r="BJ9" i="16"/>
  <c r="BJ9" i="15"/>
  <c r="BJ9" i="14"/>
  <c r="BJ9" i="13"/>
  <c r="BJ9" i="18"/>
  <c r="BJ9" i="12"/>
  <c r="BJ9" i="11"/>
  <c r="BJ9" i="10"/>
  <c r="BJ9" i="8"/>
  <c r="BN9" i="7"/>
  <c r="BN9" i="10"/>
  <c r="BN9" i="19"/>
  <c r="BN9" i="17"/>
  <c r="BN9" i="18"/>
  <c r="BN9" i="16"/>
  <c r="BN9" i="15"/>
  <c r="BN9" i="14"/>
  <c r="BN9" i="12"/>
  <c r="BN9" i="13"/>
  <c r="BN9" i="11"/>
  <c r="BN9" i="8"/>
  <c r="BT33" i="18"/>
  <c r="O27" i="3" s="1"/>
  <c r="BT33" i="16"/>
  <c r="BT33" i="15"/>
  <c r="BT33" i="14"/>
  <c r="BT33" i="17"/>
  <c r="BT33" i="11"/>
  <c r="BT33" i="10"/>
  <c r="BT33" i="13"/>
  <c r="BT33" i="12"/>
  <c r="BR22" i="15"/>
  <c r="BR22" i="19"/>
  <c r="BR22" i="18"/>
  <c r="BR22" i="17"/>
  <c r="BR22" i="16"/>
  <c r="BR22" i="14"/>
  <c r="BR22" i="13"/>
  <c r="BR22" i="11"/>
  <c r="BR22" i="10"/>
  <c r="BR22" i="12"/>
  <c r="BR22" i="8"/>
  <c r="I17" i="3" s="1"/>
  <c r="BC9" i="18"/>
  <c r="BC9" i="17"/>
  <c r="BC9" i="16"/>
  <c r="BC9" i="13"/>
  <c r="BC9" i="19"/>
  <c r="BC9" i="14"/>
  <c r="BC9" i="15"/>
  <c r="BC9" i="12"/>
  <c r="BC9" i="11"/>
  <c r="BC9" i="10"/>
  <c r="BC9" i="8"/>
  <c r="BR14" i="7"/>
  <c r="BR14" i="18"/>
  <c r="BR14" i="19"/>
  <c r="BR14" i="17"/>
  <c r="BR14" i="15"/>
  <c r="BR14" i="13"/>
  <c r="BR14" i="16"/>
  <c r="BR14" i="14"/>
  <c r="BR14" i="11"/>
  <c r="BR14" i="12"/>
  <c r="BR14" i="10"/>
  <c r="BR14" i="8"/>
  <c r="I10" i="3" s="1"/>
  <c r="BO9" i="7"/>
  <c r="BO9" i="16"/>
  <c r="BO9" i="12"/>
  <c r="BO9" i="10"/>
  <c r="BO9" i="18"/>
  <c r="BO9" i="17"/>
  <c r="BO9" i="14"/>
  <c r="BO9" i="13"/>
  <c r="BO9" i="15"/>
  <c r="BO9" i="19"/>
  <c r="BO9" i="11"/>
  <c r="BO9" i="8"/>
  <c r="BD9" i="14"/>
  <c r="BD9" i="19"/>
  <c r="BD9" i="18"/>
  <c r="BD9" i="17"/>
  <c r="BD9" i="16"/>
  <c r="BD9" i="13"/>
  <c r="BD9" i="15"/>
  <c r="BD9" i="12"/>
  <c r="BD9" i="10"/>
  <c r="BD9" i="11"/>
  <c r="BD9" i="8"/>
  <c r="BH9" i="7"/>
  <c r="BH9" i="19"/>
  <c r="BH9" i="17"/>
  <c r="BH9" i="15"/>
  <c r="BH9" i="13"/>
  <c r="BH9" i="16"/>
  <c r="BH9" i="18"/>
  <c r="BH9" i="14"/>
  <c r="BH9" i="11"/>
  <c r="BH9" i="10"/>
  <c r="BH9" i="12"/>
  <c r="BH9" i="8"/>
  <c r="BL9" i="7"/>
  <c r="BL9" i="14"/>
  <c r="BL9" i="17"/>
  <c r="BL9" i="16"/>
  <c r="BL9" i="18"/>
  <c r="BL9" i="19"/>
  <c r="BL9" i="15"/>
  <c r="BL9" i="11"/>
  <c r="BL9" i="12"/>
  <c r="BL9" i="10"/>
  <c r="BL9" i="13"/>
  <c r="BL9" i="8"/>
  <c r="BP9" i="7"/>
  <c r="BP9" i="18"/>
  <c r="BP9" i="14"/>
  <c r="BP9" i="17"/>
  <c r="BP9" i="15"/>
  <c r="BP9" i="13"/>
  <c r="BP9" i="16"/>
  <c r="BP9" i="19"/>
  <c r="BP9" i="10"/>
  <c r="BP9" i="12"/>
  <c r="BP9" i="11"/>
  <c r="BP9" i="8"/>
  <c r="BS34" i="7"/>
  <c r="BS34" i="17"/>
  <c r="BS34" i="14"/>
  <c r="BS34" i="10"/>
  <c r="BS34" i="19"/>
  <c r="L28" i="3" s="1"/>
  <c r="M28" i="3" s="1"/>
  <c r="BS34" i="18"/>
  <c r="BS34" i="16"/>
  <c r="BS34" i="13"/>
  <c r="BS34" i="15"/>
  <c r="BS34" i="12"/>
  <c r="BS34" i="11"/>
  <c r="I42" i="3"/>
  <c r="I54" i="3"/>
  <c r="BU35" i="4"/>
  <c r="BT36" i="4"/>
  <c r="BT33" i="7"/>
  <c r="BG43" i="4"/>
  <c r="BG42" i="4"/>
  <c r="BG41" i="4"/>
  <c r="BG47" i="4"/>
  <c r="BG46" i="4"/>
  <c r="BG45" i="4"/>
  <c r="BG44" i="4"/>
  <c r="BG9" i="7"/>
  <c r="CB49" i="4"/>
  <c r="BE41" i="4"/>
  <c r="BE46" i="4"/>
  <c r="BE47" i="4"/>
  <c r="BE45" i="4"/>
  <c r="BE44" i="4"/>
  <c r="BE43" i="4"/>
  <c r="BE42" i="4"/>
  <c r="BE9" i="7"/>
  <c r="BA45" i="4"/>
  <c r="BA44" i="4"/>
  <c r="BA42" i="4"/>
  <c r="BA43" i="4"/>
  <c r="BA41" i="4"/>
  <c r="BA47" i="4"/>
  <c r="BA46" i="4"/>
  <c r="BA9" i="7"/>
  <c r="BR5" i="4"/>
  <c r="BQ9" i="7"/>
  <c r="BF42" i="4"/>
  <c r="BF41" i="4"/>
  <c r="BF47" i="4"/>
  <c r="BF46" i="4"/>
  <c r="BF45" i="4"/>
  <c r="BF44" i="4"/>
  <c r="BF43" i="4"/>
  <c r="BF9" i="7"/>
  <c r="BV48" i="4"/>
  <c r="BW48" i="4" s="1"/>
  <c r="BB46" i="4"/>
  <c r="BB45" i="4"/>
  <c r="BB44" i="4"/>
  <c r="BB43" i="4"/>
  <c r="BB42" i="4"/>
  <c r="BB41" i="4"/>
  <c r="BB47" i="4"/>
  <c r="BB9" i="7"/>
  <c r="BC47" i="4"/>
  <c r="BC46" i="4"/>
  <c r="BC44" i="4"/>
  <c r="BC45" i="4"/>
  <c r="BC43" i="4"/>
  <c r="BC42" i="4"/>
  <c r="BC41" i="4"/>
  <c r="BC9" i="7"/>
  <c r="BD47" i="4"/>
  <c r="BD45" i="4"/>
  <c r="BD46" i="4"/>
  <c r="BD44" i="4"/>
  <c r="BD43" i="4"/>
  <c r="BD42" i="4"/>
  <c r="BD41" i="4"/>
  <c r="BD9" i="7"/>
  <c r="G7" i="1"/>
  <c r="BU62" i="4"/>
  <c r="BV62" i="4" s="1"/>
  <c r="BZ63" i="4"/>
  <c r="CA63" i="4" s="1"/>
  <c r="CB63" i="4" s="1"/>
  <c r="BX58" i="4"/>
  <c r="BY58" i="4" s="1"/>
  <c r="BZ58" i="4" s="1"/>
  <c r="BX57" i="4"/>
  <c r="BY57" i="4" s="1"/>
  <c r="BZ57" i="4" s="1"/>
  <c r="F27" i="3"/>
  <c r="Z27" i="2" s="1"/>
  <c r="AC27" i="2" s="1"/>
  <c r="BI43" i="4"/>
  <c r="BI47" i="4"/>
  <c r="BI44" i="4"/>
  <c r="BI41" i="4"/>
  <c r="BI45" i="4"/>
  <c r="BI42" i="4"/>
  <c r="BI46" i="4"/>
  <c r="BM43" i="4"/>
  <c r="BM47" i="4"/>
  <c r="BM44" i="4"/>
  <c r="BM41" i="4"/>
  <c r="BM45" i="4"/>
  <c r="BM42" i="4"/>
  <c r="BM46" i="4"/>
  <c r="BO41" i="4"/>
  <c r="BO45" i="4"/>
  <c r="BO42" i="4"/>
  <c r="BO46" i="4"/>
  <c r="BO43" i="4"/>
  <c r="BO47" i="4"/>
  <c r="BO44" i="4"/>
  <c r="BQ43" i="4"/>
  <c r="BQ47" i="4"/>
  <c r="BQ44" i="4"/>
  <c r="BQ41" i="4"/>
  <c r="BQ45" i="4"/>
  <c r="BQ42" i="4"/>
  <c r="BQ46" i="4"/>
  <c r="BJ42" i="4"/>
  <c r="BJ46" i="4"/>
  <c r="BJ43" i="4"/>
  <c r="BJ47" i="4"/>
  <c r="BJ44" i="4"/>
  <c r="BJ41" i="4"/>
  <c r="BJ45" i="4"/>
  <c r="BN42" i="4"/>
  <c r="BN46" i="4"/>
  <c r="BN43" i="4"/>
  <c r="BN47" i="4"/>
  <c r="BN44" i="4"/>
  <c r="BN41" i="4"/>
  <c r="BN45" i="4"/>
  <c r="BK41" i="4"/>
  <c r="BK45" i="4"/>
  <c r="BK42" i="4"/>
  <c r="BK46" i="4"/>
  <c r="BK43" i="4"/>
  <c r="BK47" i="4"/>
  <c r="BK44" i="4"/>
  <c r="BH47" i="4"/>
  <c r="BH44" i="4"/>
  <c r="BH41" i="4"/>
  <c r="BH45" i="4"/>
  <c r="BH42" i="4"/>
  <c r="BH46" i="4"/>
  <c r="BH43" i="4"/>
  <c r="BL44" i="4"/>
  <c r="BL41" i="4"/>
  <c r="BL45" i="4"/>
  <c r="BL42" i="4"/>
  <c r="BL46" i="4"/>
  <c r="BL47" i="4"/>
  <c r="BL43" i="4"/>
  <c r="BP44" i="4"/>
  <c r="BP41" i="4"/>
  <c r="BP45" i="4"/>
  <c r="BP42" i="4"/>
  <c r="BP46" i="4"/>
  <c r="BP43" i="4"/>
  <c r="BP47" i="4"/>
  <c r="F21" i="3"/>
  <c r="Z21" i="2" s="1"/>
  <c r="F23" i="3"/>
  <c r="Z23" i="2" s="1"/>
  <c r="F20" i="3"/>
  <c r="Z20" i="2" s="1"/>
  <c r="F18" i="3"/>
  <c r="Z18" i="2" s="1"/>
  <c r="F19" i="3"/>
  <c r="Z19" i="2" s="1"/>
  <c r="F24" i="3"/>
  <c r="Z24" i="2" s="1"/>
  <c r="F30" i="3"/>
  <c r="Z30" i="2" s="1"/>
  <c r="AC30" i="2" s="1"/>
  <c r="F17" i="3"/>
  <c r="Z17" i="2" s="1"/>
  <c r="F26" i="3"/>
  <c r="Z26" i="2" s="1"/>
  <c r="F25" i="3"/>
  <c r="Z25" i="2" s="1"/>
  <c r="F22" i="3"/>
  <c r="Z22" i="2" s="1"/>
  <c r="F29" i="3"/>
  <c r="Z29" i="2" s="1"/>
  <c r="AC29" i="2" s="1"/>
  <c r="BK7" i="1"/>
  <c r="AE11" i="1"/>
  <c r="G13" i="1"/>
  <c r="G15" i="1"/>
  <c r="AU17" i="1"/>
  <c r="AE20" i="1"/>
  <c r="BC6" i="1"/>
  <c r="AU8" i="1"/>
  <c r="BC10" i="1"/>
  <c r="O12" i="1"/>
  <c r="G14" i="1"/>
  <c r="BC16" i="1"/>
  <c r="O7" i="1"/>
  <c r="BC8" i="1"/>
  <c r="AE10" i="1"/>
  <c r="AM11" i="1"/>
  <c r="O13" i="1"/>
  <c r="BK16" i="1"/>
  <c r="AU19" i="1"/>
  <c r="G6" i="1"/>
  <c r="AU7" i="1"/>
  <c r="G8" i="1"/>
  <c r="BK8" i="1"/>
  <c r="AM9" i="1"/>
  <c r="AM10" i="1"/>
  <c r="AE12" i="1"/>
  <c r="W13" i="1"/>
  <c r="BK14" i="1"/>
  <c r="G16" i="1"/>
  <c r="AU18" i="1"/>
  <c r="O6" i="1"/>
  <c r="AE9" i="1"/>
  <c r="W12" i="1"/>
  <c r="O14" i="1"/>
  <c r="AM20" i="1"/>
  <c r="BC9" i="1"/>
  <c r="BK9" i="1"/>
  <c r="BK6" i="1"/>
  <c r="BC7" i="1"/>
  <c r="AM8" i="1"/>
  <c r="AU9" i="1"/>
  <c r="AU10" i="1"/>
  <c r="W11" i="1"/>
  <c r="G12" i="1"/>
  <c r="O16" i="1"/>
  <c r="AM17" i="1"/>
  <c r="BK18" i="1"/>
  <c r="W20" i="1"/>
  <c r="BK15" i="1"/>
  <c r="AE17" i="1"/>
  <c r="AM19" i="1"/>
  <c r="BK13" i="1"/>
  <c r="BC14" i="1"/>
  <c r="AU15" i="1"/>
  <c r="AU16" i="1"/>
  <c r="AE18" i="1"/>
  <c r="AE19" i="1"/>
  <c r="O20" i="1"/>
  <c r="AU6" i="1"/>
  <c r="AU11" i="1"/>
  <c r="O15" i="1"/>
  <c r="G19" i="1"/>
  <c r="AM6" i="1"/>
  <c r="W7" i="1"/>
  <c r="O8" i="1"/>
  <c r="G9" i="1"/>
  <c r="G10" i="1"/>
  <c r="BC11" i="1"/>
  <c r="AU12" i="1"/>
  <c r="AM13" i="1"/>
  <c r="AE14" i="1"/>
  <c r="W15" i="1"/>
  <c r="W16" i="1"/>
  <c r="BK17" i="1"/>
  <c r="O19" i="1"/>
  <c r="BK19" i="1"/>
  <c r="AE13" i="1"/>
  <c r="BC17" i="1"/>
  <c r="AU20" i="1"/>
  <c r="AE6" i="1"/>
  <c r="AE7" i="1"/>
  <c r="W8" i="1"/>
  <c r="O9" i="1"/>
  <c r="O10" i="1"/>
  <c r="G11" i="1"/>
  <c r="BK11" i="1"/>
  <c r="BC12" i="1"/>
  <c r="AU13" i="1"/>
  <c r="AM14" i="1"/>
  <c r="AE15" i="1"/>
  <c r="AE16" i="1"/>
  <c r="O17" i="1"/>
  <c r="BK10" i="1"/>
  <c r="AM12" i="1"/>
  <c r="W14" i="1"/>
  <c r="G17" i="1"/>
  <c r="W6" i="1"/>
  <c r="AM7" i="1"/>
  <c r="AE8" i="1"/>
  <c r="W9" i="1"/>
  <c r="W10" i="1"/>
  <c r="O11" i="1"/>
  <c r="BK12" i="1"/>
  <c r="BC13" i="1"/>
  <c r="AU14" i="1"/>
  <c r="AM15" i="1"/>
  <c r="W17" i="1"/>
  <c r="G23" i="2"/>
  <c r="E16" i="2"/>
  <c r="F13" i="2"/>
  <c r="G10" i="2"/>
  <c r="G39" i="2"/>
  <c r="E32" i="2"/>
  <c r="F29" i="2"/>
  <c r="G26" i="2"/>
  <c r="E19" i="2"/>
  <c r="G55" i="2"/>
  <c r="E48" i="2"/>
  <c r="F45" i="2"/>
  <c r="G42" i="2"/>
  <c r="E35" i="2"/>
  <c r="G74" i="2"/>
  <c r="E67" i="2"/>
  <c r="G71" i="2"/>
  <c r="E64" i="2"/>
  <c r="F61" i="2"/>
  <c r="G58" i="2"/>
  <c r="E51" i="2"/>
  <c r="AZ15" i="1"/>
  <c r="AQ20" i="1"/>
  <c r="AX20" i="1"/>
  <c r="R13" i="1"/>
  <c r="BG9" i="1"/>
  <c r="AW13" i="1"/>
  <c r="I8" i="1"/>
  <c r="BI7" i="1"/>
  <c r="BA10" i="1"/>
  <c r="AS11" i="1"/>
  <c r="AC7" i="1"/>
  <c r="U10" i="1"/>
  <c r="M6" i="1"/>
  <c r="E6" i="1"/>
  <c r="BP17" i="1"/>
  <c r="AJ6" i="1"/>
  <c r="AB15" i="1"/>
  <c r="T19" i="1"/>
  <c r="L19" i="1"/>
  <c r="AY19" i="1"/>
  <c r="K20" i="1"/>
  <c r="BH6" i="1"/>
  <c r="BG19" i="1"/>
  <c r="AI19" i="1"/>
  <c r="AH17" i="1"/>
  <c r="BE20" i="1"/>
  <c r="AG9" i="1"/>
  <c r="Z6" i="1"/>
  <c r="T17" i="1"/>
  <c r="BL15" i="1"/>
  <c r="BD17" i="1"/>
  <c r="AV6" i="1"/>
  <c r="AN15" i="1"/>
  <c r="AF17" i="1"/>
  <c r="X6" i="1"/>
  <c r="P6" i="1"/>
  <c r="H15" i="1"/>
  <c r="AR17" i="1"/>
  <c r="S17" i="1"/>
  <c r="BF6" i="1"/>
  <c r="BO9" i="1"/>
  <c r="AO8" i="1"/>
  <c r="Q15" i="1"/>
  <c r="AI7" i="1"/>
  <c r="AY11" i="1"/>
  <c r="AY15" i="1"/>
  <c r="BC20" i="1"/>
  <c r="AM18" i="1"/>
  <c r="W18" i="1"/>
  <c r="G18" i="1"/>
  <c r="BO19" i="1"/>
  <c r="AA20" i="1"/>
  <c r="K13" i="1"/>
  <c r="BB15" i="1"/>
  <c r="AT7" i="1"/>
  <c r="AD19" i="1"/>
  <c r="V15" i="1"/>
  <c r="N7" i="1"/>
  <c r="S6" i="1"/>
  <c r="S7" i="1"/>
  <c r="AY7" i="1"/>
  <c r="K9" i="1"/>
  <c r="AQ9" i="1"/>
  <c r="AI11" i="1"/>
  <c r="BO11" i="1"/>
  <c r="AA13" i="1"/>
  <c r="BG13" i="1"/>
  <c r="BG14" i="1"/>
  <c r="AQ16" i="1"/>
  <c r="BG18" i="1"/>
  <c r="S19" i="1"/>
  <c r="S20" i="1"/>
  <c r="C6" i="2"/>
  <c r="E75" i="2"/>
  <c r="E72" i="2"/>
  <c r="C71" i="2"/>
  <c r="F69" i="2"/>
  <c r="C68" i="2"/>
  <c r="G66" i="2"/>
  <c r="G63" i="2"/>
  <c r="E59" i="2"/>
  <c r="E56" i="2"/>
  <c r="C55" i="2"/>
  <c r="F53" i="2"/>
  <c r="C52" i="2"/>
  <c r="G50" i="2"/>
  <c r="G47" i="2"/>
  <c r="E43" i="2"/>
  <c r="E40" i="2"/>
  <c r="C39" i="2"/>
  <c r="F37" i="2"/>
  <c r="C36" i="2"/>
  <c r="G34" i="2"/>
  <c r="G31" i="2"/>
  <c r="E27" i="2"/>
  <c r="E24" i="2"/>
  <c r="C23" i="2"/>
  <c r="F21" i="2"/>
  <c r="C20" i="2"/>
  <c r="G18" i="2"/>
  <c r="G15" i="2"/>
  <c r="E11" i="2"/>
  <c r="E8" i="2"/>
  <c r="AQ6" i="1"/>
  <c r="S8" i="1"/>
  <c r="AY8" i="1"/>
  <c r="K10" i="1"/>
  <c r="AQ10" i="1"/>
  <c r="AI12" i="1"/>
  <c r="BO12" i="1"/>
  <c r="AA14" i="1"/>
  <c r="AI15" i="1"/>
  <c r="AY17" i="1"/>
  <c r="S18" i="1"/>
  <c r="BO20" i="1"/>
  <c r="G7" i="2"/>
  <c r="G73" i="2"/>
  <c r="E69" i="2"/>
  <c r="E66" i="2"/>
  <c r="C65" i="2"/>
  <c r="F63" i="2"/>
  <c r="C62" i="2"/>
  <c r="G60" i="2"/>
  <c r="G57" i="2"/>
  <c r="E53" i="2"/>
  <c r="E50" i="2"/>
  <c r="C49" i="2"/>
  <c r="F47" i="2"/>
  <c r="C46" i="2"/>
  <c r="G44" i="2"/>
  <c r="G41" i="2"/>
  <c r="E37" i="2"/>
  <c r="E34" i="2"/>
  <c r="C33" i="2"/>
  <c r="F31" i="2"/>
  <c r="C30" i="2"/>
  <c r="G28" i="2"/>
  <c r="G25" i="2"/>
  <c r="E21" i="2"/>
  <c r="E18" i="2"/>
  <c r="C17" i="2"/>
  <c r="F15" i="2"/>
  <c r="C14" i="2"/>
  <c r="G12" i="2"/>
  <c r="G9" i="2"/>
  <c r="K6" i="1"/>
  <c r="AA7" i="1"/>
  <c r="BG7" i="1"/>
  <c r="S9" i="1"/>
  <c r="AY9" i="1"/>
  <c r="K11" i="1"/>
  <c r="AQ11" i="1"/>
  <c r="AI13" i="1"/>
  <c r="BO13" i="1"/>
  <c r="K16" i="1"/>
  <c r="AA18" i="1"/>
  <c r="BO18" i="1"/>
  <c r="AA19" i="1"/>
  <c r="BH19" i="1"/>
  <c r="E7" i="2"/>
  <c r="C75" i="2"/>
  <c r="F73" i="2"/>
  <c r="C72" i="2"/>
  <c r="G70" i="2"/>
  <c r="G67" i="2"/>
  <c r="E63" i="2"/>
  <c r="E60" i="2"/>
  <c r="C59" i="2"/>
  <c r="F57" i="2"/>
  <c r="C56" i="2"/>
  <c r="G54" i="2"/>
  <c r="G51" i="2"/>
  <c r="E47" i="2"/>
  <c r="E44" i="2"/>
  <c r="C43" i="2"/>
  <c r="F41" i="2"/>
  <c r="C40" i="2"/>
  <c r="G38" i="2"/>
  <c r="G35" i="2"/>
  <c r="E31" i="2"/>
  <c r="E28" i="2"/>
  <c r="C27" i="2"/>
  <c r="F25" i="2"/>
  <c r="C24" i="2"/>
  <c r="G22" i="2"/>
  <c r="G19" i="2"/>
  <c r="E15" i="2"/>
  <c r="E12" i="2"/>
  <c r="C11" i="2"/>
  <c r="F9" i="2"/>
  <c r="C8" i="2"/>
  <c r="BO6" i="1"/>
  <c r="AI6" i="1"/>
  <c r="AA8" i="1"/>
  <c r="BG8" i="1"/>
  <c r="S10" i="1"/>
  <c r="AY10" i="1"/>
  <c r="K12" i="1"/>
  <c r="AQ12" i="1"/>
  <c r="AI14" i="1"/>
  <c r="BG16" i="1"/>
  <c r="BG17" i="1"/>
  <c r="AI20" i="1"/>
  <c r="E73" i="2"/>
  <c r="E70" i="2"/>
  <c r="C69" i="2"/>
  <c r="F67" i="2"/>
  <c r="C66" i="2"/>
  <c r="G64" i="2"/>
  <c r="G61" i="2"/>
  <c r="E57" i="2"/>
  <c r="E54" i="2"/>
  <c r="C53" i="2"/>
  <c r="F51" i="2"/>
  <c r="C50" i="2"/>
  <c r="G48" i="2"/>
  <c r="G45" i="2"/>
  <c r="E41" i="2"/>
  <c r="E38" i="2"/>
  <c r="C37" i="2"/>
  <c r="F35" i="2"/>
  <c r="C34" i="2"/>
  <c r="G32" i="2"/>
  <c r="G29" i="2"/>
  <c r="E25" i="2"/>
  <c r="E22" i="2"/>
  <c r="C21" i="2"/>
  <c r="F19" i="2"/>
  <c r="C18" i="2"/>
  <c r="G16" i="2"/>
  <c r="G13" i="2"/>
  <c r="E9" i="2"/>
  <c r="BG6" i="1"/>
  <c r="AA6" i="1"/>
  <c r="AI8" i="1"/>
  <c r="BO8" i="1"/>
  <c r="AA10" i="1"/>
  <c r="BG10" i="1"/>
  <c r="S12" i="1"/>
  <c r="AY12" i="1"/>
  <c r="K14" i="1"/>
  <c r="AQ14" i="1"/>
  <c r="BG15" i="1"/>
  <c r="AA16" i="1"/>
  <c r="AI17" i="1"/>
  <c r="BO17" i="1"/>
  <c r="AQ18" i="1"/>
  <c r="K19" i="1"/>
  <c r="G6" i="2"/>
  <c r="E74" i="2"/>
  <c r="C73" i="2"/>
  <c r="F71" i="2"/>
  <c r="C70" i="2"/>
  <c r="G68" i="2"/>
  <c r="G65" i="2"/>
  <c r="E61" i="2"/>
  <c r="E58" i="2"/>
  <c r="C57" i="2"/>
  <c r="F55" i="2"/>
  <c r="C54" i="2"/>
  <c r="G52" i="2"/>
  <c r="G49" i="2"/>
  <c r="E45" i="2"/>
  <c r="E42" i="2"/>
  <c r="C41" i="2"/>
  <c r="F39" i="2"/>
  <c r="C38" i="2"/>
  <c r="G36" i="2"/>
  <c r="G33" i="2"/>
  <c r="E29" i="2"/>
  <c r="E26" i="2"/>
  <c r="C25" i="2"/>
  <c r="F23" i="2"/>
  <c r="C22" i="2"/>
  <c r="G20" i="2"/>
  <c r="G17" i="2"/>
  <c r="E13" i="2"/>
  <c r="E10" i="2"/>
  <c r="C9" i="2"/>
  <c r="K7" i="1"/>
  <c r="AQ7" i="1"/>
  <c r="AI9" i="1"/>
  <c r="AA11" i="1"/>
  <c r="BG11" i="1"/>
  <c r="S13" i="1"/>
  <c r="AY13" i="1"/>
  <c r="S15" i="1"/>
  <c r="AR19" i="1"/>
  <c r="AY20" i="1"/>
  <c r="BM9" i="1"/>
  <c r="F6" i="2"/>
  <c r="G75" i="2"/>
  <c r="E71" i="2"/>
  <c r="E68" i="2"/>
  <c r="C67" i="2"/>
  <c r="F65" i="2"/>
  <c r="C64" i="2"/>
  <c r="G62" i="2"/>
  <c r="G59" i="2"/>
  <c r="E55" i="2"/>
  <c r="E52" i="2"/>
  <c r="C51" i="2"/>
  <c r="F49" i="2"/>
  <c r="C48" i="2"/>
  <c r="G46" i="2"/>
  <c r="G43" i="2"/>
  <c r="E39" i="2"/>
  <c r="E36" i="2"/>
  <c r="C35" i="2"/>
  <c r="F33" i="2"/>
  <c r="C32" i="2"/>
  <c r="G30" i="2"/>
  <c r="G27" i="2"/>
  <c r="E23" i="2"/>
  <c r="E20" i="2"/>
  <c r="C19" i="2"/>
  <c r="F17" i="2"/>
  <c r="C16" i="2"/>
  <c r="G14" i="2"/>
  <c r="G11" i="2"/>
  <c r="AY6" i="1"/>
  <c r="K8" i="1"/>
  <c r="AQ8" i="1"/>
  <c r="AI10" i="1"/>
  <c r="BO10" i="1"/>
  <c r="AA12" i="1"/>
  <c r="BG12" i="1"/>
  <c r="S14" i="1"/>
  <c r="BO15" i="1"/>
  <c r="AQ17" i="1"/>
  <c r="K18" i="1"/>
  <c r="AY18" i="1"/>
  <c r="BG20" i="1"/>
  <c r="F75" i="2"/>
  <c r="C74" i="2"/>
  <c r="G72" i="2"/>
  <c r="G69" i="2"/>
  <c r="E65" i="2"/>
  <c r="E62" i="2"/>
  <c r="C61" i="2"/>
  <c r="F59" i="2"/>
  <c r="C58" i="2"/>
  <c r="G56" i="2"/>
  <c r="G53" i="2"/>
  <c r="E49" i="2"/>
  <c r="E46" i="2"/>
  <c r="C45" i="2"/>
  <c r="F43" i="2"/>
  <c r="C42" i="2"/>
  <c r="G40" i="2"/>
  <c r="G37" i="2"/>
  <c r="E33" i="2"/>
  <c r="E30" i="2"/>
  <c r="C29" i="2"/>
  <c r="F27" i="2"/>
  <c r="C26" i="2"/>
  <c r="G24" i="2"/>
  <c r="G21" i="2"/>
  <c r="E17" i="2"/>
  <c r="E14" i="2"/>
  <c r="C13" i="2"/>
  <c r="F11" i="2"/>
  <c r="R9" i="1"/>
  <c r="BB11" i="1"/>
  <c r="P17" i="1"/>
  <c r="AB17" i="1"/>
  <c r="AJ17" i="1"/>
  <c r="H19" i="1"/>
  <c r="AN19" i="1"/>
  <c r="AZ19" i="1"/>
  <c r="L17" i="1"/>
  <c r="X19" i="1"/>
  <c r="AJ19" i="1"/>
  <c r="BD19" i="1"/>
  <c r="BP19" i="1"/>
  <c r="AY14" i="1"/>
  <c r="BO14" i="1"/>
  <c r="AA15" i="1"/>
  <c r="AQ15" i="1"/>
  <c r="BC15" i="1"/>
  <c r="S16" i="1"/>
  <c r="AI16" i="1"/>
  <c r="AY16" i="1"/>
  <c r="BO16" i="1"/>
  <c r="K17" i="1"/>
  <c r="AA17" i="1"/>
  <c r="AN17" i="1"/>
  <c r="AV17" i="1"/>
  <c r="BL17" i="1"/>
  <c r="BC18" i="1"/>
  <c r="AB19" i="1"/>
  <c r="AQ19" i="1"/>
  <c r="AX9" i="1"/>
  <c r="V11" i="1"/>
  <c r="AX13" i="1"/>
  <c r="AZ17" i="1"/>
  <c r="BH17" i="1"/>
  <c r="BN19" i="1"/>
  <c r="BN18" i="1"/>
  <c r="BN12" i="1"/>
  <c r="BN8" i="1"/>
  <c r="BN14" i="1"/>
  <c r="BN10" i="1"/>
  <c r="BN20" i="1"/>
  <c r="BN17" i="1"/>
  <c r="BN16" i="1"/>
  <c r="BN15" i="1"/>
  <c r="BN11" i="1"/>
  <c r="BN7" i="1"/>
  <c r="BJ20" i="1"/>
  <c r="BJ16" i="1"/>
  <c r="BJ18" i="1"/>
  <c r="BJ17" i="1"/>
  <c r="BJ14" i="1"/>
  <c r="BJ10" i="1"/>
  <c r="BJ8" i="1"/>
  <c r="BJ19" i="1"/>
  <c r="BJ13" i="1"/>
  <c r="BJ9" i="1"/>
  <c r="BJ6" i="1"/>
  <c r="BJ12" i="1"/>
  <c r="BF18" i="1"/>
  <c r="BF17" i="1"/>
  <c r="BF20" i="1"/>
  <c r="BF19" i="1"/>
  <c r="BF16" i="1"/>
  <c r="BF12" i="1"/>
  <c r="BF8" i="1"/>
  <c r="BF10" i="1"/>
  <c r="BF15" i="1"/>
  <c r="BF11" i="1"/>
  <c r="BF7" i="1"/>
  <c r="BF14" i="1"/>
  <c r="BB20" i="1"/>
  <c r="BB16" i="1"/>
  <c r="BB14" i="1"/>
  <c r="BB10" i="1"/>
  <c r="BB12" i="1"/>
  <c r="BB8" i="1"/>
  <c r="BB17" i="1"/>
  <c r="BB13" i="1"/>
  <c r="BB9" i="1"/>
  <c r="BB6" i="1"/>
  <c r="AX19" i="1"/>
  <c r="AX18" i="1"/>
  <c r="AX17" i="1"/>
  <c r="AX12" i="1"/>
  <c r="AX8" i="1"/>
  <c r="AX14" i="1"/>
  <c r="AX15" i="1"/>
  <c r="AX11" i="1"/>
  <c r="AX7" i="1"/>
  <c r="AX10" i="1"/>
  <c r="AT20" i="1"/>
  <c r="AT16" i="1"/>
  <c r="AT19" i="1"/>
  <c r="AT14" i="1"/>
  <c r="AT10" i="1"/>
  <c r="AT13" i="1"/>
  <c r="AT9" i="1"/>
  <c r="AT6" i="1"/>
  <c r="AT18" i="1"/>
  <c r="AT12" i="1"/>
  <c r="AT8" i="1"/>
  <c r="AP18" i="1"/>
  <c r="AP17" i="1"/>
  <c r="AP12" i="1"/>
  <c r="AP8" i="1"/>
  <c r="AP10" i="1"/>
  <c r="AP15" i="1"/>
  <c r="AP11" i="1"/>
  <c r="AP7" i="1"/>
  <c r="AP20" i="1"/>
  <c r="AP16" i="1"/>
  <c r="AP14" i="1"/>
  <c r="AL20" i="1"/>
  <c r="AL16" i="1"/>
  <c r="AL17" i="1"/>
  <c r="AL14" i="1"/>
  <c r="AL10" i="1"/>
  <c r="AL12" i="1"/>
  <c r="AL8" i="1"/>
  <c r="AL18" i="1"/>
  <c r="AL13" i="1"/>
  <c r="AL9" i="1"/>
  <c r="AL6" i="1"/>
  <c r="AL19" i="1"/>
  <c r="AH19" i="1"/>
  <c r="AH18" i="1"/>
  <c r="AH12" i="1"/>
  <c r="AH8" i="1"/>
  <c r="AH14" i="1"/>
  <c r="AH20" i="1"/>
  <c r="AH16" i="1"/>
  <c r="AH15" i="1"/>
  <c r="AH11" i="1"/>
  <c r="AH7" i="1"/>
  <c r="AH10" i="1"/>
  <c r="AD20" i="1"/>
  <c r="AD16" i="1"/>
  <c r="AD18" i="1"/>
  <c r="AD14" i="1"/>
  <c r="AD10" i="1"/>
  <c r="AD13" i="1"/>
  <c r="AD9" i="1"/>
  <c r="AD6" i="1"/>
  <c r="AD17" i="1"/>
  <c r="AD12" i="1"/>
  <c r="AD8" i="1"/>
  <c r="V20" i="1"/>
  <c r="V14" i="1"/>
  <c r="V10" i="1"/>
  <c r="V12" i="1"/>
  <c r="V8" i="1"/>
  <c r="V19" i="1"/>
  <c r="V13" i="1"/>
  <c r="V9" i="1"/>
  <c r="V6" i="1"/>
  <c r="V16" i="1"/>
  <c r="R19" i="1"/>
  <c r="R18" i="1"/>
  <c r="R16" i="1"/>
  <c r="R12" i="1"/>
  <c r="R8" i="1"/>
  <c r="R14" i="1"/>
  <c r="R15" i="1"/>
  <c r="R11" i="1"/>
  <c r="R7" i="1"/>
  <c r="R17" i="1"/>
  <c r="R10" i="1"/>
  <c r="N20" i="1"/>
  <c r="N14" i="1"/>
  <c r="N10" i="1"/>
  <c r="N12" i="1"/>
  <c r="N17" i="1"/>
  <c r="N13" i="1"/>
  <c r="N9" i="1"/>
  <c r="N6" i="1"/>
  <c r="N19" i="1"/>
  <c r="N18" i="1"/>
  <c r="N16" i="1"/>
  <c r="N8" i="1"/>
  <c r="J18" i="1"/>
  <c r="J17" i="1"/>
  <c r="J16" i="1"/>
  <c r="J12" i="1"/>
  <c r="J8" i="1"/>
  <c r="J10" i="1"/>
  <c r="J19" i="1"/>
  <c r="J15" i="1"/>
  <c r="J11" i="1"/>
  <c r="J7" i="1"/>
  <c r="J20" i="1"/>
  <c r="J14" i="1"/>
  <c r="F20" i="1"/>
  <c r="F19" i="1"/>
  <c r="F14" i="1"/>
  <c r="F10" i="1"/>
  <c r="F16" i="1"/>
  <c r="F18" i="1"/>
  <c r="F13" i="1"/>
  <c r="F9" i="1"/>
  <c r="F6" i="1"/>
  <c r="F17" i="1"/>
  <c r="F12" i="1"/>
  <c r="BN6" i="1"/>
  <c r="AH6" i="1"/>
  <c r="F7" i="1"/>
  <c r="AL7" i="1"/>
  <c r="J9" i="1"/>
  <c r="AP9" i="1"/>
  <c r="N11" i="1"/>
  <c r="AT11" i="1"/>
  <c r="J13" i="1"/>
  <c r="AP13" i="1"/>
  <c r="N15" i="1"/>
  <c r="AT15" i="1"/>
  <c r="V17" i="1"/>
  <c r="V18" i="1"/>
  <c r="AP6" i="1"/>
  <c r="J6" i="1"/>
  <c r="AD7" i="1"/>
  <c r="BJ7" i="1"/>
  <c r="F8" i="1"/>
  <c r="AH9" i="1"/>
  <c r="BN9" i="1"/>
  <c r="F11" i="1"/>
  <c r="AL11" i="1"/>
  <c r="AH13" i="1"/>
  <c r="BN13" i="1"/>
  <c r="F15" i="1"/>
  <c r="AL15" i="1"/>
  <c r="AX16" i="1"/>
  <c r="BB18" i="1"/>
  <c r="BB19" i="1"/>
  <c r="Z18" i="1"/>
  <c r="Z17" i="1"/>
  <c r="Z20" i="1"/>
  <c r="Z16" i="1"/>
  <c r="Z12" i="1"/>
  <c r="Z8" i="1"/>
  <c r="Z10" i="1"/>
  <c r="Z15" i="1"/>
  <c r="Z11" i="1"/>
  <c r="Z7" i="1"/>
  <c r="Z19" i="1"/>
  <c r="Z14" i="1"/>
  <c r="AX6" i="1"/>
  <c r="R6" i="1"/>
  <c r="V7" i="1"/>
  <c r="BB7" i="1"/>
  <c r="Z9" i="1"/>
  <c r="BF9" i="1"/>
  <c r="AD11" i="1"/>
  <c r="BJ11" i="1"/>
  <c r="Z13" i="1"/>
  <c r="BF13" i="1"/>
  <c r="AD15" i="1"/>
  <c r="BJ15" i="1"/>
  <c r="AT17" i="1"/>
  <c r="AP19" i="1"/>
  <c r="R20" i="1"/>
  <c r="E6" i="2"/>
  <c r="F7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AW15" i="1"/>
  <c r="Q13" i="1"/>
  <c r="Y20" i="1"/>
  <c r="Q9" i="1"/>
  <c r="M11" i="1"/>
  <c r="BE18" i="1"/>
  <c r="AS6" i="1"/>
  <c r="Y8" i="1"/>
  <c r="AW9" i="1"/>
  <c r="Y12" i="1"/>
  <c r="BE14" i="1"/>
  <c r="Y16" i="1"/>
  <c r="BE8" i="1"/>
  <c r="BQ19" i="1"/>
  <c r="BQ17" i="1"/>
  <c r="BQ15" i="1"/>
  <c r="BQ13" i="1"/>
  <c r="BQ11" i="1"/>
  <c r="BQ9" i="1"/>
  <c r="BQ7" i="1"/>
  <c r="BQ20" i="1"/>
  <c r="BQ18" i="1"/>
  <c r="BQ6" i="1"/>
  <c r="BQ16" i="1"/>
  <c r="BQ14" i="1"/>
  <c r="BQ12" i="1"/>
  <c r="BI20" i="1"/>
  <c r="BI19" i="1"/>
  <c r="BI18" i="1"/>
  <c r="BI17" i="1"/>
  <c r="BI16" i="1"/>
  <c r="BI14" i="1"/>
  <c r="BI12" i="1"/>
  <c r="BI10" i="1"/>
  <c r="BI8" i="1"/>
  <c r="BI13" i="1"/>
  <c r="BI15" i="1"/>
  <c r="BA19" i="1"/>
  <c r="BA17" i="1"/>
  <c r="BA15" i="1"/>
  <c r="BA13" i="1"/>
  <c r="BA11" i="1"/>
  <c r="BA9" i="1"/>
  <c r="BA7" i="1"/>
  <c r="BA20" i="1"/>
  <c r="BA16" i="1"/>
  <c r="BA6" i="1"/>
  <c r="BA18" i="1"/>
  <c r="BA14" i="1"/>
  <c r="BA12" i="1"/>
  <c r="AS20" i="1"/>
  <c r="AS19" i="1"/>
  <c r="AS18" i="1"/>
  <c r="AS17" i="1"/>
  <c r="AS16" i="1"/>
  <c r="AS14" i="1"/>
  <c r="AS12" i="1"/>
  <c r="AS10" i="1"/>
  <c r="AS8" i="1"/>
  <c r="AS13" i="1"/>
  <c r="AS15" i="1"/>
  <c r="AK19" i="1"/>
  <c r="AK17" i="1"/>
  <c r="AK15" i="1"/>
  <c r="AK13" i="1"/>
  <c r="AK11" i="1"/>
  <c r="AK9" i="1"/>
  <c r="AK7" i="1"/>
  <c r="AK18" i="1"/>
  <c r="AK14" i="1"/>
  <c r="AK12" i="1"/>
  <c r="AK6" i="1"/>
  <c r="AK20" i="1"/>
  <c r="AK16" i="1"/>
  <c r="AC20" i="1"/>
  <c r="AC19" i="1"/>
  <c r="AC18" i="1"/>
  <c r="AC17" i="1"/>
  <c r="AC16" i="1"/>
  <c r="AC14" i="1"/>
  <c r="AC12" i="1"/>
  <c r="AC10" i="1"/>
  <c r="AC8" i="1"/>
  <c r="AC15" i="1"/>
  <c r="AC13" i="1"/>
  <c r="U19" i="1"/>
  <c r="U17" i="1"/>
  <c r="U15" i="1"/>
  <c r="U13" i="1"/>
  <c r="U11" i="1"/>
  <c r="U9" i="1"/>
  <c r="U7" i="1"/>
  <c r="U20" i="1"/>
  <c r="U16" i="1"/>
  <c r="U6" i="1"/>
  <c r="U18" i="1"/>
  <c r="U14" i="1"/>
  <c r="U12" i="1"/>
  <c r="M20" i="1"/>
  <c r="M19" i="1"/>
  <c r="M18" i="1"/>
  <c r="M17" i="1"/>
  <c r="M16" i="1"/>
  <c r="M14" i="1"/>
  <c r="M12" i="1"/>
  <c r="M10" i="1"/>
  <c r="M8" i="1"/>
  <c r="M15" i="1"/>
  <c r="M13" i="1"/>
  <c r="E19" i="1"/>
  <c r="E17" i="1"/>
  <c r="E15" i="1"/>
  <c r="E13" i="1"/>
  <c r="E11" i="1"/>
  <c r="E9" i="1"/>
  <c r="E7" i="1"/>
  <c r="E18" i="1"/>
  <c r="E14" i="1"/>
  <c r="E20" i="1"/>
  <c r="E16" i="1"/>
  <c r="E12" i="1"/>
  <c r="AW6" i="1"/>
  <c r="Q6" i="1"/>
  <c r="U8" i="1"/>
  <c r="M9" i="1"/>
  <c r="I10" i="1"/>
  <c r="AG11" i="1"/>
  <c r="BM11" i="1"/>
  <c r="AO12" i="1"/>
  <c r="AG13" i="1"/>
  <c r="I14" i="1"/>
  <c r="BM15" i="1"/>
  <c r="AO16" i="1"/>
  <c r="I18" i="1"/>
  <c r="AO20" i="1"/>
  <c r="BI6" i="1"/>
  <c r="AC6" i="1"/>
  <c r="M7" i="1"/>
  <c r="AS7" i="1"/>
  <c r="E10" i="1"/>
  <c r="AK10" i="1"/>
  <c r="BQ10" i="1"/>
  <c r="AC11" i="1"/>
  <c r="BI11" i="1"/>
  <c r="BE12" i="1"/>
  <c r="Y14" i="1"/>
  <c r="BE16" i="1"/>
  <c r="Y18" i="1"/>
  <c r="BM19" i="1"/>
  <c r="BM17" i="1"/>
  <c r="BM20" i="1"/>
  <c r="BM18" i="1"/>
  <c r="BM16" i="1"/>
  <c r="BM14" i="1"/>
  <c r="BM12" i="1"/>
  <c r="BM10" i="1"/>
  <c r="BM8" i="1"/>
  <c r="BE19" i="1"/>
  <c r="BE17" i="1"/>
  <c r="BE6" i="1"/>
  <c r="BE15" i="1"/>
  <c r="BE13" i="1"/>
  <c r="BE11" i="1"/>
  <c r="BE9" i="1"/>
  <c r="BE7" i="1"/>
  <c r="AW19" i="1"/>
  <c r="AW17" i="1"/>
  <c r="AW20" i="1"/>
  <c r="AW18" i="1"/>
  <c r="AW16" i="1"/>
  <c r="AW14" i="1"/>
  <c r="AW12" i="1"/>
  <c r="AW10" i="1"/>
  <c r="AW8" i="1"/>
  <c r="AO19" i="1"/>
  <c r="AO17" i="1"/>
  <c r="AO6" i="1"/>
  <c r="AO15" i="1"/>
  <c r="AO13" i="1"/>
  <c r="AO11" i="1"/>
  <c r="AO9" i="1"/>
  <c r="AO7" i="1"/>
  <c r="AG19" i="1"/>
  <c r="AG17" i="1"/>
  <c r="AG20" i="1"/>
  <c r="AG18" i="1"/>
  <c r="AG16" i="1"/>
  <c r="AG14" i="1"/>
  <c r="AG12" i="1"/>
  <c r="AG10" i="1"/>
  <c r="AG8" i="1"/>
  <c r="Y19" i="1"/>
  <c r="Y17" i="1"/>
  <c r="Y6" i="1"/>
  <c r="Y15" i="1"/>
  <c r="Y13" i="1"/>
  <c r="Y11" i="1"/>
  <c r="Y9" i="1"/>
  <c r="Y7" i="1"/>
  <c r="Q19" i="1"/>
  <c r="Q17" i="1"/>
  <c r="Q20" i="1"/>
  <c r="Q18" i="1"/>
  <c r="Q16" i="1"/>
  <c r="Q14" i="1"/>
  <c r="Q12" i="1"/>
  <c r="Q10" i="1"/>
  <c r="Q8" i="1"/>
  <c r="I19" i="1"/>
  <c r="I17" i="1"/>
  <c r="I6" i="1"/>
  <c r="I15" i="1"/>
  <c r="I13" i="1"/>
  <c r="I11" i="1"/>
  <c r="I9" i="1"/>
  <c r="I7" i="1"/>
  <c r="Q7" i="1"/>
  <c r="AW7" i="1"/>
  <c r="BA8" i="1"/>
  <c r="AS9" i="1"/>
  <c r="AO10" i="1"/>
  <c r="BM6" i="1"/>
  <c r="AG6" i="1"/>
  <c r="AG7" i="1"/>
  <c r="BM7" i="1"/>
  <c r="E8" i="1"/>
  <c r="AK8" i="1"/>
  <c r="BQ8" i="1"/>
  <c r="AC9" i="1"/>
  <c r="BI9" i="1"/>
  <c r="Y10" i="1"/>
  <c r="BE10" i="1"/>
  <c r="Q11" i="1"/>
  <c r="AW11" i="1"/>
  <c r="I12" i="1"/>
  <c r="BM13" i="1"/>
  <c r="AO14" i="1"/>
  <c r="AG15" i="1"/>
  <c r="I16" i="1"/>
  <c r="AO18" i="1"/>
  <c r="I20" i="1"/>
  <c r="BP20" i="1"/>
  <c r="BP18" i="1"/>
  <c r="BP16" i="1"/>
  <c r="BD20" i="1"/>
  <c r="BD18" i="1"/>
  <c r="BD16" i="1"/>
  <c r="AR20" i="1"/>
  <c r="AR18" i="1"/>
  <c r="AF20" i="1"/>
  <c r="AF18" i="1"/>
  <c r="T20" i="1"/>
  <c r="T18" i="1"/>
  <c r="L20" i="1"/>
  <c r="L18" i="1"/>
  <c r="H7" i="1"/>
  <c r="L7" i="1"/>
  <c r="P7" i="1"/>
  <c r="T7" i="1"/>
  <c r="X7" i="1"/>
  <c r="AB7" i="1"/>
  <c r="AF7" i="1"/>
  <c r="AJ7" i="1"/>
  <c r="AN7" i="1"/>
  <c r="AR7" i="1"/>
  <c r="AV7" i="1"/>
  <c r="AZ7" i="1"/>
  <c r="BD7" i="1"/>
  <c r="BH7" i="1"/>
  <c r="BL7" i="1"/>
  <c r="BP7" i="1"/>
  <c r="H9" i="1"/>
  <c r="L9" i="1"/>
  <c r="P9" i="1"/>
  <c r="T9" i="1"/>
  <c r="X9" i="1"/>
  <c r="AB9" i="1"/>
  <c r="AF9" i="1"/>
  <c r="AJ9" i="1"/>
  <c r="AN9" i="1"/>
  <c r="AR9" i="1"/>
  <c r="AV9" i="1"/>
  <c r="AZ9" i="1"/>
  <c r="BD9" i="1"/>
  <c r="BH9" i="1"/>
  <c r="BL9" i="1"/>
  <c r="BP9" i="1"/>
  <c r="H11" i="1"/>
  <c r="L11" i="1"/>
  <c r="P11" i="1"/>
  <c r="T11" i="1"/>
  <c r="X11" i="1"/>
  <c r="AB11" i="1"/>
  <c r="AF11" i="1"/>
  <c r="AJ11" i="1"/>
  <c r="AN11" i="1"/>
  <c r="AR11" i="1"/>
  <c r="AV11" i="1"/>
  <c r="AZ11" i="1"/>
  <c r="BD11" i="1"/>
  <c r="BH11" i="1"/>
  <c r="BL11" i="1"/>
  <c r="BP11" i="1"/>
  <c r="H13" i="1"/>
  <c r="L13" i="1"/>
  <c r="P13" i="1"/>
  <c r="T13" i="1"/>
  <c r="X13" i="1"/>
  <c r="AB13" i="1"/>
  <c r="AF13" i="1"/>
  <c r="AJ13" i="1"/>
  <c r="AN13" i="1"/>
  <c r="AR13" i="1"/>
  <c r="AV13" i="1"/>
  <c r="AZ13" i="1"/>
  <c r="BD13" i="1"/>
  <c r="BH13" i="1"/>
  <c r="BL13" i="1"/>
  <c r="BP13" i="1"/>
  <c r="L15" i="1"/>
  <c r="P15" i="1"/>
  <c r="T15" i="1"/>
  <c r="X15" i="1"/>
  <c r="AF15" i="1"/>
  <c r="AJ15" i="1"/>
  <c r="AR15" i="1"/>
  <c r="AV15" i="1"/>
  <c r="BD15" i="1"/>
  <c r="BH15" i="1"/>
  <c r="BP15" i="1"/>
  <c r="BL20" i="1"/>
  <c r="BL18" i="1"/>
  <c r="BL16" i="1"/>
  <c r="AZ20" i="1"/>
  <c r="AZ18" i="1"/>
  <c r="AZ16" i="1"/>
  <c r="AN20" i="1"/>
  <c r="AN18" i="1"/>
  <c r="AB20" i="1"/>
  <c r="AB18" i="1"/>
  <c r="H20" i="1"/>
  <c r="H18" i="1"/>
  <c r="BP6" i="1"/>
  <c r="BL6" i="1"/>
  <c r="BD6" i="1"/>
  <c r="AZ6" i="1"/>
  <c r="AR6" i="1"/>
  <c r="AN6" i="1"/>
  <c r="AF6" i="1"/>
  <c r="AB6" i="1"/>
  <c r="T6" i="1"/>
  <c r="L6" i="1"/>
  <c r="H6" i="1"/>
  <c r="BH20" i="1"/>
  <c r="BH18" i="1"/>
  <c r="BH16" i="1"/>
  <c r="AV20" i="1"/>
  <c r="AV18" i="1"/>
  <c r="AJ20" i="1"/>
  <c r="AJ18" i="1"/>
  <c r="X20" i="1"/>
  <c r="X18" i="1"/>
  <c r="P20" i="1"/>
  <c r="P18" i="1"/>
  <c r="H8" i="1"/>
  <c r="L8" i="1"/>
  <c r="P8" i="1"/>
  <c r="T8" i="1"/>
  <c r="X8" i="1"/>
  <c r="AB8" i="1"/>
  <c r="AF8" i="1"/>
  <c r="AJ8" i="1"/>
  <c r="AN8" i="1"/>
  <c r="AR8" i="1"/>
  <c r="AV8" i="1"/>
  <c r="AZ8" i="1"/>
  <c r="BD8" i="1"/>
  <c r="BH8" i="1"/>
  <c r="BL8" i="1"/>
  <c r="BP8" i="1"/>
  <c r="H10" i="1"/>
  <c r="L10" i="1"/>
  <c r="P10" i="1"/>
  <c r="T10" i="1"/>
  <c r="X10" i="1"/>
  <c r="AB10" i="1"/>
  <c r="AF10" i="1"/>
  <c r="AJ10" i="1"/>
  <c r="AN10" i="1"/>
  <c r="AR10" i="1"/>
  <c r="AV10" i="1"/>
  <c r="AZ10" i="1"/>
  <c r="BD10" i="1"/>
  <c r="BH10" i="1"/>
  <c r="BL10" i="1"/>
  <c r="BP10" i="1"/>
  <c r="H12" i="1"/>
  <c r="L12" i="1"/>
  <c r="P12" i="1"/>
  <c r="T12" i="1"/>
  <c r="X12" i="1"/>
  <c r="AB12" i="1"/>
  <c r="AF12" i="1"/>
  <c r="AJ12" i="1"/>
  <c r="AN12" i="1"/>
  <c r="AR12" i="1"/>
  <c r="AV12" i="1"/>
  <c r="AZ12" i="1"/>
  <c r="BD12" i="1"/>
  <c r="BH12" i="1"/>
  <c r="BL12" i="1"/>
  <c r="BP12" i="1"/>
  <c r="H14" i="1"/>
  <c r="L14" i="1"/>
  <c r="P14" i="1"/>
  <c r="T14" i="1"/>
  <c r="X14" i="1"/>
  <c r="AB14" i="1"/>
  <c r="AF14" i="1"/>
  <c r="AJ14" i="1"/>
  <c r="AN14" i="1"/>
  <c r="AR14" i="1"/>
  <c r="AV14" i="1"/>
  <c r="AZ14" i="1"/>
  <c r="BD14" i="1"/>
  <c r="BH14" i="1"/>
  <c r="BL14" i="1"/>
  <c r="BP14" i="1"/>
  <c r="H16" i="1"/>
  <c r="L16" i="1"/>
  <c r="P16" i="1"/>
  <c r="T16" i="1"/>
  <c r="X16" i="1"/>
  <c r="AB16" i="1"/>
  <c r="AF16" i="1"/>
  <c r="AJ16" i="1"/>
  <c r="AN16" i="1"/>
  <c r="AR16" i="1"/>
  <c r="AV16" i="1"/>
  <c r="BX55" i="4" l="1"/>
  <c r="L13" i="28"/>
  <c r="BK349" i="9"/>
  <c r="AD29" i="2"/>
  <c r="AD30" i="2"/>
  <c r="AC19" i="2"/>
  <c r="AC21" i="2"/>
  <c r="AC17" i="2"/>
  <c r="AC18" i="2"/>
  <c r="AC20" i="2"/>
  <c r="BX48" i="4"/>
  <c r="BY48" i="4" s="1"/>
  <c r="BZ48" i="4" s="1"/>
  <c r="CA48" i="4" s="1"/>
  <c r="BR42" i="4"/>
  <c r="BA306" i="9"/>
  <c r="BA308" i="9" s="1"/>
  <c r="BA307" i="9"/>
  <c r="BA309" i="9" s="1"/>
  <c r="BA316" i="9"/>
  <c r="BA317" i="9" s="1"/>
  <c r="BA318" i="9" s="1"/>
  <c r="BA319" i="9" s="1"/>
  <c r="AZ307" i="9"/>
  <c r="AZ309" i="9" s="1"/>
  <c r="AZ306" i="9"/>
  <c r="AZ308" i="9" s="1"/>
  <c r="AZ316" i="9"/>
  <c r="AZ317" i="9" s="1"/>
  <c r="AZ318" i="9" s="1"/>
  <c r="AZ319" i="9" s="1"/>
  <c r="AY307" i="9"/>
  <c r="AY309" i="9" s="1"/>
  <c r="AY306" i="9"/>
  <c r="AY308" i="9" s="1"/>
  <c r="AY316" i="9"/>
  <c r="AY317" i="9" s="1"/>
  <c r="AY318" i="9" s="1"/>
  <c r="AY319" i="9" s="1"/>
  <c r="BK276" i="9"/>
  <c r="BK346" i="9" s="1"/>
  <c r="BK262" i="9"/>
  <c r="BL368" i="9"/>
  <c r="K18" i="28" s="1"/>
  <c r="BK36" i="9"/>
  <c r="AS5" i="3"/>
  <c r="AP5" i="3"/>
  <c r="L92" i="28"/>
  <c r="BM348" i="9" s="1"/>
  <c r="C5" i="3"/>
  <c r="BB313" i="9"/>
  <c r="G27" i="3"/>
  <c r="I39" i="3"/>
  <c r="BT34" i="7"/>
  <c r="BT34" i="17"/>
  <c r="BT34" i="15"/>
  <c r="BT34" i="14"/>
  <c r="BT34" i="16"/>
  <c r="BT34" i="18"/>
  <c r="O28" i="3" s="1"/>
  <c r="P28" i="3" s="1"/>
  <c r="BT34" i="12"/>
  <c r="BT34" i="10"/>
  <c r="BT34" i="13"/>
  <c r="BT34" i="11"/>
  <c r="P27" i="3"/>
  <c r="O46" i="3"/>
  <c r="BU33" i="17"/>
  <c r="R27" i="3" s="1"/>
  <c r="BU33" i="15"/>
  <c r="BU33" i="16"/>
  <c r="BU33" i="14"/>
  <c r="BU33" i="13"/>
  <c r="BU33" i="11"/>
  <c r="BU33" i="10"/>
  <c r="BU33" i="12"/>
  <c r="G30" i="3"/>
  <c r="F54" i="3"/>
  <c r="G29" i="3"/>
  <c r="BR7" i="4"/>
  <c r="BR9" i="4"/>
  <c r="BS42" i="4"/>
  <c r="BT42" i="4" s="1"/>
  <c r="BR41" i="4"/>
  <c r="BS41" i="4" s="1"/>
  <c r="BR59" i="4"/>
  <c r="BR51" i="4"/>
  <c r="BR64" i="4"/>
  <c r="BV35" i="4"/>
  <c r="BU36" i="4"/>
  <c r="BU33" i="7"/>
  <c r="F46" i="3"/>
  <c r="Z46" i="2" s="1"/>
  <c r="CA57" i="4"/>
  <c r="CB57" i="4" s="1"/>
  <c r="BW62" i="4"/>
  <c r="CA58" i="4"/>
  <c r="CB58" i="4" s="1"/>
  <c r="BY55" i="4"/>
  <c r="BZ55" i="4" s="1"/>
  <c r="CA55" i="4" s="1"/>
  <c r="G26" i="3"/>
  <c r="G20" i="3"/>
  <c r="F42" i="3"/>
  <c r="Z42" i="2" s="1"/>
  <c r="G17" i="3"/>
  <c r="F39" i="3"/>
  <c r="Z39" i="2" s="1"/>
  <c r="G18" i="3"/>
  <c r="F40" i="3"/>
  <c r="Z40" i="2" s="1"/>
  <c r="G23" i="3"/>
  <c r="F28" i="3"/>
  <c r="Z28" i="2" s="1"/>
  <c r="AC28" i="2" s="1"/>
  <c r="AD28" i="2" s="1"/>
  <c r="G22" i="3"/>
  <c r="F43" i="3"/>
  <c r="Z43" i="2" s="1"/>
  <c r="F41" i="3"/>
  <c r="Z41" i="2" s="1"/>
  <c r="G19" i="3"/>
  <c r="G25" i="3"/>
  <c r="G24" i="3"/>
  <c r="G21" i="3"/>
  <c r="F12" i="3"/>
  <c r="Z12" i="2" s="1"/>
  <c r="F11" i="3"/>
  <c r="Z11" i="2" s="1"/>
  <c r="F16" i="3"/>
  <c r="F13" i="3"/>
  <c r="Z13" i="2" s="1"/>
  <c r="F10" i="3"/>
  <c r="Z10" i="2" s="1"/>
  <c r="F14" i="3"/>
  <c r="Z14" i="2" s="1"/>
  <c r="F15" i="3"/>
  <c r="Z15" i="2" s="1"/>
  <c r="F9" i="3"/>
  <c r="Z9" i="2" s="1"/>
  <c r="F6" i="3"/>
  <c r="Z6" i="2" s="1"/>
  <c r="F4" i="3"/>
  <c r="F7" i="3"/>
  <c r="Z7" i="2" s="1"/>
  <c r="F3" i="3"/>
  <c r="F5" i="3"/>
  <c r="Z5" i="2" s="1"/>
  <c r="F8" i="3"/>
  <c r="Z8" i="2" s="1"/>
  <c r="F2" i="3"/>
  <c r="AC5" i="2" l="1"/>
  <c r="BL349" i="9"/>
  <c r="Z4" i="2"/>
  <c r="AC4" i="2" s="1"/>
  <c r="F52" i="3"/>
  <c r="BB303" i="9" s="1"/>
  <c r="Z3" i="2"/>
  <c r="AC3" i="2" s="1"/>
  <c r="F51" i="3"/>
  <c r="BB302" i="9" s="1"/>
  <c r="Z2" i="2"/>
  <c r="AC2" i="2" s="1"/>
  <c r="F50" i="3"/>
  <c r="BB301" i="9" s="1"/>
  <c r="Z16" i="2"/>
  <c r="AC6" i="2" s="1"/>
  <c r="F55" i="3"/>
  <c r="AD18" i="2"/>
  <c r="AD17" i="2"/>
  <c r="AC16" i="2"/>
  <c r="AD21" i="2"/>
  <c r="AD20" i="2"/>
  <c r="AD19" i="2"/>
  <c r="AP35" i="3"/>
  <c r="AQ5" i="3"/>
  <c r="AQ2" i="3"/>
  <c r="AQ4" i="3"/>
  <c r="AQ8" i="3"/>
  <c r="AQ6" i="3"/>
  <c r="AQ7" i="3"/>
  <c r="AQ3" i="3"/>
  <c r="C35" i="3"/>
  <c r="D5" i="3"/>
  <c r="D4" i="3"/>
  <c r="D3" i="3"/>
  <c r="D8" i="3"/>
  <c r="D7" i="3"/>
  <c r="D6" i="3"/>
  <c r="D2" i="3"/>
  <c r="AS35" i="3"/>
  <c r="AT5" i="3"/>
  <c r="AT3" i="3"/>
  <c r="AT4" i="3"/>
  <c r="AT7" i="3"/>
  <c r="AT8" i="3"/>
  <c r="AT6" i="3"/>
  <c r="AT2" i="3"/>
  <c r="AZ310" i="9"/>
  <c r="BA310" i="9"/>
  <c r="AY310" i="9"/>
  <c r="BL36" i="9"/>
  <c r="BL276" i="9"/>
  <c r="BL346" i="9" s="1"/>
  <c r="BL262" i="9"/>
  <c r="BM368" i="9"/>
  <c r="L18" i="28" s="1"/>
  <c r="BB312" i="9"/>
  <c r="BU34" i="7"/>
  <c r="BU34" i="16"/>
  <c r="BU34" i="17"/>
  <c r="R28" i="3" s="1"/>
  <c r="S28" i="3" s="1"/>
  <c r="BU34" i="15"/>
  <c r="BU34" i="12"/>
  <c r="BU34" i="11"/>
  <c r="BU34" i="10"/>
  <c r="BU34" i="14"/>
  <c r="BU34" i="13"/>
  <c r="BR7" i="19"/>
  <c r="BR7" i="18"/>
  <c r="BR7" i="15"/>
  <c r="BR7" i="16"/>
  <c r="BR7" i="17"/>
  <c r="BR7" i="14"/>
  <c r="BR7" i="13"/>
  <c r="BR7" i="12"/>
  <c r="BR7" i="11"/>
  <c r="BR7" i="10"/>
  <c r="BT41" i="4"/>
  <c r="BT43" i="4" s="1"/>
  <c r="BV33" i="16"/>
  <c r="U27" i="3" s="1"/>
  <c r="BV33" i="10"/>
  <c r="BV33" i="15"/>
  <c r="BV33" i="14"/>
  <c r="BV33" i="13"/>
  <c r="BV33" i="12"/>
  <c r="BV33" i="11"/>
  <c r="S27" i="3"/>
  <c r="R46" i="3"/>
  <c r="BR9" i="19"/>
  <c r="BR9" i="18"/>
  <c r="BR9" i="17"/>
  <c r="BR9" i="14"/>
  <c r="BR9" i="13"/>
  <c r="BR9" i="15"/>
  <c r="BR9" i="16"/>
  <c r="BR9" i="12"/>
  <c r="BR9" i="11"/>
  <c r="BR9" i="10"/>
  <c r="F53" i="3"/>
  <c r="BB321" i="9" s="1"/>
  <c r="BR7" i="7"/>
  <c r="BR7" i="8"/>
  <c r="I3" i="3" s="1"/>
  <c r="I51" i="3" s="1"/>
  <c r="BR9" i="7"/>
  <c r="BR9" i="8"/>
  <c r="I5" i="3" s="1"/>
  <c r="BR10" i="4"/>
  <c r="BR11" i="4"/>
  <c r="BS43" i="4"/>
  <c r="BR43" i="4"/>
  <c r="BR8" i="4" s="1"/>
  <c r="BW35" i="4"/>
  <c r="BV36" i="4"/>
  <c r="BV33" i="7"/>
  <c r="BU42" i="4"/>
  <c r="BR31" i="4"/>
  <c r="BS64" i="4"/>
  <c r="BS66" i="4" s="1"/>
  <c r="BR66" i="4"/>
  <c r="BR33" i="4" s="1"/>
  <c r="BS59" i="4"/>
  <c r="BT59" i="4" s="1"/>
  <c r="BT61" i="4" s="1"/>
  <c r="BR61" i="4"/>
  <c r="BR27" i="4" s="1"/>
  <c r="BR25" i="4"/>
  <c r="BR12" i="4"/>
  <c r="BR50" i="4"/>
  <c r="BR16" i="4" s="1"/>
  <c r="BR17" i="4"/>
  <c r="BR52" i="4"/>
  <c r="BR18" i="4" s="1"/>
  <c r="BR54" i="4"/>
  <c r="BR20" i="4" s="1"/>
  <c r="BS51" i="4"/>
  <c r="BT51" i="4" s="1"/>
  <c r="BR53" i="4"/>
  <c r="BR19" i="4" s="1"/>
  <c r="BR6" i="4"/>
  <c r="G28" i="3"/>
  <c r="BX62" i="4"/>
  <c r="CB55" i="4"/>
  <c r="CB48" i="4"/>
  <c r="G2" i="3"/>
  <c r="G7" i="3"/>
  <c r="G15" i="3"/>
  <c r="G8" i="3"/>
  <c r="F34" i="3"/>
  <c r="Z34" i="2" s="1"/>
  <c r="G4" i="3"/>
  <c r="G11" i="3"/>
  <c r="F35" i="3"/>
  <c r="Z35" i="2" s="1"/>
  <c r="G5" i="3"/>
  <c r="G6" i="3"/>
  <c r="G10" i="3"/>
  <c r="G12" i="3"/>
  <c r="F44" i="3"/>
  <c r="Z44" i="2" s="1"/>
  <c r="G3" i="3"/>
  <c r="G9" i="3"/>
  <c r="G13" i="3"/>
  <c r="F36" i="3"/>
  <c r="Z36" i="2" s="1"/>
  <c r="G16" i="3"/>
  <c r="G14" i="3"/>
  <c r="F33" i="3"/>
  <c r="Z33" i="2" s="1"/>
  <c r="F32" i="3"/>
  <c r="Z32" i="2" s="1"/>
  <c r="BU41" i="4" l="1"/>
  <c r="BV41" i="4" s="1"/>
  <c r="BS28" i="4"/>
  <c r="BM349" i="9"/>
  <c r="AD6" i="2"/>
  <c r="AD4" i="2"/>
  <c r="AD2" i="2"/>
  <c r="AC1" i="2"/>
  <c r="AD5" i="2"/>
  <c r="AD3" i="2"/>
  <c r="AS37" i="3"/>
  <c r="AT35" i="3" s="1"/>
  <c r="C37" i="3"/>
  <c r="D35" i="3" s="1"/>
  <c r="AP37" i="3"/>
  <c r="AQ35" i="3" s="1"/>
  <c r="BM276" i="9"/>
  <c r="BM346" i="9" s="1"/>
  <c r="BM262" i="9"/>
  <c r="BM36" i="9"/>
  <c r="BB300" i="9"/>
  <c r="G44" i="3"/>
  <c r="BW33" i="11"/>
  <c r="BW33" i="13"/>
  <c r="BW33" i="14"/>
  <c r="BW33" i="15"/>
  <c r="X27" i="3" s="1"/>
  <c r="BW33" i="10"/>
  <c r="BW33" i="12"/>
  <c r="BR6" i="8"/>
  <c r="I2" i="3" s="1"/>
  <c r="BR6" i="19"/>
  <c r="BR6" i="17"/>
  <c r="BR6" i="13"/>
  <c r="BR6" i="18"/>
  <c r="BR6" i="16"/>
  <c r="BR6" i="15"/>
  <c r="BR6" i="14"/>
  <c r="BR6" i="12"/>
  <c r="BR6" i="11"/>
  <c r="BR6" i="10"/>
  <c r="V27" i="3"/>
  <c r="U46" i="3"/>
  <c r="I33" i="3"/>
  <c r="BC302" i="9"/>
  <c r="BV34" i="7"/>
  <c r="BV34" i="16"/>
  <c r="U28" i="3" s="1"/>
  <c r="V28" i="3" s="1"/>
  <c r="BV34" i="15"/>
  <c r="BV34" i="13"/>
  <c r="BV34" i="10"/>
  <c r="BV34" i="14"/>
  <c r="BV34" i="12"/>
  <c r="BV34" i="11"/>
  <c r="BR18" i="19"/>
  <c r="BR18" i="17"/>
  <c r="BR18" i="18"/>
  <c r="BR18" i="14"/>
  <c r="BR18" i="16"/>
  <c r="BR18" i="15"/>
  <c r="BR18" i="13"/>
  <c r="BR18" i="12"/>
  <c r="BR18" i="11"/>
  <c r="BR18" i="10"/>
  <c r="BR24" i="8"/>
  <c r="I19" i="3" s="1"/>
  <c r="BR24" i="16"/>
  <c r="BR24" i="18"/>
  <c r="BR24" i="19"/>
  <c r="BR24" i="17"/>
  <c r="BR24" i="15"/>
  <c r="BR24" i="14"/>
  <c r="BR24" i="12"/>
  <c r="BR24" i="13"/>
  <c r="BR24" i="11"/>
  <c r="BR24" i="10"/>
  <c r="BR19" i="18"/>
  <c r="BR19" i="17"/>
  <c r="BR19" i="19"/>
  <c r="BR19" i="15"/>
  <c r="BR19" i="14"/>
  <c r="BR19" i="16"/>
  <c r="BR19" i="13"/>
  <c r="BR19" i="10"/>
  <c r="BR19" i="12"/>
  <c r="BR19" i="11"/>
  <c r="BR12" i="18"/>
  <c r="BR12" i="19"/>
  <c r="BR12" i="16"/>
  <c r="BR12" i="15"/>
  <c r="BR12" i="17"/>
  <c r="BR12" i="14"/>
  <c r="BR12" i="12"/>
  <c r="BR12" i="10"/>
  <c r="BR12" i="13"/>
  <c r="BR12" i="11"/>
  <c r="BR29" i="8"/>
  <c r="I24" i="3" s="1"/>
  <c r="BR29" i="18"/>
  <c r="BR29" i="19"/>
  <c r="BR29" i="17"/>
  <c r="BR29" i="13"/>
  <c r="BR29" i="14"/>
  <c r="BR29" i="16"/>
  <c r="BR29" i="15"/>
  <c r="BR29" i="12"/>
  <c r="BR29" i="11"/>
  <c r="BR29" i="10"/>
  <c r="BR11" i="19"/>
  <c r="BR11" i="18"/>
  <c r="BR11" i="17"/>
  <c r="BR11" i="15"/>
  <c r="BR11" i="13"/>
  <c r="BR11" i="16"/>
  <c r="BR11" i="14"/>
  <c r="BR11" i="11"/>
  <c r="BR11" i="12"/>
  <c r="BR11" i="10"/>
  <c r="BR31" i="19"/>
  <c r="BR31" i="18"/>
  <c r="BR31" i="17"/>
  <c r="BR31" i="16"/>
  <c r="BR31" i="14"/>
  <c r="BR31" i="15"/>
  <c r="BR31" i="11"/>
  <c r="BR31" i="13"/>
  <c r="BR31" i="12"/>
  <c r="BR31" i="10"/>
  <c r="BR17" i="19"/>
  <c r="BR17" i="17"/>
  <c r="BR17" i="18"/>
  <c r="BR17" i="16"/>
  <c r="BR17" i="13"/>
  <c r="BR17" i="15"/>
  <c r="BR17" i="14"/>
  <c r="BR17" i="12"/>
  <c r="BR17" i="10"/>
  <c r="BR17" i="11"/>
  <c r="BR8" i="18"/>
  <c r="BR8" i="17"/>
  <c r="BR8" i="14"/>
  <c r="BR8" i="19"/>
  <c r="BR8" i="13"/>
  <c r="BR8" i="16"/>
  <c r="BR8" i="15"/>
  <c r="BR8" i="11"/>
  <c r="BR8" i="12"/>
  <c r="BR8" i="10"/>
  <c r="BR16" i="19"/>
  <c r="BR16" i="18"/>
  <c r="BR16" i="17"/>
  <c r="BR16" i="15"/>
  <c r="BR16" i="16"/>
  <c r="BR16" i="13"/>
  <c r="BR16" i="14"/>
  <c r="BR16" i="11"/>
  <c r="BR16" i="12"/>
  <c r="BR16" i="10"/>
  <c r="BR15" i="8"/>
  <c r="I11" i="3" s="1"/>
  <c r="BR15" i="19"/>
  <c r="BR15" i="17"/>
  <c r="BR15" i="18"/>
  <c r="BR15" i="16"/>
  <c r="BR15" i="15"/>
  <c r="BR15" i="14"/>
  <c r="BR15" i="10"/>
  <c r="BR15" i="13"/>
  <c r="BR15" i="12"/>
  <c r="BR15" i="11"/>
  <c r="BR26" i="16"/>
  <c r="BR26" i="19"/>
  <c r="BR26" i="18"/>
  <c r="BR26" i="17"/>
  <c r="BR26" i="15"/>
  <c r="BR26" i="14"/>
  <c r="BR26" i="11"/>
  <c r="BR26" i="13"/>
  <c r="BR26" i="12"/>
  <c r="BR26" i="10"/>
  <c r="BR10" i="12"/>
  <c r="BR10" i="18"/>
  <c r="BR10" i="17"/>
  <c r="BR10" i="19"/>
  <c r="BR10" i="14"/>
  <c r="BR10" i="15"/>
  <c r="BR10" i="16"/>
  <c r="BR10" i="11"/>
  <c r="BR10" i="13"/>
  <c r="BR10" i="10"/>
  <c r="BT64" i="4"/>
  <c r="BT66" i="4" s="1"/>
  <c r="BR18" i="7"/>
  <c r="BR18" i="8"/>
  <c r="I14" i="3" s="1"/>
  <c r="BR16" i="7"/>
  <c r="BR16" i="8"/>
  <c r="I12" i="3" s="1"/>
  <c r="BR8" i="7"/>
  <c r="BR8" i="8"/>
  <c r="I4" i="3" s="1"/>
  <c r="BR10" i="7"/>
  <c r="BR10" i="8"/>
  <c r="I6" i="3" s="1"/>
  <c r="BR19" i="7"/>
  <c r="BR19" i="8"/>
  <c r="I15" i="3" s="1"/>
  <c r="BR12" i="7"/>
  <c r="BR12" i="8"/>
  <c r="I8" i="3" s="1"/>
  <c r="BR26" i="7"/>
  <c r="BR26" i="8"/>
  <c r="I21" i="3" s="1"/>
  <c r="BR31" i="7"/>
  <c r="BR31" i="8"/>
  <c r="I26" i="3" s="1"/>
  <c r="BR17" i="7"/>
  <c r="BR17" i="8"/>
  <c r="I13" i="3" s="1"/>
  <c r="BR11" i="7"/>
  <c r="BR11" i="8"/>
  <c r="I7" i="3" s="1"/>
  <c r="BS61" i="4"/>
  <c r="BR6" i="7"/>
  <c r="BS5" i="4"/>
  <c r="BS50" i="4"/>
  <c r="BS53" i="4"/>
  <c r="BT53" i="4" s="1"/>
  <c r="BS54" i="4"/>
  <c r="BT54" i="4" s="1"/>
  <c r="BS52" i="4"/>
  <c r="BT52" i="4" s="1"/>
  <c r="BU51" i="4"/>
  <c r="BR29" i="7"/>
  <c r="BX35" i="4"/>
  <c r="BW36" i="4"/>
  <c r="BW33" i="7"/>
  <c r="BR15" i="7"/>
  <c r="BS13" i="4"/>
  <c r="BT50" i="4"/>
  <c r="BU43" i="4"/>
  <c r="BR24" i="7"/>
  <c r="BS22" i="4"/>
  <c r="BW41" i="4"/>
  <c r="G41" i="3"/>
  <c r="BU59" i="4"/>
  <c r="BV59" i="4" s="1"/>
  <c r="BV61" i="4" s="1"/>
  <c r="BV42" i="4"/>
  <c r="BY62" i="4"/>
  <c r="G40" i="3"/>
  <c r="G43" i="3"/>
  <c r="G42" i="3"/>
  <c r="G39" i="3"/>
  <c r="F37" i="3"/>
  <c r="Z37" i="2" s="1"/>
  <c r="I55" i="3" l="1"/>
  <c r="I50" i="3"/>
  <c r="BC301" i="9" s="1"/>
  <c r="J12" i="3"/>
  <c r="D37" i="3"/>
  <c r="D36" i="3"/>
  <c r="D33" i="3"/>
  <c r="D32" i="3"/>
  <c r="D34" i="3"/>
  <c r="AQ37" i="3"/>
  <c r="AQ33" i="3"/>
  <c r="AQ32" i="3"/>
  <c r="AQ36" i="3"/>
  <c r="AQ34" i="3"/>
  <c r="AT37" i="3"/>
  <c r="AT33" i="3"/>
  <c r="AT34" i="3"/>
  <c r="AT32" i="3"/>
  <c r="AT36" i="3"/>
  <c r="G37" i="3"/>
  <c r="I32" i="3"/>
  <c r="Y27" i="3"/>
  <c r="X46" i="3"/>
  <c r="BW34" i="7"/>
  <c r="BW34" i="14"/>
  <c r="BW34" i="10"/>
  <c r="BW34" i="13"/>
  <c r="BW34" i="15"/>
  <c r="X28" i="3" s="1"/>
  <c r="Y28" i="3" s="1"/>
  <c r="BW34" i="11"/>
  <c r="BW34" i="12"/>
  <c r="BX33" i="13"/>
  <c r="BX33" i="14"/>
  <c r="AA27" i="3" s="1"/>
  <c r="BX33" i="12"/>
  <c r="BX33" i="11"/>
  <c r="BX33" i="10"/>
  <c r="J26" i="3"/>
  <c r="BU64" i="4"/>
  <c r="BU66" i="4" s="1"/>
  <c r="J7" i="3"/>
  <c r="J8" i="3"/>
  <c r="J16" i="3"/>
  <c r="J9" i="3"/>
  <c r="J10" i="3"/>
  <c r="J11" i="3"/>
  <c r="J18" i="3"/>
  <c r="J17" i="3"/>
  <c r="J19" i="3"/>
  <c r="J20" i="3"/>
  <c r="I41" i="3"/>
  <c r="J6" i="3"/>
  <c r="I53" i="3"/>
  <c r="BC321" i="9" s="1"/>
  <c r="J13" i="3"/>
  <c r="I35" i="3"/>
  <c r="J23" i="3"/>
  <c r="J22" i="3"/>
  <c r="J24" i="3"/>
  <c r="J25" i="3"/>
  <c r="J21" i="3"/>
  <c r="BC313" i="9"/>
  <c r="I43" i="3"/>
  <c r="J15" i="3"/>
  <c r="I34" i="3"/>
  <c r="J2" i="3"/>
  <c r="J3" i="3"/>
  <c r="J4" i="3"/>
  <c r="J14" i="3"/>
  <c r="J5" i="3"/>
  <c r="BW59" i="4"/>
  <c r="BW61" i="4" s="1"/>
  <c r="BV51" i="4"/>
  <c r="BS30" i="4"/>
  <c r="BS31" i="4"/>
  <c r="BS32" i="4"/>
  <c r="BS33" i="4"/>
  <c r="BS29" i="4"/>
  <c r="BS7" i="4"/>
  <c r="BS8" i="4"/>
  <c r="BS6" i="4"/>
  <c r="BS12" i="4"/>
  <c r="BS11" i="4"/>
  <c r="BS10" i="4"/>
  <c r="BS9" i="4"/>
  <c r="BV43" i="4"/>
  <c r="BS23" i="4"/>
  <c r="BS25" i="4"/>
  <c r="BS26" i="4"/>
  <c r="BS27" i="4"/>
  <c r="BS24" i="4"/>
  <c r="BU53" i="4"/>
  <c r="BW42" i="4"/>
  <c r="BX42" i="4" s="1"/>
  <c r="BS21" i="4"/>
  <c r="BS14" i="4"/>
  <c r="BS18" i="4"/>
  <c r="BS17" i="4"/>
  <c r="BS15" i="4"/>
  <c r="BS19" i="4"/>
  <c r="BS16" i="4"/>
  <c r="BS20" i="4"/>
  <c r="BU50" i="4"/>
  <c r="BU54" i="4"/>
  <c r="BU52" i="4"/>
  <c r="BU61" i="4"/>
  <c r="BY35" i="4"/>
  <c r="BX33" i="7"/>
  <c r="BX36" i="4"/>
  <c r="BX41" i="4"/>
  <c r="BZ62" i="4"/>
  <c r="G33" i="3"/>
  <c r="G32" i="3"/>
  <c r="G34" i="3"/>
  <c r="G36" i="3"/>
  <c r="G35" i="3"/>
  <c r="BT28" i="4" l="1"/>
  <c r="BY42" i="4"/>
  <c r="BV64" i="4"/>
  <c r="BV66" i="4" s="1"/>
  <c r="BX34" i="7"/>
  <c r="BX34" i="14"/>
  <c r="AA28" i="3" s="1"/>
  <c r="AB28" i="3" s="1"/>
  <c r="BX34" i="13"/>
  <c r="BX34" i="12"/>
  <c r="BX34" i="10"/>
  <c r="BX34" i="11"/>
  <c r="AB27" i="3"/>
  <c r="AA46" i="3"/>
  <c r="BY33" i="13"/>
  <c r="AD27" i="3" s="1"/>
  <c r="BY33" i="11"/>
  <c r="BY33" i="10"/>
  <c r="BY33" i="12"/>
  <c r="BW43" i="4"/>
  <c r="BS14" i="7"/>
  <c r="BS14" i="18"/>
  <c r="BS14" i="19"/>
  <c r="L10" i="3" s="1"/>
  <c r="BS14" i="17"/>
  <c r="BS14" i="14"/>
  <c r="BS14" i="16"/>
  <c r="BS14" i="13"/>
  <c r="BS14" i="15"/>
  <c r="BS14" i="10"/>
  <c r="BS14" i="12"/>
  <c r="BS14" i="11"/>
  <c r="BS24" i="7"/>
  <c r="BS24" i="18"/>
  <c r="BS24" i="19"/>
  <c r="L19" i="3" s="1"/>
  <c r="BS24" i="17"/>
  <c r="BS24" i="16"/>
  <c r="BS24" i="15"/>
  <c r="BS24" i="14"/>
  <c r="BS24" i="11"/>
  <c r="BS24" i="13"/>
  <c r="BS24" i="12"/>
  <c r="BS24" i="10"/>
  <c r="BS19" i="7"/>
  <c r="BS19" i="17"/>
  <c r="BS19" i="18"/>
  <c r="BS19" i="19"/>
  <c r="L15" i="3" s="1"/>
  <c r="BS19" i="15"/>
  <c r="BS19" i="14"/>
  <c r="BS19" i="16"/>
  <c r="BS19" i="12"/>
  <c r="BS19" i="11"/>
  <c r="BS19" i="10"/>
  <c r="BS19" i="13"/>
  <c r="BS16" i="7"/>
  <c r="BS16" i="11"/>
  <c r="BS16" i="19"/>
  <c r="L12" i="3" s="1"/>
  <c r="BS16" i="18"/>
  <c r="BS16" i="17"/>
  <c r="BS16" i="16"/>
  <c r="BS16" i="15"/>
  <c r="BS16" i="14"/>
  <c r="BS16" i="12"/>
  <c r="BS16" i="10"/>
  <c r="BS16" i="13"/>
  <c r="BS23" i="7"/>
  <c r="BS23" i="17"/>
  <c r="BS23" i="13"/>
  <c r="BS23" i="19"/>
  <c r="L18" i="3" s="1"/>
  <c r="BS23" i="18"/>
  <c r="BS23" i="16"/>
  <c r="BS23" i="15"/>
  <c r="BS23" i="14"/>
  <c r="BS23" i="11"/>
  <c r="BS23" i="12"/>
  <c r="BS23" i="10"/>
  <c r="BS22" i="18"/>
  <c r="BS22" i="19"/>
  <c r="L17" i="3" s="1"/>
  <c r="BS22" i="17"/>
  <c r="BS22" i="16"/>
  <c r="BS22" i="14"/>
  <c r="BS22" i="15"/>
  <c r="BS22" i="12"/>
  <c r="BS22" i="11"/>
  <c r="BS22" i="13"/>
  <c r="BS22" i="10"/>
  <c r="BS11" i="7"/>
  <c r="BS11" i="16"/>
  <c r="BS11" i="19"/>
  <c r="L7" i="3" s="1"/>
  <c r="BS11" i="18"/>
  <c r="BS11" i="17"/>
  <c r="BS11" i="13"/>
  <c r="BS11" i="15"/>
  <c r="BS11" i="14"/>
  <c r="BS11" i="11"/>
  <c r="BS11" i="12"/>
  <c r="BS11" i="10"/>
  <c r="BS7" i="7"/>
  <c r="BS7" i="19"/>
  <c r="L3" i="3" s="1"/>
  <c r="BS7" i="17"/>
  <c r="BS7" i="18"/>
  <c r="BS7" i="12"/>
  <c r="BS7" i="16"/>
  <c r="BS7" i="13"/>
  <c r="BS7" i="15"/>
  <c r="BS7" i="14"/>
  <c r="BS7" i="10"/>
  <c r="BS7" i="11"/>
  <c r="BS29" i="7"/>
  <c r="BS29" i="19"/>
  <c r="L24" i="3" s="1"/>
  <c r="BS29" i="17"/>
  <c r="BS29" i="18"/>
  <c r="BS29" i="16"/>
  <c r="BS29" i="15"/>
  <c r="BS29" i="14"/>
  <c r="BS29" i="12"/>
  <c r="BS29" i="11"/>
  <c r="BS29" i="13"/>
  <c r="BS29" i="10"/>
  <c r="BS15" i="7"/>
  <c r="BS15" i="18"/>
  <c r="BS15" i="15"/>
  <c r="BS15" i="19"/>
  <c r="L11" i="3" s="1"/>
  <c r="BS15" i="17"/>
  <c r="BS15" i="16"/>
  <c r="BS15" i="14"/>
  <c r="BS15" i="13"/>
  <c r="BS15" i="12"/>
  <c r="BS15" i="11"/>
  <c r="BS15" i="10"/>
  <c r="BS17" i="7"/>
  <c r="BS17" i="19"/>
  <c r="L13" i="3" s="1"/>
  <c r="BS17" i="17"/>
  <c r="BS17" i="18"/>
  <c r="BS17" i="16"/>
  <c r="BS17" i="14"/>
  <c r="BS17" i="13"/>
  <c r="BS17" i="15"/>
  <c r="BS17" i="11"/>
  <c r="BS17" i="12"/>
  <c r="BS17" i="10"/>
  <c r="BS26" i="7"/>
  <c r="BS26" i="19"/>
  <c r="L21" i="3" s="1"/>
  <c r="BS26" i="18"/>
  <c r="BS26" i="17"/>
  <c r="BS26" i="13"/>
  <c r="BS26" i="16"/>
  <c r="BS26" i="15"/>
  <c r="BS26" i="14"/>
  <c r="BS26" i="11"/>
  <c r="BS26" i="10"/>
  <c r="BS26" i="12"/>
  <c r="BS12" i="7"/>
  <c r="BS12" i="19"/>
  <c r="L8" i="3" s="1"/>
  <c r="BS12" i="17"/>
  <c r="BS12" i="18"/>
  <c r="BS12" i="14"/>
  <c r="BS12" i="13"/>
  <c r="BS12" i="16"/>
  <c r="BS12" i="15"/>
  <c r="BS12" i="11"/>
  <c r="BS12" i="12"/>
  <c r="BS12" i="10"/>
  <c r="BS27" i="18"/>
  <c r="BS27" i="19"/>
  <c r="L22" i="3" s="1"/>
  <c r="BS27" i="17"/>
  <c r="BS27" i="16"/>
  <c r="BS27" i="14"/>
  <c r="BS27" i="15"/>
  <c r="BS27" i="10"/>
  <c r="BS27" i="13"/>
  <c r="BS27" i="11"/>
  <c r="BS27" i="12"/>
  <c r="BS28" i="7"/>
  <c r="BS28" i="18"/>
  <c r="BS28" i="19"/>
  <c r="L23" i="3" s="1"/>
  <c r="BS28" i="17"/>
  <c r="BS28" i="15"/>
  <c r="BS28" i="13"/>
  <c r="BS28" i="14"/>
  <c r="BS28" i="16"/>
  <c r="BS28" i="11"/>
  <c r="BS28" i="12"/>
  <c r="BS28" i="10"/>
  <c r="I37" i="3"/>
  <c r="BS20" i="18"/>
  <c r="BS20" i="17"/>
  <c r="BS20" i="19"/>
  <c r="L16" i="3" s="1"/>
  <c r="BS20" i="13"/>
  <c r="BS20" i="15"/>
  <c r="BS20" i="16"/>
  <c r="BS20" i="14"/>
  <c r="BS20" i="11"/>
  <c r="BS20" i="12"/>
  <c r="BS20" i="10"/>
  <c r="BS10" i="7"/>
  <c r="BS10" i="10"/>
  <c r="BS10" i="18"/>
  <c r="BS10" i="17"/>
  <c r="BS10" i="19"/>
  <c r="L6" i="3" s="1"/>
  <c r="BS10" i="12"/>
  <c r="BS10" i="16"/>
  <c r="BS10" i="15"/>
  <c r="BS10" i="14"/>
  <c r="BS10" i="13"/>
  <c r="BS10" i="11"/>
  <c r="BS18" i="7"/>
  <c r="BS18" i="19"/>
  <c r="L14" i="3" s="1"/>
  <c r="BS18" i="18"/>
  <c r="BS18" i="17"/>
  <c r="BS18" i="15"/>
  <c r="BS18" i="14"/>
  <c r="BS18" i="13"/>
  <c r="BS18" i="16"/>
  <c r="BS18" i="12"/>
  <c r="BS18" i="11"/>
  <c r="BS18" i="10"/>
  <c r="BS13" i="7"/>
  <c r="BS13" i="19"/>
  <c r="L9" i="3" s="1"/>
  <c r="BS13" i="18"/>
  <c r="BS13" i="12"/>
  <c r="BS13" i="17"/>
  <c r="BS13" i="14"/>
  <c r="BS13" i="16"/>
  <c r="BS13" i="15"/>
  <c r="BS13" i="10"/>
  <c r="BS13" i="13"/>
  <c r="BS13" i="11"/>
  <c r="BS25" i="7"/>
  <c r="BS25" i="17"/>
  <c r="BS25" i="19"/>
  <c r="L20" i="3" s="1"/>
  <c r="BS25" i="18"/>
  <c r="BS25" i="15"/>
  <c r="BS25" i="14"/>
  <c r="BS25" i="16"/>
  <c r="BS25" i="13"/>
  <c r="BS25" i="12"/>
  <c r="BS25" i="11"/>
  <c r="BS25" i="10"/>
  <c r="BS9" i="7"/>
  <c r="BS9" i="13"/>
  <c r="BS9" i="19"/>
  <c r="L5" i="3" s="1"/>
  <c r="BS9" i="18"/>
  <c r="BS9" i="17"/>
  <c r="BS9" i="12"/>
  <c r="BS9" i="15"/>
  <c r="BS9" i="14"/>
  <c r="BS9" i="16"/>
  <c r="BS9" i="11"/>
  <c r="BS9" i="10"/>
  <c r="BS6" i="17"/>
  <c r="BS6" i="18"/>
  <c r="BS6" i="19"/>
  <c r="L2" i="3" s="1"/>
  <c r="BS6" i="16"/>
  <c r="BS6" i="14"/>
  <c r="BS6" i="15"/>
  <c r="BS6" i="10"/>
  <c r="BS6" i="12"/>
  <c r="BS6" i="11"/>
  <c r="BS6" i="13"/>
  <c r="BS31" i="7"/>
  <c r="BS31" i="18"/>
  <c r="BS31" i="19"/>
  <c r="L26" i="3" s="1"/>
  <c r="BS31" i="17"/>
  <c r="BS31" i="14"/>
  <c r="BS31" i="16"/>
  <c r="BS31" i="15"/>
  <c r="BS31" i="11"/>
  <c r="BS31" i="10"/>
  <c r="BS31" i="13"/>
  <c r="BS31" i="12"/>
  <c r="I44" i="3"/>
  <c r="BS8" i="7"/>
  <c r="BS8" i="19"/>
  <c r="L4" i="3" s="1"/>
  <c r="BS8" i="18"/>
  <c r="BS8" i="17"/>
  <c r="BS8" i="16"/>
  <c r="BS8" i="14"/>
  <c r="BS8" i="15"/>
  <c r="BS8" i="12"/>
  <c r="BS8" i="11"/>
  <c r="BS8" i="13"/>
  <c r="BS8" i="10"/>
  <c r="BS30" i="7"/>
  <c r="BS30" i="19"/>
  <c r="L25" i="3" s="1"/>
  <c r="BS30" i="17"/>
  <c r="BS30" i="18"/>
  <c r="BS30" i="16"/>
  <c r="BS30" i="14"/>
  <c r="BS30" i="15"/>
  <c r="BS30" i="13"/>
  <c r="BS30" i="12"/>
  <c r="BS30" i="11"/>
  <c r="BS30" i="10"/>
  <c r="BX59" i="4"/>
  <c r="BS22" i="7"/>
  <c r="BT22" i="4"/>
  <c r="BZ42" i="4"/>
  <c r="CA42" i="4" s="1"/>
  <c r="BV50" i="4"/>
  <c r="BV53" i="4"/>
  <c r="BV54" i="4"/>
  <c r="BV52" i="4"/>
  <c r="BS27" i="7"/>
  <c r="BY41" i="4"/>
  <c r="BX43" i="4"/>
  <c r="BW51" i="4"/>
  <c r="BS6" i="7"/>
  <c r="BT5" i="4"/>
  <c r="BZ35" i="4"/>
  <c r="BY33" i="7"/>
  <c r="BY36" i="4"/>
  <c r="BS20" i="7"/>
  <c r="BT13" i="4"/>
  <c r="CA62" i="4"/>
  <c r="CB62" i="4" s="1"/>
  <c r="L51" i="3" l="1"/>
  <c r="BD302" i="9" s="1"/>
  <c r="BW64" i="4"/>
  <c r="BX64" i="4" s="1"/>
  <c r="L55" i="3"/>
  <c r="L50" i="3"/>
  <c r="BD301" i="9" s="1"/>
  <c r="J41" i="3"/>
  <c r="J34" i="3"/>
  <c r="BY34" i="7"/>
  <c r="BY34" i="11"/>
  <c r="BY34" i="13"/>
  <c r="AD28" i="3" s="1"/>
  <c r="AE28" i="3" s="1"/>
  <c r="BY34" i="10"/>
  <c r="BY34" i="12"/>
  <c r="BZ33" i="10"/>
  <c r="BZ33" i="12"/>
  <c r="AG27" i="3" s="1"/>
  <c r="BZ33" i="11"/>
  <c r="AE27" i="3"/>
  <c r="AD46" i="3"/>
  <c r="J43" i="3"/>
  <c r="J35" i="3"/>
  <c r="M9" i="3"/>
  <c r="M25" i="3"/>
  <c r="M4" i="3"/>
  <c r="L34" i="3"/>
  <c r="M14" i="3"/>
  <c r="L53" i="3"/>
  <c r="BD321" i="9" s="1"/>
  <c r="M6" i="3"/>
  <c r="BD312" i="9"/>
  <c r="M16" i="3"/>
  <c r="L36" i="3"/>
  <c r="M22" i="3"/>
  <c r="M7" i="3"/>
  <c r="M18" i="3"/>
  <c r="L40" i="3"/>
  <c r="M12" i="3"/>
  <c r="M26" i="3"/>
  <c r="M20" i="3"/>
  <c r="L54" i="3"/>
  <c r="L42" i="3"/>
  <c r="M23" i="3"/>
  <c r="M13" i="3"/>
  <c r="M10" i="3"/>
  <c r="J40" i="3"/>
  <c r="J44" i="3"/>
  <c r="J39" i="3"/>
  <c r="J42" i="3"/>
  <c r="M5" i="3"/>
  <c r="L35" i="3"/>
  <c r="BD313" i="9"/>
  <c r="M21" i="3"/>
  <c r="L43" i="3"/>
  <c r="M11" i="3"/>
  <c r="M3" i="3"/>
  <c r="L33" i="3"/>
  <c r="M15" i="3"/>
  <c r="M19" i="3"/>
  <c r="L41" i="3"/>
  <c r="M2" i="3"/>
  <c r="L32" i="3"/>
  <c r="J36" i="3"/>
  <c r="J33" i="3"/>
  <c r="J37" i="3"/>
  <c r="J32" i="3"/>
  <c r="M8" i="3"/>
  <c r="M24" i="3"/>
  <c r="M17" i="3"/>
  <c r="L39" i="3"/>
  <c r="BX61" i="4"/>
  <c r="BY59" i="4"/>
  <c r="BT8" i="4"/>
  <c r="BT11" i="4"/>
  <c r="BT7" i="4"/>
  <c r="BT6" i="4"/>
  <c r="BT10" i="4"/>
  <c r="BT12" i="4"/>
  <c r="BT9" i="4"/>
  <c r="CB42" i="4"/>
  <c r="BY43" i="4"/>
  <c r="BZ41" i="4"/>
  <c r="CA41" i="4" s="1"/>
  <c r="BW50" i="4"/>
  <c r="BW53" i="4"/>
  <c r="BW52" i="4"/>
  <c r="BW54" i="4"/>
  <c r="BT27" i="4"/>
  <c r="BT23" i="4"/>
  <c r="BT24" i="4"/>
  <c r="BT25" i="4"/>
  <c r="BT26" i="4"/>
  <c r="BX51" i="4"/>
  <c r="CA35" i="4"/>
  <c r="BZ33" i="7"/>
  <c r="BZ36" i="4"/>
  <c r="BT32" i="4"/>
  <c r="BT30" i="4"/>
  <c r="BT29" i="4"/>
  <c r="BT33" i="4"/>
  <c r="BT31" i="4"/>
  <c r="BT19" i="4"/>
  <c r="BT14" i="4"/>
  <c r="BT16" i="4"/>
  <c r="BT20" i="4"/>
  <c r="BT15" i="4"/>
  <c r="BT18" i="4"/>
  <c r="BT21" i="4"/>
  <c r="BT17" i="4"/>
  <c r="BU28" i="4" l="1"/>
  <c r="BW66" i="4"/>
  <c r="AH27" i="3"/>
  <c r="AG46" i="3"/>
  <c r="CA33" i="10"/>
  <c r="CA33" i="11"/>
  <c r="AJ27" i="3" s="1"/>
  <c r="BZ34" i="7"/>
  <c r="BZ34" i="12"/>
  <c r="AG28" i="3" s="1"/>
  <c r="AH28" i="3" s="1"/>
  <c r="BZ34" i="11"/>
  <c r="BZ34" i="10"/>
  <c r="BT15" i="7"/>
  <c r="BT15" i="18"/>
  <c r="O11" i="3" s="1"/>
  <c r="BT15" i="17"/>
  <c r="BT15" i="15"/>
  <c r="BT15" i="14"/>
  <c r="BT15" i="16"/>
  <c r="BT15" i="10"/>
  <c r="BT15" i="13"/>
  <c r="BT15" i="12"/>
  <c r="BT15" i="11"/>
  <c r="BT26" i="7"/>
  <c r="BT26" i="18"/>
  <c r="O21" i="3" s="1"/>
  <c r="BT26" i="17"/>
  <c r="BT26" i="13"/>
  <c r="BT26" i="14"/>
  <c r="BT26" i="16"/>
  <c r="BT26" i="15"/>
  <c r="BT26" i="12"/>
  <c r="BT26" i="11"/>
  <c r="BT26" i="10"/>
  <c r="BT8" i="7"/>
  <c r="BT8" i="17"/>
  <c r="BT8" i="10"/>
  <c r="BT8" i="18"/>
  <c r="O4" i="3" s="1"/>
  <c r="BT8" i="14"/>
  <c r="BT8" i="13"/>
  <c r="BT8" i="16"/>
  <c r="BT8" i="15"/>
  <c r="BT8" i="11"/>
  <c r="BT8" i="12"/>
  <c r="BT20" i="17"/>
  <c r="BT20" i="18"/>
  <c r="O16" i="3" s="1"/>
  <c r="BT20" i="15"/>
  <c r="BT20" i="16"/>
  <c r="BT20" i="14"/>
  <c r="BT20" i="10"/>
  <c r="BT20" i="12"/>
  <c r="BT20" i="13"/>
  <c r="BT20" i="11"/>
  <c r="BT31" i="7"/>
  <c r="BT31" i="17"/>
  <c r="BT31" i="18"/>
  <c r="O26" i="3" s="1"/>
  <c r="BT31" i="16"/>
  <c r="BT31" i="14"/>
  <c r="BT31" i="13"/>
  <c r="BT31" i="15"/>
  <c r="BT31" i="12"/>
  <c r="BT31" i="11"/>
  <c r="BT31" i="10"/>
  <c r="BT25" i="7"/>
  <c r="BT25" i="18"/>
  <c r="O20" i="3" s="1"/>
  <c r="BT25" i="17"/>
  <c r="BT25" i="16"/>
  <c r="BT25" i="14"/>
  <c r="BT25" i="15"/>
  <c r="BT25" i="10"/>
  <c r="BT25" i="11"/>
  <c r="BT25" i="12"/>
  <c r="BT25" i="13"/>
  <c r="BT10" i="7"/>
  <c r="BT10" i="16"/>
  <c r="BT10" i="18"/>
  <c r="O6" i="3" s="1"/>
  <c r="BT10" i="17"/>
  <c r="BT10" i="15"/>
  <c r="BT10" i="13"/>
  <c r="BT10" i="14"/>
  <c r="BT10" i="11"/>
  <c r="BT10" i="10"/>
  <c r="BT10" i="12"/>
  <c r="BT17" i="7"/>
  <c r="BT17" i="18"/>
  <c r="O13" i="3" s="1"/>
  <c r="BT17" i="16"/>
  <c r="BT17" i="17"/>
  <c r="BT17" i="14"/>
  <c r="BT17" i="15"/>
  <c r="BT17" i="13"/>
  <c r="BT17" i="11"/>
  <c r="BT17" i="12"/>
  <c r="BT17" i="10"/>
  <c r="BT13" i="7"/>
  <c r="BT13" i="18"/>
  <c r="O9" i="3" s="1"/>
  <c r="BT13" i="17"/>
  <c r="BT13" i="16"/>
  <c r="BT13" i="15"/>
  <c r="BT13" i="14"/>
  <c r="BT13" i="13"/>
  <c r="BT13" i="10"/>
  <c r="BT13" i="12"/>
  <c r="BT13" i="11"/>
  <c r="BT27" i="10"/>
  <c r="BT27" i="18"/>
  <c r="O22" i="3" s="1"/>
  <c r="BT27" i="16"/>
  <c r="BT27" i="15"/>
  <c r="BT27" i="14"/>
  <c r="BT27" i="17"/>
  <c r="BT27" i="13"/>
  <c r="BT27" i="12"/>
  <c r="BT27" i="11"/>
  <c r="BT24" i="7"/>
  <c r="BT24" i="13"/>
  <c r="BT24" i="18"/>
  <c r="O19" i="3" s="1"/>
  <c r="BT24" i="15"/>
  <c r="BT24" i="16"/>
  <c r="BT24" i="17"/>
  <c r="BT24" i="14"/>
  <c r="BT24" i="12"/>
  <c r="BT24" i="11"/>
  <c r="BT24" i="10"/>
  <c r="BT6" i="17"/>
  <c r="BT6" i="18"/>
  <c r="O2" i="3" s="1"/>
  <c r="BT6" i="16"/>
  <c r="BT6" i="15"/>
  <c r="BT6" i="13"/>
  <c r="BT6" i="14"/>
  <c r="BT6" i="12"/>
  <c r="BT6" i="11"/>
  <c r="BT6" i="10"/>
  <c r="L44" i="3"/>
  <c r="M44" i="3" s="1"/>
  <c r="BT14" i="7"/>
  <c r="BT14" i="18"/>
  <c r="O10" i="3" s="1"/>
  <c r="BT14" i="11"/>
  <c r="BT14" i="13"/>
  <c r="BT14" i="17"/>
  <c r="BT14" i="15"/>
  <c r="BT14" i="16"/>
  <c r="BT14" i="14"/>
  <c r="BT14" i="10"/>
  <c r="BT14" i="12"/>
  <c r="BT9" i="7"/>
  <c r="BT9" i="14"/>
  <c r="BT9" i="18"/>
  <c r="O5" i="3" s="1"/>
  <c r="BT9" i="17"/>
  <c r="BT9" i="15"/>
  <c r="BT9" i="13"/>
  <c r="BT9" i="16"/>
  <c r="BT9" i="12"/>
  <c r="BT9" i="11"/>
  <c r="BT9" i="10"/>
  <c r="BT18" i="7"/>
  <c r="BT18" i="17"/>
  <c r="BT18" i="18"/>
  <c r="O14" i="3" s="1"/>
  <c r="BT18" i="16"/>
  <c r="BT18" i="14"/>
  <c r="BT18" i="15"/>
  <c r="BT18" i="12"/>
  <c r="BT18" i="13"/>
  <c r="BT18" i="11"/>
  <c r="BT18" i="10"/>
  <c r="BT28" i="7"/>
  <c r="BT28" i="12"/>
  <c r="BT28" i="17"/>
  <c r="BT28" i="18"/>
  <c r="O23" i="3" s="1"/>
  <c r="BT28" i="14"/>
  <c r="BT28" i="16"/>
  <c r="BT28" i="15"/>
  <c r="BT28" i="11"/>
  <c r="BT28" i="13"/>
  <c r="BT28" i="10"/>
  <c r="BT23" i="7"/>
  <c r="BT23" i="18"/>
  <c r="O18" i="3" s="1"/>
  <c r="BT23" i="17"/>
  <c r="BT23" i="16"/>
  <c r="BT23" i="15"/>
  <c r="BT23" i="14"/>
  <c r="BT23" i="13"/>
  <c r="BT23" i="10"/>
  <c r="BT23" i="12"/>
  <c r="BT23" i="11"/>
  <c r="BT7" i="7"/>
  <c r="BT7" i="17"/>
  <c r="BT7" i="18"/>
  <c r="O3" i="3" s="1"/>
  <c r="BT7" i="16"/>
  <c r="BT7" i="13"/>
  <c r="BT7" i="15"/>
  <c r="BT7" i="14"/>
  <c r="BT7" i="12"/>
  <c r="BT7" i="11"/>
  <c r="BT7" i="10"/>
  <c r="BT16" i="7"/>
  <c r="BT16" i="18"/>
  <c r="O12" i="3" s="1"/>
  <c r="BT16" i="17"/>
  <c r="BT16" i="13"/>
  <c r="BT16" i="16"/>
  <c r="BT16" i="14"/>
  <c r="BT16" i="15"/>
  <c r="BT16" i="12"/>
  <c r="BT16" i="11"/>
  <c r="BT16" i="10"/>
  <c r="BT19" i="7"/>
  <c r="BT19" i="18"/>
  <c r="O15" i="3" s="1"/>
  <c r="BT19" i="15"/>
  <c r="BT19" i="14"/>
  <c r="BT19" i="13"/>
  <c r="BT19" i="17"/>
  <c r="BT19" i="16"/>
  <c r="BT19" i="11"/>
  <c r="BT19" i="10"/>
  <c r="BT19" i="12"/>
  <c r="BT29" i="7"/>
  <c r="BT29" i="17"/>
  <c r="BT29" i="18"/>
  <c r="O24" i="3" s="1"/>
  <c r="BT29" i="16"/>
  <c r="BT29" i="14"/>
  <c r="BT29" i="15"/>
  <c r="BT29" i="12"/>
  <c r="BT29" i="11"/>
  <c r="BT29" i="13"/>
  <c r="BT29" i="10"/>
  <c r="BT30" i="7"/>
  <c r="BT30" i="17"/>
  <c r="BT30" i="18"/>
  <c r="O25" i="3" s="1"/>
  <c r="BT30" i="15"/>
  <c r="BT30" i="14"/>
  <c r="BT30" i="16"/>
  <c r="BT30" i="13"/>
  <c r="BT30" i="10"/>
  <c r="BT30" i="12"/>
  <c r="BT30" i="11"/>
  <c r="BT22" i="18"/>
  <c r="O17" i="3" s="1"/>
  <c r="BT22" i="17"/>
  <c r="BT22" i="15"/>
  <c r="BT22" i="16"/>
  <c r="BT22" i="14"/>
  <c r="BT22" i="13"/>
  <c r="BT22" i="10"/>
  <c r="BT22" i="11"/>
  <c r="BT22" i="12"/>
  <c r="BT12" i="7"/>
  <c r="BT12" i="17"/>
  <c r="BT12" i="18"/>
  <c r="O8" i="3" s="1"/>
  <c r="BT12" i="16"/>
  <c r="BT12" i="15"/>
  <c r="BT12" i="14"/>
  <c r="BT12" i="11"/>
  <c r="BT12" i="13"/>
  <c r="BT12" i="12"/>
  <c r="BT12" i="10"/>
  <c r="BT11" i="7"/>
  <c r="BT11" i="17"/>
  <c r="BT11" i="18"/>
  <c r="O7" i="3" s="1"/>
  <c r="BT11" i="13"/>
  <c r="BT11" i="15"/>
  <c r="BT11" i="16"/>
  <c r="BT11" i="14"/>
  <c r="BT11" i="11"/>
  <c r="BT11" i="10"/>
  <c r="BT11" i="12"/>
  <c r="L37" i="3"/>
  <c r="M37" i="3" s="1"/>
  <c r="BY61" i="4"/>
  <c r="BZ59" i="4"/>
  <c r="BU22" i="4"/>
  <c r="BT22" i="7"/>
  <c r="BZ43" i="4"/>
  <c r="CB41" i="4"/>
  <c r="CB43" i="4" s="1"/>
  <c r="CA43" i="4"/>
  <c r="BT6" i="7"/>
  <c r="BU5" i="4"/>
  <c r="BY64" i="4"/>
  <c r="BX66" i="4"/>
  <c r="CB35" i="4"/>
  <c r="CB33" i="10" s="1"/>
  <c r="CA36" i="4"/>
  <c r="CA33" i="7"/>
  <c r="BT20" i="7"/>
  <c r="BU13" i="4"/>
  <c r="BT27" i="7"/>
  <c r="BX50" i="4"/>
  <c r="BX52" i="4"/>
  <c r="BX53" i="4"/>
  <c r="BX54" i="4"/>
  <c r="BY51" i="4"/>
  <c r="O55" i="3" l="1"/>
  <c r="O51" i="3"/>
  <c r="BE302" i="9" s="1"/>
  <c r="O50" i="3"/>
  <c r="BE301" i="9" s="1"/>
  <c r="AM27" i="3"/>
  <c r="AN27" i="3" s="1"/>
  <c r="AK27" i="3"/>
  <c r="AJ46" i="3"/>
  <c r="CA34" i="7"/>
  <c r="CA34" i="10"/>
  <c r="CA34" i="11"/>
  <c r="AJ28" i="3" s="1"/>
  <c r="AK28" i="3" s="1"/>
  <c r="P15" i="3"/>
  <c r="M42" i="3"/>
  <c r="P25" i="3"/>
  <c r="P8" i="3"/>
  <c r="M43" i="3"/>
  <c r="M39" i="3"/>
  <c r="P7" i="3"/>
  <c r="P12" i="3"/>
  <c r="M32" i="3"/>
  <c r="P18" i="3"/>
  <c r="O40" i="3"/>
  <c r="P23" i="3"/>
  <c r="P10" i="3"/>
  <c r="M35" i="3"/>
  <c r="BE312" i="9"/>
  <c r="P16" i="3"/>
  <c r="O36" i="3"/>
  <c r="O34" i="3"/>
  <c r="P4" i="3"/>
  <c r="BE313" i="9"/>
  <c r="P21" i="3"/>
  <c r="O43" i="3"/>
  <c r="P17" i="3"/>
  <c r="O39" i="3"/>
  <c r="P3" i="3"/>
  <c r="O33" i="3"/>
  <c r="O35" i="3"/>
  <c r="P5" i="3"/>
  <c r="M41" i="3"/>
  <c r="P22" i="3"/>
  <c r="P13" i="3"/>
  <c r="P20" i="3"/>
  <c r="O42" i="3"/>
  <c r="O54" i="3"/>
  <c r="M36" i="3"/>
  <c r="P2" i="3"/>
  <c r="O32" i="3"/>
  <c r="P6" i="3"/>
  <c r="O53" i="3"/>
  <c r="BE321" i="9" s="1"/>
  <c r="P26" i="3"/>
  <c r="M34" i="3"/>
  <c r="P11" i="3"/>
  <c r="P24" i="3"/>
  <c r="P14" i="3"/>
  <c r="M40" i="3"/>
  <c r="P19" i="3"/>
  <c r="O41" i="3"/>
  <c r="P9" i="3"/>
  <c r="M33" i="3"/>
  <c r="BY52" i="4"/>
  <c r="CA59" i="4"/>
  <c r="BZ61" i="4"/>
  <c r="CB36" i="4"/>
  <c r="CC36" i="4" s="1"/>
  <c r="CB33" i="7"/>
  <c r="BU20" i="4"/>
  <c r="BU19" i="4"/>
  <c r="BU18" i="4"/>
  <c r="BU15" i="4"/>
  <c r="BU14" i="4"/>
  <c r="BU17" i="4"/>
  <c r="BU21" i="4"/>
  <c r="BU16" i="4"/>
  <c r="BU26" i="4"/>
  <c r="BU24" i="4"/>
  <c r="BU25" i="4"/>
  <c r="BU27" i="4"/>
  <c r="BU23" i="4"/>
  <c r="BU31" i="4"/>
  <c r="BU30" i="4"/>
  <c r="BU32" i="4"/>
  <c r="BU33" i="4"/>
  <c r="BU29" i="4"/>
  <c r="BZ64" i="4"/>
  <c r="BY66" i="4"/>
  <c r="BY50" i="4"/>
  <c r="BY54" i="4"/>
  <c r="BZ51" i="4"/>
  <c r="CA51" i="4" s="1"/>
  <c r="BY53" i="4"/>
  <c r="BU8" i="4"/>
  <c r="BU6" i="4"/>
  <c r="BU10" i="4"/>
  <c r="BU7" i="4"/>
  <c r="BU9" i="4"/>
  <c r="BU11" i="4"/>
  <c r="BU12" i="4"/>
  <c r="BV28" i="4" l="1"/>
  <c r="AM46" i="3"/>
  <c r="CB34" i="7"/>
  <c r="CB34" i="10"/>
  <c r="AM28" i="3" s="1"/>
  <c r="AN28" i="3" s="1"/>
  <c r="BU16" i="7"/>
  <c r="BU16" i="17"/>
  <c r="R12" i="3" s="1"/>
  <c r="BU16" i="16"/>
  <c r="BU16" i="15"/>
  <c r="BU16" i="13"/>
  <c r="BU16" i="14"/>
  <c r="BU16" i="12"/>
  <c r="BU16" i="10"/>
  <c r="BU16" i="11"/>
  <c r="BU11" i="7"/>
  <c r="BU11" i="16"/>
  <c r="BU11" i="14"/>
  <c r="BU11" i="17"/>
  <c r="R7" i="3" s="1"/>
  <c r="BU11" i="15"/>
  <c r="BU11" i="13"/>
  <c r="BU11" i="11"/>
  <c r="BU11" i="10"/>
  <c r="BU11" i="12"/>
  <c r="BU29" i="7"/>
  <c r="BU29" i="17"/>
  <c r="R24" i="3" s="1"/>
  <c r="BU29" i="15"/>
  <c r="BU29" i="14"/>
  <c r="BU29" i="16"/>
  <c r="BU29" i="11"/>
  <c r="BU29" i="12"/>
  <c r="BU29" i="13"/>
  <c r="BU29" i="10"/>
  <c r="BU9" i="7"/>
  <c r="BU9" i="15"/>
  <c r="BU9" i="17"/>
  <c r="R5" i="3" s="1"/>
  <c r="BU9" i="13"/>
  <c r="BU9" i="16"/>
  <c r="BU9" i="14"/>
  <c r="BU9" i="11"/>
  <c r="BU9" i="12"/>
  <c r="BU9" i="10"/>
  <c r="BU8" i="7"/>
  <c r="BU8" i="12"/>
  <c r="BU8" i="16"/>
  <c r="BU8" i="15"/>
  <c r="BU8" i="14"/>
  <c r="BU8" i="13"/>
  <c r="BU8" i="17"/>
  <c r="R4" i="3" s="1"/>
  <c r="BU8" i="10"/>
  <c r="BU8" i="11"/>
  <c r="BU31" i="7"/>
  <c r="BU31" i="10"/>
  <c r="BU31" i="17"/>
  <c r="R26" i="3" s="1"/>
  <c r="BU31" i="16"/>
  <c r="BU31" i="15"/>
  <c r="BU31" i="14"/>
  <c r="BU31" i="13"/>
  <c r="BU31" i="12"/>
  <c r="BU31" i="11"/>
  <c r="BU22" i="14"/>
  <c r="BU22" i="17"/>
  <c r="R17" i="3" s="1"/>
  <c r="BU22" i="13"/>
  <c r="BU22" i="15"/>
  <c r="BU22" i="16"/>
  <c r="BU22" i="11"/>
  <c r="BU22" i="10"/>
  <c r="BU22" i="12"/>
  <c r="BU25" i="7"/>
  <c r="BU25" i="13"/>
  <c r="BU25" i="16"/>
  <c r="BU25" i="15"/>
  <c r="BU25" i="17"/>
  <c r="R20" i="3" s="1"/>
  <c r="BU25" i="14"/>
  <c r="BU25" i="10"/>
  <c r="BU25" i="11"/>
  <c r="BU25" i="12"/>
  <c r="BU13" i="7"/>
  <c r="BU13" i="17"/>
  <c r="R9" i="3" s="1"/>
  <c r="BU13" i="15"/>
  <c r="BU13" i="14"/>
  <c r="BU13" i="13"/>
  <c r="BU13" i="16"/>
  <c r="BU13" i="12"/>
  <c r="BU13" i="11"/>
  <c r="BU13" i="10"/>
  <c r="BU19" i="7"/>
  <c r="BU19" i="16"/>
  <c r="BU19" i="13"/>
  <c r="BU19" i="15"/>
  <c r="BU19" i="14"/>
  <c r="BU19" i="17"/>
  <c r="R15" i="3" s="1"/>
  <c r="BU19" i="12"/>
  <c r="BU19" i="11"/>
  <c r="BU19" i="10"/>
  <c r="O44" i="3"/>
  <c r="P44" i="3" s="1"/>
  <c r="BU6" i="11"/>
  <c r="BU6" i="17"/>
  <c r="R2" i="3" s="1"/>
  <c r="BU6" i="16"/>
  <c r="BU6" i="15"/>
  <c r="BU6" i="14"/>
  <c r="BU6" i="13"/>
  <c r="BU6" i="12"/>
  <c r="BU6" i="10"/>
  <c r="BU23" i="7"/>
  <c r="BU23" i="12"/>
  <c r="BU23" i="17"/>
  <c r="R18" i="3" s="1"/>
  <c r="BU23" i="11"/>
  <c r="BU23" i="15"/>
  <c r="BU23" i="14"/>
  <c r="BU23" i="13"/>
  <c r="BU23" i="16"/>
  <c r="BU23" i="10"/>
  <c r="BU26" i="7"/>
  <c r="BU26" i="17"/>
  <c r="R21" i="3" s="1"/>
  <c r="BU26" i="14"/>
  <c r="BU26" i="16"/>
  <c r="BU26" i="15"/>
  <c r="BU26" i="12"/>
  <c r="BU26" i="13"/>
  <c r="BU26" i="11"/>
  <c r="BU26" i="10"/>
  <c r="O37" i="3"/>
  <c r="P37" i="3" s="1"/>
  <c r="BU27" i="17"/>
  <c r="R22" i="3" s="1"/>
  <c r="BU27" i="16"/>
  <c r="BU27" i="15"/>
  <c r="BU27" i="14"/>
  <c r="BU27" i="12"/>
  <c r="BU27" i="11"/>
  <c r="BU27" i="13"/>
  <c r="BU27" i="10"/>
  <c r="BU18" i="7"/>
  <c r="BU18" i="17"/>
  <c r="R14" i="3" s="1"/>
  <c r="BU18" i="15"/>
  <c r="BU18" i="16"/>
  <c r="BU18" i="14"/>
  <c r="BU18" i="13"/>
  <c r="BU18" i="10"/>
  <c r="BU18" i="11"/>
  <c r="BU18" i="12"/>
  <c r="BU7" i="7"/>
  <c r="BU7" i="17"/>
  <c r="R3" i="3" s="1"/>
  <c r="BU7" i="11"/>
  <c r="BU7" i="15"/>
  <c r="BU7" i="16"/>
  <c r="BU7" i="14"/>
  <c r="BU7" i="13"/>
  <c r="BU7" i="10"/>
  <c r="BU7" i="12"/>
  <c r="BU30" i="7"/>
  <c r="BU30" i="17"/>
  <c r="R25" i="3" s="1"/>
  <c r="BU30" i="15"/>
  <c r="BU30" i="14"/>
  <c r="BU30" i="16"/>
  <c r="BU30" i="12"/>
  <c r="BU30" i="13"/>
  <c r="BU30" i="11"/>
  <c r="BU30" i="10"/>
  <c r="BU15" i="7"/>
  <c r="BU15" i="17"/>
  <c r="R11" i="3" s="1"/>
  <c r="BU15" i="15"/>
  <c r="BU15" i="16"/>
  <c r="BU15" i="14"/>
  <c r="BU15" i="13"/>
  <c r="BU15" i="12"/>
  <c r="BU15" i="10"/>
  <c r="BU15" i="11"/>
  <c r="BU14" i="7"/>
  <c r="BU14" i="17"/>
  <c r="R10" i="3" s="1"/>
  <c r="BU14" i="13"/>
  <c r="BU14" i="16"/>
  <c r="BU14" i="15"/>
  <c r="BU14" i="14"/>
  <c r="BU14" i="12"/>
  <c r="BU14" i="11"/>
  <c r="BU14" i="10"/>
  <c r="BU12" i="7"/>
  <c r="BU12" i="17"/>
  <c r="R8" i="3" s="1"/>
  <c r="BU12" i="16"/>
  <c r="BU12" i="13"/>
  <c r="BU12" i="14"/>
  <c r="BU12" i="15"/>
  <c r="BU12" i="11"/>
  <c r="BU12" i="10"/>
  <c r="BU12" i="12"/>
  <c r="BU10" i="7"/>
  <c r="BU10" i="17"/>
  <c r="R6" i="3" s="1"/>
  <c r="BU10" i="16"/>
  <c r="BU10" i="14"/>
  <c r="BU10" i="13"/>
  <c r="BU10" i="15"/>
  <c r="BU10" i="11"/>
  <c r="BU10" i="10"/>
  <c r="BU10" i="12"/>
  <c r="BU28" i="7"/>
  <c r="BU28" i="17"/>
  <c r="R23" i="3" s="1"/>
  <c r="BU28" i="14"/>
  <c r="BU28" i="13"/>
  <c r="BU28" i="16"/>
  <c r="BU28" i="15"/>
  <c r="BU28" i="11"/>
  <c r="BU28" i="12"/>
  <c r="BU28" i="10"/>
  <c r="BU24" i="7"/>
  <c r="BU24" i="17"/>
  <c r="R19" i="3" s="1"/>
  <c r="BU24" i="16"/>
  <c r="BU24" i="15"/>
  <c r="BU24" i="14"/>
  <c r="BU24" i="13"/>
  <c r="BU24" i="12"/>
  <c r="BU24" i="10"/>
  <c r="BU24" i="11"/>
  <c r="BU20" i="17"/>
  <c r="R16" i="3" s="1"/>
  <c r="BU20" i="15"/>
  <c r="BU20" i="14"/>
  <c r="BU20" i="16"/>
  <c r="BU20" i="13"/>
  <c r="BU20" i="12"/>
  <c r="BU20" i="11"/>
  <c r="BU20" i="10"/>
  <c r="BU17" i="7"/>
  <c r="BU17" i="17"/>
  <c r="R13" i="3" s="1"/>
  <c r="BU17" i="16"/>
  <c r="BU17" i="15"/>
  <c r="BU17" i="13"/>
  <c r="BU17" i="14"/>
  <c r="BU17" i="10"/>
  <c r="BU17" i="11"/>
  <c r="BU17" i="12"/>
  <c r="BZ53" i="4"/>
  <c r="CA53" i="4" s="1"/>
  <c r="CA61" i="4"/>
  <c r="CB59" i="4"/>
  <c r="CA50" i="4"/>
  <c r="BU22" i="7"/>
  <c r="BV22" i="4"/>
  <c r="BZ54" i="4"/>
  <c r="CA54" i="4" s="1"/>
  <c r="BZ50" i="4"/>
  <c r="BZ52" i="4"/>
  <c r="CA52" i="4" s="1"/>
  <c r="CB51" i="4"/>
  <c r="BU20" i="7"/>
  <c r="BV13" i="4"/>
  <c r="BU27" i="7"/>
  <c r="BU6" i="7"/>
  <c r="BV5" i="4"/>
  <c r="BZ66" i="4"/>
  <c r="CA64" i="4"/>
  <c r="CC33" i="7"/>
  <c r="R55" i="3" l="1"/>
  <c r="R51" i="3"/>
  <c r="BF302" i="9" s="1"/>
  <c r="R50" i="3"/>
  <c r="BF301" i="9" s="1"/>
  <c r="S8" i="3"/>
  <c r="P34" i="3"/>
  <c r="P33" i="3"/>
  <c r="S13" i="3"/>
  <c r="S25" i="3"/>
  <c r="P41" i="3"/>
  <c r="S15" i="3"/>
  <c r="S21" i="3"/>
  <c r="R43" i="3"/>
  <c r="BF313" i="9"/>
  <c r="S18" i="3"/>
  <c r="R40" i="3"/>
  <c r="S5" i="3"/>
  <c r="R35" i="3"/>
  <c r="S3" i="3"/>
  <c r="R33" i="3"/>
  <c r="P35" i="3"/>
  <c r="S2" i="3"/>
  <c r="R32" i="3"/>
  <c r="P39" i="3"/>
  <c r="S9" i="3"/>
  <c r="S7" i="3"/>
  <c r="P36" i="3"/>
  <c r="S19" i="3"/>
  <c r="R41" i="3"/>
  <c r="S10" i="3"/>
  <c r="S14" i="3"/>
  <c r="P42" i="3"/>
  <c r="S17" i="3"/>
  <c r="R39" i="3"/>
  <c r="S26" i="3"/>
  <c r="S24" i="3"/>
  <c r="P43" i="3"/>
  <c r="S12" i="3"/>
  <c r="R53" i="3"/>
  <c r="BF321" i="9" s="1"/>
  <c r="S6" i="3"/>
  <c r="BF312" i="9"/>
  <c r="S16" i="3"/>
  <c r="R36" i="3"/>
  <c r="S23" i="3"/>
  <c r="S11" i="3"/>
  <c r="S22" i="3"/>
  <c r="P32" i="3"/>
  <c r="P40" i="3"/>
  <c r="S20" i="3"/>
  <c r="R42" i="3"/>
  <c r="R54" i="3"/>
  <c r="R34" i="3"/>
  <c r="S4" i="3"/>
  <c r="CB61" i="4"/>
  <c r="BV23" i="4"/>
  <c r="BV24" i="4"/>
  <c r="BV25" i="4"/>
  <c r="BV27" i="4"/>
  <c r="BV26" i="4"/>
  <c r="BV33" i="4"/>
  <c r="BV29" i="4"/>
  <c r="BV32" i="4"/>
  <c r="BV31" i="4"/>
  <c r="BV30" i="4"/>
  <c r="CC34" i="7"/>
  <c r="BV6" i="4"/>
  <c r="BV11" i="4"/>
  <c r="BV7" i="4"/>
  <c r="BV12" i="4"/>
  <c r="BV10" i="4"/>
  <c r="BV8" i="4"/>
  <c r="BV9" i="4"/>
  <c r="BV17" i="4"/>
  <c r="BV21" i="4"/>
  <c r="BV20" i="4"/>
  <c r="BV16" i="4"/>
  <c r="BV15" i="4"/>
  <c r="BV14" i="4"/>
  <c r="BV18" i="4"/>
  <c r="BV19" i="4"/>
  <c r="CB64" i="4"/>
  <c r="CA66" i="4"/>
  <c r="CB53" i="4"/>
  <c r="CB52" i="4"/>
  <c r="CB54" i="4"/>
  <c r="CB50" i="4"/>
  <c r="BW28" i="4" l="1"/>
  <c r="BV26" i="7"/>
  <c r="BV26" i="16"/>
  <c r="U21" i="3" s="1"/>
  <c r="BV26" i="14"/>
  <c r="BV26" i="11"/>
  <c r="BV26" i="13"/>
  <c r="BV26" i="15"/>
  <c r="BV26" i="12"/>
  <c r="BV26" i="10"/>
  <c r="BV9" i="7"/>
  <c r="BV9" i="16"/>
  <c r="U5" i="3" s="1"/>
  <c r="BV9" i="14"/>
  <c r="BV9" i="13"/>
  <c r="BV9" i="15"/>
  <c r="BV9" i="12"/>
  <c r="BV9" i="10"/>
  <c r="BV9" i="11"/>
  <c r="R37" i="3"/>
  <c r="S37" i="3" s="1"/>
  <c r="BV20" i="15"/>
  <c r="BV20" i="14"/>
  <c r="BV20" i="16"/>
  <c r="U16" i="3" s="1"/>
  <c r="BV20" i="12"/>
  <c r="BV20" i="10"/>
  <c r="BV20" i="13"/>
  <c r="BV20" i="11"/>
  <c r="BV30" i="7"/>
  <c r="BV30" i="15"/>
  <c r="BV30" i="14"/>
  <c r="BV30" i="16"/>
  <c r="U25" i="3" s="1"/>
  <c r="BV30" i="12"/>
  <c r="BV30" i="11"/>
  <c r="BV30" i="13"/>
  <c r="BV30" i="10"/>
  <c r="BV14" i="7"/>
  <c r="BV14" i="12"/>
  <c r="BV14" i="16"/>
  <c r="U10" i="3" s="1"/>
  <c r="BV14" i="15"/>
  <c r="BV14" i="14"/>
  <c r="BV14" i="13"/>
  <c r="BV14" i="11"/>
  <c r="BV14" i="10"/>
  <c r="BV27" i="14"/>
  <c r="BV27" i="16"/>
  <c r="U22" i="3" s="1"/>
  <c r="BV27" i="15"/>
  <c r="BV27" i="13"/>
  <c r="BV27" i="12"/>
  <c r="BV27" i="11"/>
  <c r="BV27" i="10"/>
  <c r="BV31" i="7"/>
  <c r="BV31" i="13"/>
  <c r="BV31" i="16"/>
  <c r="U26" i="3" s="1"/>
  <c r="BV31" i="14"/>
  <c r="BV31" i="15"/>
  <c r="BV31" i="10"/>
  <c r="BV31" i="12"/>
  <c r="BV31" i="11"/>
  <c r="BV13" i="7"/>
  <c r="BV13" i="14"/>
  <c r="BV13" i="13"/>
  <c r="BV13" i="15"/>
  <c r="BV13" i="16"/>
  <c r="U9" i="3" s="1"/>
  <c r="BV13" i="12"/>
  <c r="BV13" i="10"/>
  <c r="BV13" i="11"/>
  <c r="BV12" i="7"/>
  <c r="BV12" i="13"/>
  <c r="BV12" i="15"/>
  <c r="BV12" i="14"/>
  <c r="BV12" i="16"/>
  <c r="U8" i="3" s="1"/>
  <c r="BV12" i="11"/>
  <c r="BV12" i="10"/>
  <c r="BV12" i="12"/>
  <c r="BV16" i="7"/>
  <c r="BV16" i="15"/>
  <c r="BV16" i="16"/>
  <c r="U12" i="3" s="1"/>
  <c r="BV16" i="14"/>
  <c r="BV16" i="12"/>
  <c r="BV16" i="13"/>
  <c r="BV16" i="10"/>
  <c r="BV16" i="11"/>
  <c r="BV7" i="7"/>
  <c r="BV7" i="16"/>
  <c r="U3" i="3" s="1"/>
  <c r="BV7" i="15"/>
  <c r="BV7" i="14"/>
  <c r="BV7" i="13"/>
  <c r="BV7" i="11"/>
  <c r="BV7" i="10"/>
  <c r="BV7" i="12"/>
  <c r="BV24" i="7"/>
  <c r="BV24" i="16"/>
  <c r="U19" i="3" s="1"/>
  <c r="BV24" i="15"/>
  <c r="BV24" i="14"/>
  <c r="BV24" i="13"/>
  <c r="BV24" i="10"/>
  <c r="BV24" i="12"/>
  <c r="BV24" i="11"/>
  <c r="BV18" i="7"/>
  <c r="BV18" i="16"/>
  <c r="U14" i="3" s="1"/>
  <c r="BV18" i="15"/>
  <c r="BV18" i="14"/>
  <c r="BV18" i="12"/>
  <c r="BV18" i="10"/>
  <c r="BV18" i="11"/>
  <c r="BV18" i="13"/>
  <c r="BV15" i="7"/>
  <c r="BV15" i="16"/>
  <c r="U11" i="3" s="1"/>
  <c r="BV15" i="15"/>
  <c r="BV15" i="14"/>
  <c r="BV15" i="10"/>
  <c r="BV15" i="13"/>
  <c r="BV15" i="12"/>
  <c r="BV15" i="11"/>
  <c r="BV8" i="7"/>
  <c r="BV8" i="16"/>
  <c r="U4" i="3" s="1"/>
  <c r="BV8" i="15"/>
  <c r="BV8" i="14"/>
  <c r="BV8" i="13"/>
  <c r="BV8" i="11"/>
  <c r="BV8" i="12"/>
  <c r="BV8" i="10"/>
  <c r="BV11" i="7"/>
  <c r="BV11" i="16"/>
  <c r="U7" i="3" s="1"/>
  <c r="BV11" i="14"/>
  <c r="BV11" i="15"/>
  <c r="BV11" i="12"/>
  <c r="BV11" i="11"/>
  <c r="BV11" i="10"/>
  <c r="BV11" i="13"/>
  <c r="BV28" i="7"/>
  <c r="BV28" i="16"/>
  <c r="U23" i="3" s="1"/>
  <c r="BV28" i="14"/>
  <c r="BV28" i="15"/>
  <c r="BV28" i="13"/>
  <c r="BV28" i="12"/>
  <c r="BV28" i="11"/>
  <c r="BV28" i="10"/>
  <c r="BV23" i="7"/>
  <c r="BV23" i="16"/>
  <c r="U18" i="3" s="1"/>
  <c r="BV23" i="14"/>
  <c r="BV23" i="15"/>
  <c r="BV23" i="12"/>
  <c r="BV23" i="11"/>
  <c r="BV23" i="13"/>
  <c r="BV23" i="10"/>
  <c r="R44" i="3"/>
  <c r="S44" i="3" s="1"/>
  <c r="BV17" i="7"/>
  <c r="BV17" i="15"/>
  <c r="BV17" i="13"/>
  <c r="BV17" i="16"/>
  <c r="U13" i="3" s="1"/>
  <c r="BV17" i="14"/>
  <c r="BV17" i="10"/>
  <c r="BV17" i="11"/>
  <c r="BV17" i="12"/>
  <c r="BV19" i="7"/>
  <c r="BV19" i="16"/>
  <c r="U15" i="3" s="1"/>
  <c r="BV19" i="13"/>
  <c r="BV19" i="14"/>
  <c r="BV19" i="15"/>
  <c r="BV19" i="12"/>
  <c r="BV19" i="11"/>
  <c r="BV19" i="10"/>
  <c r="BV10" i="7"/>
  <c r="BV10" i="14"/>
  <c r="BV10" i="16"/>
  <c r="U6" i="3" s="1"/>
  <c r="BV10" i="15"/>
  <c r="BV10" i="13"/>
  <c r="BV10" i="11"/>
  <c r="BV10" i="10"/>
  <c r="BV10" i="12"/>
  <c r="BV6" i="16"/>
  <c r="U2" i="3" s="1"/>
  <c r="BV6" i="14"/>
  <c r="BV6" i="13"/>
  <c r="BV6" i="15"/>
  <c r="BV6" i="10"/>
  <c r="BV6" i="12"/>
  <c r="BV6" i="11"/>
  <c r="BV29" i="7"/>
  <c r="BV29" i="15"/>
  <c r="BV29" i="16"/>
  <c r="U24" i="3" s="1"/>
  <c r="BV29" i="14"/>
  <c r="BV29" i="13"/>
  <c r="BV29" i="12"/>
  <c r="BV29" i="11"/>
  <c r="BV29" i="10"/>
  <c r="BV25" i="7"/>
  <c r="BV25" i="15"/>
  <c r="BV25" i="16"/>
  <c r="U20" i="3" s="1"/>
  <c r="BV25" i="14"/>
  <c r="BV25" i="10"/>
  <c r="BV25" i="12"/>
  <c r="BV25" i="11"/>
  <c r="BV25" i="13"/>
  <c r="BV22" i="16"/>
  <c r="U17" i="3" s="1"/>
  <c r="BV22" i="14"/>
  <c r="BV22" i="15"/>
  <c r="BV22" i="13"/>
  <c r="BV22" i="11"/>
  <c r="BV22" i="12"/>
  <c r="BV22" i="10"/>
  <c r="BV27" i="7"/>
  <c r="BV20" i="7"/>
  <c r="BW13" i="4"/>
  <c r="BV6" i="7"/>
  <c r="BW5" i="4"/>
  <c r="BV22" i="7"/>
  <c r="BW22" i="4"/>
  <c r="CB66" i="4"/>
  <c r="U55" i="3" l="1"/>
  <c r="U50" i="3"/>
  <c r="BG301" i="9" s="1"/>
  <c r="U51" i="3"/>
  <c r="BG302" i="9" s="1"/>
  <c r="S35" i="3"/>
  <c r="V24" i="3"/>
  <c r="V15" i="3"/>
  <c r="S43" i="3"/>
  <c r="S42" i="3"/>
  <c r="V8" i="3"/>
  <c r="V9" i="3"/>
  <c r="S39" i="3"/>
  <c r="U53" i="3"/>
  <c r="BG321" i="9" s="1"/>
  <c r="V6" i="3"/>
  <c r="V26" i="3"/>
  <c r="V22" i="3"/>
  <c r="S40" i="3"/>
  <c r="U54" i="3"/>
  <c r="V20" i="3"/>
  <c r="U42" i="3"/>
  <c r="V2" i="3"/>
  <c r="U32" i="3"/>
  <c r="V12" i="3"/>
  <c r="S33" i="3"/>
  <c r="V25" i="3"/>
  <c r="V16" i="3"/>
  <c r="U36" i="3"/>
  <c r="BG312" i="9"/>
  <c r="S32" i="3"/>
  <c r="U35" i="3"/>
  <c r="V5" i="3"/>
  <c r="S41" i="3"/>
  <c r="BG313" i="9"/>
  <c r="V21" i="3"/>
  <c r="U43" i="3"/>
  <c r="V17" i="3"/>
  <c r="U39" i="3"/>
  <c r="V13" i="3"/>
  <c r="V18" i="3"/>
  <c r="U40" i="3"/>
  <c r="V23" i="3"/>
  <c r="V7" i="3"/>
  <c r="V4" i="3"/>
  <c r="U34" i="3"/>
  <c r="V11" i="3"/>
  <c r="V14" i="3"/>
  <c r="V19" i="3"/>
  <c r="U41" i="3"/>
  <c r="V3" i="3"/>
  <c r="U33" i="3"/>
  <c r="V10" i="3"/>
  <c r="S36" i="3"/>
  <c r="S34" i="3"/>
  <c r="BW6" i="4"/>
  <c r="BW12" i="4"/>
  <c r="BW10" i="4"/>
  <c r="BW11" i="4"/>
  <c r="BW9" i="4"/>
  <c r="BW8" i="4"/>
  <c r="BW7" i="4"/>
  <c r="BW19" i="4"/>
  <c r="BW14" i="4"/>
  <c r="BW21" i="4"/>
  <c r="BW17" i="4"/>
  <c r="BW20" i="4"/>
  <c r="BW16" i="4"/>
  <c r="BW18" i="4"/>
  <c r="BW15" i="4"/>
  <c r="BW31" i="4"/>
  <c r="BW32" i="4"/>
  <c r="BW29" i="4"/>
  <c r="BW33" i="4"/>
  <c r="BW30" i="4"/>
  <c r="BW23" i="4"/>
  <c r="BW24" i="4"/>
  <c r="BW26" i="4"/>
  <c r="BW25" i="4"/>
  <c r="BW27" i="4"/>
  <c r="BX28" i="4" l="1"/>
  <c r="BW28" i="7"/>
  <c r="BW28" i="15"/>
  <c r="X23" i="3" s="1"/>
  <c r="BW28" i="14"/>
  <c r="BW28" i="12"/>
  <c r="BW28" i="13"/>
  <c r="BW28" i="11"/>
  <c r="BW28" i="10"/>
  <c r="BW18" i="7"/>
  <c r="BW18" i="14"/>
  <c r="BW18" i="13"/>
  <c r="BW18" i="15"/>
  <c r="X14" i="3" s="1"/>
  <c r="BW18" i="12"/>
  <c r="BW18" i="11"/>
  <c r="BW18" i="10"/>
  <c r="BW31" i="7"/>
  <c r="BW31" i="13"/>
  <c r="BW31" i="15"/>
  <c r="X26" i="3" s="1"/>
  <c r="BW31" i="14"/>
  <c r="BW31" i="12"/>
  <c r="BW31" i="11"/>
  <c r="BW31" i="10"/>
  <c r="BW7" i="7"/>
  <c r="BW7" i="12"/>
  <c r="BW7" i="15"/>
  <c r="X3" i="3" s="1"/>
  <c r="BW7" i="14"/>
  <c r="BW7" i="13"/>
  <c r="BW7" i="10"/>
  <c r="BW7" i="11"/>
  <c r="BW24" i="7"/>
  <c r="BW24" i="15"/>
  <c r="X19" i="3" s="1"/>
  <c r="BW24" i="14"/>
  <c r="BW24" i="10"/>
  <c r="BW24" i="12"/>
  <c r="BW24" i="13"/>
  <c r="BW24" i="11"/>
  <c r="BW19" i="7"/>
  <c r="BW19" i="15"/>
  <c r="X15" i="3" s="1"/>
  <c r="BW19" i="14"/>
  <c r="BW19" i="13"/>
  <c r="BW19" i="12"/>
  <c r="BW19" i="10"/>
  <c r="BW19" i="11"/>
  <c r="BW25" i="7"/>
  <c r="BW25" i="14"/>
  <c r="BW25" i="15"/>
  <c r="X20" i="3" s="1"/>
  <c r="BW25" i="10"/>
  <c r="BW25" i="13"/>
  <c r="BW25" i="12"/>
  <c r="BW25" i="11"/>
  <c r="BW14" i="7"/>
  <c r="BW14" i="14"/>
  <c r="BW14" i="15"/>
  <c r="X10" i="3" s="1"/>
  <c r="BW14" i="12"/>
  <c r="BW14" i="13"/>
  <c r="BW14" i="11"/>
  <c r="BW14" i="10"/>
  <c r="BW16" i="7"/>
  <c r="BW16" i="14"/>
  <c r="BW16" i="15"/>
  <c r="X12" i="3" s="1"/>
  <c r="BW16" i="13"/>
  <c r="BW16" i="11"/>
  <c r="BW16" i="10"/>
  <c r="BW16" i="12"/>
  <c r="BW10" i="7"/>
  <c r="BW10" i="15"/>
  <c r="X6" i="3" s="1"/>
  <c r="BW10" i="14"/>
  <c r="BW10" i="11"/>
  <c r="BW10" i="13"/>
  <c r="BW10" i="12"/>
  <c r="BW10" i="10"/>
  <c r="BW23" i="7"/>
  <c r="BW23" i="10"/>
  <c r="BW23" i="15"/>
  <c r="X18" i="3" s="1"/>
  <c r="BW23" i="14"/>
  <c r="BW23" i="13"/>
  <c r="BW23" i="12"/>
  <c r="BW23" i="11"/>
  <c r="BW27" i="14"/>
  <c r="BW27" i="15"/>
  <c r="X22" i="3" s="1"/>
  <c r="BW27" i="13"/>
  <c r="BW27" i="12"/>
  <c r="BW27" i="11"/>
  <c r="BW27" i="10"/>
  <c r="BW17" i="7"/>
  <c r="BW17" i="15"/>
  <c r="X13" i="3" s="1"/>
  <c r="BW17" i="14"/>
  <c r="BW17" i="10"/>
  <c r="BW17" i="13"/>
  <c r="BW17" i="12"/>
  <c r="BW17" i="11"/>
  <c r="BW20" i="13"/>
  <c r="BW20" i="15"/>
  <c r="X16" i="3" s="1"/>
  <c r="BW20" i="14"/>
  <c r="BW20" i="12"/>
  <c r="BW20" i="11"/>
  <c r="BW20" i="10"/>
  <c r="BW8" i="7"/>
  <c r="BW8" i="13"/>
  <c r="BW8" i="15"/>
  <c r="X4" i="3" s="1"/>
  <c r="BW8" i="14"/>
  <c r="BW8" i="12"/>
  <c r="BW8" i="11"/>
  <c r="BW8" i="10"/>
  <c r="BW12" i="7"/>
  <c r="BW12" i="10"/>
  <c r="BW12" i="13"/>
  <c r="BW12" i="14"/>
  <c r="BW12" i="15"/>
  <c r="X8" i="3" s="1"/>
  <c r="BW12" i="11"/>
  <c r="BW12" i="12"/>
  <c r="U44" i="3"/>
  <c r="V44" i="3" s="1"/>
  <c r="U37" i="3"/>
  <c r="V37" i="3" s="1"/>
  <c r="BW29" i="7"/>
  <c r="BW29" i="14"/>
  <c r="BW29" i="15"/>
  <c r="X24" i="3" s="1"/>
  <c r="BW29" i="11"/>
  <c r="BW29" i="13"/>
  <c r="BW29" i="12"/>
  <c r="BW29" i="10"/>
  <c r="BW11" i="7"/>
  <c r="BW11" i="15"/>
  <c r="X7" i="3" s="1"/>
  <c r="BW11" i="13"/>
  <c r="BW11" i="14"/>
  <c r="BW11" i="11"/>
  <c r="BW11" i="10"/>
  <c r="BW11" i="12"/>
  <c r="BW26" i="7"/>
  <c r="BW26" i="13"/>
  <c r="BW26" i="15"/>
  <c r="X21" i="3" s="1"/>
  <c r="BW26" i="14"/>
  <c r="BW26" i="12"/>
  <c r="BW26" i="11"/>
  <c r="BW26" i="10"/>
  <c r="BW22" i="11"/>
  <c r="BW22" i="13"/>
  <c r="BW22" i="14"/>
  <c r="BW22" i="15"/>
  <c r="X17" i="3" s="1"/>
  <c r="BW22" i="12"/>
  <c r="BW22" i="10"/>
  <c r="BW30" i="7"/>
  <c r="BW30" i="15"/>
  <c r="X25" i="3" s="1"/>
  <c r="BW30" i="14"/>
  <c r="BW30" i="13"/>
  <c r="BW30" i="11"/>
  <c r="BW30" i="12"/>
  <c r="BW30" i="10"/>
  <c r="BW15" i="7"/>
  <c r="BW15" i="15"/>
  <c r="X11" i="3" s="1"/>
  <c r="BW15" i="13"/>
  <c r="BW15" i="14"/>
  <c r="BW15" i="11"/>
  <c r="BW15" i="12"/>
  <c r="BW15" i="10"/>
  <c r="BW13" i="7"/>
  <c r="BW13" i="15"/>
  <c r="X9" i="3" s="1"/>
  <c r="BW13" i="14"/>
  <c r="BW13" i="11"/>
  <c r="BW13" i="13"/>
  <c r="BW13" i="12"/>
  <c r="BW13" i="10"/>
  <c r="BW9" i="7"/>
  <c r="BW9" i="11"/>
  <c r="BW9" i="13"/>
  <c r="BW9" i="15"/>
  <c r="X5" i="3" s="1"/>
  <c r="BW9" i="14"/>
  <c r="BW9" i="12"/>
  <c r="BW9" i="10"/>
  <c r="BW6" i="15"/>
  <c r="X2" i="3" s="1"/>
  <c r="BW6" i="14"/>
  <c r="BW6" i="13"/>
  <c r="BW6" i="12"/>
  <c r="BW6" i="11"/>
  <c r="BW6" i="10"/>
  <c r="BW27" i="7"/>
  <c r="BW20" i="7"/>
  <c r="BX13" i="4"/>
  <c r="BW22" i="7"/>
  <c r="BX22" i="4"/>
  <c r="BW6" i="7"/>
  <c r="BX5" i="4"/>
  <c r="X50" i="3" l="1"/>
  <c r="BH301" i="9" s="1"/>
  <c r="X55" i="3"/>
  <c r="X51" i="3"/>
  <c r="BH302" i="9" s="1"/>
  <c r="V40" i="3"/>
  <c r="V34" i="3"/>
  <c r="V39" i="3"/>
  <c r="Y25" i="3"/>
  <c r="Y9" i="3"/>
  <c r="Y13" i="3"/>
  <c r="Y18" i="3"/>
  <c r="X40" i="3"/>
  <c r="Y19" i="3"/>
  <c r="X41" i="3"/>
  <c r="Y3" i="3"/>
  <c r="X33" i="3"/>
  <c r="Y17" i="3"/>
  <c r="X39" i="3"/>
  <c r="Y21" i="3"/>
  <c r="BH313" i="9"/>
  <c r="X43" i="3"/>
  <c r="Y7" i="3"/>
  <c r="Y8" i="3"/>
  <c r="Y16" i="3"/>
  <c r="BH312" i="9"/>
  <c r="X36" i="3"/>
  <c r="Y6" i="3"/>
  <c r="X53" i="3"/>
  <c r="BH321" i="9" s="1"/>
  <c r="Y20" i="3"/>
  <c r="X42" i="3"/>
  <c r="X54" i="3"/>
  <c r="Y15" i="3"/>
  <c r="Y14" i="3"/>
  <c r="Y2" i="3"/>
  <c r="X32" i="3"/>
  <c r="Y5" i="3"/>
  <c r="X35" i="3"/>
  <c r="Y11" i="3"/>
  <c r="V41" i="3"/>
  <c r="Y4" i="3"/>
  <c r="X34" i="3"/>
  <c r="Y22" i="3"/>
  <c r="Y10" i="3"/>
  <c r="V43" i="3"/>
  <c r="V42" i="3"/>
  <c r="Y23" i="3"/>
  <c r="Y24" i="3"/>
  <c r="V32" i="3"/>
  <c r="V35" i="3"/>
  <c r="Y12" i="3"/>
  <c r="V33" i="3"/>
  <c r="V36" i="3"/>
  <c r="Y26" i="3"/>
  <c r="BX12" i="4"/>
  <c r="BX7" i="4"/>
  <c r="BX11" i="4"/>
  <c r="BX6" i="4"/>
  <c r="BX10" i="4"/>
  <c r="BX8" i="4"/>
  <c r="BX9" i="4"/>
  <c r="BX26" i="4"/>
  <c r="BX27" i="4"/>
  <c r="BX23" i="4"/>
  <c r="BX24" i="4"/>
  <c r="BX25" i="4"/>
  <c r="BX17" i="4"/>
  <c r="BX21" i="4"/>
  <c r="BX16" i="4"/>
  <c r="BX20" i="4"/>
  <c r="BX19" i="4"/>
  <c r="BX14" i="4"/>
  <c r="BX18" i="4"/>
  <c r="BX15" i="4"/>
  <c r="BX30" i="4"/>
  <c r="BX32" i="4"/>
  <c r="BX29" i="4"/>
  <c r="BX33" i="4"/>
  <c r="BX31" i="4"/>
  <c r="BY28" i="4" l="1"/>
  <c r="BX16" i="7"/>
  <c r="BX16" i="13"/>
  <c r="BX16" i="14"/>
  <c r="AA12" i="3" s="1"/>
  <c r="BX16" i="12"/>
  <c r="BX16" i="11"/>
  <c r="BX16" i="10"/>
  <c r="BX29" i="7"/>
  <c r="BX29" i="10"/>
  <c r="BX29" i="14"/>
  <c r="AA24" i="3" s="1"/>
  <c r="BX29" i="12"/>
  <c r="BX29" i="11"/>
  <c r="BX29" i="13"/>
  <c r="BX18" i="7"/>
  <c r="BX18" i="13"/>
  <c r="BX18" i="14"/>
  <c r="AA14" i="3" s="1"/>
  <c r="BX18" i="12"/>
  <c r="BX18" i="11"/>
  <c r="BX18" i="10"/>
  <c r="BX10" i="7"/>
  <c r="BX10" i="14"/>
  <c r="AA6" i="3" s="1"/>
  <c r="BX10" i="13"/>
  <c r="BX10" i="12"/>
  <c r="BX10" i="11"/>
  <c r="BX10" i="10"/>
  <c r="BX24" i="7"/>
  <c r="BX24" i="12"/>
  <c r="BX24" i="11"/>
  <c r="BX24" i="14"/>
  <c r="AA19" i="3" s="1"/>
  <c r="BX24" i="10"/>
  <c r="BX24" i="13"/>
  <c r="BX28" i="7"/>
  <c r="BX28" i="13"/>
  <c r="BX28" i="14"/>
  <c r="AA23" i="3" s="1"/>
  <c r="BX28" i="12"/>
  <c r="BX28" i="11"/>
  <c r="BX28" i="10"/>
  <c r="BX26" i="7"/>
  <c r="BX26" i="14"/>
  <c r="AA21" i="3" s="1"/>
  <c r="BX26" i="12"/>
  <c r="BX26" i="11"/>
  <c r="BX26" i="13"/>
  <c r="BX26" i="10"/>
  <c r="BX12" i="7"/>
  <c r="BX12" i="14"/>
  <c r="AA8" i="3" s="1"/>
  <c r="BX12" i="13"/>
  <c r="BX12" i="12"/>
  <c r="BX12" i="11"/>
  <c r="BX12" i="10"/>
  <c r="X37" i="3"/>
  <c r="Y37" i="3" s="1"/>
  <c r="BX31" i="7"/>
  <c r="BX31" i="14"/>
  <c r="AA26" i="3" s="1"/>
  <c r="BX31" i="13"/>
  <c r="BX31" i="12"/>
  <c r="BX31" i="11"/>
  <c r="BX31" i="10"/>
  <c r="BX14" i="7"/>
  <c r="BX14" i="11"/>
  <c r="BX14" i="13"/>
  <c r="BX14" i="14"/>
  <c r="AA10" i="3" s="1"/>
  <c r="BX14" i="12"/>
  <c r="BX14" i="10"/>
  <c r="BX19" i="7"/>
  <c r="BX19" i="14"/>
  <c r="AA15" i="3" s="1"/>
  <c r="BX19" i="13"/>
  <c r="BX19" i="11"/>
  <c r="BX19" i="12"/>
  <c r="BX19" i="10"/>
  <c r="BX25" i="7"/>
  <c r="BX25" i="14"/>
  <c r="AA20" i="3" s="1"/>
  <c r="BX25" i="13"/>
  <c r="BX25" i="12"/>
  <c r="BX25" i="11"/>
  <c r="BX25" i="10"/>
  <c r="BX6" i="14"/>
  <c r="AA2" i="3" s="1"/>
  <c r="BX6" i="13"/>
  <c r="BX6" i="12"/>
  <c r="BX6" i="11"/>
  <c r="BX6" i="10"/>
  <c r="BX27" i="14"/>
  <c r="AA22" i="3" s="1"/>
  <c r="BX27" i="10"/>
  <c r="BX27" i="11"/>
  <c r="BX27" i="12"/>
  <c r="BX27" i="13"/>
  <c r="BX17" i="7"/>
  <c r="BX17" i="13"/>
  <c r="BX17" i="14"/>
  <c r="AA13" i="3" s="1"/>
  <c r="BX17" i="12"/>
  <c r="BX17" i="11"/>
  <c r="BX17" i="10"/>
  <c r="BX15" i="7"/>
  <c r="BX15" i="14"/>
  <c r="AA11" i="3" s="1"/>
  <c r="BX15" i="12"/>
  <c r="BX15" i="13"/>
  <c r="BX15" i="11"/>
  <c r="BX15" i="10"/>
  <c r="BX23" i="7"/>
  <c r="BX23" i="14"/>
  <c r="AA18" i="3" s="1"/>
  <c r="BX23" i="13"/>
  <c r="BX23" i="11"/>
  <c r="BX23" i="12"/>
  <c r="BX23" i="10"/>
  <c r="BX9" i="7"/>
  <c r="BX9" i="14"/>
  <c r="AA5" i="3" s="1"/>
  <c r="BX9" i="13"/>
  <c r="BX9" i="11"/>
  <c r="BX9" i="10"/>
  <c r="BX9" i="12"/>
  <c r="BX11" i="7"/>
  <c r="BX11" i="13"/>
  <c r="BX11" i="14"/>
  <c r="AA7" i="3" s="1"/>
  <c r="BX11" i="12"/>
  <c r="BX11" i="11"/>
  <c r="BX11" i="10"/>
  <c r="X44" i="3"/>
  <c r="Y44" i="3" s="1"/>
  <c r="BX30" i="7"/>
  <c r="BX30" i="14"/>
  <c r="AA25" i="3" s="1"/>
  <c r="BX30" i="10"/>
  <c r="BX30" i="13"/>
  <c r="BX30" i="12"/>
  <c r="BX30" i="11"/>
  <c r="BX13" i="7"/>
  <c r="BX13" i="14"/>
  <c r="AA9" i="3" s="1"/>
  <c r="BX13" i="13"/>
  <c r="BX13" i="12"/>
  <c r="BX13" i="10"/>
  <c r="BX13" i="11"/>
  <c r="BX20" i="14"/>
  <c r="AA16" i="3" s="1"/>
  <c r="BX20" i="11"/>
  <c r="BX20" i="13"/>
  <c r="BX20" i="12"/>
  <c r="BX20" i="10"/>
  <c r="BX22" i="14"/>
  <c r="AA17" i="3" s="1"/>
  <c r="BX22" i="13"/>
  <c r="BX22" i="12"/>
  <c r="BX22" i="11"/>
  <c r="BX22" i="10"/>
  <c r="BX8" i="7"/>
  <c r="BX8" i="10"/>
  <c r="BX8" i="13"/>
  <c r="BX8" i="14"/>
  <c r="AA4" i="3" s="1"/>
  <c r="BX8" i="12"/>
  <c r="BX8" i="11"/>
  <c r="BX7" i="7"/>
  <c r="BX7" i="14"/>
  <c r="AA3" i="3" s="1"/>
  <c r="BX7" i="10"/>
  <c r="BX7" i="12"/>
  <c r="BX7" i="11"/>
  <c r="BX7" i="13"/>
  <c r="BX20" i="7"/>
  <c r="BY13" i="4"/>
  <c r="BX6" i="7"/>
  <c r="BY5" i="4"/>
  <c r="BX22" i="7"/>
  <c r="BY22" i="4"/>
  <c r="BX27" i="7"/>
  <c r="AA51" i="3" l="1"/>
  <c r="BI302" i="9" s="1"/>
  <c r="AA55" i="3"/>
  <c r="AA50" i="3"/>
  <c r="BI301" i="9" s="1"/>
  <c r="Y34" i="3"/>
  <c r="Y36" i="3"/>
  <c r="Y41" i="3"/>
  <c r="Y35" i="3"/>
  <c r="Y43" i="3"/>
  <c r="Y39" i="3"/>
  <c r="AB25" i="3"/>
  <c r="Y32" i="3"/>
  <c r="AB18" i="3"/>
  <c r="AA40" i="3"/>
  <c r="AB15" i="3"/>
  <c r="AB10" i="3"/>
  <c r="AB26" i="3"/>
  <c r="AB8" i="3"/>
  <c r="AB6" i="3"/>
  <c r="AA53" i="3"/>
  <c r="BI321" i="9" s="1"/>
  <c r="AA34" i="3"/>
  <c r="AB4" i="3"/>
  <c r="AB17" i="3"/>
  <c r="AA39" i="3"/>
  <c r="AB2" i="3"/>
  <c r="AA32" i="3"/>
  <c r="AB14" i="3"/>
  <c r="AB12" i="3"/>
  <c r="BI312" i="9"/>
  <c r="AB16" i="3"/>
  <c r="AA36" i="3"/>
  <c r="AB5" i="3"/>
  <c r="AA35" i="3"/>
  <c r="AB11" i="3"/>
  <c r="AB22" i="3"/>
  <c r="AB20" i="3"/>
  <c r="AA42" i="3"/>
  <c r="AA54" i="3"/>
  <c r="BI313" i="9"/>
  <c r="AB21" i="3"/>
  <c r="AA43" i="3"/>
  <c r="Y42" i="3"/>
  <c r="AB3" i="3"/>
  <c r="AA33" i="3"/>
  <c r="AB9" i="3"/>
  <c r="AB7" i="3"/>
  <c r="AB13" i="3"/>
  <c r="Y40" i="3"/>
  <c r="AB23" i="3"/>
  <c r="AB19" i="3"/>
  <c r="AA41" i="3"/>
  <c r="Y33" i="3"/>
  <c r="AB24" i="3"/>
  <c r="BY31" i="4"/>
  <c r="BY33" i="4"/>
  <c r="BY32" i="4"/>
  <c r="BY29" i="4"/>
  <c r="BY30" i="4"/>
  <c r="BY23" i="4"/>
  <c r="BY26" i="4"/>
  <c r="BY24" i="4"/>
  <c r="BY25" i="4"/>
  <c r="BY27" i="4"/>
  <c r="BY10" i="4"/>
  <c r="BY7" i="4"/>
  <c r="BY6" i="4"/>
  <c r="BY12" i="4"/>
  <c r="BY11" i="4"/>
  <c r="BY9" i="4"/>
  <c r="BY8" i="4"/>
  <c r="BY19" i="4"/>
  <c r="BY14" i="4"/>
  <c r="BY16" i="4"/>
  <c r="BY18" i="4"/>
  <c r="BY20" i="4"/>
  <c r="BY17" i="4"/>
  <c r="BY21" i="4"/>
  <c r="BY15" i="4"/>
  <c r="BZ28" i="4" l="1"/>
  <c r="BY13" i="7"/>
  <c r="BY13" i="13"/>
  <c r="AD9" i="3" s="1"/>
  <c r="BY13" i="12"/>
  <c r="BY13" i="10"/>
  <c r="BY13" i="11"/>
  <c r="BY25" i="7"/>
  <c r="BY25" i="13"/>
  <c r="AD20" i="3" s="1"/>
  <c r="BY25" i="11"/>
  <c r="BY25" i="12"/>
  <c r="BY25" i="10"/>
  <c r="BY30" i="7"/>
  <c r="BY30" i="11"/>
  <c r="BY30" i="12"/>
  <c r="BY30" i="13"/>
  <c r="AD25" i="3" s="1"/>
  <c r="BY30" i="10"/>
  <c r="AA37" i="3"/>
  <c r="AB37" i="3" s="1"/>
  <c r="BY16" i="7"/>
  <c r="BY16" i="13"/>
  <c r="AD12" i="3" s="1"/>
  <c r="BY16" i="12"/>
  <c r="BY16" i="11"/>
  <c r="BY16" i="10"/>
  <c r="BY18" i="7"/>
  <c r="BY18" i="13"/>
  <c r="AD14" i="3" s="1"/>
  <c r="BY18" i="11"/>
  <c r="BY18" i="12"/>
  <c r="BY18" i="10"/>
  <c r="BY22" i="12"/>
  <c r="BY22" i="10"/>
  <c r="BY22" i="13"/>
  <c r="AD17" i="3" s="1"/>
  <c r="BY22" i="11"/>
  <c r="BY31" i="7"/>
  <c r="BY31" i="10"/>
  <c r="BY31" i="11"/>
  <c r="BY31" i="13"/>
  <c r="AD26" i="3" s="1"/>
  <c r="BY31" i="12"/>
  <c r="BY10" i="7"/>
  <c r="BY10" i="13"/>
  <c r="AD6" i="3" s="1"/>
  <c r="BY10" i="12"/>
  <c r="BY10" i="11"/>
  <c r="BY10" i="10"/>
  <c r="BY12" i="7"/>
  <c r="BY12" i="13"/>
  <c r="AD8" i="3" s="1"/>
  <c r="BY12" i="12"/>
  <c r="BY12" i="10"/>
  <c r="BY12" i="11"/>
  <c r="BY17" i="7"/>
  <c r="BY17" i="13"/>
  <c r="AD13" i="3" s="1"/>
  <c r="BY17" i="11"/>
  <c r="BY17" i="10"/>
  <c r="BY17" i="12"/>
  <c r="BY6" i="13"/>
  <c r="AD2" i="3" s="1"/>
  <c r="BY6" i="11"/>
  <c r="BY6" i="12"/>
  <c r="BY6" i="10"/>
  <c r="BY28" i="7"/>
  <c r="BY28" i="13"/>
  <c r="AD23" i="3" s="1"/>
  <c r="BY28" i="12"/>
  <c r="BY28" i="11"/>
  <c r="BY28" i="10"/>
  <c r="BY11" i="7"/>
  <c r="BY11" i="12"/>
  <c r="BY11" i="13"/>
  <c r="AD7" i="3" s="1"/>
  <c r="BY11" i="10"/>
  <c r="BY11" i="11"/>
  <c r="BY19" i="7"/>
  <c r="BY19" i="13"/>
  <c r="AD15" i="3" s="1"/>
  <c r="BY19" i="10"/>
  <c r="BY19" i="12"/>
  <c r="BY19" i="11"/>
  <c r="BY26" i="7"/>
  <c r="BY26" i="13"/>
  <c r="AD21" i="3" s="1"/>
  <c r="BY26" i="11"/>
  <c r="BY26" i="10"/>
  <c r="BY26" i="12"/>
  <c r="BY14" i="7"/>
  <c r="BY14" i="11"/>
  <c r="BY14" i="13"/>
  <c r="AD10" i="3" s="1"/>
  <c r="BY14" i="10"/>
  <c r="BY14" i="12"/>
  <c r="BY8" i="7"/>
  <c r="BY8" i="13"/>
  <c r="AD4" i="3" s="1"/>
  <c r="BY8" i="12"/>
  <c r="BY8" i="10"/>
  <c r="BY8" i="11"/>
  <c r="BY24" i="7"/>
  <c r="BY24" i="11"/>
  <c r="BY24" i="12"/>
  <c r="BY24" i="13"/>
  <c r="AD19" i="3" s="1"/>
  <c r="BY24" i="10"/>
  <c r="BY29" i="7"/>
  <c r="BY29" i="13"/>
  <c r="AD24" i="3" s="1"/>
  <c r="BY29" i="11"/>
  <c r="BY29" i="12"/>
  <c r="BY29" i="10"/>
  <c r="BY20" i="13"/>
  <c r="AD16" i="3" s="1"/>
  <c r="BY20" i="12"/>
  <c r="BY20" i="11"/>
  <c r="BY20" i="10"/>
  <c r="BY15" i="7"/>
  <c r="BY15" i="13"/>
  <c r="AD11" i="3" s="1"/>
  <c r="BY15" i="12"/>
  <c r="BY15" i="10"/>
  <c r="BY15" i="11"/>
  <c r="BY9" i="7"/>
  <c r="BY9" i="13"/>
  <c r="AD5" i="3" s="1"/>
  <c r="BY9" i="10"/>
  <c r="BY9" i="12"/>
  <c r="BY9" i="11"/>
  <c r="BY7" i="7"/>
  <c r="BY7" i="11"/>
  <c r="BY7" i="13"/>
  <c r="AD3" i="3" s="1"/>
  <c r="BY7" i="12"/>
  <c r="BY7" i="10"/>
  <c r="BY23" i="7"/>
  <c r="BY23" i="13"/>
  <c r="AD18" i="3" s="1"/>
  <c r="BY23" i="12"/>
  <c r="BY23" i="11"/>
  <c r="BY23" i="10"/>
  <c r="BY27" i="13"/>
  <c r="AD22" i="3" s="1"/>
  <c r="BY27" i="10"/>
  <c r="BY27" i="12"/>
  <c r="BY27" i="11"/>
  <c r="AA44" i="3"/>
  <c r="AB44" i="3" s="1"/>
  <c r="BY20" i="7"/>
  <c r="BZ13" i="4"/>
  <c r="BY6" i="7"/>
  <c r="BZ5" i="4"/>
  <c r="BY22" i="7"/>
  <c r="BZ22" i="4"/>
  <c r="BY27" i="7"/>
  <c r="AB36" i="3" l="1"/>
  <c r="AD51" i="3"/>
  <c r="BJ302" i="9" s="1"/>
  <c r="AD55" i="3"/>
  <c r="AD50" i="3"/>
  <c r="BJ301" i="9" s="1"/>
  <c r="AE22" i="3"/>
  <c r="AB33" i="3"/>
  <c r="AB32" i="3"/>
  <c r="AB34" i="3"/>
  <c r="AE11" i="3"/>
  <c r="AB35" i="3"/>
  <c r="AE15" i="3"/>
  <c r="AE7" i="3"/>
  <c r="AE8" i="3"/>
  <c r="AE14" i="3"/>
  <c r="AE5" i="3"/>
  <c r="AD35" i="3"/>
  <c r="AE4" i="3"/>
  <c r="AD34" i="3"/>
  <c r="AE10" i="3"/>
  <c r="AD53" i="3"/>
  <c r="BJ321" i="9" s="1"/>
  <c r="AE6" i="3"/>
  <c r="AE26" i="3"/>
  <c r="AE12" i="3"/>
  <c r="AD42" i="3"/>
  <c r="AE20" i="3"/>
  <c r="AD54" i="3"/>
  <c r="AE19" i="3"/>
  <c r="AD41" i="3"/>
  <c r="AE23" i="3"/>
  <c r="AE17" i="3"/>
  <c r="AD39" i="3"/>
  <c r="AB42" i="3"/>
  <c r="AE25" i="3"/>
  <c r="AE9" i="3"/>
  <c r="AB39" i="3"/>
  <c r="AE18" i="3"/>
  <c r="AD40" i="3"/>
  <c r="AE3" i="3"/>
  <c r="AD33" i="3"/>
  <c r="BJ312" i="9"/>
  <c r="AE16" i="3"/>
  <c r="AD36" i="3"/>
  <c r="AE24" i="3"/>
  <c r="AE21" i="3"/>
  <c r="BJ313" i="9"/>
  <c r="AD43" i="3"/>
  <c r="AB40" i="3"/>
  <c r="AE2" i="3"/>
  <c r="AD32" i="3"/>
  <c r="AE13" i="3"/>
  <c r="AB41" i="3"/>
  <c r="AB43" i="3"/>
  <c r="BZ33" i="4"/>
  <c r="BZ32" i="4"/>
  <c r="BZ30" i="4"/>
  <c r="BZ29" i="4"/>
  <c r="BZ31" i="4"/>
  <c r="BZ26" i="4"/>
  <c r="BZ27" i="4"/>
  <c r="BZ24" i="4"/>
  <c r="BZ23" i="4"/>
  <c r="BZ25" i="4"/>
  <c r="BZ10" i="4"/>
  <c r="BZ8" i="4"/>
  <c r="BZ6" i="4"/>
  <c r="BZ12" i="4"/>
  <c r="BZ7" i="4"/>
  <c r="BZ11" i="4"/>
  <c r="BZ9" i="4"/>
  <c r="BZ21" i="4"/>
  <c r="BZ15" i="4"/>
  <c r="BZ19" i="4"/>
  <c r="BZ20" i="4"/>
  <c r="BZ14" i="4"/>
  <c r="BZ16" i="4"/>
  <c r="BZ18" i="4"/>
  <c r="BZ17" i="4"/>
  <c r="CA28" i="4" l="1"/>
  <c r="BZ14" i="7"/>
  <c r="BZ14" i="12"/>
  <c r="AG10" i="3" s="1"/>
  <c r="BZ14" i="10"/>
  <c r="BZ14" i="11"/>
  <c r="BZ7" i="7"/>
  <c r="BZ7" i="12"/>
  <c r="AG3" i="3" s="1"/>
  <c r="BZ7" i="11"/>
  <c r="BZ7" i="10"/>
  <c r="BZ10" i="7"/>
  <c r="BZ10" i="12"/>
  <c r="AG6" i="3" s="1"/>
  <c r="BZ10" i="11"/>
  <c r="BZ10" i="10"/>
  <c r="BZ26" i="7"/>
  <c r="BZ26" i="11"/>
  <c r="BZ26" i="12"/>
  <c r="AG21" i="3" s="1"/>
  <c r="BZ26" i="10"/>
  <c r="BZ28" i="7"/>
  <c r="BZ28" i="11"/>
  <c r="BZ28" i="12"/>
  <c r="AG23" i="3" s="1"/>
  <c r="BZ28" i="10"/>
  <c r="BZ13" i="7"/>
  <c r="BZ13" i="12"/>
  <c r="AG9" i="3" s="1"/>
  <c r="BZ13" i="11"/>
  <c r="BZ13" i="10"/>
  <c r="BZ12" i="7"/>
  <c r="BZ12" i="10"/>
  <c r="BZ12" i="11"/>
  <c r="BZ12" i="12"/>
  <c r="AG8" i="3" s="1"/>
  <c r="BZ25" i="7"/>
  <c r="BZ25" i="11"/>
  <c r="BZ25" i="12"/>
  <c r="AG20" i="3" s="1"/>
  <c r="BZ25" i="10"/>
  <c r="BZ30" i="7"/>
  <c r="BZ30" i="11"/>
  <c r="BZ30" i="12"/>
  <c r="AG25" i="3" s="1"/>
  <c r="BZ30" i="10"/>
  <c r="BZ15" i="7"/>
  <c r="BZ15" i="11"/>
  <c r="BZ15" i="12"/>
  <c r="AG11" i="3" s="1"/>
  <c r="BZ15" i="10"/>
  <c r="BZ20" i="11"/>
  <c r="BZ20" i="12"/>
  <c r="AG16" i="3" s="1"/>
  <c r="BZ20" i="10"/>
  <c r="BZ24" i="7"/>
  <c r="BZ24" i="12"/>
  <c r="AG19" i="3" s="1"/>
  <c r="BZ24" i="11"/>
  <c r="BZ24" i="10"/>
  <c r="BZ16" i="7"/>
  <c r="BZ16" i="10"/>
  <c r="BZ16" i="12"/>
  <c r="AG12" i="3" s="1"/>
  <c r="BZ16" i="11"/>
  <c r="BZ19" i="7"/>
  <c r="BZ19" i="12"/>
  <c r="AG15" i="3" s="1"/>
  <c r="BZ19" i="11"/>
  <c r="BZ19" i="10"/>
  <c r="BZ9" i="7"/>
  <c r="BZ9" i="11"/>
  <c r="BZ9" i="12"/>
  <c r="AG5" i="3" s="1"/>
  <c r="BZ9" i="10"/>
  <c r="BZ6" i="12"/>
  <c r="AG2" i="3" s="1"/>
  <c r="BZ6" i="11"/>
  <c r="BZ6" i="10"/>
  <c r="BZ22" i="11"/>
  <c r="BZ22" i="10"/>
  <c r="BZ22" i="12"/>
  <c r="AG17" i="3" s="1"/>
  <c r="BZ29" i="7"/>
  <c r="BZ29" i="11"/>
  <c r="BZ29" i="10"/>
  <c r="BZ29" i="12"/>
  <c r="AG24" i="3" s="1"/>
  <c r="BZ31" i="7"/>
  <c r="BZ31" i="11"/>
  <c r="BZ31" i="12"/>
  <c r="AG26" i="3" s="1"/>
  <c r="BZ31" i="10"/>
  <c r="BZ17" i="7"/>
  <c r="BZ17" i="11"/>
  <c r="BZ17" i="10"/>
  <c r="BZ17" i="12"/>
  <c r="AG13" i="3" s="1"/>
  <c r="BZ18" i="7"/>
  <c r="BZ18" i="12"/>
  <c r="AG14" i="3" s="1"/>
  <c r="BZ18" i="10"/>
  <c r="BZ18" i="11"/>
  <c r="BZ11" i="7"/>
  <c r="BZ11" i="12"/>
  <c r="AG7" i="3" s="1"/>
  <c r="BZ11" i="10"/>
  <c r="BZ11" i="11"/>
  <c r="BZ8" i="7"/>
  <c r="BZ8" i="10"/>
  <c r="BZ8" i="12"/>
  <c r="AG4" i="3" s="1"/>
  <c r="BZ8" i="11"/>
  <c r="BZ23" i="7"/>
  <c r="BZ23" i="12"/>
  <c r="AG18" i="3" s="1"/>
  <c r="BZ23" i="11"/>
  <c r="BZ23" i="10"/>
  <c r="BZ27" i="12"/>
  <c r="AG22" i="3" s="1"/>
  <c r="BZ27" i="11"/>
  <c r="BZ27" i="10"/>
  <c r="AD37" i="3"/>
  <c r="AE37" i="3" s="1"/>
  <c r="AD44" i="3"/>
  <c r="AE44" i="3" s="1"/>
  <c r="BZ27" i="7"/>
  <c r="BZ20" i="7"/>
  <c r="CA13" i="4"/>
  <c r="BZ6" i="7"/>
  <c r="CA5" i="4"/>
  <c r="BZ22" i="7"/>
  <c r="CA22" i="4"/>
  <c r="AG55" i="3" l="1"/>
  <c r="AG51" i="3"/>
  <c r="BK302" i="9" s="1"/>
  <c r="AG50" i="3"/>
  <c r="BK301" i="9" s="1"/>
  <c r="AH22" i="3"/>
  <c r="AH13" i="3"/>
  <c r="AH12" i="3"/>
  <c r="AH15" i="3"/>
  <c r="AE33" i="3"/>
  <c r="AH5" i="3"/>
  <c r="AG35" i="3"/>
  <c r="BK312" i="9"/>
  <c r="AH16" i="3"/>
  <c r="AG36" i="3"/>
  <c r="AH25" i="3"/>
  <c r="AH20" i="3"/>
  <c r="AG42" i="3"/>
  <c r="AG54" i="3"/>
  <c r="AE35" i="3"/>
  <c r="AH17" i="3"/>
  <c r="AG39" i="3"/>
  <c r="AH19" i="3"/>
  <c r="AG41" i="3"/>
  <c r="AH9" i="3"/>
  <c r="AH23" i="3"/>
  <c r="BK313" i="9"/>
  <c r="AH21" i="3"/>
  <c r="AG43" i="3"/>
  <c r="AE36" i="3"/>
  <c r="AH24" i="3"/>
  <c r="AE39" i="3"/>
  <c r="AH4" i="3"/>
  <c r="AG34" i="3"/>
  <c r="AE42" i="3"/>
  <c r="AE43" i="3"/>
  <c r="AH26" i="3"/>
  <c r="AH2" i="3"/>
  <c r="AG32" i="3"/>
  <c r="AE40" i="3"/>
  <c r="AH6" i="3"/>
  <c r="AG53" i="3"/>
  <c r="BK321" i="9" s="1"/>
  <c r="AH3" i="3"/>
  <c r="AG33" i="3"/>
  <c r="AH10" i="3"/>
  <c r="AE32" i="3"/>
  <c r="AH18" i="3"/>
  <c r="AG40" i="3"/>
  <c r="AH7" i="3"/>
  <c r="AH14" i="3"/>
  <c r="AE41" i="3"/>
  <c r="AH11" i="3"/>
  <c r="AH8" i="3"/>
  <c r="AE34" i="3"/>
  <c r="CA24" i="4"/>
  <c r="CA27" i="4"/>
  <c r="CA26" i="4"/>
  <c r="CA25" i="4"/>
  <c r="CA23" i="4"/>
  <c r="CA8" i="4"/>
  <c r="CA6" i="4"/>
  <c r="CA11" i="4"/>
  <c r="CA10" i="4"/>
  <c r="CA7" i="4"/>
  <c r="CA9" i="4"/>
  <c r="CA12" i="4"/>
  <c r="CA15" i="4"/>
  <c r="CA19" i="4"/>
  <c r="CA17" i="4"/>
  <c r="CA21" i="4"/>
  <c r="CA14" i="4"/>
  <c r="CA18" i="4"/>
  <c r="CA16" i="4"/>
  <c r="CA20" i="4"/>
  <c r="CA29" i="4"/>
  <c r="CA32" i="4"/>
  <c r="CA33" i="4"/>
  <c r="CA31" i="4"/>
  <c r="CA30" i="4"/>
  <c r="CB28" i="4" l="1"/>
  <c r="CA27" i="11"/>
  <c r="AJ22" i="3" s="1"/>
  <c r="CA27" i="10"/>
  <c r="CA10" i="7"/>
  <c r="CA10" i="11"/>
  <c r="AJ6" i="3" s="1"/>
  <c r="CA10" i="10"/>
  <c r="CA22" i="11"/>
  <c r="AJ17" i="3" s="1"/>
  <c r="CA22" i="10"/>
  <c r="CA23" i="7"/>
  <c r="CA23" i="10"/>
  <c r="CA23" i="11"/>
  <c r="AJ18" i="3" s="1"/>
  <c r="AG44" i="3"/>
  <c r="AH44" i="3" s="1"/>
  <c r="CA29" i="7"/>
  <c r="CA29" i="10"/>
  <c r="CA29" i="11"/>
  <c r="AJ24" i="3" s="1"/>
  <c r="CA24" i="7"/>
  <c r="CA24" i="11"/>
  <c r="AJ19" i="3" s="1"/>
  <c r="CA24" i="10"/>
  <c r="CA28" i="7"/>
  <c r="CA28" i="11"/>
  <c r="AJ23" i="3" s="1"/>
  <c r="CA28" i="10"/>
  <c r="CA13" i="7"/>
  <c r="CA13" i="10"/>
  <c r="CA13" i="11"/>
  <c r="AJ9" i="3" s="1"/>
  <c r="CA19" i="7"/>
  <c r="CA19" i="11"/>
  <c r="AJ15" i="3" s="1"/>
  <c r="CA19" i="10"/>
  <c r="CA12" i="7"/>
  <c r="CA12" i="10"/>
  <c r="CA12" i="11"/>
  <c r="AJ8" i="3" s="1"/>
  <c r="CA15" i="7"/>
  <c r="CA15" i="10"/>
  <c r="CA15" i="11"/>
  <c r="AJ11" i="3" s="1"/>
  <c r="CA9" i="7"/>
  <c r="CA9" i="11"/>
  <c r="AJ5" i="3" s="1"/>
  <c r="CA9" i="10"/>
  <c r="CA6" i="10"/>
  <c r="CA6" i="11"/>
  <c r="AJ2" i="3" s="1"/>
  <c r="CA25" i="7"/>
  <c r="CA25" i="11"/>
  <c r="AJ20" i="3" s="1"/>
  <c r="CA25" i="10"/>
  <c r="AG37" i="3"/>
  <c r="AH37" i="3" s="1"/>
  <c r="CA14" i="7"/>
  <c r="CA14" i="11"/>
  <c r="AJ10" i="3" s="1"/>
  <c r="CA14" i="10"/>
  <c r="CA20" i="11"/>
  <c r="AJ16" i="3" s="1"/>
  <c r="CA20" i="10"/>
  <c r="CA11" i="7"/>
  <c r="CA11" i="10"/>
  <c r="CA11" i="11"/>
  <c r="AJ7" i="3" s="1"/>
  <c r="CA31" i="7"/>
  <c r="CA31" i="11"/>
  <c r="AJ26" i="3" s="1"/>
  <c r="CA31" i="10"/>
  <c r="CA16" i="7"/>
  <c r="CA16" i="10"/>
  <c r="CA16" i="11"/>
  <c r="AJ12" i="3" s="1"/>
  <c r="CA30" i="7"/>
  <c r="CA30" i="11"/>
  <c r="AJ25" i="3" s="1"/>
  <c r="CA30" i="10"/>
  <c r="CA17" i="7"/>
  <c r="CA17" i="11"/>
  <c r="AJ13" i="3" s="1"/>
  <c r="CA17" i="10"/>
  <c r="CA18" i="7"/>
  <c r="CA18" i="11"/>
  <c r="AJ14" i="3" s="1"/>
  <c r="CA18" i="10"/>
  <c r="CA7" i="7"/>
  <c r="CA7" i="11"/>
  <c r="AJ3" i="3" s="1"/>
  <c r="CA7" i="10"/>
  <c r="CA8" i="7"/>
  <c r="CA8" i="10"/>
  <c r="CA8" i="11"/>
  <c r="AJ4" i="3" s="1"/>
  <c r="CA26" i="7"/>
  <c r="CA26" i="11"/>
  <c r="AJ21" i="3" s="1"/>
  <c r="CA26" i="10"/>
  <c r="CA27" i="7"/>
  <c r="CA6" i="7"/>
  <c r="CB5" i="4"/>
  <c r="CA20" i="7"/>
  <c r="CB13" i="4"/>
  <c r="CA22" i="7"/>
  <c r="CB22" i="4"/>
  <c r="AJ55" i="3" l="1"/>
  <c r="AJ51" i="3"/>
  <c r="BL302" i="9" s="1"/>
  <c r="AJ50" i="3"/>
  <c r="BL301" i="9" s="1"/>
  <c r="AH36" i="3"/>
  <c r="AH40" i="3"/>
  <c r="AH35" i="3"/>
  <c r="AH32" i="3"/>
  <c r="AK13" i="3"/>
  <c r="AH34" i="3"/>
  <c r="AK14" i="3"/>
  <c r="AK12" i="3"/>
  <c r="AK26" i="3"/>
  <c r="AK5" i="3"/>
  <c r="AJ35" i="3"/>
  <c r="AK6" i="3"/>
  <c r="AJ53" i="3"/>
  <c r="BL321" i="9" s="1"/>
  <c r="AK10" i="3"/>
  <c r="AK2" i="3"/>
  <c r="AJ32" i="3"/>
  <c r="AK8" i="3"/>
  <c r="AK15" i="3"/>
  <c r="AH43" i="3"/>
  <c r="AK19" i="3"/>
  <c r="AJ41" i="3"/>
  <c r="AH33" i="3"/>
  <c r="BL313" i="9"/>
  <c r="AJ43" i="3"/>
  <c r="AK21" i="3"/>
  <c r="AJ34" i="3"/>
  <c r="AK4" i="3"/>
  <c r="AK3" i="3"/>
  <c r="AJ33" i="3"/>
  <c r="AK11" i="3"/>
  <c r="AH42" i="3"/>
  <c r="AK18" i="3"/>
  <c r="AJ40" i="3"/>
  <c r="AJ39" i="3"/>
  <c r="AK17" i="3"/>
  <c r="AK25" i="3"/>
  <c r="AK7" i="3"/>
  <c r="BL312" i="9"/>
  <c r="AJ36" i="3"/>
  <c r="AK16" i="3"/>
  <c r="AH41" i="3"/>
  <c r="AK20" i="3"/>
  <c r="AJ42" i="3"/>
  <c r="AJ54" i="3"/>
  <c r="AK9" i="3"/>
  <c r="AK23" i="3"/>
  <c r="AK24" i="3"/>
  <c r="AH39" i="3"/>
  <c r="AK22" i="3"/>
  <c r="CB17" i="4"/>
  <c r="CC17" i="4" s="1"/>
  <c r="CB21" i="4"/>
  <c r="CB16" i="4"/>
  <c r="CC16" i="4" s="1"/>
  <c r="CB19" i="4"/>
  <c r="CC19" i="4" s="1"/>
  <c r="CB20" i="4"/>
  <c r="CC20" i="4" s="1"/>
  <c r="CB14" i="4"/>
  <c r="CC14" i="4" s="1"/>
  <c r="CB15" i="4"/>
  <c r="CC15" i="4" s="1"/>
  <c r="CB18" i="4"/>
  <c r="CC18" i="4" s="1"/>
  <c r="CB23" i="4"/>
  <c r="CB26" i="4"/>
  <c r="CC26" i="4" s="1"/>
  <c r="CB24" i="4"/>
  <c r="CB25" i="4"/>
  <c r="CC25" i="4" s="1"/>
  <c r="CB27" i="4"/>
  <c r="CC27" i="4" s="1"/>
  <c r="CB10" i="4"/>
  <c r="CC10" i="4" s="1"/>
  <c r="CB6" i="4"/>
  <c r="CB11" i="4"/>
  <c r="CC11" i="4" s="1"/>
  <c r="CB8" i="4"/>
  <c r="CC8" i="4" s="1"/>
  <c r="CB7" i="4"/>
  <c r="CC7" i="4" s="1"/>
  <c r="CB9" i="4"/>
  <c r="CC9" i="4" s="1"/>
  <c r="CB12" i="4"/>
  <c r="CC12" i="4" s="1"/>
  <c r="CB30" i="4"/>
  <c r="CC30" i="4" s="1"/>
  <c r="CB32" i="4"/>
  <c r="CC32" i="4" s="1"/>
  <c r="CB29" i="4"/>
  <c r="CC29" i="4" s="1"/>
  <c r="CB33" i="4"/>
  <c r="CC33" i="4" s="1"/>
  <c r="CB31" i="4"/>
  <c r="CC31" i="4" s="1"/>
  <c r="CB20" i="10" l="1"/>
  <c r="AM16" i="3" s="1"/>
  <c r="BM312" i="9" s="1"/>
  <c r="CC21" i="4"/>
  <c r="CB6" i="10"/>
  <c r="AM2" i="3" s="1"/>
  <c r="CC6" i="4"/>
  <c r="CB22" i="10"/>
  <c r="AM17" i="3" s="1"/>
  <c r="CC23" i="4"/>
  <c r="CB27" i="10"/>
  <c r="AM22" i="3" s="1"/>
  <c r="AM39" i="3" s="1"/>
  <c r="CB29" i="7"/>
  <c r="CB29" i="10"/>
  <c r="AM24" i="3" s="1"/>
  <c r="CB8" i="7"/>
  <c r="CB8" i="10"/>
  <c r="AM4" i="3" s="1"/>
  <c r="CB19" i="7"/>
  <c r="CB19" i="10"/>
  <c r="AM15" i="3" s="1"/>
  <c r="AJ44" i="3"/>
  <c r="AK44" i="3" s="1"/>
  <c r="CB31" i="7"/>
  <c r="CB31" i="10"/>
  <c r="AM26" i="3" s="1"/>
  <c r="CB11" i="7"/>
  <c r="CB11" i="10"/>
  <c r="AM7" i="3" s="1"/>
  <c r="CB24" i="7"/>
  <c r="CB24" i="10"/>
  <c r="AM19" i="3" s="1"/>
  <c r="CB17" i="7"/>
  <c r="CB17" i="10"/>
  <c r="AM13" i="3" s="1"/>
  <c r="CB18" i="7"/>
  <c r="CB18" i="10"/>
  <c r="AM14" i="3" s="1"/>
  <c r="AJ37" i="3"/>
  <c r="AK37" i="3" s="1"/>
  <c r="CB9" i="7"/>
  <c r="CB9" i="10"/>
  <c r="AM5" i="3" s="1"/>
  <c r="CB23" i="7"/>
  <c r="CB23" i="10"/>
  <c r="AM18" i="3" s="1"/>
  <c r="CB14" i="7"/>
  <c r="CB14" i="10"/>
  <c r="AM10" i="3" s="1"/>
  <c r="CB15" i="7"/>
  <c r="CB15" i="10"/>
  <c r="AM11" i="3" s="1"/>
  <c r="CB28" i="7"/>
  <c r="CB28" i="10"/>
  <c r="AM23" i="3" s="1"/>
  <c r="CB26" i="7"/>
  <c r="CB26" i="10"/>
  <c r="AM21" i="3" s="1"/>
  <c r="CB16" i="7"/>
  <c r="CB16" i="10"/>
  <c r="AM12" i="3" s="1"/>
  <c r="CB12" i="7"/>
  <c r="CB12" i="10"/>
  <c r="AM8" i="3" s="1"/>
  <c r="CB30" i="7"/>
  <c r="CB30" i="10"/>
  <c r="AM25" i="3" s="1"/>
  <c r="CB7" i="7"/>
  <c r="CB7" i="10"/>
  <c r="AM3" i="3" s="1"/>
  <c r="CB10" i="7"/>
  <c r="CB10" i="10"/>
  <c r="AM6" i="3" s="1"/>
  <c r="CB25" i="7"/>
  <c r="CB25" i="10"/>
  <c r="AM20" i="3" s="1"/>
  <c r="CB13" i="7"/>
  <c r="CB13" i="10"/>
  <c r="AM9" i="3" s="1"/>
  <c r="CB27" i="7"/>
  <c r="CB6" i="7"/>
  <c r="CB20" i="7"/>
  <c r="CB22" i="7"/>
  <c r="AM36" i="3" l="1"/>
  <c r="AM55" i="3"/>
  <c r="AM51" i="3"/>
  <c r="BM302" i="9" s="1"/>
  <c r="AM50" i="3"/>
  <c r="BM301" i="9" s="1"/>
  <c r="AK43" i="3"/>
  <c r="AK41" i="3"/>
  <c r="AK40" i="3"/>
  <c r="AN25" i="3"/>
  <c r="AN2" i="3"/>
  <c r="AK42" i="3"/>
  <c r="AK39" i="3"/>
  <c r="AK34" i="3"/>
  <c r="AN17" i="3"/>
  <c r="AN8" i="3"/>
  <c r="AK36" i="3"/>
  <c r="AN9" i="3"/>
  <c r="AK35" i="3"/>
  <c r="AK32" i="3"/>
  <c r="AM53" i="3"/>
  <c r="BM321" i="9" s="1"/>
  <c r="AN6" i="3"/>
  <c r="AN12" i="3"/>
  <c r="AN23" i="3"/>
  <c r="AN4" i="3"/>
  <c r="AM34" i="3"/>
  <c r="AN11" i="3"/>
  <c r="AM40" i="3"/>
  <c r="AN18" i="3"/>
  <c r="AN22" i="3"/>
  <c r="AN14" i="3"/>
  <c r="AN19" i="3"/>
  <c r="AM41" i="3"/>
  <c r="AN26" i="3"/>
  <c r="AN16" i="3"/>
  <c r="AM42" i="3"/>
  <c r="AN20" i="3"/>
  <c r="AM54" i="3"/>
  <c r="AN3" i="3"/>
  <c r="AM33" i="3"/>
  <c r="AM32" i="3"/>
  <c r="BM313" i="9"/>
  <c r="AN21" i="3"/>
  <c r="AM43" i="3"/>
  <c r="AN24" i="3"/>
  <c r="AN15" i="3"/>
  <c r="AN10" i="3"/>
  <c r="AN5" i="3"/>
  <c r="AM35" i="3"/>
  <c r="AK33" i="3"/>
  <c r="AN13" i="3"/>
  <c r="AN7" i="3"/>
  <c r="CC23" i="7"/>
  <c r="AM44" i="3" l="1"/>
  <c r="AN43" i="3" s="1"/>
  <c r="AM37" i="3"/>
  <c r="CC9" i="7"/>
  <c r="CC31" i="7"/>
  <c r="CC15" i="7"/>
  <c r="CC20" i="7"/>
  <c r="CC7" i="7"/>
  <c r="CC17" i="7"/>
  <c r="CC24" i="7"/>
  <c r="CC16" i="7"/>
  <c r="CC19" i="7"/>
  <c r="CC30" i="7"/>
  <c r="CC27" i="7"/>
  <c r="CC22" i="7"/>
  <c r="CC6" i="7"/>
  <c r="CC12" i="7"/>
  <c r="CC13" i="7"/>
  <c r="CC26" i="7"/>
  <c r="CC28" i="7"/>
  <c r="CC11" i="7"/>
  <c r="CC10" i="7"/>
  <c r="CC25" i="7"/>
  <c r="CC14" i="7"/>
  <c r="CC29" i="7"/>
  <c r="CC8" i="7"/>
  <c r="CC18" i="7"/>
  <c r="AN39" i="3" l="1"/>
  <c r="AN41" i="3"/>
  <c r="AN40" i="3"/>
  <c r="AN44" i="3"/>
  <c r="AN42" i="3"/>
  <c r="AN37" i="3"/>
  <c r="AN36" i="3"/>
  <c r="AN34" i="3"/>
  <c r="AN35" i="3"/>
  <c r="AN33" i="3"/>
  <c r="AN32" i="3"/>
  <c r="BR70" i="4"/>
  <c r="BR37" i="4" s="1"/>
  <c r="BR38" i="4"/>
  <c r="BR36" i="13" l="1"/>
  <c r="BR36" i="17"/>
  <c r="BR36" i="19"/>
  <c r="BR36" i="18"/>
  <c r="BR36" i="16"/>
  <c r="BR36" i="15"/>
  <c r="BR36" i="14"/>
  <c r="BR36" i="11"/>
  <c r="BR36" i="12"/>
  <c r="BR36" i="10"/>
  <c r="BR35" i="11"/>
  <c r="BR35" i="19"/>
  <c r="BR35" i="12"/>
  <c r="BR35" i="18"/>
  <c r="BR35" i="17"/>
  <c r="BR35" i="15"/>
  <c r="BR35" i="16"/>
  <c r="BR35" i="14"/>
  <c r="BR35" i="13"/>
  <c r="BR35" i="10"/>
  <c r="BR35" i="7"/>
  <c r="BR35" i="8"/>
  <c r="I29" i="3" s="1"/>
  <c r="I52" i="3" s="1"/>
  <c r="BR36" i="7"/>
  <c r="BR36" i="8"/>
  <c r="I30" i="3" s="1"/>
  <c r="J30" i="3" s="1"/>
  <c r="BS38" i="4"/>
  <c r="BS70" i="4"/>
  <c r="BS37" i="4" s="1"/>
  <c r="J29" i="3" l="1"/>
  <c r="BC303" i="9"/>
  <c r="BS36" i="7"/>
  <c r="BS36" i="18"/>
  <c r="BS36" i="17"/>
  <c r="BS36" i="11"/>
  <c r="BS36" i="15"/>
  <c r="BS36" i="19"/>
  <c r="L30" i="3" s="1"/>
  <c r="M30" i="3" s="1"/>
  <c r="BS36" i="12"/>
  <c r="BS36" i="13"/>
  <c r="BS36" i="14"/>
  <c r="BS36" i="16"/>
  <c r="BS36" i="10"/>
  <c r="BS35" i="7"/>
  <c r="BS35" i="19"/>
  <c r="L29" i="3" s="1"/>
  <c r="L52" i="3" s="1"/>
  <c r="BS35" i="18"/>
  <c r="BS35" i="17"/>
  <c r="BS35" i="13"/>
  <c r="BS35" i="15"/>
  <c r="BS35" i="16"/>
  <c r="BS35" i="14"/>
  <c r="BS35" i="11"/>
  <c r="BS35" i="12"/>
  <c r="BS35" i="10"/>
  <c r="BT70" i="4"/>
  <c r="BT37" i="4" s="1"/>
  <c r="BT38" i="4"/>
  <c r="M29" i="3" l="1"/>
  <c r="BD303" i="9"/>
  <c r="BC300" i="9"/>
  <c r="BC305" i="9" s="1"/>
  <c r="BC278" i="9" s="1"/>
  <c r="BT36" i="7"/>
  <c r="BT36" i="13"/>
  <c r="BT36" i="18"/>
  <c r="O30" i="3" s="1"/>
  <c r="P30" i="3" s="1"/>
  <c r="BT36" i="17"/>
  <c r="BT36" i="16"/>
  <c r="BT36" i="14"/>
  <c r="BT36" i="15"/>
  <c r="BT36" i="11"/>
  <c r="BT36" i="12"/>
  <c r="BT36" i="10"/>
  <c r="BT35" i="7"/>
  <c r="BT35" i="14"/>
  <c r="BT35" i="18"/>
  <c r="O29" i="3" s="1"/>
  <c r="O52" i="3" s="1"/>
  <c r="BT35" i="10"/>
  <c r="BT35" i="16"/>
  <c r="BT35" i="15"/>
  <c r="BT35" i="17"/>
  <c r="BT35" i="13"/>
  <c r="BT35" i="12"/>
  <c r="BT35" i="11"/>
  <c r="BU38" i="4"/>
  <c r="BU70" i="4"/>
  <c r="BU37" i="4" s="1"/>
  <c r="BC264" i="9" l="1"/>
  <c r="BC315" i="9"/>
  <c r="P29" i="3"/>
  <c r="BE303" i="9"/>
  <c r="BU36" i="7"/>
  <c r="BU36" i="13"/>
  <c r="BU36" i="10"/>
  <c r="BU36" i="17"/>
  <c r="R30" i="3" s="1"/>
  <c r="S30" i="3" s="1"/>
  <c r="BU36" i="14"/>
  <c r="BU36" i="15"/>
  <c r="BU36" i="16"/>
  <c r="BU36" i="12"/>
  <c r="BU36" i="11"/>
  <c r="BD300" i="9"/>
  <c r="BD305" i="9" s="1"/>
  <c r="BD278" i="9" s="1"/>
  <c r="BU35" i="7"/>
  <c r="BU35" i="15"/>
  <c r="BU35" i="12"/>
  <c r="BU35" i="17"/>
  <c r="R29" i="3" s="1"/>
  <c r="R52" i="3" s="1"/>
  <c r="BU35" i="11"/>
  <c r="BU35" i="13"/>
  <c r="BU35" i="16"/>
  <c r="BU35" i="14"/>
  <c r="BU35" i="10"/>
  <c r="BV70" i="4"/>
  <c r="BV37" i="4" s="1"/>
  <c r="BV38" i="4"/>
  <c r="BD264" i="9" l="1"/>
  <c r="BD315" i="9"/>
  <c r="S29" i="3"/>
  <c r="BF303" i="9"/>
  <c r="BV35" i="7"/>
  <c r="BV35" i="15"/>
  <c r="BV35" i="11"/>
  <c r="BV35" i="12"/>
  <c r="BV35" i="13"/>
  <c r="BV35" i="16"/>
  <c r="U29" i="3" s="1"/>
  <c r="U52" i="3" s="1"/>
  <c r="BV35" i="14"/>
  <c r="BV35" i="10"/>
  <c r="BV36" i="7"/>
  <c r="BV36" i="13"/>
  <c r="BV36" i="15"/>
  <c r="BV36" i="16"/>
  <c r="U30" i="3" s="1"/>
  <c r="V30" i="3" s="1"/>
  <c r="BV36" i="14"/>
  <c r="BV36" i="12"/>
  <c r="BV36" i="11"/>
  <c r="BV36" i="10"/>
  <c r="BE300" i="9"/>
  <c r="BW38" i="4"/>
  <c r="BW70" i="4"/>
  <c r="BW37" i="4" s="1"/>
  <c r="V29" i="3" l="1"/>
  <c r="BG303" i="9"/>
  <c r="BW35" i="7"/>
  <c r="BW35" i="12"/>
  <c r="BW35" i="15"/>
  <c r="X29" i="3" s="1"/>
  <c r="X52" i="3" s="1"/>
  <c r="BW35" i="14"/>
  <c r="BW35" i="11"/>
  <c r="BW35" i="10"/>
  <c r="BW35" i="13"/>
  <c r="BF300" i="9"/>
  <c r="BW36" i="7"/>
  <c r="BW36" i="12"/>
  <c r="BW36" i="13"/>
  <c r="BW36" i="11"/>
  <c r="BW36" i="15"/>
  <c r="X30" i="3" s="1"/>
  <c r="Y30" i="3" s="1"/>
  <c r="BW36" i="14"/>
  <c r="BW36" i="10"/>
  <c r="BX70" i="4"/>
  <c r="BX37" i="4" s="1"/>
  <c r="BX38" i="4"/>
  <c r="Y29" i="3" l="1"/>
  <c r="BH303" i="9"/>
  <c r="BX36" i="7"/>
  <c r="BX36" i="13"/>
  <c r="BX36" i="14"/>
  <c r="AA30" i="3" s="1"/>
  <c r="AB30" i="3" s="1"/>
  <c r="BX36" i="11"/>
  <c r="BX36" i="12"/>
  <c r="BX36" i="10"/>
  <c r="BG300" i="9"/>
  <c r="BX35" i="7"/>
  <c r="BX35" i="14"/>
  <c r="AA29" i="3" s="1"/>
  <c r="AA52" i="3" s="1"/>
  <c r="BX35" i="10"/>
  <c r="BX35" i="13"/>
  <c r="BX35" i="12"/>
  <c r="BX35" i="11"/>
  <c r="BY38" i="4"/>
  <c r="BY70" i="4"/>
  <c r="BY37" i="4" s="1"/>
  <c r="BH300" i="9" l="1"/>
  <c r="BY35" i="7"/>
  <c r="BY35" i="11"/>
  <c r="BY35" i="12"/>
  <c r="BY35" i="13"/>
  <c r="AD29" i="3" s="1"/>
  <c r="AD52" i="3" s="1"/>
  <c r="BY35" i="10"/>
  <c r="AB29" i="3"/>
  <c r="BI303" i="9"/>
  <c r="BY36" i="7"/>
  <c r="BY36" i="10"/>
  <c r="BY36" i="13"/>
  <c r="AD30" i="3" s="1"/>
  <c r="AE30" i="3" s="1"/>
  <c r="BY36" i="12"/>
  <c r="BY36" i="11"/>
  <c r="BZ38" i="4"/>
  <c r="BZ70" i="4"/>
  <c r="BZ37" i="4" s="1"/>
  <c r="AE29" i="3" l="1"/>
  <c r="BJ303" i="9"/>
  <c r="BZ35" i="7"/>
  <c r="BZ35" i="12"/>
  <c r="AG29" i="3" s="1"/>
  <c r="AG52" i="3" s="1"/>
  <c r="BZ35" i="11"/>
  <c r="BZ35" i="10"/>
  <c r="BZ36" i="7"/>
  <c r="BZ36" i="10"/>
  <c r="BZ36" i="12"/>
  <c r="AG30" i="3" s="1"/>
  <c r="AH30" i="3" s="1"/>
  <c r="BZ36" i="11"/>
  <c r="BI300" i="9"/>
  <c r="CA38" i="4"/>
  <c r="CA70" i="4"/>
  <c r="CA37" i="4" s="1"/>
  <c r="CA35" i="7" l="1"/>
  <c r="CA35" i="11"/>
  <c r="AJ29" i="3" s="1"/>
  <c r="AJ52" i="3" s="1"/>
  <c r="CA35" i="10"/>
  <c r="AH29" i="3"/>
  <c r="BK303" i="9"/>
  <c r="BJ300" i="9"/>
  <c r="CA36" i="7"/>
  <c r="CA36" i="11"/>
  <c r="AJ30" i="3" s="1"/>
  <c r="AK30" i="3" s="1"/>
  <c r="CA36" i="10"/>
  <c r="CB38" i="4"/>
  <c r="CC38" i="4" s="1"/>
  <c r="CB70" i="4"/>
  <c r="CB37" i="4" s="1"/>
  <c r="CC37" i="4" s="1"/>
  <c r="AK29" i="3" l="1"/>
  <c r="BL303" i="9"/>
  <c r="BL300" i="9" s="1"/>
  <c r="CB35" i="7"/>
  <c r="CB35" i="10"/>
  <c r="AM29" i="3" s="1"/>
  <c r="AM52" i="3" s="1"/>
  <c r="BK300" i="9"/>
  <c r="CB36" i="7"/>
  <c r="CB36" i="10"/>
  <c r="AM30" i="3" s="1"/>
  <c r="AN30" i="3" s="1"/>
  <c r="AN29" i="3" l="1"/>
  <c r="BM303" i="9"/>
  <c r="BM300" i="9" s="1"/>
  <c r="CC35" i="7"/>
  <c r="CC36" i="7"/>
  <c r="BB255" i="9" l="1"/>
  <c r="BB265" i="9" s="1"/>
  <c r="BB269" i="9"/>
  <c r="BB333" i="9" s="1"/>
  <c r="BB297" i="9"/>
  <c r="BB305" i="9" s="1"/>
  <c r="BB315" i="9" s="1"/>
  <c r="BB351" i="9" l="1"/>
  <c r="BB353" i="9" s="1"/>
  <c r="BB294" i="9"/>
  <c r="BB282" i="9"/>
  <c r="BB280" i="9"/>
  <c r="BB307" i="9"/>
  <c r="BB309" i="9" s="1"/>
  <c r="BB306" i="9"/>
  <c r="BB308" i="9" s="1"/>
  <c r="BB288" i="9"/>
  <c r="BB287" i="9" l="1"/>
  <c r="BB281" i="9"/>
  <c r="BB286" i="9"/>
  <c r="BB289" i="9" s="1"/>
  <c r="BB310" i="9"/>
  <c r="BC316" i="9"/>
  <c r="BB316" i="9"/>
  <c r="BB317" i="9" s="1"/>
  <c r="BB318" i="9" s="1"/>
  <c r="BB319" i="9" l="1"/>
  <c r="BL319" i="9" l="1"/>
  <c r="BL317" i="9"/>
  <c r="BE319" i="9"/>
  <c r="BE317" i="9"/>
  <c r="BK317" i="9"/>
  <c r="BK319" i="9"/>
  <c r="BC317" i="9"/>
  <c r="BC319" i="9"/>
  <c r="BF317" i="9"/>
  <c r="BF319" i="9"/>
  <c r="BH319" i="9"/>
  <c r="BH317" i="9"/>
  <c r="BG319" i="9"/>
  <c r="BG317" i="9"/>
  <c r="BM317" i="9"/>
  <c r="BM319" i="9"/>
  <c r="BJ319" i="9"/>
  <c r="BJ317" i="9"/>
  <c r="BD317" i="9"/>
  <c r="BD319" i="9"/>
  <c r="BI317" i="9"/>
  <c r="BI319" i="9"/>
  <c r="BC53" i="9" l="1"/>
  <c r="BC52" i="9"/>
  <c r="BC87" i="9" s="1"/>
  <c r="BC115" i="9" s="1"/>
  <c r="BC54" i="9"/>
  <c r="BC89" i="9" s="1"/>
  <c r="BC117" i="9" s="1"/>
  <c r="BC51" i="9"/>
  <c r="BC88" i="9" l="1"/>
  <c r="BC116" i="9" s="1"/>
  <c r="BC86" i="9"/>
  <c r="BC114" i="9" l="1"/>
  <c r="BC366" i="9" s="1"/>
  <c r="B16" i="28" s="1"/>
  <c r="B8" i="28"/>
  <c r="BC76" i="9"/>
  <c r="BC256" i="9"/>
  <c r="BC270" i="9"/>
  <c r="B20" i="28" l="1"/>
  <c r="BC271" i="9"/>
  <c r="BC295" i="9" s="1"/>
  <c r="BC337" i="9"/>
  <c r="BC336" i="9" s="1"/>
  <c r="BC341" i="9" s="1"/>
  <c r="BC257" i="9"/>
  <c r="BC307" i="9"/>
  <c r="BC306" i="9"/>
  <c r="BC283" i="9" l="1"/>
  <c r="BC342" i="9"/>
  <c r="BC344" i="9" s="1"/>
  <c r="BC308" i="9"/>
  <c r="BC345" i="9" l="1"/>
  <c r="BC149" i="9"/>
  <c r="BC197" i="9"/>
  <c r="BC363" i="9" s="1"/>
  <c r="B10" i="28" s="1"/>
  <c r="BC309" i="9"/>
  <c r="BC211" i="9" s="1"/>
  <c r="BC364" i="9" s="1"/>
  <c r="B11" i="28" s="1"/>
  <c r="BC254" i="9" l="1"/>
  <c r="B7" i="28"/>
  <c r="B19" i="28" s="1"/>
  <c r="BC365" i="9"/>
  <c r="B12" i="28" s="1"/>
  <c r="B15" i="28" s="1"/>
  <c r="BC142" i="9"/>
  <c r="BC268" i="9"/>
  <c r="BC269" i="9"/>
  <c r="BC255" i="9"/>
  <c r="BC326" i="9"/>
  <c r="B14" i="28" s="1"/>
  <c r="BC273" i="9"/>
  <c r="BC259" i="9"/>
  <c r="BC265" i="9" l="1"/>
  <c r="BC288" i="9" s="1"/>
  <c r="BC282" i="9"/>
  <c r="BC280" i="9"/>
  <c r="BC287" i="9" s="1"/>
  <c r="BC294" i="9"/>
  <c r="BC330" i="9"/>
  <c r="BC331" i="9"/>
  <c r="BC281" i="9" l="1"/>
  <c r="B6" i="28" s="1"/>
  <c r="BC286" i="9"/>
  <c r="BC289" i="9" s="1"/>
  <c r="BC333" i="9"/>
  <c r="BC334" i="9"/>
  <c r="BC351" i="9" l="1"/>
  <c r="B4" i="28" s="1"/>
  <c r="B3" i="28"/>
  <c r="B2" i="28"/>
  <c r="BD308" i="9"/>
  <c r="BD316" i="9"/>
  <c r="BD307" i="9"/>
  <c r="BE305" i="9"/>
  <c r="BE278" i="9" s="1"/>
  <c r="BD306" i="9"/>
  <c r="BE264" i="9" l="1"/>
  <c r="BE315" i="9"/>
  <c r="BE316" i="9" s="1"/>
  <c r="BE298" i="9" s="1"/>
  <c r="BE308" i="9"/>
  <c r="BE307" i="9"/>
  <c r="BD309" i="9"/>
  <c r="BD211" i="9" s="1"/>
  <c r="BD149" i="9"/>
  <c r="C7" i="28" s="1"/>
  <c r="BE306" i="9"/>
  <c r="BF305" i="9"/>
  <c r="BF278" i="9" s="1"/>
  <c r="BD197" i="9"/>
  <c r="BD363" i="9" s="1"/>
  <c r="C10" i="28" s="1"/>
  <c r="BD53" i="9"/>
  <c r="BD52" i="9"/>
  <c r="BD54" i="9"/>
  <c r="BD51" i="9"/>
  <c r="BF264" i="9" l="1"/>
  <c r="BF315" i="9"/>
  <c r="BF316" i="9" s="1"/>
  <c r="BF298" i="9" s="1"/>
  <c r="BE309" i="9"/>
  <c r="BE297" i="9" s="1"/>
  <c r="BD255" i="9"/>
  <c r="BD269" i="9"/>
  <c r="BD254" i="9"/>
  <c r="BD268" i="9"/>
  <c r="BD142" i="9"/>
  <c r="BD86" i="9"/>
  <c r="BD89" i="9"/>
  <c r="BD117" i="9" s="1"/>
  <c r="BD88" i="9"/>
  <c r="BD116" i="9" s="1"/>
  <c r="BF308" i="9"/>
  <c r="BF307" i="9"/>
  <c r="BG305" i="9"/>
  <c r="BG278" i="9" s="1"/>
  <c r="BF306" i="9"/>
  <c r="BD87" i="9"/>
  <c r="BD115" i="9" s="1"/>
  <c r="BE197" i="9"/>
  <c r="BE363" i="9" s="1"/>
  <c r="D10" i="28" s="1"/>
  <c r="BE149" i="9"/>
  <c r="D7" i="28" s="1"/>
  <c r="BE52" i="9"/>
  <c r="BE53" i="9"/>
  <c r="BE54" i="9"/>
  <c r="BE51" i="9"/>
  <c r="BG264" i="9" l="1"/>
  <c r="BG315" i="9"/>
  <c r="BG316" i="9" s="1"/>
  <c r="BG298" i="9" s="1"/>
  <c r="BD114" i="9"/>
  <c r="BD257" i="9" s="1"/>
  <c r="C8" i="28"/>
  <c r="BD326" i="9"/>
  <c r="BD364" i="9"/>
  <c r="BE211" i="9"/>
  <c r="BE255" i="9"/>
  <c r="BE269" i="9"/>
  <c r="BE89" i="9"/>
  <c r="BE117" i="9" s="1"/>
  <c r="BF52" i="9"/>
  <c r="BF54" i="9"/>
  <c r="BF53" i="9"/>
  <c r="BF51" i="9"/>
  <c r="BD256" i="9"/>
  <c r="BD76" i="9"/>
  <c r="BD270" i="9"/>
  <c r="BF149" i="9"/>
  <c r="E7" i="28" s="1"/>
  <c r="BF197" i="9"/>
  <c r="BF363" i="9" s="1"/>
  <c r="E10" i="28" s="1"/>
  <c r="BE87" i="9"/>
  <c r="BE115" i="9" s="1"/>
  <c r="BG308" i="9"/>
  <c r="BG306" i="9"/>
  <c r="BH305" i="9"/>
  <c r="BH278" i="9" s="1"/>
  <c r="BG307" i="9"/>
  <c r="BE88" i="9"/>
  <c r="BE116" i="9" s="1"/>
  <c r="BD273" i="9"/>
  <c r="BD259" i="9"/>
  <c r="BE86" i="9"/>
  <c r="BE142" i="9"/>
  <c r="BE268" i="9"/>
  <c r="BE254" i="9"/>
  <c r="BF309" i="9"/>
  <c r="BF211" i="9" s="1"/>
  <c r="BF364" i="9" s="1"/>
  <c r="E11" i="28" s="1"/>
  <c r="BH264" i="9" l="1"/>
  <c r="BH315" i="9"/>
  <c r="BH316" i="9" s="1"/>
  <c r="BH298" i="9" s="1"/>
  <c r="E19" i="28"/>
  <c r="BD331" i="9"/>
  <c r="C14" i="28"/>
  <c r="BD271" i="9"/>
  <c r="BD337" i="9"/>
  <c r="BD336" i="9" s="1"/>
  <c r="BD341" i="9" s="1"/>
  <c r="BD366" i="9"/>
  <c r="C16" i="28" s="1"/>
  <c r="C20" i="28" s="1"/>
  <c r="BE114" i="9"/>
  <c r="BE257" i="9" s="1"/>
  <c r="D8" i="28"/>
  <c r="BD365" i="9"/>
  <c r="C12" i="28" s="1"/>
  <c r="C15" i="28" s="1"/>
  <c r="C11" i="28"/>
  <c r="C19" i="28" s="1"/>
  <c r="BD330" i="9"/>
  <c r="BE326" i="9"/>
  <c r="BE364" i="9"/>
  <c r="BE273" i="9"/>
  <c r="BE294" i="9" s="1"/>
  <c r="BF365" i="9"/>
  <c r="E12" i="28" s="1"/>
  <c r="E15" i="28" s="1"/>
  <c r="BD265" i="9"/>
  <c r="BD288" i="9" s="1"/>
  <c r="BE259" i="9"/>
  <c r="BD294" i="9"/>
  <c r="BF259" i="9"/>
  <c r="BF273" i="9"/>
  <c r="BG53" i="9"/>
  <c r="BG54" i="9"/>
  <c r="BG52" i="9"/>
  <c r="BG51" i="9"/>
  <c r="BF255" i="9"/>
  <c r="BF326" i="9"/>
  <c r="E14" i="28" s="1"/>
  <c r="BF269" i="9"/>
  <c r="BF89" i="9"/>
  <c r="BF117" i="9" s="1"/>
  <c r="BH308" i="9"/>
  <c r="BH307" i="9"/>
  <c r="BH306" i="9"/>
  <c r="BI305" i="9"/>
  <c r="BI278" i="9" s="1"/>
  <c r="BG197" i="9"/>
  <c r="BG363" i="9" s="1"/>
  <c r="F10" i="28" s="1"/>
  <c r="BG149" i="9"/>
  <c r="F7" i="28" s="1"/>
  <c r="BG309" i="9"/>
  <c r="BG211" i="9" s="1"/>
  <c r="BG364" i="9" s="1"/>
  <c r="F11" i="28" s="1"/>
  <c r="BF142" i="9"/>
  <c r="BF268" i="9"/>
  <c r="BF254" i="9"/>
  <c r="BF87" i="9"/>
  <c r="BF115" i="9" s="1"/>
  <c r="BF297" i="9"/>
  <c r="BF86" i="9"/>
  <c r="BE256" i="9"/>
  <c r="BE76" i="9"/>
  <c r="BE270" i="9"/>
  <c r="BF88" i="9"/>
  <c r="BF116" i="9" s="1"/>
  <c r="BD282" i="9"/>
  <c r="BI264" i="9" l="1"/>
  <c r="BI315" i="9"/>
  <c r="F19" i="28"/>
  <c r="BD295" i="9"/>
  <c r="BD283" i="9"/>
  <c r="BD280" i="9"/>
  <c r="BD287" i="9" s="1"/>
  <c r="BD334" i="9"/>
  <c r="BE330" i="9"/>
  <c r="D14" i="28"/>
  <c r="BE366" i="9"/>
  <c r="D16" i="28" s="1"/>
  <c r="D20" i="28" s="1"/>
  <c r="BE336" i="9"/>
  <c r="BE341" i="9" s="1"/>
  <c r="BD342" i="9"/>
  <c r="BD344" i="9" s="1"/>
  <c r="BD333" i="9"/>
  <c r="BE271" i="9"/>
  <c r="BF114" i="9"/>
  <c r="BF271" i="9" s="1"/>
  <c r="E8" i="28"/>
  <c r="BE365" i="9"/>
  <c r="D12" i="28" s="1"/>
  <c r="D15" i="28" s="1"/>
  <c r="D11" i="28"/>
  <c r="D19" i="28" s="1"/>
  <c r="BE331" i="9"/>
  <c r="BG365" i="9"/>
  <c r="F12" i="28" s="1"/>
  <c r="F15" i="28" s="1"/>
  <c r="BE282" i="9"/>
  <c r="BE265" i="9"/>
  <c r="BE288" i="9" s="1"/>
  <c r="BG297" i="9"/>
  <c r="BH309" i="9"/>
  <c r="BH211" i="9" s="1"/>
  <c r="BH364" i="9" s="1"/>
  <c r="G11" i="28" s="1"/>
  <c r="BG326" i="9"/>
  <c r="F14" i="28" s="1"/>
  <c r="BG255" i="9"/>
  <c r="BG269" i="9"/>
  <c r="BF282" i="9"/>
  <c r="BF330" i="9"/>
  <c r="BF331" i="9"/>
  <c r="BG89" i="9"/>
  <c r="BG117" i="9" s="1"/>
  <c r="BH197" i="9"/>
  <c r="BH363" i="9" s="1"/>
  <c r="G10" i="28" s="1"/>
  <c r="BH149" i="9"/>
  <c r="G7" i="28" s="1"/>
  <c r="BG88" i="9"/>
  <c r="BF294" i="9"/>
  <c r="BG87" i="9"/>
  <c r="BG115" i="9" s="1"/>
  <c r="BI308" i="9"/>
  <c r="BI316" i="9"/>
  <c r="BI298" i="9" s="1"/>
  <c r="BI306" i="9"/>
  <c r="BJ305" i="9"/>
  <c r="BJ278" i="9" s="1"/>
  <c r="BI307" i="9"/>
  <c r="BG259" i="9"/>
  <c r="BG273" i="9"/>
  <c r="BF256" i="9"/>
  <c r="BF76" i="9"/>
  <c r="BF270" i="9"/>
  <c r="BG142" i="9"/>
  <c r="BG254" i="9"/>
  <c r="BG268" i="9"/>
  <c r="BH54" i="9"/>
  <c r="BH52" i="9"/>
  <c r="BH53" i="9"/>
  <c r="BH51" i="9"/>
  <c r="BG137" i="9"/>
  <c r="BG367" i="9" s="1"/>
  <c r="F17" i="28" s="1"/>
  <c r="BG86" i="9"/>
  <c r="BJ264" i="9" l="1"/>
  <c r="BJ315" i="9"/>
  <c r="BJ316" i="9" s="1"/>
  <c r="BJ298" i="9" s="1"/>
  <c r="G19" i="28"/>
  <c r="BD281" i="9"/>
  <c r="C6" i="28" s="1"/>
  <c r="BE283" i="9"/>
  <c r="BD345" i="9"/>
  <c r="BD351" i="9" s="1"/>
  <c r="C4" i="28" s="1"/>
  <c r="BG116" i="9"/>
  <c r="BD286" i="9"/>
  <c r="BE333" i="9"/>
  <c r="BE342" i="9"/>
  <c r="BE344" i="9" s="1"/>
  <c r="BF257" i="9"/>
  <c r="BF265" i="9" s="1"/>
  <c r="BF288" i="9" s="1"/>
  <c r="BE280" i="9"/>
  <c r="BE287" i="9" s="1"/>
  <c r="BE295" i="9"/>
  <c r="BF336" i="9"/>
  <c r="BF341" i="9" s="1"/>
  <c r="BF366" i="9"/>
  <c r="E16" i="28" s="1"/>
  <c r="E20" i="28" s="1"/>
  <c r="BG114" i="9"/>
  <c r="F8" i="28"/>
  <c r="BE334" i="9"/>
  <c r="BH365" i="9"/>
  <c r="G12" i="28" s="1"/>
  <c r="BH297" i="9"/>
  <c r="BI309" i="9"/>
  <c r="BI211" i="9" s="1"/>
  <c r="BI364" i="9" s="1"/>
  <c r="H11" i="28" s="1"/>
  <c r="BF334" i="9"/>
  <c r="BG282" i="9"/>
  <c r="BF283" i="9"/>
  <c r="BH255" i="9"/>
  <c r="BH326" i="9"/>
  <c r="G14" i="28" s="1"/>
  <c r="BH269" i="9"/>
  <c r="BG76" i="9"/>
  <c r="BG270" i="9"/>
  <c r="BG256" i="9"/>
  <c r="BF295" i="9"/>
  <c r="BF333" i="9"/>
  <c r="BG331" i="9"/>
  <c r="BG330" i="9"/>
  <c r="BH89" i="9"/>
  <c r="BH117" i="9" s="1"/>
  <c r="BH86" i="9"/>
  <c r="BH137" i="9"/>
  <c r="BH367" i="9" s="1"/>
  <c r="G17" i="28" s="1"/>
  <c r="BJ308" i="9"/>
  <c r="BJ306" i="9"/>
  <c r="BK305" i="9"/>
  <c r="BK278" i="9" s="1"/>
  <c r="BJ307" i="9"/>
  <c r="BH259" i="9"/>
  <c r="BH273" i="9"/>
  <c r="BH88" i="9"/>
  <c r="BG294" i="9"/>
  <c r="BI197" i="9"/>
  <c r="BI363" i="9" s="1"/>
  <c r="H10" i="28" s="1"/>
  <c r="BI149" i="9"/>
  <c r="H7" i="28" s="1"/>
  <c r="BF280" i="9"/>
  <c r="BG258" i="9"/>
  <c r="BG272" i="9"/>
  <c r="BH87" i="9"/>
  <c r="BH115" i="9" s="1"/>
  <c r="BI52" i="9"/>
  <c r="BI53" i="9"/>
  <c r="BI54" i="9"/>
  <c r="BI51" i="9"/>
  <c r="BH142" i="9"/>
  <c r="BH268" i="9"/>
  <c r="BH254" i="9"/>
  <c r="C2" i="28" l="1"/>
  <c r="BD289" i="9"/>
  <c r="G15" i="28"/>
  <c r="BK264" i="9"/>
  <c r="BK315" i="9"/>
  <c r="BK316" i="9" s="1"/>
  <c r="BK298" i="9" s="1"/>
  <c r="H19" i="28"/>
  <c r="BE281" i="9"/>
  <c r="D6" i="28" s="1"/>
  <c r="BF287" i="9"/>
  <c r="BF281" i="9"/>
  <c r="E6" i="28" s="1"/>
  <c r="BE345" i="9"/>
  <c r="BE351" i="9" s="1"/>
  <c r="BG366" i="9"/>
  <c r="F16" i="28" s="1"/>
  <c r="F20" i="28" s="1"/>
  <c r="BH116" i="9"/>
  <c r="C3" i="28"/>
  <c r="BE286" i="9"/>
  <c r="BD356" i="9"/>
  <c r="BD355" i="9"/>
  <c r="BF342" i="9"/>
  <c r="BF344" i="9" s="1"/>
  <c r="BG271" i="9"/>
  <c r="BG336" i="9"/>
  <c r="BG341" i="9" s="1"/>
  <c r="BG257" i="9"/>
  <c r="BG265" i="9" s="1"/>
  <c r="BG288" i="9" s="1"/>
  <c r="G8" i="28"/>
  <c r="BG334" i="9"/>
  <c r="BI365" i="9"/>
  <c r="H12" i="28" s="1"/>
  <c r="H15" i="28" s="1"/>
  <c r="BI297" i="9"/>
  <c r="BG333" i="9"/>
  <c r="BH272" i="9"/>
  <c r="BH258" i="9"/>
  <c r="BH331" i="9"/>
  <c r="BH330" i="9"/>
  <c r="BF286" i="9"/>
  <c r="BF289" i="9" s="1"/>
  <c r="BI137" i="9"/>
  <c r="BI367" i="9" s="1"/>
  <c r="H17" i="28" s="1"/>
  <c r="BI86" i="9"/>
  <c r="BK307" i="9"/>
  <c r="BK308" i="9"/>
  <c r="BK306" i="9"/>
  <c r="BL305" i="9"/>
  <c r="BL278" i="9" s="1"/>
  <c r="BH270" i="9"/>
  <c r="BH256" i="9"/>
  <c r="BH76" i="9"/>
  <c r="BI89" i="9"/>
  <c r="BI117" i="9" s="1"/>
  <c r="BH294" i="9"/>
  <c r="BJ54" i="9"/>
  <c r="BJ53" i="9"/>
  <c r="BJ51" i="9"/>
  <c r="BJ52" i="9"/>
  <c r="BI273" i="9"/>
  <c r="BI259" i="9"/>
  <c r="BI88" i="9"/>
  <c r="BI254" i="9"/>
  <c r="BI268" i="9"/>
  <c r="BJ309" i="9"/>
  <c r="BJ297" i="9" s="1"/>
  <c r="BI87" i="9"/>
  <c r="BI115" i="9" s="1"/>
  <c r="BI326" i="9"/>
  <c r="H14" i="28" s="1"/>
  <c r="BI255" i="9"/>
  <c r="BI269" i="9"/>
  <c r="BJ197" i="9"/>
  <c r="BJ363" i="9" s="1"/>
  <c r="I10" i="28" s="1"/>
  <c r="BJ149" i="9"/>
  <c r="I7" i="28" s="1"/>
  <c r="BH114" i="9"/>
  <c r="BH282" i="9"/>
  <c r="D2" i="28" l="1"/>
  <c r="BE289" i="9"/>
  <c r="BL264" i="9"/>
  <c r="BL315" i="9"/>
  <c r="BG295" i="9"/>
  <c r="BF345" i="9"/>
  <c r="BF351" i="9" s="1"/>
  <c r="BF356" i="9" s="1"/>
  <c r="D3" i="28"/>
  <c r="BH366" i="9"/>
  <c r="G16" i="28" s="1"/>
  <c r="G20" i="28" s="1"/>
  <c r="BI116" i="9"/>
  <c r="BG280" i="9"/>
  <c r="BG287" i="9" s="1"/>
  <c r="BG283" i="9"/>
  <c r="BG342" i="9"/>
  <c r="BG344" i="9" s="1"/>
  <c r="H8" i="28"/>
  <c r="BE356" i="9"/>
  <c r="D4" i="28"/>
  <c r="E3" i="28"/>
  <c r="E2" i="28"/>
  <c r="BE355" i="9"/>
  <c r="BH333" i="9"/>
  <c r="BH334" i="9"/>
  <c r="BI256" i="9"/>
  <c r="BI270" i="9"/>
  <c r="BI76" i="9"/>
  <c r="BJ211" i="9"/>
  <c r="BJ87" i="9"/>
  <c r="BJ115" i="9" s="1"/>
  <c r="BJ255" i="9"/>
  <c r="BJ269" i="9"/>
  <c r="BJ137" i="9"/>
  <c r="BJ367" i="9" s="1"/>
  <c r="I17" i="28" s="1"/>
  <c r="BJ86" i="9"/>
  <c r="BL308" i="9"/>
  <c r="BL307" i="9"/>
  <c r="BL316" i="9"/>
  <c r="BL298" i="9" s="1"/>
  <c r="BM305" i="9"/>
  <c r="BM278" i="9" s="1"/>
  <c r="BL306" i="9"/>
  <c r="BI272" i="9"/>
  <c r="BI258" i="9"/>
  <c r="BJ254" i="9"/>
  <c r="BJ268" i="9"/>
  <c r="BJ88" i="9"/>
  <c r="BK53" i="9"/>
  <c r="BK52" i="9"/>
  <c r="BK54" i="9"/>
  <c r="BK51" i="9"/>
  <c r="BK86" i="9" s="1"/>
  <c r="BI114" i="9"/>
  <c r="BI331" i="9"/>
  <c r="BI330" i="9"/>
  <c r="BI294" i="9"/>
  <c r="BH271" i="9"/>
  <c r="BH257" i="9"/>
  <c r="BH265" i="9" s="1"/>
  <c r="BH336" i="9"/>
  <c r="BI282" i="9"/>
  <c r="BJ89" i="9"/>
  <c r="BJ117" i="9" s="1"/>
  <c r="BK197" i="9"/>
  <c r="BK363" i="9" s="1"/>
  <c r="J10" i="28" s="1"/>
  <c r="BK149" i="9"/>
  <c r="J7" i="28" s="1"/>
  <c r="BK309" i="9"/>
  <c r="BK211" i="9" s="1"/>
  <c r="BK364" i="9" s="1"/>
  <c r="J11" i="28" s="1"/>
  <c r="BM264" i="9" l="1"/>
  <c r="BJ116" i="9"/>
  <c r="BM315" i="9"/>
  <c r="BM316" i="9" s="1"/>
  <c r="BM298" i="9" s="1"/>
  <c r="BI366" i="9"/>
  <c r="H16" i="28" s="1"/>
  <c r="H20" i="28" s="1"/>
  <c r="J19" i="28"/>
  <c r="BG281" i="9"/>
  <c r="F6" i="28" s="1"/>
  <c r="BH295" i="9"/>
  <c r="BF355" i="9"/>
  <c r="E4" i="28"/>
  <c r="BG345" i="9"/>
  <c r="BG351" i="9" s="1"/>
  <c r="BG356" i="9" s="1"/>
  <c r="BG286" i="9"/>
  <c r="BJ114" i="9"/>
  <c r="I8" i="28"/>
  <c r="BK365" i="9"/>
  <c r="J12" i="28" s="1"/>
  <c r="J15" i="28" s="1"/>
  <c r="BJ326" i="9"/>
  <c r="BJ364" i="9"/>
  <c r="BI333" i="9"/>
  <c r="BI334" i="9"/>
  <c r="BK297" i="9"/>
  <c r="BK259" i="9"/>
  <c r="BK273" i="9"/>
  <c r="BL54" i="9"/>
  <c r="BL51" i="9"/>
  <c r="BL52" i="9"/>
  <c r="BL53" i="9"/>
  <c r="BK255" i="9"/>
  <c r="BK326" i="9"/>
  <c r="J14" i="28" s="1"/>
  <c r="BK269" i="9"/>
  <c r="BH342" i="9"/>
  <c r="BH341" i="9"/>
  <c r="BH288" i="9"/>
  <c r="BK88" i="9"/>
  <c r="BL149" i="9"/>
  <c r="K7" i="28" s="1"/>
  <c r="BL197" i="9"/>
  <c r="BL363" i="9" s="1"/>
  <c r="K10" i="28" s="1"/>
  <c r="BJ76" i="9"/>
  <c r="BJ256" i="9"/>
  <c r="BJ270" i="9"/>
  <c r="BK89" i="9"/>
  <c r="BK117" i="9" s="1"/>
  <c r="BI271" i="9"/>
  <c r="BI336" i="9"/>
  <c r="BI257" i="9"/>
  <c r="BI265" i="9" s="1"/>
  <c r="BK87" i="9"/>
  <c r="BK115" i="9" s="1"/>
  <c r="BJ273" i="9"/>
  <c r="BJ259" i="9"/>
  <c r="BK268" i="9"/>
  <c r="BK254" i="9"/>
  <c r="BH283" i="9"/>
  <c r="BH280" i="9"/>
  <c r="BH287" i="9" s="1"/>
  <c r="BK137" i="9"/>
  <c r="BK367" i="9" s="1"/>
  <c r="J17" i="28" s="1"/>
  <c r="BM308" i="9"/>
  <c r="BM307" i="9"/>
  <c r="BM306" i="9"/>
  <c r="BL309" i="9"/>
  <c r="BL211" i="9" s="1"/>
  <c r="BL364" i="9" s="1"/>
  <c r="K11" i="28" s="1"/>
  <c r="BJ258" i="9"/>
  <c r="BJ272" i="9"/>
  <c r="F2" i="28" l="1"/>
  <c r="BG289" i="9"/>
  <c r="BJ257" i="9"/>
  <c r="BJ265" i="9" s="1"/>
  <c r="K19" i="28"/>
  <c r="BH281" i="9"/>
  <c r="G6" i="28" s="1"/>
  <c r="BI295" i="9"/>
  <c r="BH345" i="9"/>
  <c r="F4" i="28"/>
  <c r="BG355" i="9"/>
  <c r="BK116" i="9"/>
  <c r="BJ330" i="9"/>
  <c r="I14" i="28"/>
  <c r="F3" i="28"/>
  <c r="BJ336" i="9"/>
  <c r="BJ342" i="9" s="1"/>
  <c r="BJ366" i="9"/>
  <c r="I16" i="28" s="1"/>
  <c r="I20" i="28" s="1"/>
  <c r="BJ271" i="9"/>
  <c r="BK114" i="9"/>
  <c r="J8" i="28"/>
  <c r="BJ365" i="9"/>
  <c r="I12" i="28" s="1"/>
  <c r="I15" i="28" s="1"/>
  <c r="I11" i="28"/>
  <c r="I19" i="28" s="1"/>
  <c r="BJ331" i="9"/>
  <c r="BL365" i="9"/>
  <c r="K12" i="28" s="1"/>
  <c r="K15" i="28" s="1"/>
  <c r="BH344" i="9"/>
  <c r="BM309" i="9"/>
  <c r="BM297" i="9" s="1"/>
  <c r="BL259" i="9"/>
  <c r="BL273" i="9"/>
  <c r="BI288" i="9"/>
  <c r="BM54" i="9"/>
  <c r="BM52" i="9"/>
  <c r="BM51" i="9"/>
  <c r="BM53" i="9"/>
  <c r="BK272" i="9"/>
  <c r="BK258" i="9"/>
  <c r="BL297" i="9"/>
  <c r="BL87" i="9"/>
  <c r="BL115" i="9" s="1"/>
  <c r="BL137" i="9"/>
  <c r="BL367" i="9" s="1"/>
  <c r="K17" i="28" s="1"/>
  <c r="BL86" i="9"/>
  <c r="BK294" i="9"/>
  <c r="BK76" i="9"/>
  <c r="BK270" i="9"/>
  <c r="BK256" i="9"/>
  <c r="BI342" i="9"/>
  <c r="BI341" i="9"/>
  <c r="BL255" i="9"/>
  <c r="BL326" i="9"/>
  <c r="K14" i="28" s="1"/>
  <c r="BL269" i="9"/>
  <c r="BJ294" i="9"/>
  <c r="BH286" i="9"/>
  <c r="BH289" i="9" s="1"/>
  <c r="BK282" i="9"/>
  <c r="BJ282" i="9"/>
  <c r="BL89" i="9"/>
  <c r="BL117" i="9" s="1"/>
  <c r="BM149" i="9"/>
  <c r="BM197" i="9"/>
  <c r="BI283" i="9"/>
  <c r="BI280" i="9"/>
  <c r="BI287" i="9" s="1"/>
  <c r="BL268" i="9"/>
  <c r="BL254" i="9"/>
  <c r="BK331" i="9"/>
  <c r="BK330" i="9"/>
  <c r="BL88" i="9"/>
  <c r="BM363" i="9" l="1"/>
  <c r="L10" i="28" s="1"/>
  <c r="BM269" i="9"/>
  <c r="L7" i="28"/>
  <c r="BM268" i="9"/>
  <c r="BI281" i="9"/>
  <c r="H6" i="28" s="1"/>
  <c r="BH351" i="9"/>
  <c r="BH355" i="9" s="1"/>
  <c r="BJ295" i="9"/>
  <c r="BI345" i="9"/>
  <c r="BK336" i="9"/>
  <c r="BK342" i="9" s="1"/>
  <c r="BL116" i="9"/>
  <c r="BJ333" i="9"/>
  <c r="BJ341" i="9"/>
  <c r="BJ283" i="9"/>
  <c r="BJ280" i="9"/>
  <c r="BJ287" i="9" s="1"/>
  <c r="BK271" i="9"/>
  <c r="BK257" i="9"/>
  <c r="BK265" i="9" s="1"/>
  <c r="BK366" i="9"/>
  <c r="J16" i="28" s="1"/>
  <c r="J20" i="28" s="1"/>
  <c r="K8" i="28"/>
  <c r="G3" i="28"/>
  <c r="G2" i="28"/>
  <c r="BJ334" i="9"/>
  <c r="BK333" i="9"/>
  <c r="BJ288" i="9"/>
  <c r="BM211" i="9"/>
  <c r="BI344" i="9"/>
  <c r="BL76" i="9"/>
  <c r="BL256" i="9"/>
  <c r="BL270" i="9"/>
  <c r="BM88" i="9"/>
  <c r="BI286" i="9"/>
  <c r="BI289" i="9" s="1"/>
  <c r="BM254" i="9"/>
  <c r="BL114" i="9"/>
  <c r="BM137" i="9"/>
  <c r="BM367" i="9" s="1"/>
  <c r="L17" i="28" s="1"/>
  <c r="BM86" i="9"/>
  <c r="BM255" i="9"/>
  <c r="BK334" i="9"/>
  <c r="BL258" i="9"/>
  <c r="BL272" i="9"/>
  <c r="BM87" i="9"/>
  <c r="BM115" i="9" s="1"/>
  <c r="BL282" i="9"/>
  <c r="BL294" i="9"/>
  <c r="BL331" i="9"/>
  <c r="BL330" i="9"/>
  <c r="BM89" i="9"/>
  <c r="BM117" i="9" s="1"/>
  <c r="BM270" i="9" l="1"/>
  <c r="BH356" i="9"/>
  <c r="BI351" i="9"/>
  <c r="BI355" i="9" s="1"/>
  <c r="G4" i="28"/>
  <c r="BK283" i="9"/>
  <c r="BJ281" i="9"/>
  <c r="I6" i="28" s="1"/>
  <c r="BK341" i="9"/>
  <c r="BK345" i="9" s="1"/>
  <c r="BJ344" i="9"/>
  <c r="BJ345" i="9"/>
  <c r="BL366" i="9"/>
  <c r="K16" i="28" s="1"/>
  <c r="K20" i="28" s="1"/>
  <c r="BM116" i="9"/>
  <c r="BK280" i="9"/>
  <c r="BK287" i="9" s="1"/>
  <c r="BK295" i="9"/>
  <c r="BJ286" i="9"/>
  <c r="BM114" i="9"/>
  <c r="L8" i="28"/>
  <c r="H3" i="28"/>
  <c r="H2" i="28"/>
  <c r="BM273" i="9"/>
  <c r="BM294" i="9" s="1"/>
  <c r="BM364" i="9"/>
  <c r="BM259" i="9"/>
  <c r="BL334" i="9"/>
  <c r="BM326" i="9"/>
  <c r="BL333" i="9"/>
  <c r="BK288" i="9"/>
  <c r="BL257" i="9"/>
  <c r="BL265" i="9" s="1"/>
  <c r="BL336" i="9"/>
  <c r="BL271" i="9"/>
  <c r="BM256" i="9"/>
  <c r="BM76" i="9"/>
  <c r="BM272" i="9"/>
  <c r="BM258" i="9"/>
  <c r="BJ289" i="9" l="1"/>
  <c r="I3" i="28" s="1"/>
  <c r="BK344" i="9"/>
  <c r="BK351" i="9" s="1"/>
  <c r="BK356" i="9" s="1"/>
  <c r="BM336" i="9"/>
  <c r="BM341" i="9" s="1"/>
  <c r="H4" i="28"/>
  <c r="BI356" i="9"/>
  <c r="BK281" i="9"/>
  <c r="J6" i="28" s="1"/>
  <c r="BJ351" i="9"/>
  <c r="I4" i="28" s="1"/>
  <c r="BM331" i="9"/>
  <c r="L14" i="28"/>
  <c r="BK286" i="9"/>
  <c r="BM257" i="9"/>
  <c r="BM265" i="9" s="1"/>
  <c r="BM288" i="9" s="1"/>
  <c r="I2" i="28"/>
  <c r="BM271" i="9"/>
  <c r="BM366" i="9"/>
  <c r="L16" i="28" s="1"/>
  <c r="L20" i="28" s="1"/>
  <c r="BM365" i="9"/>
  <c r="L12" i="28" s="1"/>
  <c r="L15" i="28" s="1"/>
  <c r="L11" i="28"/>
  <c r="L19" i="28" s="1"/>
  <c r="BM282" i="9"/>
  <c r="BM330" i="9"/>
  <c r="BL283" i="9"/>
  <c r="BL280" i="9"/>
  <c r="BL287" i="9" s="1"/>
  <c r="BL295" i="9"/>
  <c r="BL288" i="9"/>
  <c r="BL341" i="9"/>
  <c r="BL342" i="9"/>
  <c r="BK289" i="9" l="1"/>
  <c r="J3" i="28" s="1"/>
  <c r="BM342" i="9"/>
  <c r="BM344" i="9" s="1"/>
  <c r="J4" i="28"/>
  <c r="BK355" i="9"/>
  <c r="BM295" i="9"/>
  <c r="BL281" i="9"/>
  <c r="K6" i="28" s="1"/>
  <c r="BJ356" i="9"/>
  <c r="BJ355" i="9"/>
  <c r="BL345" i="9"/>
  <c r="BM333" i="9"/>
  <c r="J2" i="28"/>
  <c r="BM283" i="9"/>
  <c r="BM280" i="9"/>
  <c r="BM287" i="9" s="1"/>
  <c r="BM334" i="9"/>
  <c r="BL286" i="9"/>
  <c r="BL289" i="9" s="1"/>
  <c r="BL344" i="9"/>
  <c r="BM345" i="9" l="1"/>
  <c r="BM281" i="9"/>
  <c r="L6" i="28" s="1"/>
  <c r="BL351" i="9"/>
  <c r="K4" i="28" s="1"/>
  <c r="BM351" i="9"/>
  <c r="BM286" i="9"/>
  <c r="K3" i="28"/>
  <c r="K2" i="28"/>
  <c r="L2" i="28" l="1"/>
  <c r="BM289" i="9"/>
  <c r="BL356" i="9"/>
  <c r="BL355" i="9"/>
  <c r="L3" i="28"/>
  <c r="BM356" i="9"/>
  <c r="L4" i="28"/>
  <c r="BM355" i="9"/>
</calcChain>
</file>

<file path=xl/sharedStrings.xml><?xml version="1.0" encoding="utf-8"?>
<sst xmlns="http://schemas.openxmlformats.org/spreadsheetml/2006/main" count="2089" uniqueCount="414">
  <si>
    <t>1.013.410</t>
  </si>
  <si>
    <t>1.381.192</t>
  </si>
  <si>
    <t>1.421.342</t>
  </si>
  <si>
    <t>1.599.517</t>
  </si>
  <si>
    <t>1.239.984</t>
  </si>
  <si>
    <t>1.023.240</t>
  </si>
  <si>
    <t>1.191.685</t>
  </si>
  <si>
    <t>1.299.796</t>
  </si>
  <si>
    <t>1.181.780</t>
  </si>
  <si>
    <t>1.046.474</t>
  </si>
  <si>
    <t>Gasolina</t>
  </si>
  <si>
    <t>VL</t>
  </si>
  <si>
    <t>Etanol</t>
  </si>
  <si>
    <t>Flex-Fuel</t>
  </si>
  <si>
    <t>Eletrificados</t>
  </si>
  <si>
    <t>BEV</t>
  </si>
  <si>
    <t>HEV</t>
  </si>
  <si>
    <t>PHEV</t>
  </si>
  <si>
    <t>CL</t>
  </si>
  <si>
    <t>Diesel</t>
  </si>
  <si>
    <t>VPC</t>
  </si>
  <si>
    <t>GNV/Gás</t>
  </si>
  <si>
    <t>VPO</t>
  </si>
  <si>
    <t>Curva de Sucateamento por idade do veículo</t>
  </si>
  <si>
    <t>Idade</t>
  </si>
  <si>
    <t>Ano Base</t>
  </si>
  <si>
    <t>a</t>
  </si>
  <si>
    <t>b</t>
  </si>
  <si>
    <t>L4</t>
  </si>
  <si>
    <t>L5</t>
  </si>
  <si>
    <t>Fator Sucat VL</t>
  </si>
  <si>
    <t>Fator Sucat VP</t>
  </si>
  <si>
    <t>a VL</t>
  </si>
  <si>
    <t>b VL</t>
  </si>
  <si>
    <t>a VP</t>
  </si>
  <si>
    <t>b VP</t>
  </si>
  <si>
    <t>2RM</t>
  </si>
  <si>
    <t>Total</t>
  </si>
  <si>
    <t>Flex</t>
  </si>
  <si>
    <t>BEM (Elétrica)</t>
  </si>
  <si>
    <t>Fator Sucat 2RM</t>
  </si>
  <si>
    <t>a 2RM</t>
  </si>
  <si>
    <t>b 2RM</t>
  </si>
  <si>
    <t>L1 - VL</t>
  </si>
  <si>
    <t>L2 - VP</t>
  </si>
  <si>
    <t>L3 - 2RM</t>
  </si>
  <si>
    <t>Petrobras - Base PNAD 1988 (VL)</t>
  </si>
  <si>
    <t xml:space="preserve">VL + CL </t>
  </si>
  <si>
    <t>Total Veículos Leves</t>
  </si>
  <si>
    <t>VP</t>
  </si>
  <si>
    <t>Total Veículos Pesados</t>
  </si>
  <si>
    <t>Total Motocicletas</t>
  </si>
  <si>
    <t>%</t>
  </si>
  <si>
    <t>Premissas</t>
  </si>
  <si>
    <t>% Vendas</t>
  </si>
  <si>
    <t>Variação ao ano</t>
  </si>
  <si>
    <t>proporcional à média móvel dos últimos dez períodos aplicada à participação total dos eletrificados</t>
  </si>
  <si>
    <t xml:space="preserve">  = média móvel dos últimos 10 períodos</t>
  </si>
  <si>
    <t xml:space="preserve">  = 1 - participação nas vendas de VL passeio dos demais tipos</t>
  </si>
  <si>
    <t xml:space="preserve"> = input da aba "Expansão Eletrificados"</t>
  </si>
  <si>
    <t>crescimento de 3% aa.</t>
  </si>
  <si>
    <t>estabilização das vendas de motos à gasolina</t>
  </si>
  <si>
    <t xml:space="preserve"> = crescimento igual à do segmento de veículos elétricos</t>
  </si>
  <si>
    <t xml:space="preserve">  = 1 - participação nas vendas de 2R dos demais tipos</t>
  </si>
  <si>
    <t xml:space="preserve">  = 1 - participação nas vendas de VPO dos demais tipos</t>
  </si>
  <si>
    <t xml:space="preserve">  = 1 - participação nas vendas de VPC dos demais tipos</t>
  </si>
  <si>
    <t xml:space="preserve">  = 1 - participação nas vendas de CL dos demais tipos</t>
  </si>
  <si>
    <t>Frota Eq</t>
  </si>
  <si>
    <t>Km rodados por ano (Caminhões e Ônibus)</t>
  </si>
  <si>
    <t>Consumo Específico (Caminhões + Ônibus) (m3/Veículo)</t>
  </si>
  <si>
    <t>Consumo Diesel (Caminhões + Ônibus) m3</t>
  </si>
  <si>
    <t>Consumo Diesel (CL) m3</t>
  </si>
  <si>
    <t>Consumo Específico (CL Diesel) (m3/veículo)</t>
  </si>
  <si>
    <t>% EtH em Veículos Flex</t>
  </si>
  <si>
    <t>Demanda Etanol para Veículos Flex (m3 Gas C eq)</t>
  </si>
  <si>
    <t>Demanda Gasolina para Veículos Flex</t>
  </si>
  <si>
    <t>Demanda Etanol para Veículos a Etanol</t>
  </si>
  <si>
    <t>Demanda Gasolina para Veículos a Gasolina</t>
  </si>
  <si>
    <t>Consumo Específico (Veículos Leves + Comerciais Leves) (m3/veículo)</t>
  </si>
  <si>
    <t>Frota Equivalente (Veículos Leves + Comerciais Leves + Motocicletas)</t>
  </si>
  <si>
    <t>Demanda Ciclo-Diesel (m3)</t>
  </si>
  <si>
    <t>Demanda Ciclo-Otto (m3 Gas C eq)</t>
  </si>
  <si>
    <t>Demanda Ciclo-Diesel (MJ) (Diesel A + Biodiesel)</t>
  </si>
  <si>
    <t>Demanda Ciclo-Otto (MJ) (Gasolina A + Anidro + Hidratado)</t>
  </si>
  <si>
    <t>Percentual de Biodiesel no Diesel B</t>
  </si>
  <si>
    <t>Percentual de Etanol Anidro na Gasolina</t>
  </si>
  <si>
    <t>Emissões Totais em mil ton CO2</t>
  </si>
  <si>
    <t>Demanda Total em MJ</t>
  </si>
  <si>
    <t xml:space="preserve"> Intensidade de Carbono gCO2/MJ </t>
  </si>
  <si>
    <t>Biometano (MJ/m3)</t>
  </si>
  <si>
    <t>GNV (MJ/m3)</t>
  </si>
  <si>
    <t xml:space="preserve">Querosene (QAv) </t>
  </si>
  <si>
    <t>Etanol Hidratado</t>
  </si>
  <si>
    <t>Biodiesel</t>
  </si>
  <si>
    <t>Diesel A</t>
  </si>
  <si>
    <t>Anidro</t>
  </si>
  <si>
    <t>Gasolina A</t>
  </si>
  <si>
    <t>Emissões Totais</t>
  </si>
  <si>
    <t>Biometano</t>
  </si>
  <si>
    <t>GNV</t>
  </si>
  <si>
    <t>Emissões (mil ton)</t>
  </si>
  <si>
    <t>Conteúdo Energético MJ por litro</t>
  </si>
  <si>
    <t>IC Matriz de Combustíveis (gCO2/MJ)</t>
  </si>
  <si>
    <t>¹ Used as fuel in small agricultural aircraft, for the activity of fertilization.</t>
  </si>
  <si>
    <t>¹ Utilizado como combustível em pequenas aeronaves agrícolas, para a atividade de fertilização.</t>
  </si>
  <si>
    <t xml:space="preserve">      HIGHWAYS</t>
  </si>
  <si>
    <t xml:space="preserve">      RODOVIÁRIO                    </t>
  </si>
  <si>
    <t xml:space="preserve">    TRANSPORTATION </t>
  </si>
  <si>
    <t xml:space="preserve">    TRANSPORTES           </t>
  </si>
  <si>
    <t xml:space="preserve">    AGRICULTURE  AND  LIVESTOCK ¹</t>
  </si>
  <si>
    <t xml:space="preserve">    AGROPECUÁRIO ¹</t>
  </si>
  <si>
    <t xml:space="preserve">   FINAL ENERGY CONSUMPTION</t>
  </si>
  <si>
    <t xml:space="preserve">   CONSUMO FINAL ENERGÉTICO      </t>
  </si>
  <si>
    <t xml:space="preserve">   FINAL NON-ENERGY CONSUMPTION</t>
  </si>
  <si>
    <t xml:space="preserve">   CONSUMO FINAL NÃO-ENERGÉTICO  </t>
  </si>
  <si>
    <t xml:space="preserve">  FINAL CONSUMPTION</t>
  </si>
  <si>
    <t xml:space="preserve">  CONSUMO FINAL                 </t>
  </si>
  <si>
    <t>TOTAL CONSUMPTION</t>
  </si>
  <si>
    <t>CONSUMO TOTAL</t>
  </si>
  <si>
    <t>STOCK VARIATIONS, LOSSES AND ADJUSTMENTS</t>
  </si>
  <si>
    <t>VARIAÇÃO DE ESTOQUES, PERDAS E AJUSTES</t>
  </si>
  <si>
    <t>EXPORT</t>
  </si>
  <si>
    <t xml:space="preserve">EXPORTAÇÃO                    </t>
  </si>
  <si>
    <t xml:space="preserve">IMPORT </t>
  </si>
  <si>
    <t xml:space="preserve">IMPORTAÇÃO </t>
  </si>
  <si>
    <t>PRODUCTION</t>
  </si>
  <si>
    <t>PRODUÇÃO</t>
  </si>
  <si>
    <t>FLOW</t>
  </si>
  <si>
    <t>FLUXO</t>
  </si>
  <si>
    <t>Table 2.34 - Hydrated Alcohol</t>
  </si>
  <si>
    <t>10³ m³</t>
  </si>
  <si>
    <t>Tabela 2.34 - Álcool Hidratado</t>
  </si>
  <si>
    <t xml:space="preserve">    TRANSPORTATION</t>
  </si>
  <si>
    <t xml:space="preserve">   FINAL NON-ENERGY CONSUMPTION  </t>
  </si>
  <si>
    <t>Table 2.33 - Anhydrous Alcohol</t>
  </si>
  <si>
    <t>Tabela 2.33 - Álcool Anidro</t>
  </si>
  <si>
    <r>
      <t>1</t>
    </r>
    <r>
      <rPr>
        <i/>
        <sz val="6"/>
        <rFont val="Trebuchet MS"/>
        <family val="2"/>
      </rPr>
      <t>Since 2009 the stocks data of crude oil and its byproducts are informed (they were previously estimated).</t>
    </r>
  </si>
  <si>
    <r>
      <t xml:space="preserve">1 </t>
    </r>
    <r>
      <rPr>
        <sz val="6"/>
        <rFont val="Trebuchet MS"/>
        <family val="2"/>
      </rPr>
      <t>A partir de 2009 os estoques de petróleo e seus derivados são dados informados (anteriormente eram estimados).</t>
    </r>
  </si>
  <si>
    <t xml:space="preserve">      OTHERS</t>
  </si>
  <si>
    <t xml:space="preserve">      OUTROS                        </t>
  </si>
  <si>
    <t xml:space="preserve">      CERAMICS</t>
  </si>
  <si>
    <t xml:space="preserve">      CERÂMICA                      </t>
  </si>
  <si>
    <t xml:space="preserve">      PAPER AND PULP</t>
  </si>
  <si>
    <t xml:space="preserve">      PAPEL E CELULOSE              </t>
  </si>
  <si>
    <t xml:space="preserve">      TEXTILES</t>
  </si>
  <si>
    <t xml:space="preserve">      TÊXTIL                        </t>
  </si>
  <si>
    <t xml:space="preserve">      FOODS AND BEVERAGES</t>
  </si>
  <si>
    <t xml:space="preserve">      ALIMENTOS E BEBIDAS           </t>
  </si>
  <si>
    <t xml:space="preserve">      CHEMICAL</t>
  </si>
  <si>
    <t xml:space="preserve">      QUÍMICA                       </t>
  </si>
  <si>
    <t xml:space="preserve">      MINING/PELLETIZATION</t>
  </si>
  <si>
    <t xml:space="preserve">      MINERAÇÃO E PELOTIZAÇÃO       </t>
  </si>
  <si>
    <t xml:space="preserve">      PIG-IRON AND STEEL</t>
  </si>
  <si>
    <t xml:space="preserve">      FERRO-GUSA E AÇO              </t>
  </si>
  <si>
    <t xml:space="preserve">      CEMENT</t>
  </si>
  <si>
    <t xml:space="preserve">      CIMENTO                       </t>
  </si>
  <si>
    <t xml:space="preserve">    INDUSTRIAL </t>
  </si>
  <si>
    <t xml:space="preserve">    INDUSTRIAL             </t>
  </si>
  <si>
    <t xml:space="preserve">      AIRWAYS</t>
  </si>
  <si>
    <t xml:space="preserve">      AÉREO                         </t>
  </si>
  <si>
    <t xml:space="preserve">    AGRICULTURE AND LIVESTOCK</t>
  </si>
  <si>
    <t xml:space="preserve">    AGROPECUÁRIO                  </t>
  </si>
  <si>
    <t>COMMERCIAL AND PUBLIC</t>
  </si>
  <si>
    <t xml:space="preserve">    COMERCIAL E PÚBLICO </t>
  </si>
  <si>
    <t xml:space="preserve">    RESIDENTIAL</t>
  </si>
  <si>
    <t xml:space="preserve">    RESIDENCIAL                   </t>
  </si>
  <si>
    <t xml:space="preserve">    ENERGY SECTOR</t>
  </si>
  <si>
    <t xml:space="preserve">    SETOR ENERGÉTICO              </t>
  </si>
  <si>
    <t>STOCK VARIATIONS, LOSSES AND ADJUSTMENTS¹</t>
  </si>
  <si>
    <t>VARIAÇÃO DE ESTOQUES, PERDAS E AJUSTES ¹</t>
  </si>
  <si>
    <t>IMPORT</t>
  </si>
  <si>
    <t xml:space="preserve">IMPORTAÇÃO                    </t>
  </si>
  <si>
    <t>Table 2.27 - Kerosene</t>
  </si>
  <si>
    <t>Tabela 2.27 - Querosene</t>
  </si>
  <si>
    <r>
      <t>²</t>
    </r>
    <r>
      <rPr>
        <i/>
        <sz val="6"/>
        <rFont val="Trebuchet MS"/>
        <family val="2"/>
      </rPr>
      <t>Since 2009 the stocks data of crude oil and its products are informed (they were previously estimated).</t>
    </r>
  </si>
  <si>
    <r>
      <t>²</t>
    </r>
    <r>
      <rPr>
        <sz val="6"/>
        <rFont val="Trebuchet MS"/>
        <family val="2"/>
      </rPr>
      <t>A partir de 2009 os estoques de petróleo e seus derivados são dados informados (anteriormente eram estimados).</t>
    </r>
  </si>
  <si>
    <t>¹ Inclui gasolina de aviação / Includes aviation gasoline.</t>
  </si>
  <si>
    <t>VARIAÇÃO DE ESTOQUES, PERDAS E AJUSTES ²</t>
  </si>
  <si>
    <t>Table 2.23 - Gasoline</t>
  </si>
  <si>
    <t>Tabela 2.23 - Gasolina¹</t>
  </si>
  <si>
    <r>
      <t>4</t>
    </r>
    <r>
      <rPr>
        <i/>
        <sz val="6"/>
        <rFont val="Trebuchet MS"/>
        <family val="2"/>
      </rPr>
      <t xml:space="preserve"> The diesel oil for waterways transportation does not contain biodiesel.</t>
    </r>
  </si>
  <si>
    <r>
      <t>4</t>
    </r>
    <r>
      <rPr>
        <sz val="6"/>
        <rFont val="Trebuchet MS"/>
        <family val="2"/>
      </rPr>
      <t xml:space="preserve"> O óleo diesel para transporte hidroviário não contém biodiesel.</t>
    </r>
  </si>
  <si>
    <t>³ It was admitted that before 2008 all the biodiesel consumption was in the transportation sector.</t>
  </si>
  <si>
    <t>³ Admitiu-se a hipótese de que antes de 2008 todo o consumo de biodiesel foi no setor transportes.</t>
  </si>
  <si>
    <t>² Since 2008 the blend of pure biodiesel (B100) in diesel oil has become mandatory. Between January and June 2008 the mix was 2%, between July 2008 and June 2009 it was 3% and between July and December 2009 it was 4%.</t>
  </si>
  <si>
    <t>² A partir de 2008 a mistura de biodiesel puro (B100) ao óleo diesel passou a ser obrigatória. Entre janeiro e junho de 2008 a mistura foi de 2%, entre julho de 2008 e junho de 2009 foi de 3% e entre julho e dezembro de 2009 foi de 4%.</t>
  </si>
  <si>
    <t>¹ Input for eletrictricity generation.</t>
  </si>
  <si>
    <t>¹ Geração de eletricidade.</t>
  </si>
  <si>
    <t>INDUSTRIAL</t>
  </si>
  <si>
    <t xml:space="preserve">    INDUSTRIAL            </t>
  </si>
  <si>
    <t>RAILROADS</t>
  </si>
  <si>
    <t xml:space="preserve">      FERROVIÁRIO                   </t>
  </si>
  <si>
    <t>HIGHWAYS</t>
  </si>
  <si>
    <r>
      <t xml:space="preserve">TRANSPORTATION </t>
    </r>
    <r>
      <rPr>
        <i/>
        <vertAlign val="superscript"/>
        <sz val="6"/>
        <rFont val="Trebuchet MS"/>
        <family val="2"/>
      </rPr>
      <t>4</t>
    </r>
  </si>
  <si>
    <r>
      <t xml:space="preserve">    TRANSPORTES </t>
    </r>
    <r>
      <rPr>
        <vertAlign val="superscript"/>
        <sz val="6"/>
        <rFont val="Trebuchet MS"/>
        <family val="2"/>
      </rPr>
      <t>4</t>
    </r>
    <r>
      <rPr>
        <sz val="6"/>
        <rFont val="Trebuchet MS"/>
        <family val="2"/>
      </rPr>
      <t xml:space="preserve">     </t>
    </r>
  </si>
  <si>
    <t xml:space="preserve">    AGRICULTURE  AND  LIVESTOCK</t>
  </si>
  <si>
    <t>PUBLIC</t>
  </si>
  <si>
    <t xml:space="preserve">    PÚBLICO                       </t>
  </si>
  <si>
    <t>COMMERCIAL</t>
  </si>
  <si>
    <t xml:space="preserve">    COMERCIAL                     </t>
  </si>
  <si>
    <t>FINAL ENERGY CONSUMPTION ³</t>
  </si>
  <si>
    <t xml:space="preserve">   CONSUMO FINAL ENERGÉTICO ³</t>
  </si>
  <si>
    <t>FINAL CONSUMPTION ²</t>
  </si>
  <si>
    <t xml:space="preserve">  CONSUMO FINAL ²</t>
  </si>
  <si>
    <t>TRANSFORMATION ¹</t>
  </si>
  <si>
    <t xml:space="preserve">  TRANSFORMAÇÃO ¹</t>
  </si>
  <si>
    <t xml:space="preserve">VARIAÇÃO DE ESTOQUES, PERDAS E AJUSTES </t>
  </si>
  <si>
    <t>Table 2.21 - Biodiesel</t>
  </si>
  <si>
    <t>Tabela 2.21 - Biodiesel</t>
  </si>
  <si>
    <t>¹ Biodiesel not included.</t>
  </si>
  <si>
    <t>¹ Não inclui biodiesel.</t>
  </si>
  <si>
    <t xml:space="preserve">      WATERWAYS</t>
  </si>
  <si>
    <t xml:space="preserve">      HIDROVIÁRIO                   </t>
  </si>
  <si>
    <t xml:space="preserve">      RAILROADS</t>
  </si>
  <si>
    <t xml:space="preserve">    TRANSPORTES            </t>
  </si>
  <si>
    <t xml:space="preserve">    PUBLIC</t>
  </si>
  <si>
    <t xml:space="preserve">    COMMERCIAL</t>
  </si>
  <si>
    <t>TRANSFORMATION</t>
  </si>
  <si>
    <t xml:space="preserve">  TRANSFORMAÇÃO </t>
  </si>
  <si>
    <r>
      <rPr>
        <i/>
        <sz val="6"/>
        <rFont val="Trebuchet MS"/>
        <family val="2"/>
      </rPr>
      <t>STOCK VARIATIONS, LOSSES AND ADJUSTMENTS</t>
    </r>
    <r>
      <rPr>
        <i/>
        <vertAlign val="superscript"/>
        <sz val="8"/>
        <rFont val="Trebuchet MS"/>
        <family val="2"/>
      </rPr>
      <t>1</t>
    </r>
  </si>
  <si>
    <t>Table 2.20 - Diesel of Petroleum¹</t>
  </si>
  <si>
    <t>Tabela 2.20 - Diesel de Petróleo ¹</t>
  </si>
  <si>
    <r>
      <t>3</t>
    </r>
    <r>
      <rPr>
        <i/>
        <sz val="6"/>
        <rFont val="Trebuchet MS"/>
        <family val="2"/>
      </rPr>
      <t>Input for electricity generation.</t>
    </r>
  </si>
  <si>
    <r>
      <t>3</t>
    </r>
    <r>
      <rPr>
        <sz val="6"/>
        <rFont val="Trebuchet MS"/>
        <family val="2"/>
      </rPr>
      <t xml:space="preserve"> Geração de eletricidade</t>
    </r>
  </si>
  <si>
    <r>
      <t>2</t>
    </r>
    <r>
      <rPr>
        <i/>
        <sz val="6"/>
        <rFont val="Trebuchet MS"/>
        <family val="2"/>
      </rPr>
      <t xml:space="preserve"> Since 2009 the stocks data of crude oil and its products are informed (they were previously estimated).</t>
    </r>
  </si>
  <si>
    <r>
      <t xml:space="preserve">2 </t>
    </r>
    <r>
      <rPr>
        <sz val="6"/>
        <rFont val="Trebuchet MS"/>
        <family val="2"/>
      </rPr>
      <t>A partir de 2009 os estoques de petróleo e seus derivados são dados informados (anteriormente eram estimados).</t>
    </r>
  </si>
  <si>
    <r>
      <rPr>
        <i/>
        <vertAlign val="superscript"/>
        <sz val="6"/>
        <rFont val="Trebuchet MS"/>
        <family val="2"/>
      </rPr>
      <t>1</t>
    </r>
    <r>
      <rPr>
        <i/>
        <sz val="6"/>
        <rFont val="Trebuchet MS"/>
        <family val="2"/>
      </rPr>
      <t xml:space="preserve"> Includes biodiesel.</t>
    </r>
  </si>
  <si>
    <r>
      <rPr>
        <vertAlign val="superscript"/>
        <sz val="6"/>
        <rFont val="Trebuchet MS"/>
        <family val="2"/>
      </rPr>
      <t>1</t>
    </r>
    <r>
      <rPr>
        <sz val="6"/>
        <rFont val="Trebuchet MS"/>
        <family val="2"/>
      </rPr>
      <t xml:space="preserve"> Inclui biodiesel.</t>
    </r>
  </si>
  <si>
    <r>
      <t>TRANSFORMATION</t>
    </r>
    <r>
      <rPr>
        <i/>
        <vertAlign val="superscript"/>
        <sz val="6"/>
        <rFont val="Trebuchet MS"/>
        <family val="2"/>
      </rPr>
      <t>3</t>
    </r>
  </si>
  <si>
    <r>
      <t xml:space="preserve">  TRANSFORMAÇÃO </t>
    </r>
    <r>
      <rPr>
        <vertAlign val="superscript"/>
        <sz val="8"/>
        <rFont val="Trebuchet MS"/>
        <family val="2"/>
      </rPr>
      <t>3</t>
    </r>
  </si>
  <si>
    <r>
      <rPr>
        <i/>
        <sz val="6"/>
        <rFont val="Trebuchet MS"/>
        <family val="2"/>
      </rPr>
      <t>STOCK VARIATIONS, LOSSES AND ADJUSTMENTS</t>
    </r>
    <r>
      <rPr>
        <i/>
        <vertAlign val="superscript"/>
        <sz val="6"/>
        <rFont val="Trebuchet MS"/>
        <family val="2"/>
      </rPr>
      <t>2</t>
    </r>
  </si>
  <si>
    <r>
      <t xml:space="preserve">VARIAÇÃO DE ESTOQUES, PERDAS E AJUSTES </t>
    </r>
    <r>
      <rPr>
        <vertAlign val="superscript"/>
        <sz val="6"/>
        <rFont val="Trebuchet MS"/>
        <family val="2"/>
      </rPr>
      <t>2</t>
    </r>
  </si>
  <si>
    <t>Table 2.19 - Total Diesel Oil</t>
  </si>
  <si>
    <t>Tabela 2.19 - Óleo Diesel Total¹</t>
  </si>
  <si>
    <t xml:space="preserve">      RODOVIÁRIO</t>
  </si>
  <si>
    <t>Table 2.XX - Biomethane</t>
  </si>
  <si>
    <r>
      <t>10</t>
    </r>
    <r>
      <rPr>
        <b/>
        <vertAlign val="superscript"/>
        <sz val="6"/>
        <rFont val="Trebuchet MS"/>
        <family val="2"/>
      </rPr>
      <t>6</t>
    </r>
    <r>
      <rPr>
        <b/>
        <sz val="6"/>
        <rFont val="Trebuchet MS"/>
        <family val="2"/>
      </rPr>
      <t xml:space="preserve"> m³</t>
    </r>
  </si>
  <si>
    <t>Tabela 2.XX - Biometano</t>
  </si>
  <si>
    <r>
      <t>1</t>
    </r>
    <r>
      <rPr>
        <i/>
        <sz val="6"/>
        <rFont val="Trebuchet MS"/>
        <family val="2"/>
      </rPr>
      <t>Including non-utilized energy and reinjection.</t>
    </r>
  </si>
  <si>
    <r>
      <t>1</t>
    </r>
    <r>
      <rPr>
        <sz val="6"/>
        <rFont val="Trebuchet MS"/>
        <family val="2"/>
      </rPr>
      <t>Inclusive não-aproveitada e reinjeção.</t>
    </r>
  </si>
  <si>
    <t xml:space="preserve">      NON-FERROUS/OTHER METALLURGICAL</t>
  </si>
  <si>
    <t xml:space="preserve">      NÃO-FERROSOS E OUTROS DA METALURGIA</t>
  </si>
  <si>
    <t xml:space="preserve">   IRON-ALLOYS</t>
  </si>
  <si>
    <t xml:space="preserve">      FERRO-LIGAS</t>
  </si>
  <si>
    <t xml:space="preserve">    TRANSPORTES</t>
  </si>
  <si>
    <t xml:space="preserve">    COMMERCIAL/PUBLIC</t>
  </si>
  <si>
    <t xml:space="preserve">    COMERCIAL/PÚBLICO</t>
  </si>
  <si>
    <t xml:space="preserve">      ELECTRICITY GENERATION</t>
  </si>
  <si>
    <t xml:space="preserve">     GERAÇÃO ELÉTRICA</t>
  </si>
  <si>
    <t xml:space="preserve">      OIL PRODUCTS PRODUTION</t>
  </si>
  <si>
    <t xml:space="preserve">     PRODUÇÃO DE DERIVADOS DE PETRÓLEO</t>
  </si>
  <si>
    <t xml:space="preserve">  TRANSFORMATION</t>
  </si>
  <si>
    <t xml:space="preserve">  TRANSFORMAÇÃO</t>
  </si>
  <si>
    <r>
      <t>STOCK VARIATONS, LOSSES AND ADJUSTMENTS</t>
    </r>
    <r>
      <rPr>
        <i/>
        <vertAlign val="superscript"/>
        <sz val="6"/>
        <rFont val="Trebuchet MS"/>
        <family val="2"/>
      </rPr>
      <t>1</t>
    </r>
  </si>
  <si>
    <t xml:space="preserve">IMPORTAÇÃO                      </t>
  </si>
  <si>
    <t xml:space="preserve">PRODUÇÃO                      </t>
  </si>
  <si>
    <t>Table 2.3 - Natural Gas</t>
  </si>
  <si>
    <t>Tabela 2.3 - Gás Natural</t>
  </si>
  <si>
    <t>VEÍCULOS LEVES</t>
  </si>
  <si>
    <t>Proporção Flex HEV</t>
  </si>
  <si>
    <t>Proporção Flex PHEV</t>
  </si>
  <si>
    <t>Energia Elétrica</t>
  </si>
  <si>
    <t>Veículos Elétricos (MJ)</t>
  </si>
  <si>
    <t>Frota Elétricos (BEV)</t>
  </si>
  <si>
    <t>Eletricidade</t>
  </si>
  <si>
    <t>Participação energética do etanol no Ciclo-Otto</t>
  </si>
  <si>
    <t>Participação energética do biodiesel no Ciclo-Diesel</t>
  </si>
  <si>
    <t>Venda Eletrificados Cenário 1</t>
  </si>
  <si>
    <t>Volume Elegível Etanol de Cana-de-Açúcar</t>
  </si>
  <si>
    <t>Volume Elegível Etanol de Milho</t>
  </si>
  <si>
    <t>Percentual de mercado das unidades de Etanol de Milho certificadas</t>
  </si>
  <si>
    <t>Percentual de mercado das unidade de  Etanol de Cana-de-Açúcar certificadas</t>
  </si>
  <si>
    <t>CBIOs Etanol Anidro</t>
  </si>
  <si>
    <t>CBIOs Etanol Hidratado</t>
  </si>
  <si>
    <t>Produção de Biodiesel de Soja e outras insaturadas</t>
  </si>
  <si>
    <t>Produção de Biodiesel de unidades predominantemente Sebo</t>
  </si>
  <si>
    <t>Volume Elegível Biodiesel Soja e outras insaturadas</t>
  </si>
  <si>
    <t>Percentual de mercado das unidades de Biodiesel de Soja e outras insaturadas</t>
  </si>
  <si>
    <t>Volume Elegível Biodiesel predominantemente sebo</t>
  </si>
  <si>
    <t>Percentual de mercado das unidade de Biodiesel predominantemente sebo</t>
  </si>
  <si>
    <t>CBIOs Biodiesel</t>
  </si>
  <si>
    <t>Participação da produção certificada de biodiesel no mercado</t>
  </si>
  <si>
    <t>Participação da produção certificada de etanol no mercado</t>
  </si>
  <si>
    <t>CBIOs Biometano</t>
  </si>
  <si>
    <t>CBIOs BioQAv / SAF</t>
  </si>
  <si>
    <t>CBIOs TOTAIS</t>
  </si>
  <si>
    <t>Elegibilidade BioQAv / SAF (média biodiesel)</t>
  </si>
  <si>
    <t>Percentual de Diesel Verde no Diesel B</t>
  </si>
  <si>
    <t>Diesel Verde</t>
  </si>
  <si>
    <t>* Diesel Verde</t>
  </si>
  <si>
    <t>Erro do modelo</t>
  </si>
  <si>
    <t>Comparativo Biometano x GNV</t>
  </si>
  <si>
    <t>Emissões de CBIOs (Efetivas)</t>
  </si>
  <si>
    <t>Limite Inferior</t>
  </si>
  <si>
    <t>Limite Superior</t>
  </si>
  <si>
    <t>Oferta de Etanol de Milho</t>
  </si>
  <si>
    <t>Oferta de Etanol Combustível de Cana-de-Açúcar</t>
  </si>
  <si>
    <t>Veículos Leves + Comerciais Leves (Diesel)</t>
  </si>
  <si>
    <t>Caminhões + Ônibus (Diesel)</t>
  </si>
  <si>
    <t>Taxa de crescimento da oferta de etanol de milho</t>
  </si>
  <si>
    <t>Taxa de variação no consumo específico f(renda)</t>
  </si>
  <si>
    <t>Contribuição dos Biocombustíveis</t>
  </si>
  <si>
    <t>Biometano (milhões m³)</t>
  </si>
  <si>
    <t>Etanol Anidro (mil m³)</t>
  </si>
  <si>
    <t>Etanol Hidratado (mil m³)</t>
  </si>
  <si>
    <t>Etanol Total (mil m³)</t>
  </si>
  <si>
    <t>Biodiesel (mil m³)</t>
  </si>
  <si>
    <t>Diesel Verde (mil m³)</t>
  </si>
  <si>
    <t>Bioquerosene (SAF) (mil m³)</t>
  </si>
  <si>
    <t>CBIOS (Resolução 13/2022)</t>
  </si>
  <si>
    <r>
      <t>2.</t>
    </r>
    <r>
      <rPr>
        <sz val="18"/>
        <color rgb="FF000000"/>
        <rFont val="Calibri"/>
        <family val="2"/>
        <scheme val="minor"/>
      </rPr>
      <t>DISTRIBUIÇÃO DAS VENDAS DE VEÍCULOS POR COMBUSTÍVEL/TECNOLOGIA:</t>
    </r>
  </si>
  <si>
    <r>
      <t>•</t>
    </r>
    <r>
      <rPr>
        <sz val="18"/>
        <color rgb="FF000000"/>
        <rFont val="Calibri"/>
        <family val="2"/>
        <scheme val="minor"/>
      </rPr>
      <t>VEÍCULOS LEVES E PESADOS (E MOTOS) ELETRIFICADOS:</t>
    </r>
  </si>
  <si>
    <r>
      <t>•</t>
    </r>
    <r>
      <rPr>
        <sz val="18"/>
        <color rgb="FF000000"/>
        <rFont val="Calibri"/>
        <family val="2"/>
        <scheme val="minor"/>
      </rPr>
      <t>VEÍCULOS LEVES E PESADOS (E MOTOS) À GASOLINA;</t>
    </r>
  </si>
  <si>
    <r>
      <t>•</t>
    </r>
    <r>
      <rPr>
        <sz val="18"/>
        <color rgb="FF000000"/>
        <rFont val="Calibri"/>
        <family val="2"/>
        <scheme val="minor"/>
      </rPr>
      <t>VEÍCULOS LEVES À ETANOL;</t>
    </r>
  </si>
  <si>
    <r>
      <t>•</t>
    </r>
    <r>
      <rPr>
        <sz val="18"/>
        <color rgb="FF000000"/>
        <rFont val="Calibri"/>
        <family val="2"/>
        <scheme val="minor"/>
      </rPr>
      <t>VEÍCULOS PESADOS E COMERCIAIS LEVES À DIESEL;</t>
    </r>
  </si>
  <si>
    <t>LEVES (PASSEIO)</t>
  </si>
  <si>
    <t>LEVES (COMERCIAIS LEVES)</t>
  </si>
  <si>
    <t>PESADOS (CAMINHÕES)</t>
  </si>
  <si>
    <t>PESADOS (ÔNIBUS)</t>
  </si>
  <si>
    <t>MOTOCICLETAS</t>
  </si>
  <si>
    <r>
      <t>1.</t>
    </r>
    <r>
      <rPr>
        <sz val="18"/>
        <color rgb="FF000000"/>
        <rFont val="Calibri"/>
        <family val="2"/>
        <scheme val="minor"/>
      </rPr>
      <t>TAXA DE CRESCIMENTO DAS VENDAS DE VEÍCULOS (AO ANO):</t>
    </r>
  </si>
  <si>
    <t>VEÍCULOS PESADOS À GNV/BIOMETANO</t>
  </si>
  <si>
    <t>média móvel dos últimos 10 períodos aplicada às vendas do ano</t>
  </si>
  <si>
    <r>
      <t>•</t>
    </r>
    <r>
      <rPr>
        <sz val="18"/>
        <color rgb="FF000000"/>
        <rFont val="Calibri"/>
        <family val="2"/>
        <scheme val="minor"/>
      </rPr>
      <t>VEÍCULOS PESADOS E COMERCIAIS LEVES ELETRIFICADOS;</t>
    </r>
  </si>
  <si>
    <r>
      <t>•</t>
    </r>
    <r>
      <rPr>
        <sz val="18"/>
        <color rgb="FF000000"/>
        <rFont val="Calibri"/>
        <family val="2"/>
        <scheme val="minor"/>
      </rPr>
      <t>VEÍCULOS LEVES (E MOTOS) FLEX.</t>
    </r>
  </si>
  <si>
    <t xml:space="preserve"> (1 - participação nas vendas dos demais tipos) aplicados às vendas do segmento no ano</t>
  </si>
  <si>
    <t>BEV (ELÉTRICO À BATERIA)</t>
  </si>
  <si>
    <t>HEV (HÍBRIDO MILD E FULL)</t>
  </si>
  <si>
    <r>
      <t>•</t>
    </r>
    <r>
      <rPr>
        <sz val="18"/>
        <color rgb="FF000000"/>
        <rFont val="Calibri"/>
        <family val="2"/>
        <scheme val="minor"/>
      </rPr>
      <t>HEV</t>
    </r>
  </si>
  <si>
    <r>
      <t>•</t>
    </r>
    <r>
      <rPr>
        <sz val="18"/>
        <color rgb="FF000000"/>
        <rFont val="Calibri"/>
        <family val="2"/>
        <scheme val="minor"/>
      </rPr>
      <t xml:space="preserve">PHEV  </t>
    </r>
  </si>
  <si>
    <r>
      <t>4.</t>
    </r>
    <r>
      <rPr>
        <sz val="18"/>
        <color rgb="FF000000"/>
        <rFont val="Calibri"/>
        <family val="2"/>
        <scheme val="minor"/>
      </rPr>
      <t xml:space="preserve"> PARTICIPAÇÃO DE MOTORES FLEX-FUEL NOS HÍBRIDOS:</t>
    </r>
  </si>
  <si>
    <r>
      <t>•</t>
    </r>
    <r>
      <rPr>
        <sz val="18"/>
        <color rgb="FF000000"/>
        <rFont val="Calibri"/>
        <family val="2"/>
        <scheme val="minor"/>
      </rPr>
      <t>COMERCIAIS LEVES E VEICULOS LEVES  (À GASOLINA, À ETANOL E FLEX)</t>
    </r>
  </si>
  <si>
    <r>
      <t>•</t>
    </r>
    <r>
      <rPr>
        <sz val="18"/>
        <color rgb="FF000000"/>
        <rFont val="Calibri"/>
        <family val="2"/>
        <scheme val="minor"/>
      </rPr>
      <t>COMERCIAIS LEVES E VEICULOS LEVES  (À DIESEL)</t>
    </r>
  </si>
  <si>
    <r>
      <t xml:space="preserve">3.FATOR DE </t>
    </r>
    <r>
      <rPr>
        <sz val="18"/>
        <color rgb="FF000000"/>
        <rFont val="Calibri"/>
        <family val="2"/>
        <scheme val="minor"/>
      </rPr>
      <t>CÁLCULO DA FROTA EQUIVALENTE:</t>
    </r>
  </si>
  <si>
    <r>
      <t>•</t>
    </r>
    <r>
      <rPr>
        <sz val="18"/>
        <color rgb="FF000000"/>
        <rFont val="Calibri"/>
        <family val="2"/>
        <scheme val="minor"/>
      </rPr>
      <t>VEÍCULOS PESADOS (EM RELAÇÃO A VEÍCULOS LEVES)</t>
    </r>
  </si>
  <si>
    <r>
      <t>•</t>
    </r>
    <r>
      <rPr>
        <sz val="18"/>
        <color rgb="FF000000"/>
        <rFont val="Calibri"/>
        <family val="2"/>
        <scheme val="minor"/>
      </rPr>
      <t xml:space="preserve">MOTOCICLETAS (EM RELAÇÃO A VEÍCULOS LEVES) </t>
    </r>
  </si>
  <si>
    <r>
      <t>•</t>
    </r>
    <r>
      <rPr>
        <sz val="18"/>
        <color rgb="FF000000"/>
        <rFont val="Calibri"/>
        <family val="2"/>
        <scheme val="minor"/>
      </rPr>
      <t xml:space="preserve">VEÍCULOS HÍBRIDOS PLUG-IN - GANHO MÉDIO DE EFICIÊNCIA ENERGÉTICA </t>
    </r>
  </si>
  <si>
    <r>
      <t>•</t>
    </r>
    <r>
      <rPr>
        <sz val="18"/>
        <color rgb="FF000000"/>
        <rFont val="Calibri"/>
        <family val="2"/>
        <scheme val="minor"/>
      </rPr>
      <t>VEÍCULOS HÍBRIDOS (FULL E MILD) - GANHO MÉDIO DE EFICIÊNCIA ENERGÉTICA</t>
    </r>
  </si>
  <si>
    <r>
      <t>5.</t>
    </r>
    <r>
      <rPr>
        <sz val="18"/>
        <color rgb="FF000000"/>
        <rFont val="Calibri"/>
        <family val="2"/>
        <scheme val="minor"/>
      </rPr>
      <t xml:space="preserve"> PARAMETROS DA CURVA DE SUCATEAMENTO:</t>
    </r>
  </si>
  <si>
    <t>VEÍCULOS PESADOS</t>
  </si>
  <si>
    <t>6. MERCADO DE GNV EM 2023</t>
  </si>
  <si>
    <t>TAXA DE CRESCIMENTO DO MERCADO DE GNV (AO ANO)</t>
  </si>
  <si>
    <t>7. MERCADO DE BIOMETANO EM 2023</t>
  </si>
  <si>
    <t>Taxa de variação no consumo específico f(PIB)</t>
  </si>
  <si>
    <t>GASOLINA A</t>
  </si>
  <si>
    <t>ANIDRO</t>
  </si>
  <si>
    <t>DIESEL A</t>
  </si>
  <si>
    <t>BIODIESEL</t>
  </si>
  <si>
    <t>DIESEL VERDE</t>
  </si>
  <si>
    <t>ETANOL HIDRATADO</t>
  </si>
  <si>
    <t>QUEROSENE (QAV)</t>
  </si>
  <si>
    <t>BIOMETANO</t>
  </si>
  <si>
    <t>ENERGIA ELÉTRICA</t>
  </si>
  <si>
    <t>GNV (MJ/M3)</t>
  </si>
  <si>
    <t>BIOMETANO (MJ/M3)</t>
  </si>
  <si>
    <t>10. PARTICIPAÇÃO DO USO DO ETH EM VEÍCULOS FLEX</t>
  </si>
  <si>
    <t>11. DEMANDA CICLO-OTTO (M³ GAS C EQ)</t>
  </si>
  <si>
    <t>12. DEMANDA CICLO-DIESEL (M³)</t>
  </si>
  <si>
    <t>16. TAXA DE AUMENTO ANUAL DA ELEGIBILIDADE DO ETANOL DE MILHO NO RENOVABIO</t>
  </si>
  <si>
    <t>16. TAXA DE AUMENTO ANUAL DA ELEGIBILIDADE DO BIODIESEL DE SOJA NO RENOVABIO</t>
  </si>
  <si>
    <t>8. IC MATRIZ DE COMBUSTÍVEIS (gCO2/MJ)</t>
  </si>
  <si>
    <t>9. CONTEÚDO ENERGÉTICO MJ POR LITRO</t>
  </si>
  <si>
    <t>17. PERCENTUAL DE ETANOL ANIDRO NA GASOLINA</t>
  </si>
  <si>
    <t>18. PERCENTUAL DE BIODIESEL NO DIESEL B</t>
  </si>
  <si>
    <t>19. PERCENTUAL DE DIESEL VERDE NO DIESEL B</t>
  </si>
  <si>
    <t>REDUÇÃO EM RELAÇÃO À 2017</t>
  </si>
  <si>
    <t>CBIOS TOTAIS</t>
  </si>
  <si>
    <t>INTENSIDADE DE CARBONO DA MATRIZ DE COMBUSTÍVEIS GCO2/MJ</t>
  </si>
  <si>
    <t>Etanol Anidro (m³)</t>
  </si>
  <si>
    <t>Etanol Hidratado (m³)</t>
  </si>
  <si>
    <t>Etanol Total (m³)</t>
  </si>
  <si>
    <t>Biodiesel (m³)</t>
  </si>
  <si>
    <t>Diesel Verde (m³)</t>
  </si>
  <si>
    <t>Biometano (m³)</t>
  </si>
  <si>
    <t>Gasolina A (m³)</t>
  </si>
  <si>
    <t>Diesel A (m³)</t>
  </si>
  <si>
    <r>
      <t>PHEV (HÍBRIDO PLUG-IN)</t>
    </r>
    <r>
      <rPr>
        <b/>
        <i/>
        <sz val="16"/>
        <color rgb="FFFF0000"/>
        <rFont val="Calibri"/>
        <family val="2"/>
        <scheme val="minor"/>
      </rPr>
      <t xml:space="preserve"> (PARTICIPAÇÃO CALCULADA PELA DIFERENÇA)</t>
    </r>
  </si>
  <si>
    <t>Etanol (de milho)</t>
  </si>
  <si>
    <t>Etanol (de cana)</t>
  </si>
  <si>
    <t>TAXA DE CRESCIMENTO DO MERCADO DE BIOMETANO (AO ANO)</t>
  </si>
  <si>
    <t>(FATOR DE CORREÇÃO IC DO DIESEL VERDE EM RELAÇÃO AO IC DO BIODIESEL)</t>
  </si>
  <si>
    <t>20. ELEGIBILIDADE BIOQAV / SAF (VALOR CALCULADO = MÉDIA BIODIESEL)</t>
  </si>
  <si>
    <t>CBIOs Diesel Verde</t>
  </si>
  <si>
    <t>Participação (energética) dos biocombustíveis na Matriz</t>
  </si>
  <si>
    <t xml:space="preserve">Participação energética dos biocombustíveis </t>
  </si>
  <si>
    <t>BioQAv (SAF)</t>
  </si>
  <si>
    <t>*BioQAv (SAF)</t>
  </si>
  <si>
    <t>Proporção (Et Milho/Et total)</t>
  </si>
  <si>
    <t>Demanda Ciclo-Otto (m³ Gas C eq)</t>
  </si>
  <si>
    <t>Demanda Ciclo-Diesel (m³)</t>
  </si>
  <si>
    <t>NEEA (gCO2/MJ)</t>
  </si>
  <si>
    <t>Anidro (taxa de crescimento em relação à 2023)</t>
  </si>
  <si>
    <t>Biodiesel (taxa de crescimento em relação à 2023)</t>
  </si>
  <si>
    <t>Diesel Verde (taxa de crescimento em relação à 2023)</t>
  </si>
  <si>
    <t>Etanol Hidratado (taxa de crescimento em relação à 2023)</t>
  </si>
  <si>
    <t>Biometano (taxa de crescimento em relação à 2023)</t>
  </si>
  <si>
    <r>
      <t xml:space="preserve">DIESEL VERDE (Para alterar, mudar célula </t>
    </r>
    <r>
      <rPr>
        <b/>
        <i/>
        <sz val="18"/>
        <color rgb="FFFF0000"/>
        <rFont val="Calibri"/>
        <family val="2"/>
        <scheme val="minor"/>
      </rPr>
      <t>B68</t>
    </r>
    <r>
      <rPr>
        <i/>
        <sz val="18"/>
        <color rgb="FFFF0000"/>
        <rFont val="Calibri"/>
        <family val="2"/>
        <scheme val="minor"/>
      </rPr>
      <t>)</t>
    </r>
  </si>
  <si>
    <t>Demanda em (mil MJ)</t>
  </si>
  <si>
    <t>13. TAXA DE VARIAÇÃO NO DEMANDA ESPECÍFICA PARA VEÍCULOS LEVES F(RENDA DA POPULAÇÃO)</t>
  </si>
  <si>
    <t>14. TAXA DE VARIAÇÃO NA DEMANDA ESPECÍFICA PARA VEÍCULOS PESADOS F(PIB)</t>
  </si>
  <si>
    <t>21. MULTIPLICADOR DE AUTONOMIA EM KM/L EQUIVALENTE DE UM VEÍCULO ELÉTRICO EM RELAÇÃO AO VEÍCULO MCI MÉDIO</t>
  </si>
  <si>
    <t>Resumo VEÍCULOS LEVES</t>
  </si>
  <si>
    <t>Resumo VEÍCULOS PESADOS</t>
  </si>
  <si>
    <t>Resumo MOTOCICLETAS</t>
  </si>
  <si>
    <t>VL - Passeio</t>
  </si>
  <si>
    <t>VL - Comerciais</t>
  </si>
  <si>
    <t>VP - Caminhões</t>
  </si>
  <si>
    <t>VP - Ônibus</t>
  </si>
  <si>
    <t>Motocicletas</t>
  </si>
  <si>
    <t>15. CRESCIMENTO DA OFERTA DE ETANOL DE MILHO EM RELAÇÃO AO ANO ANTERIOR</t>
  </si>
  <si>
    <t>Redução da emissão (%)</t>
  </si>
  <si>
    <t>Emissão de transporte até a EUROPA (gCO2eq/MJ)</t>
  </si>
  <si>
    <t>Penalização de 20%+ transporte EU</t>
  </si>
  <si>
    <t>BECCS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</si>
</sst>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0.0%"/>
    <numFmt numFmtId="167" formatCode="0.000000%"/>
    <numFmt numFmtId="168" formatCode="_(* #,##0.00_);_(* \(#,##0.00\);_(* &quot;-&quot;??_);_(@_)"/>
    <numFmt numFmtId="169" formatCode="#,##0.000"/>
    <numFmt numFmtId="170" formatCode="_(* #,##0_);_(* \(#,##0\);_(* &quot;-&quot;??_);_(@_)"/>
    <numFmt numFmtId="171" formatCode="0.0000"/>
    <numFmt numFmtId="172" formatCode="_-* #,##0.000_-;\-* #,##0.000_-;_-* &quot;-&quot;??_-;_-@_-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6"/>
      <name val="Trebuchet MS"/>
      <family val="2"/>
    </font>
    <font>
      <i/>
      <sz val="6"/>
      <name val="Trebuchet MS"/>
      <family val="2"/>
    </font>
    <font>
      <b/>
      <sz val="6"/>
      <name val="Trebuchet MS"/>
      <family val="2"/>
    </font>
    <font>
      <b/>
      <i/>
      <sz val="6"/>
      <name val="Trebuchet MS"/>
      <family val="2"/>
    </font>
    <font>
      <i/>
      <vertAlign val="superscript"/>
      <sz val="8"/>
      <name val="Trebuchet MS"/>
      <family val="2"/>
    </font>
    <font>
      <vertAlign val="superscript"/>
      <sz val="8"/>
      <name val="Trebuchet MS"/>
      <family val="2"/>
    </font>
    <font>
      <i/>
      <vertAlign val="superscript"/>
      <sz val="6"/>
      <name val="Trebuchet MS"/>
      <family val="2"/>
    </font>
    <font>
      <vertAlign val="superscript"/>
      <sz val="6"/>
      <name val="Trebuchet MS"/>
      <family val="2"/>
    </font>
    <font>
      <b/>
      <vertAlign val="superscript"/>
      <sz val="6"/>
      <name val="Trebuchet MS"/>
      <family val="2"/>
    </font>
    <font>
      <i/>
      <sz val="9"/>
      <name val="Trebuchet MS"/>
      <family val="2"/>
    </font>
    <font>
      <b/>
      <i/>
      <sz val="9"/>
      <name val="Trebuchet MS"/>
      <family val="2"/>
    </font>
    <font>
      <b/>
      <sz val="8"/>
      <name val="Trebuchet MS"/>
      <family val="2"/>
    </font>
    <font>
      <b/>
      <i/>
      <sz val="8"/>
      <name val="Trebuchet MS"/>
      <family val="2"/>
    </font>
    <font>
      <i/>
      <sz val="6"/>
      <color rgb="FFFF0000"/>
      <name val="Trebuchet MS"/>
      <family val="2"/>
    </font>
    <font>
      <b/>
      <i/>
      <sz val="6"/>
      <color rgb="FFFF0000"/>
      <name val="Trebuchet MS"/>
      <family val="2"/>
    </font>
    <font>
      <b/>
      <i/>
      <sz val="8"/>
      <color rgb="FFFF0000"/>
      <name val="Trebuchet MS"/>
      <family val="2"/>
    </font>
    <font>
      <b/>
      <i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theme="1"/>
      <name val="Arial"/>
      <family val="2"/>
    </font>
    <font>
      <b/>
      <sz val="18"/>
      <color theme="1"/>
      <name val="Calibri"/>
      <family val="2"/>
      <scheme val="minor"/>
    </font>
    <font>
      <i/>
      <sz val="18"/>
      <color rgb="FF000000"/>
      <name val="Calibri"/>
      <family val="2"/>
      <scheme val="minor"/>
    </font>
    <font>
      <i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i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sz val="20"/>
      <color theme="0"/>
      <name val="Calibri"/>
      <family val="2"/>
      <scheme val="minor"/>
    </font>
    <font>
      <i/>
      <sz val="20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8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45">
    <xf numFmtId="0" fontId="0" fillId="0" borderId="0" xfId="0"/>
    <xf numFmtId="0" fontId="2" fillId="5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164" fontId="0" fillId="3" borderId="1" xfId="1" applyNumberFormat="1" applyFont="1" applyFill="1" applyBorder="1"/>
    <xf numFmtId="164" fontId="0" fillId="4" borderId="1" xfId="1" applyNumberFormat="1" applyFont="1" applyFill="1" applyBorder="1"/>
    <xf numFmtId="164" fontId="0" fillId="2" borderId="1" xfId="1" applyNumberFormat="1" applyFont="1" applyFill="1" applyBorder="1"/>
    <xf numFmtId="0" fontId="0" fillId="5" borderId="1" xfId="0" applyFill="1" applyBorder="1"/>
    <xf numFmtId="0" fontId="0" fillId="5" borderId="0" xfId="0" applyFill="1"/>
    <xf numFmtId="164" fontId="0" fillId="5" borderId="0" xfId="1" applyNumberFormat="1" applyFont="1" applyFill="1"/>
    <xf numFmtId="0" fontId="0" fillId="6" borderId="1" xfId="0" applyFill="1" applyBorder="1"/>
    <xf numFmtId="164" fontId="0" fillId="6" borderId="1" xfId="1" applyNumberFormat="1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10" fontId="0" fillId="0" borderId="0" xfId="2" applyNumberFormat="1" applyFont="1"/>
    <xf numFmtId="0" fontId="0" fillId="7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7" borderId="1" xfId="0" applyFill="1" applyBorder="1"/>
    <xf numFmtId="0" fontId="2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/>
    </xf>
    <xf numFmtId="165" fontId="0" fillId="5" borderId="0" xfId="1" applyNumberFormat="1" applyFont="1" applyFill="1"/>
    <xf numFmtId="0" fontId="2" fillId="8" borderId="1" xfId="0" applyFont="1" applyFill="1" applyBorder="1"/>
    <xf numFmtId="164" fontId="0" fillId="8" borderId="1" xfId="1" applyNumberFormat="1" applyFont="1" applyFill="1" applyBorder="1"/>
    <xf numFmtId="0" fontId="0" fillId="8" borderId="1" xfId="0" applyFill="1" applyBorder="1"/>
    <xf numFmtId="0" fontId="3" fillId="9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164" fontId="6" fillId="2" borderId="1" xfId="1" applyNumberFormat="1" applyFont="1" applyFill="1" applyBorder="1"/>
    <xf numFmtId="0" fontId="6" fillId="3" borderId="1" xfId="0" applyFont="1" applyFill="1" applyBorder="1" applyAlignment="1">
      <alignment horizontal="right"/>
    </xf>
    <xf numFmtId="164" fontId="6" fillId="3" borderId="1" xfId="1" applyNumberFormat="1" applyFont="1" applyFill="1" applyBorder="1"/>
    <xf numFmtId="164" fontId="0" fillId="6" borderId="1" xfId="0" applyNumberFormat="1" applyFill="1" applyBorder="1"/>
    <xf numFmtId="164" fontId="2" fillId="6" borderId="1" xfId="0" applyNumberFormat="1" applyFont="1" applyFill="1" applyBorder="1"/>
    <xf numFmtId="166" fontId="0" fillId="0" borderId="0" xfId="0" applyNumberFormat="1"/>
    <xf numFmtId="164" fontId="0" fillId="2" borderId="2" xfId="1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6" fontId="0" fillId="0" borderId="1" xfId="2" applyNumberFormat="1" applyFont="1" applyBorder="1"/>
    <xf numFmtId="166" fontId="6" fillId="0" borderId="1" xfId="2" applyNumberFormat="1" applyFont="1" applyBorder="1"/>
    <xf numFmtId="9" fontId="0" fillId="5" borderId="0" xfId="2" applyFont="1" applyFill="1"/>
    <xf numFmtId="166" fontId="0" fillId="5" borderId="0" xfId="2" applyNumberFormat="1" applyFont="1" applyFill="1"/>
    <xf numFmtId="164" fontId="2" fillId="5" borderId="0" xfId="1" applyNumberFormat="1" applyFont="1" applyFill="1"/>
    <xf numFmtId="10" fontId="0" fillId="5" borderId="1" xfId="2" applyNumberFormat="1" applyFont="1" applyFill="1" applyBorder="1"/>
    <xf numFmtId="10" fontId="6" fillId="5" borderId="1" xfId="2" applyNumberFormat="1" applyFont="1" applyFill="1" applyBorder="1"/>
    <xf numFmtId="10" fontId="0" fillId="0" borderId="1" xfId="2" applyNumberFormat="1" applyFont="1" applyBorder="1"/>
    <xf numFmtId="164" fontId="4" fillId="5" borderId="0" xfId="1" applyNumberFormat="1" applyFont="1" applyFill="1" applyAlignment="1">
      <alignment horizontal="right"/>
    </xf>
    <xf numFmtId="10" fontId="0" fillId="5" borderId="0" xfId="0" applyNumberFormat="1" applyFill="1"/>
    <xf numFmtId="164" fontId="2" fillId="12" borderId="1" xfId="1" applyNumberFormat="1" applyFont="1" applyFill="1" applyBorder="1"/>
    <xf numFmtId="164" fontId="2" fillId="11" borderId="1" xfId="1" applyNumberFormat="1" applyFont="1" applyFill="1" applyBorder="1"/>
    <xf numFmtId="164" fontId="2" fillId="10" borderId="1" xfId="1" applyNumberFormat="1" applyFont="1" applyFill="1" applyBorder="1"/>
    <xf numFmtId="164" fontId="2" fillId="13" borderId="1" xfId="1" applyNumberFormat="1" applyFont="1" applyFill="1" applyBorder="1"/>
    <xf numFmtId="164" fontId="2" fillId="14" borderId="1" xfId="1" applyNumberFormat="1" applyFont="1" applyFill="1" applyBorder="1"/>
    <xf numFmtId="164" fontId="2" fillId="5" borderId="1" xfId="1" applyNumberFormat="1" applyFont="1" applyFill="1" applyBorder="1" applyAlignment="1">
      <alignment horizontal="center"/>
    </xf>
    <xf numFmtId="164" fontId="3" fillId="12" borderId="1" xfId="1" applyNumberFormat="1" applyFont="1" applyFill="1" applyBorder="1"/>
    <xf numFmtId="164" fontId="3" fillId="11" borderId="1" xfId="1" applyNumberFormat="1" applyFont="1" applyFill="1" applyBorder="1"/>
    <xf numFmtId="167" fontId="2" fillId="5" borderId="0" xfId="2" applyNumberFormat="1" applyFont="1" applyFill="1" applyAlignment="1">
      <alignment horizontal="center"/>
    </xf>
    <xf numFmtId="9" fontId="2" fillId="9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left"/>
    </xf>
    <xf numFmtId="164" fontId="0" fillId="0" borderId="0" xfId="0" applyNumberFormat="1"/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 wrapText="1"/>
    </xf>
    <xf numFmtId="0" fontId="9" fillId="0" borderId="0" xfId="3" applyFont="1" applyAlignment="1">
      <alignment horizontal="right" vertical="center"/>
    </xf>
    <xf numFmtId="3" fontId="8" fillId="0" borderId="0" xfId="3" applyNumberFormat="1" applyFont="1" applyAlignment="1">
      <alignment horizontal="right" vertical="center" wrapText="1"/>
    </xf>
    <xf numFmtId="0" fontId="8" fillId="0" borderId="0" xfId="3" applyFont="1" applyAlignment="1">
      <alignment vertical="center"/>
    </xf>
    <xf numFmtId="3" fontId="10" fillId="0" borderId="0" xfId="3" applyNumberFormat="1" applyFont="1" applyAlignment="1">
      <alignment horizontal="right" vertical="center" wrapText="1"/>
    </xf>
    <xf numFmtId="168" fontId="8" fillId="0" borderId="0" xfId="4" applyFont="1" applyFill="1" applyAlignment="1">
      <alignment vertical="center" wrapText="1"/>
    </xf>
    <xf numFmtId="169" fontId="10" fillId="0" borderId="0" xfId="3" applyNumberFormat="1" applyFont="1" applyAlignment="1">
      <alignment horizontal="right" vertical="center" wrapText="1"/>
    </xf>
    <xf numFmtId="9" fontId="10" fillId="0" borderId="0" xfId="5" applyFont="1" applyAlignment="1">
      <alignment horizontal="right" vertical="center" wrapText="1"/>
    </xf>
    <xf numFmtId="0" fontId="8" fillId="0" borderId="0" xfId="3" applyFont="1" applyAlignment="1">
      <alignment horizontal="right" vertical="center"/>
    </xf>
    <xf numFmtId="3" fontId="8" fillId="0" borderId="0" xfId="3" applyNumberFormat="1" applyFont="1" applyAlignment="1">
      <alignment vertical="center" wrapText="1"/>
    </xf>
    <xf numFmtId="9" fontId="8" fillId="0" borderId="0" xfId="3" applyNumberFormat="1" applyFont="1" applyAlignment="1">
      <alignment vertical="center" wrapText="1"/>
    </xf>
    <xf numFmtId="9" fontId="9" fillId="0" borderId="0" xfId="3" applyNumberFormat="1" applyFont="1" applyAlignment="1">
      <alignment horizontal="right" vertical="center" wrapText="1"/>
    </xf>
    <xf numFmtId="9" fontId="9" fillId="0" borderId="0" xfId="3" applyNumberFormat="1" applyFont="1" applyAlignment="1">
      <alignment horizontal="right" vertical="center"/>
    </xf>
    <xf numFmtId="168" fontId="8" fillId="0" borderId="0" xfId="3" applyNumberFormat="1" applyFont="1" applyAlignment="1">
      <alignment vertical="center" wrapText="1"/>
    </xf>
    <xf numFmtId="0" fontId="8" fillId="15" borderId="0" xfId="3" applyFont="1" applyFill="1" applyAlignment="1">
      <alignment vertical="center" wrapText="1"/>
    </xf>
    <xf numFmtId="168" fontId="10" fillId="15" borderId="3" xfId="3" applyNumberFormat="1" applyFont="1" applyFill="1" applyBorder="1" applyAlignment="1">
      <alignment horizontal="right" vertical="center" wrapText="1"/>
    </xf>
    <xf numFmtId="168" fontId="10" fillId="15" borderId="3" xfId="3" applyNumberFormat="1" applyFont="1" applyFill="1" applyBorder="1" applyAlignment="1">
      <alignment vertical="center"/>
    </xf>
    <xf numFmtId="1" fontId="10" fillId="0" borderId="3" xfId="3" applyNumberFormat="1" applyFont="1" applyBorder="1" applyAlignment="1">
      <alignment horizontal="right" vertical="center" wrapText="1"/>
    </xf>
    <xf numFmtId="0" fontId="10" fillId="0" borderId="3" xfId="3" applyFont="1" applyBorder="1" applyAlignment="1">
      <alignment vertical="center"/>
    </xf>
    <xf numFmtId="3" fontId="8" fillId="16" borderId="0" xfId="3" applyNumberFormat="1" applyFont="1" applyFill="1" applyAlignment="1">
      <alignment horizontal="right" vertical="center" wrapText="1"/>
    </xf>
    <xf numFmtId="0" fontId="8" fillId="16" borderId="0" xfId="3" applyFont="1" applyFill="1" applyAlignment="1">
      <alignment vertical="center"/>
    </xf>
    <xf numFmtId="1" fontId="11" fillId="0" borderId="3" xfId="3" applyNumberFormat="1" applyFont="1" applyBorder="1" applyAlignment="1">
      <alignment horizontal="right" vertical="center"/>
    </xf>
    <xf numFmtId="168" fontId="8" fillId="0" borderId="0" xfId="3" applyNumberFormat="1" applyFont="1" applyAlignment="1">
      <alignment horizontal="right" vertical="center" wrapText="1"/>
    </xf>
    <xf numFmtId="0" fontId="11" fillId="0" borderId="0" xfId="3" applyFont="1" applyAlignment="1">
      <alignment horizontal="right" vertical="center" wrapText="1"/>
    </xf>
    <xf numFmtId="0" fontId="11" fillId="0" borderId="0" xfId="3" applyFont="1" applyAlignment="1">
      <alignment horizontal="right" vertical="center"/>
    </xf>
    <xf numFmtId="3" fontId="10" fillId="0" borderId="0" xfId="3" applyNumberFormat="1" applyFont="1" applyAlignment="1">
      <alignment horizontal="right" vertical="center"/>
    </xf>
    <xf numFmtId="0" fontId="10" fillId="0" borderId="0" xfId="3" applyFont="1" applyAlignment="1">
      <alignment vertical="center"/>
    </xf>
    <xf numFmtId="3" fontId="9" fillId="0" borderId="0" xfId="3" applyNumberFormat="1" applyFont="1" applyAlignment="1">
      <alignment horizontal="right" vertical="center" wrapText="1"/>
    </xf>
    <xf numFmtId="3" fontId="9" fillId="0" borderId="0" xfId="3" applyNumberFormat="1" applyFont="1" applyAlignment="1">
      <alignment horizontal="right" vertical="center"/>
    </xf>
    <xf numFmtId="0" fontId="9" fillId="0" borderId="0" xfId="3" applyFont="1" applyAlignment="1">
      <alignment vertical="center"/>
    </xf>
    <xf numFmtId="0" fontId="8" fillId="2" borderId="0" xfId="3" applyFont="1" applyFill="1" applyAlignment="1">
      <alignment vertical="center" wrapText="1"/>
    </xf>
    <xf numFmtId="3" fontId="9" fillId="2" borderId="4" xfId="3" applyNumberFormat="1" applyFont="1" applyFill="1" applyBorder="1" applyAlignment="1">
      <alignment horizontal="right" vertical="center"/>
    </xf>
    <xf numFmtId="3" fontId="8" fillId="2" borderId="4" xfId="3" applyNumberFormat="1" applyFont="1" applyFill="1" applyBorder="1" applyAlignment="1">
      <alignment horizontal="right" vertical="center" wrapText="1"/>
    </xf>
    <xf numFmtId="0" fontId="8" fillId="2" borderId="4" xfId="3" applyFont="1" applyFill="1" applyBorder="1" applyAlignment="1">
      <alignment vertical="center"/>
    </xf>
    <xf numFmtId="1" fontId="8" fillId="2" borderId="4" xfId="3" applyNumberFormat="1" applyFont="1" applyFill="1" applyBorder="1" applyAlignment="1">
      <alignment vertical="center"/>
    </xf>
    <xf numFmtId="0" fontId="12" fillId="0" borderId="0" xfId="3" applyFont="1" applyAlignment="1">
      <alignment horizontal="left" vertical="center"/>
    </xf>
    <xf numFmtId="0" fontId="13" fillId="0" borderId="0" xfId="3" applyFont="1" applyAlignment="1">
      <alignment vertical="center"/>
    </xf>
    <xf numFmtId="3" fontId="9" fillId="0" borderId="4" xfId="3" applyNumberFormat="1" applyFont="1" applyBorder="1" applyAlignment="1">
      <alignment horizontal="right" vertical="center"/>
    </xf>
    <xf numFmtId="3" fontId="8" fillId="0" borderId="4" xfId="3" applyNumberFormat="1" applyFont="1" applyBorder="1" applyAlignment="1">
      <alignment horizontal="right" vertical="center" wrapText="1"/>
    </xf>
    <xf numFmtId="0" fontId="8" fillId="0" borderId="4" xfId="3" applyFont="1" applyBorder="1" applyAlignment="1">
      <alignment vertical="center"/>
    </xf>
    <xf numFmtId="3" fontId="9" fillId="2" borderId="0" xfId="3" applyNumberFormat="1" applyFont="1" applyFill="1" applyAlignment="1">
      <alignment horizontal="right" vertical="center"/>
    </xf>
    <xf numFmtId="3" fontId="8" fillId="2" borderId="0" xfId="3" applyNumberFormat="1" applyFont="1" applyFill="1" applyAlignment="1">
      <alignment horizontal="right" vertical="center" wrapText="1"/>
    </xf>
    <xf numFmtId="0" fontId="8" fillId="2" borderId="0" xfId="3" applyFont="1" applyFill="1" applyAlignment="1">
      <alignment vertical="center"/>
    </xf>
    <xf numFmtId="3" fontId="8" fillId="2" borderId="0" xfId="3" applyNumberFormat="1" applyFont="1" applyFill="1" applyAlignment="1">
      <alignment vertical="center" wrapText="1"/>
    </xf>
    <xf numFmtId="3" fontId="8" fillId="0" borderId="5" xfId="3" applyNumberFormat="1" applyFont="1" applyBorder="1" applyAlignment="1">
      <alignment horizontal="right" vertical="center" wrapText="1"/>
    </xf>
    <xf numFmtId="1" fontId="10" fillId="0" borderId="6" xfId="3" applyNumberFormat="1" applyFont="1" applyBorder="1" applyAlignment="1">
      <alignment horizontal="right" vertical="center" wrapText="1"/>
    </xf>
    <xf numFmtId="0" fontId="10" fillId="0" borderId="0" xfId="3" applyFont="1" applyAlignment="1">
      <alignment vertical="center" wrapText="1"/>
    </xf>
    <xf numFmtId="3" fontId="8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15" fillId="0" borderId="0" xfId="3" applyFont="1" applyAlignment="1">
      <alignment vertical="center"/>
    </xf>
    <xf numFmtId="168" fontId="8" fillId="0" borderId="0" xfId="4" applyFont="1" applyFill="1" applyBorder="1" applyAlignment="1">
      <alignment horizontal="right" vertical="center" wrapText="1"/>
    </xf>
    <xf numFmtId="0" fontId="9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3" fontId="8" fillId="0" borderId="6" xfId="3" applyNumberFormat="1" applyFont="1" applyBorder="1" applyAlignment="1">
      <alignment horizontal="right" vertical="center"/>
    </xf>
    <xf numFmtId="0" fontId="8" fillId="0" borderId="6" xfId="3" applyFont="1" applyBorder="1" applyAlignment="1">
      <alignment vertical="center"/>
    </xf>
    <xf numFmtId="1" fontId="8" fillId="0" borderId="4" xfId="3" applyNumberFormat="1" applyFont="1" applyBorder="1" applyAlignment="1">
      <alignment horizontal="right" vertical="center"/>
    </xf>
    <xf numFmtId="1" fontId="8" fillId="0" borderId="0" xfId="3" applyNumberFormat="1" applyFont="1" applyAlignment="1">
      <alignment horizontal="right" vertical="center"/>
    </xf>
    <xf numFmtId="0" fontId="10" fillId="2" borderId="0" xfId="3" applyFont="1" applyFill="1" applyAlignment="1">
      <alignment vertical="center" wrapText="1"/>
    </xf>
    <xf numFmtId="0" fontId="9" fillId="2" borderId="0" xfId="3" applyFont="1" applyFill="1" applyAlignment="1">
      <alignment horizontal="right" vertical="center"/>
    </xf>
    <xf numFmtId="3" fontId="10" fillId="2" borderId="0" xfId="3" applyNumberFormat="1" applyFont="1" applyFill="1" applyAlignment="1">
      <alignment vertical="center" wrapText="1"/>
    </xf>
    <xf numFmtId="3" fontId="8" fillId="2" borderId="0" xfId="3" applyNumberFormat="1" applyFont="1" applyFill="1" applyAlignment="1">
      <alignment horizontal="right" vertical="center"/>
    </xf>
    <xf numFmtId="1" fontId="10" fillId="0" borderId="3" xfId="3" applyNumberFormat="1" applyFont="1" applyBorder="1" applyAlignment="1">
      <alignment horizontal="right" vertical="center"/>
    </xf>
    <xf numFmtId="1" fontId="10" fillId="0" borderId="3" xfId="3" applyNumberFormat="1" applyFont="1" applyBorder="1" applyAlignment="1">
      <alignment vertical="center"/>
    </xf>
    <xf numFmtId="3" fontId="8" fillId="0" borderId="6" xfId="3" applyNumberFormat="1" applyFont="1" applyBorder="1" applyAlignment="1">
      <alignment horizontal="right" vertical="center" wrapText="1"/>
    </xf>
    <xf numFmtId="170" fontId="8" fillId="2" borderId="0" xfId="4" applyNumberFormat="1" applyFont="1" applyFill="1" applyAlignment="1">
      <alignment vertical="center" wrapText="1"/>
    </xf>
    <xf numFmtId="3" fontId="14" fillId="0" borderId="0" xfId="3" applyNumberFormat="1" applyFont="1" applyAlignment="1">
      <alignment horizontal="right" vertical="center"/>
    </xf>
    <xf numFmtId="0" fontId="14" fillId="0" borderId="0" xfId="3" applyFont="1" applyAlignment="1">
      <alignment horizontal="left" vertical="center"/>
    </xf>
    <xf numFmtId="0" fontId="9" fillId="0" borderId="4" xfId="3" applyFont="1" applyBorder="1" applyAlignment="1">
      <alignment horizontal="right" vertical="center"/>
    </xf>
    <xf numFmtId="9" fontId="0" fillId="0" borderId="0" xfId="0" applyNumberFormat="1"/>
    <xf numFmtId="168" fontId="10" fillId="18" borderId="3" xfId="3" applyNumberFormat="1" applyFont="1" applyFill="1" applyBorder="1" applyAlignment="1">
      <alignment horizontal="right" vertical="center" wrapText="1"/>
    </xf>
    <xf numFmtId="9" fontId="9" fillId="0" borderId="0" xfId="2" applyFont="1" applyAlignment="1">
      <alignment horizontal="right" vertical="center"/>
    </xf>
    <xf numFmtId="10" fontId="9" fillId="0" borderId="0" xfId="2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9" fontId="18" fillId="0" borderId="0" xfId="2" applyFont="1" applyAlignment="1">
      <alignment horizontal="right" vertical="center" wrapText="1"/>
    </xf>
    <xf numFmtId="0" fontId="17" fillId="0" borderId="0" xfId="3" applyFont="1" applyAlignment="1">
      <alignment vertical="center" wrapText="1"/>
    </xf>
    <xf numFmtId="166" fontId="18" fillId="0" borderId="0" xfId="2" applyNumberFormat="1" applyFont="1" applyAlignment="1">
      <alignment horizontal="right" vertical="center" wrapText="1"/>
    </xf>
    <xf numFmtId="10" fontId="18" fillId="0" borderId="0" xfId="2" applyNumberFormat="1" applyFont="1" applyAlignment="1">
      <alignment horizontal="right" vertical="center" wrapText="1"/>
    </xf>
    <xf numFmtId="9" fontId="8" fillId="0" borderId="0" xfId="2" applyFont="1" applyFill="1" applyAlignment="1">
      <alignment vertical="center" wrapText="1"/>
    </xf>
    <xf numFmtId="164" fontId="9" fillId="0" borderId="0" xfId="1" applyNumberFormat="1" applyFont="1" applyAlignment="1">
      <alignment horizontal="right" vertical="center" wrapText="1"/>
    </xf>
    <xf numFmtId="171" fontId="9" fillId="0" borderId="0" xfId="3" applyNumberFormat="1" applyFont="1" applyAlignment="1">
      <alignment horizontal="right" vertical="center" wrapText="1"/>
    </xf>
    <xf numFmtId="0" fontId="19" fillId="0" borderId="0" xfId="3" applyFont="1" applyAlignment="1">
      <alignment vertical="center"/>
    </xf>
    <xf numFmtId="3" fontId="19" fillId="0" borderId="0" xfId="3" applyNumberFormat="1" applyFont="1" applyAlignment="1">
      <alignment horizontal="right" vertical="center" wrapText="1"/>
    </xf>
    <xf numFmtId="164" fontId="20" fillId="0" borderId="0" xfId="3" applyNumberFormat="1" applyFont="1" applyAlignment="1">
      <alignment horizontal="right" vertical="center" wrapText="1"/>
    </xf>
    <xf numFmtId="0" fontId="19" fillId="0" borderId="0" xfId="3" applyFont="1" applyAlignment="1">
      <alignment vertical="center" wrapText="1"/>
    </xf>
    <xf numFmtId="2" fontId="8" fillId="0" borderId="0" xfId="3" applyNumberFormat="1" applyFont="1" applyAlignment="1">
      <alignment vertical="center" wrapText="1"/>
    </xf>
    <xf numFmtId="164" fontId="8" fillId="0" borderId="0" xfId="1" applyNumberFormat="1" applyFont="1" applyAlignment="1">
      <alignment vertical="center" wrapText="1"/>
    </xf>
    <xf numFmtId="0" fontId="9" fillId="0" borderId="0" xfId="3" applyFont="1" applyAlignment="1">
      <alignment vertical="center" wrapText="1"/>
    </xf>
    <xf numFmtId="43" fontId="11" fillId="0" borderId="0" xfId="3" applyNumberFormat="1" applyFont="1" applyAlignment="1">
      <alignment horizontal="right" vertical="center" wrapText="1"/>
    </xf>
    <xf numFmtId="171" fontId="8" fillId="0" borderId="0" xfId="3" applyNumberFormat="1" applyFont="1" applyAlignment="1">
      <alignment vertical="center" wrapText="1"/>
    </xf>
    <xf numFmtId="3" fontId="11" fillId="0" borderId="0" xfId="3" applyNumberFormat="1" applyFont="1" applyAlignment="1">
      <alignment horizontal="right" vertical="center" wrapText="1"/>
    </xf>
    <xf numFmtId="0" fontId="21" fillId="0" borderId="0" xfId="3" applyFont="1" applyAlignment="1">
      <alignment horizontal="right" vertical="center"/>
    </xf>
    <xf numFmtId="164" fontId="0" fillId="5" borderId="0" xfId="0" applyNumberFormat="1" applyFill="1"/>
    <xf numFmtId="10" fontId="0" fillId="5" borderId="0" xfId="2" applyNumberFormat="1" applyFont="1" applyFill="1"/>
    <xf numFmtId="3" fontId="8" fillId="4" borderId="0" xfId="3" applyNumberFormat="1" applyFont="1" applyFill="1" applyAlignment="1">
      <alignment vertical="center" wrapText="1"/>
    </xf>
    <xf numFmtId="9" fontId="8" fillId="0" borderId="0" xfId="2" applyFont="1" applyAlignment="1">
      <alignment horizontal="right" vertical="center" wrapText="1"/>
    </xf>
    <xf numFmtId="9" fontId="9" fillId="0" borderId="0" xfId="2" applyFont="1" applyAlignment="1">
      <alignment horizontal="right" vertical="center" wrapText="1"/>
    </xf>
    <xf numFmtId="0" fontId="11" fillId="0" borderId="0" xfId="3" applyFont="1" applyAlignment="1">
      <alignment vertical="center" wrapText="1"/>
    </xf>
    <xf numFmtId="9" fontId="8" fillId="2" borderId="0" xfId="3" applyNumberFormat="1" applyFont="1" applyFill="1" applyAlignment="1">
      <alignment vertical="center" wrapText="1"/>
    </xf>
    <xf numFmtId="1" fontId="8" fillId="4" borderId="0" xfId="3" applyNumberFormat="1" applyFont="1" applyFill="1" applyAlignment="1">
      <alignment vertical="center" wrapText="1"/>
    </xf>
    <xf numFmtId="10" fontId="23" fillId="0" borderId="0" xfId="2" applyNumberFormat="1" applyFont="1" applyAlignment="1">
      <alignment horizontal="right" vertical="center" wrapText="1"/>
    </xf>
    <xf numFmtId="43" fontId="0" fillId="7" borderId="1" xfId="1" applyFont="1" applyFill="1" applyBorder="1"/>
    <xf numFmtId="172" fontId="0" fillId="7" borderId="1" xfId="1" applyNumberFormat="1" applyFont="1" applyFill="1" applyBorder="1"/>
    <xf numFmtId="164" fontId="0" fillId="0" borderId="1" xfId="2" applyNumberFormat="1" applyFont="1" applyBorder="1"/>
    <xf numFmtId="166" fontId="22" fillId="0" borderId="0" xfId="2" applyNumberFormat="1" applyFont="1" applyAlignment="1">
      <alignment vertical="center" wrapText="1"/>
    </xf>
    <xf numFmtId="166" fontId="11" fillId="0" borderId="0" xfId="2" applyNumberFormat="1" applyFont="1" applyAlignment="1">
      <alignment vertical="center" wrapText="1"/>
    </xf>
    <xf numFmtId="9" fontId="10" fillId="0" borderId="0" xfId="2" applyFont="1" applyAlignment="1">
      <alignment horizontal="right" vertical="center" wrapText="1"/>
    </xf>
    <xf numFmtId="0" fontId="2" fillId="0" borderId="0" xfId="0" applyFont="1"/>
    <xf numFmtId="0" fontId="3" fillId="0" borderId="0" xfId="0" applyFont="1" applyAlignment="1">
      <alignment horizontal="right"/>
    </xf>
    <xf numFmtId="166" fontId="24" fillId="0" borderId="0" xfId="2" applyNumberFormat="1" applyFont="1"/>
    <xf numFmtId="164" fontId="2" fillId="0" borderId="0" xfId="0" applyNumberFormat="1" applyFont="1"/>
    <xf numFmtId="0" fontId="25" fillId="0" borderId="0" xfId="0" applyFont="1" applyAlignment="1">
      <alignment horizontal="left" vertical="center" indent="4" readingOrder="1"/>
    </xf>
    <xf numFmtId="0" fontId="27" fillId="0" borderId="0" xfId="0" applyFont="1" applyAlignment="1">
      <alignment horizontal="left" vertical="center" indent="9" readingOrder="1"/>
    </xf>
    <xf numFmtId="0" fontId="29" fillId="0" borderId="0" xfId="0" applyFont="1" applyAlignment="1">
      <alignment horizontal="right" vertical="center" readingOrder="1"/>
    </xf>
    <xf numFmtId="0" fontId="0" fillId="0" borderId="0" xfId="0" applyAlignment="1">
      <alignment horizontal="left"/>
    </xf>
    <xf numFmtId="9" fontId="28" fillId="0" borderId="0" xfId="0" applyNumberFormat="1" applyFont="1" applyAlignment="1">
      <alignment horizontal="left"/>
    </xf>
    <xf numFmtId="43" fontId="28" fillId="0" borderId="0" xfId="1" applyFont="1" applyAlignment="1">
      <alignment horizontal="left"/>
    </xf>
    <xf numFmtId="9" fontId="28" fillId="0" borderId="0" xfId="2" applyFont="1" applyAlignment="1">
      <alignment horizontal="center" vertical="center"/>
    </xf>
    <xf numFmtId="43" fontId="28" fillId="0" borderId="0" xfId="1" applyFont="1" applyAlignment="1">
      <alignment horizontal="center"/>
    </xf>
    <xf numFmtId="9" fontId="28" fillId="0" borderId="0" xfId="0" applyNumberFormat="1" applyFont="1" applyAlignment="1">
      <alignment horizontal="center" vertical="center"/>
    </xf>
    <xf numFmtId="43" fontId="0" fillId="9" borderId="1" xfId="0" applyNumberFormat="1" applyFill="1" applyBorder="1"/>
    <xf numFmtId="172" fontId="0" fillId="9" borderId="1" xfId="0" applyNumberFormat="1" applyFill="1" applyBorder="1"/>
    <xf numFmtId="164" fontId="28" fillId="0" borderId="0" xfId="1" applyNumberFormat="1" applyFont="1" applyAlignment="1">
      <alignment horizontal="left"/>
    </xf>
    <xf numFmtId="0" fontId="28" fillId="0" borderId="0" xfId="0" applyFont="1" applyAlignment="1">
      <alignment horizontal="center"/>
    </xf>
    <xf numFmtId="0" fontId="28" fillId="2" borderId="0" xfId="1" applyNumberFormat="1" applyFont="1" applyFill="1" applyAlignment="1">
      <alignment horizontal="center"/>
    </xf>
    <xf numFmtId="0" fontId="28" fillId="17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72" fontId="28" fillId="0" borderId="0" xfId="1" applyNumberFormat="1" applyFont="1" applyAlignment="1">
      <alignment horizontal="left"/>
    </xf>
    <xf numFmtId="0" fontId="30" fillId="9" borderId="1" xfId="0" applyFont="1" applyFill="1" applyBorder="1" applyAlignment="1">
      <alignment horizontal="right" vertical="center" indent="4" readingOrder="1"/>
    </xf>
    <xf numFmtId="166" fontId="28" fillId="9" borderId="1" xfId="2" applyNumberFormat="1" applyFont="1" applyFill="1" applyBorder="1" applyAlignment="1">
      <alignment horizontal="center"/>
    </xf>
    <xf numFmtId="166" fontId="31" fillId="9" borderId="1" xfId="2" applyNumberFormat="1" applyFont="1" applyFill="1" applyBorder="1" applyAlignment="1">
      <alignment horizontal="center"/>
    </xf>
    <xf numFmtId="164" fontId="28" fillId="9" borderId="1" xfId="1" applyNumberFormat="1" applyFont="1" applyFill="1" applyBorder="1" applyAlignment="1">
      <alignment horizontal="left"/>
    </xf>
    <xf numFmtId="0" fontId="30" fillId="0" borderId="1" xfId="0" applyFont="1" applyBorder="1" applyAlignment="1">
      <alignment horizontal="right" vertical="center" indent="4" readingOrder="1"/>
    </xf>
    <xf numFmtId="164" fontId="28" fillId="0" borderId="1" xfId="1" applyNumberFormat="1" applyFont="1" applyFill="1" applyBorder="1" applyAlignment="1">
      <alignment horizontal="left"/>
    </xf>
    <xf numFmtId="164" fontId="30" fillId="0" borderId="1" xfId="1" applyNumberFormat="1" applyFont="1" applyFill="1" applyBorder="1" applyAlignment="1">
      <alignment horizontal="left"/>
    </xf>
    <xf numFmtId="43" fontId="0" fillId="0" borderId="0" xfId="0" applyNumberFormat="1"/>
    <xf numFmtId="0" fontId="29" fillId="9" borderId="0" xfId="0" applyFont="1" applyFill="1" applyAlignment="1">
      <alignment horizontal="right" vertical="center" readingOrder="1"/>
    </xf>
    <xf numFmtId="9" fontId="31" fillId="9" borderId="0" xfId="0" applyNumberFormat="1" applyFont="1" applyFill="1" applyAlignment="1">
      <alignment horizontal="center"/>
    </xf>
    <xf numFmtId="164" fontId="30" fillId="9" borderId="1" xfId="1" applyNumberFormat="1" applyFont="1" applyFill="1" applyBorder="1" applyAlignment="1">
      <alignment horizontal="left"/>
    </xf>
    <xf numFmtId="0" fontId="30" fillId="2" borderId="1" xfId="0" applyFont="1" applyFill="1" applyBorder="1" applyAlignment="1">
      <alignment horizontal="right" vertical="center" indent="4" readingOrder="1"/>
    </xf>
    <xf numFmtId="164" fontId="30" fillId="2" borderId="1" xfId="1" applyNumberFormat="1" applyFont="1" applyFill="1" applyBorder="1" applyAlignment="1">
      <alignment horizontal="left"/>
    </xf>
    <xf numFmtId="0" fontId="33" fillId="2" borderId="1" xfId="0" applyFont="1" applyFill="1" applyBorder="1" applyAlignment="1">
      <alignment horizontal="right" vertical="center" indent="4" readingOrder="1"/>
    </xf>
    <xf numFmtId="164" fontId="33" fillId="2" borderId="1" xfId="1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66" fontId="0" fillId="3" borderId="0" xfId="0" applyNumberFormat="1" applyFill="1"/>
    <xf numFmtId="0" fontId="34" fillId="2" borderId="1" xfId="0" applyFont="1" applyFill="1" applyBorder="1" applyAlignment="1">
      <alignment horizontal="right" vertical="center" indent="4" readingOrder="1"/>
    </xf>
    <xf numFmtId="9" fontId="34" fillId="2" borderId="1" xfId="2" applyFont="1" applyFill="1" applyBorder="1" applyAlignment="1">
      <alignment horizontal="center" vertical="center"/>
    </xf>
    <xf numFmtId="0" fontId="35" fillId="0" borderId="0" xfId="0" applyFont="1" applyAlignment="1">
      <alignment horizontal="center"/>
    </xf>
    <xf numFmtId="0" fontId="34" fillId="9" borderId="0" xfId="0" applyFont="1" applyFill="1" applyAlignment="1">
      <alignment horizontal="right" vertical="center" readingOrder="1"/>
    </xf>
    <xf numFmtId="43" fontId="31" fillId="9" borderId="0" xfId="1" applyFont="1" applyFill="1" applyAlignment="1">
      <alignment horizontal="left"/>
    </xf>
    <xf numFmtId="166" fontId="28" fillId="0" borderId="0" xfId="2" applyNumberFormat="1" applyFont="1" applyFill="1" applyAlignment="1">
      <alignment horizontal="center"/>
    </xf>
    <xf numFmtId="0" fontId="28" fillId="0" borderId="0" xfId="0" applyFont="1" applyAlignment="1">
      <alignment horizontal="left" vertical="center" indent="4" readingOrder="1"/>
    </xf>
    <xf numFmtId="0" fontId="33" fillId="9" borderId="1" xfId="0" applyFont="1" applyFill="1" applyBorder="1" applyAlignment="1">
      <alignment horizontal="right" vertical="center" indent="4" readingOrder="1"/>
    </xf>
    <xf numFmtId="9" fontId="33" fillId="9" borderId="1" xfId="2" applyFont="1" applyFill="1" applyBorder="1" applyAlignment="1">
      <alignment horizontal="center" vertical="center"/>
    </xf>
    <xf numFmtId="0" fontId="37" fillId="20" borderId="1" xfId="0" applyFont="1" applyFill="1" applyBorder="1" applyAlignment="1">
      <alignment horizontal="center"/>
    </xf>
    <xf numFmtId="0" fontId="38" fillId="20" borderId="1" xfId="0" applyFont="1" applyFill="1" applyBorder="1" applyAlignment="1">
      <alignment horizontal="right" vertical="center" indent="4" readingOrder="1"/>
    </xf>
    <xf numFmtId="2" fontId="37" fillId="20" borderId="1" xfId="0" applyNumberFormat="1" applyFont="1" applyFill="1" applyBorder="1" applyAlignment="1">
      <alignment horizontal="center"/>
    </xf>
    <xf numFmtId="0" fontId="30" fillId="4" borderId="1" xfId="0" applyFont="1" applyFill="1" applyBorder="1" applyAlignment="1">
      <alignment horizontal="right" vertical="center" indent="4" readingOrder="1"/>
    </xf>
    <xf numFmtId="164" fontId="30" fillId="4" borderId="1" xfId="1" applyNumberFormat="1" applyFont="1" applyFill="1" applyBorder="1" applyAlignment="1">
      <alignment horizontal="left"/>
    </xf>
    <xf numFmtId="3" fontId="8" fillId="4" borderId="0" xfId="3" applyNumberFormat="1" applyFont="1" applyFill="1" applyAlignment="1">
      <alignment horizontal="right" vertical="center" wrapText="1"/>
    </xf>
    <xf numFmtId="9" fontId="28" fillId="10" borderId="0" xfId="2" applyFont="1" applyFill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wrapText="1"/>
    </xf>
    <xf numFmtId="0" fontId="0" fillId="14" borderId="0" xfId="0" applyFill="1"/>
    <xf numFmtId="164" fontId="2" fillId="14" borderId="1" xfId="1" applyNumberFormat="1" applyFont="1" applyFill="1" applyBorder="1" applyAlignment="1">
      <alignment horizontal="center"/>
    </xf>
    <xf numFmtId="10" fontId="0" fillId="14" borderId="0" xfId="0" applyNumberFormat="1" applyFill="1"/>
    <xf numFmtId="9" fontId="28" fillId="19" borderId="0" xfId="0" applyNumberFormat="1" applyFont="1" applyFill="1" applyAlignment="1">
      <alignment horizontal="center"/>
    </xf>
    <xf numFmtId="166" fontId="28" fillId="14" borderId="0" xfId="2" applyNumberFormat="1" applyFont="1" applyFill="1" applyAlignment="1">
      <alignment horizontal="center" vertical="center"/>
    </xf>
    <xf numFmtId="9" fontId="28" fillId="19" borderId="0" xfId="2" applyFont="1" applyFill="1" applyAlignment="1">
      <alignment horizontal="center" vertical="center"/>
    </xf>
    <xf numFmtId="9" fontId="28" fillId="7" borderId="0" xfId="2" applyFont="1" applyFill="1" applyAlignment="1">
      <alignment horizontal="center" vertical="center"/>
    </xf>
    <xf numFmtId="171" fontId="9" fillId="2" borderId="0" xfId="3" applyNumberFormat="1" applyFont="1" applyFill="1" applyAlignment="1">
      <alignment horizontal="right" vertical="center" wrapText="1"/>
    </xf>
    <xf numFmtId="0" fontId="9" fillId="2" borderId="0" xfId="3" applyFont="1" applyFill="1" applyAlignment="1">
      <alignment horizontal="right" vertical="center" wrapText="1"/>
    </xf>
    <xf numFmtId="9" fontId="28" fillId="0" borderId="0" xfId="2" applyFont="1" applyFill="1" applyAlignment="1">
      <alignment horizontal="center" vertical="center"/>
    </xf>
    <xf numFmtId="43" fontId="9" fillId="0" borderId="0" xfId="1" applyFont="1" applyAlignment="1">
      <alignment horizontal="right" vertical="center" wrapText="1"/>
    </xf>
    <xf numFmtId="43" fontId="28" fillId="0" borderId="0" xfId="1" applyFont="1" applyFill="1" applyAlignment="1">
      <alignment horizontal="left"/>
    </xf>
    <xf numFmtId="172" fontId="28" fillId="0" borderId="0" xfId="1" applyNumberFormat="1" applyFont="1" applyFill="1" applyAlignment="1">
      <alignment horizontal="left"/>
    </xf>
    <xf numFmtId="43" fontId="31" fillId="0" borderId="0" xfId="1" applyFont="1" applyAlignment="1">
      <alignment horizontal="left"/>
    </xf>
    <xf numFmtId="164" fontId="2" fillId="10" borderId="0" xfId="0" applyNumberFormat="1" applyFont="1" applyFill="1"/>
    <xf numFmtId="43" fontId="28" fillId="4" borderId="0" xfId="1" applyFont="1" applyFill="1" applyAlignment="1">
      <alignment horizontal="left"/>
    </xf>
    <xf numFmtId="166" fontId="24" fillId="10" borderId="0" xfId="2" applyNumberFormat="1" applyFont="1" applyFill="1"/>
    <xf numFmtId="166" fontId="28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2" applyNumberFormat="1" applyFont="1"/>
    <xf numFmtId="0" fontId="2" fillId="7" borderId="0" xfId="0" applyFont="1" applyFill="1" applyAlignment="1">
      <alignment horizontal="center" vertical="center"/>
    </xf>
  </cellXfs>
  <cellStyles count="6">
    <cellStyle name="Normal" xfId="0" builtinId="0"/>
    <cellStyle name="Normal 2" xfId="3" xr:uid="{00000000-0005-0000-0000-000001000000}"/>
    <cellStyle name="Porcentagem" xfId="2" builtinId="5"/>
    <cellStyle name="Porcentagem 2" xfId="5" xr:uid="{00000000-0005-0000-0000-000003000000}"/>
    <cellStyle name="Vírgula" xfId="1" builtinId="3"/>
    <cellStyle name="Vírgula 2" xfId="4" xr:uid="{00000000-0005-0000-0000-000005000000}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6.xml"/><Relationship Id="rId18" Type="http://schemas.openxmlformats.org/officeDocument/2006/relationships/worksheet" Target="worksheets/sheet11.xml"/><Relationship Id="rId26" Type="http://schemas.openxmlformats.org/officeDocument/2006/relationships/worksheet" Target="worksheets/sheet19.xml"/><Relationship Id="rId3" Type="http://schemas.openxmlformats.org/officeDocument/2006/relationships/chartsheet" Target="chartsheets/sheet1.xml"/><Relationship Id="rId21" Type="http://schemas.openxmlformats.org/officeDocument/2006/relationships/worksheet" Target="worksheets/sheet14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5.xml"/><Relationship Id="rId17" Type="http://schemas.openxmlformats.org/officeDocument/2006/relationships/worksheet" Target="worksheets/sheet10.xml"/><Relationship Id="rId25" Type="http://schemas.openxmlformats.org/officeDocument/2006/relationships/worksheet" Target="worksheets/sheet18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9.xml"/><Relationship Id="rId20" Type="http://schemas.openxmlformats.org/officeDocument/2006/relationships/worksheet" Target="worksheets/sheet13.xml"/><Relationship Id="rId29" Type="http://schemas.openxmlformats.org/officeDocument/2006/relationships/worksheet" Target="worksheets/sheet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7.xml"/><Relationship Id="rId24" Type="http://schemas.openxmlformats.org/officeDocument/2006/relationships/worksheet" Target="worksheets/sheet17.xml"/><Relationship Id="rId32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6.xml"/><Relationship Id="rId28" Type="http://schemas.openxmlformats.org/officeDocument/2006/relationships/worksheet" Target="worksheets/sheet21.xml"/><Relationship Id="rId10" Type="http://schemas.openxmlformats.org/officeDocument/2006/relationships/chartsheet" Target="chartsheets/sheet4.xml"/><Relationship Id="rId19" Type="http://schemas.openxmlformats.org/officeDocument/2006/relationships/worksheet" Target="worksheets/sheet12.xml"/><Relationship Id="rId31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chartsheet" Target="chartsheets/sheet7.xml"/><Relationship Id="rId22" Type="http://schemas.openxmlformats.org/officeDocument/2006/relationships/worksheet" Target="worksheets/sheet15.xml"/><Relationship Id="rId27" Type="http://schemas.openxmlformats.org/officeDocument/2006/relationships/worksheet" Target="worksheets/sheet20.xml"/><Relationship Id="rId30" Type="http://schemas.openxmlformats.org/officeDocument/2006/relationships/worksheet" Target="worksheets/sheet23.xml"/><Relationship Id="rId35" Type="http://schemas.openxmlformats.org/officeDocument/2006/relationships/calcChain" Target="calcChain.xml"/><Relationship Id="rId8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Vendas Projetadas</a:t>
            </a:r>
            <a:r>
              <a:rPr lang="pt-BR" sz="1600" b="1" baseline="0"/>
              <a:t> para Veículos Leves e Motocicletas</a:t>
            </a:r>
            <a:endParaRPr lang="pt-BR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'Vendas de Veículos'!$C$5</c:f>
              <c:strCache>
                <c:ptCount val="1"/>
                <c:pt idx="0">
                  <c:v>VL - Passeio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'Vendas de Veículos'!$D$4:$CB$4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'Vendas de Veículos'!$D$5:$CB$5</c:f>
              <c:numCache>
                <c:formatCode>_-* #,##0_-;\-* #,##0_-;_-* "-"??_-;_-@_-</c:formatCode>
                <c:ptCount val="11"/>
                <c:pt idx="0">
                  <c:v>1630275</c:v>
                </c:pt>
                <c:pt idx="1">
                  <c:v>1736244</c:v>
                </c:pt>
                <c:pt idx="2">
                  <c:v>1849100</c:v>
                </c:pt>
                <c:pt idx="3">
                  <c:v>1969293</c:v>
                </c:pt>
                <c:pt idx="4">
                  <c:v>2097296</c:v>
                </c:pt>
                <c:pt idx="5">
                  <c:v>2233620</c:v>
                </c:pt>
                <c:pt idx="6">
                  <c:v>2378805</c:v>
                </c:pt>
                <c:pt idx="7">
                  <c:v>2533427</c:v>
                </c:pt>
                <c:pt idx="8">
                  <c:v>2698099</c:v>
                </c:pt>
                <c:pt idx="9">
                  <c:v>2873475</c:v>
                </c:pt>
                <c:pt idx="10">
                  <c:v>3060252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3-764B-97F0-B4E6BBDE61C8}"/>
            </c:ext>
          </c:extLst>
        </c:ser>
        <c:ser>
          <c:idx val="1"/>
          <c:order val="1"/>
          <c:tx>
            <c:strRef>
              <c:f>'Vendas de Veículos'!$C$13</c:f>
              <c:strCache>
                <c:ptCount val="1"/>
                <c:pt idx="0">
                  <c:v>VL - Comerciais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'Vendas de Veículos'!$D$4:$CB$4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'Vendas de Veículos'!$D$13:$CB$13</c:f>
              <c:numCache>
                <c:formatCode>_-* #,##0_-;\-* #,##0_-;_-* "-"??_-;_-@_-</c:formatCode>
                <c:ptCount val="11"/>
                <c:pt idx="0">
                  <c:v>402511</c:v>
                </c:pt>
                <c:pt idx="1">
                  <c:v>426662</c:v>
                </c:pt>
                <c:pt idx="2">
                  <c:v>452262</c:v>
                </c:pt>
                <c:pt idx="3">
                  <c:v>479398</c:v>
                </c:pt>
                <c:pt idx="4">
                  <c:v>508163</c:v>
                </c:pt>
                <c:pt idx="5">
                  <c:v>538653</c:v>
                </c:pt>
                <c:pt idx="6">
                  <c:v>570972</c:v>
                </c:pt>
                <c:pt idx="7">
                  <c:v>605231</c:v>
                </c:pt>
                <c:pt idx="8">
                  <c:v>641545</c:v>
                </c:pt>
                <c:pt idx="9">
                  <c:v>680038</c:v>
                </c:pt>
                <c:pt idx="10">
                  <c:v>720841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3-764B-97F0-B4E6BBDE61C8}"/>
            </c:ext>
          </c:extLst>
        </c:ser>
        <c:ser>
          <c:idx val="4"/>
          <c:order val="2"/>
          <c:tx>
            <c:strRef>
              <c:f>'Vendas de Veículos'!$C$35</c:f>
              <c:strCache>
                <c:ptCount val="1"/>
                <c:pt idx="0">
                  <c:v>Motocicletas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'Vendas de Veículos'!$D$4:$CB$4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'Vendas de Veículos'!$D$35:$CB$35</c:f>
              <c:numCache>
                <c:formatCode>_-* #,##0_-;\-* #,##0_-;_-* "-"??_-;_-@_-</c:formatCode>
                <c:ptCount val="11"/>
                <c:pt idx="0">
                  <c:v>1402799.23</c:v>
                </c:pt>
                <c:pt idx="1">
                  <c:v>1444883.2069000001</c:v>
                </c:pt>
                <c:pt idx="2">
                  <c:v>1488229.7031070001</c:v>
                </c:pt>
                <c:pt idx="3">
                  <c:v>1532876.5942002102</c:v>
                </c:pt>
                <c:pt idx="4">
                  <c:v>1578862.8920262165</c:v>
                </c:pt>
                <c:pt idx="5">
                  <c:v>1626228.7787870031</c:v>
                </c:pt>
                <c:pt idx="6">
                  <c:v>1675015.6421506132</c:v>
                </c:pt>
                <c:pt idx="7">
                  <c:v>1725266.1114151317</c:v>
                </c:pt>
                <c:pt idx="8">
                  <c:v>1777024.0947575858</c:v>
                </c:pt>
                <c:pt idx="9">
                  <c:v>1830334.8176003133</c:v>
                </c:pt>
                <c:pt idx="10">
                  <c:v>1885244.8621283227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53-764B-97F0-B4E6BBDE6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1467312"/>
        <c:axId val="618555296"/>
      </c:barChart>
      <c:catAx>
        <c:axId val="19146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555296"/>
        <c:crosses val="autoZero"/>
        <c:auto val="1"/>
        <c:lblAlgn val="ctr"/>
        <c:lblOffset val="100"/>
        <c:noMultiLvlLbl val="0"/>
      </c:catAx>
      <c:valAx>
        <c:axId val="6185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46731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Vendas Projetadas de Veículos Pesados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'Vendas de Veículos'!$C$22</c:f>
              <c:strCache>
                <c:ptCount val="1"/>
                <c:pt idx="0">
                  <c:v>VP - Caminhões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'Vendas de Veículos'!$D$4:$CB$4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'Vendas de Veículos'!$D$22:$CB$22</c:f>
              <c:numCache>
                <c:formatCode>_-* #,##0_-;\-* #,##0_-;_-* "-"??_-;_-@_-</c:formatCode>
                <c:ptCount val="11"/>
                <c:pt idx="0">
                  <c:v>127302</c:v>
                </c:pt>
                <c:pt idx="1">
                  <c:v>127964</c:v>
                </c:pt>
                <c:pt idx="2">
                  <c:v>128628</c:v>
                </c:pt>
                <c:pt idx="3">
                  <c:v>129296</c:v>
                </c:pt>
                <c:pt idx="4">
                  <c:v>129967</c:v>
                </c:pt>
                <c:pt idx="5">
                  <c:v>130644</c:v>
                </c:pt>
                <c:pt idx="6">
                  <c:v>131324</c:v>
                </c:pt>
                <c:pt idx="7">
                  <c:v>132008</c:v>
                </c:pt>
                <c:pt idx="8">
                  <c:v>132693</c:v>
                </c:pt>
                <c:pt idx="9">
                  <c:v>133382</c:v>
                </c:pt>
                <c:pt idx="10">
                  <c:v>134076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1-9D44-8EBF-236EB3EBCB32}"/>
            </c:ext>
          </c:extLst>
        </c:ser>
        <c:ser>
          <c:idx val="1"/>
          <c:order val="1"/>
          <c:tx>
            <c:strRef>
              <c:f>'Vendas de Veículos'!$C$28</c:f>
              <c:strCache>
                <c:ptCount val="1"/>
                <c:pt idx="0">
                  <c:v>VP - Ônibus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'Vendas de Veículos'!$D$4:$CB$4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'Vendas de Veículos'!$D$28:$CB$28</c:f>
              <c:numCache>
                <c:formatCode>_-* #,##0_-;\-* #,##0_-;_-* "-"??_-;_-@_-</c:formatCode>
                <c:ptCount val="11"/>
                <c:pt idx="0">
                  <c:v>18746</c:v>
                </c:pt>
                <c:pt idx="1">
                  <c:v>20246</c:v>
                </c:pt>
                <c:pt idx="2">
                  <c:v>21867</c:v>
                </c:pt>
                <c:pt idx="3">
                  <c:v>23616</c:v>
                </c:pt>
                <c:pt idx="4">
                  <c:v>25505</c:v>
                </c:pt>
                <c:pt idx="5">
                  <c:v>27545</c:v>
                </c:pt>
                <c:pt idx="6">
                  <c:v>29749</c:v>
                </c:pt>
                <c:pt idx="7">
                  <c:v>32129</c:v>
                </c:pt>
                <c:pt idx="8">
                  <c:v>34699</c:v>
                </c:pt>
                <c:pt idx="9">
                  <c:v>37474</c:v>
                </c:pt>
                <c:pt idx="10">
                  <c:v>40471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1-9D44-8EBF-236EB3EB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overlap val="-33"/>
        <c:axId val="626778432"/>
        <c:axId val="907701248"/>
      </c:barChart>
      <c:catAx>
        <c:axId val="62677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701248"/>
        <c:crosses val="autoZero"/>
        <c:auto val="1"/>
        <c:lblAlgn val="ctr"/>
        <c:lblOffset val="100"/>
        <c:noMultiLvlLbl val="0"/>
      </c:catAx>
      <c:valAx>
        <c:axId val="9077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77843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Participação dos Eletrificados nas Vendas de Veículos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'Expansão Elétrificados'!$A$2</c:f>
              <c:strCache>
                <c:ptCount val="1"/>
                <c:pt idx="0">
                  <c:v>Venda Eletrificados Cenário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E5E-46F2-8B6E-82448B8DAFCF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E5E-46F2-8B6E-82448B8DAFCF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E5E-46F2-8B6E-82448B8DAFCF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E5E-46F2-8B6E-82448B8DAFCF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E5E-46F2-8B6E-82448B8DAFCF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5AF-5848-AFAD-A959445E9321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5AF-5848-AFAD-A959445E9321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5AF-5848-AFAD-A959445E9321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5AF-5848-AFAD-A959445E9321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5AF-5848-AFAD-A959445E9321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5AF-5848-AFAD-A959445E9321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5AF-5848-AFAD-A959445E93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'Expansão Elétrificados'!$B$1:$AC$1</c:f>
              <c:numCache>
                <c:formatCode>General</c:formatCode>
                <c:ptCount val="2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</c:numCache>
            </c:numRef>
          </c:xVal>
          <c:yVal>
            <c:numRef>
              <c:f>'Expansão Elétrificados'!$B$2:$AC$2</c:f>
              <c:numCache>
                <c:formatCode>0.00%</c:formatCode>
                <c:ptCount val="23"/>
                <c:pt idx="0">
                  <c:v>6.9553266325716556E-5</c:v>
                </c:pt>
                <c:pt idx="1">
                  <c:v>4.1253072567301065E-5</c:v>
                </c:pt>
                <c:pt idx="2">
                  <c:v>1.6049607878898414E-4</c:v>
                </c:pt>
                <c:pt idx="3">
                  <c:v>3.0399526316169517E-4</c:v>
                </c:pt>
                <c:pt idx="4">
                  <c:v>4.0245463911324394E-4</c:v>
                </c:pt>
                <c:pt idx="5">
                  <c:v>6.8654008452155558E-4</c:v>
                </c:pt>
                <c:pt idx="6">
                  <c:v>1.8105865737107027E-3</c:v>
                </c:pt>
                <c:pt idx="7">
                  <c:v>1.9292995645086733E-3</c:v>
                </c:pt>
                <c:pt idx="8">
                  <c:v>5.3613623400961463E-3</c:v>
                </c:pt>
                <c:pt idx="9">
                  <c:v>1.298599356999719E-2</c:v>
                </c:pt>
                <c:pt idx="10">
                  <c:v>2.3248210007940692E-2</c:v>
                </c:pt>
                <c:pt idx="11">
                  <c:v>3.1842694060198268E-2</c:v>
                </c:pt>
                <c:pt idx="12" formatCode="0.0%">
                  <c:v>0.05</c:v>
                </c:pt>
                <c:pt idx="13" formatCode="0.0%">
                  <c:v>7.0000000000000007E-2</c:v>
                </c:pt>
                <c:pt idx="14" formatCode="0.0%">
                  <c:v>0.09</c:v>
                </c:pt>
                <c:pt idx="15" formatCode="0.0%">
                  <c:v>0.11</c:v>
                </c:pt>
                <c:pt idx="16" formatCode="0.0%">
                  <c:v>0.14000000000000001</c:v>
                </c:pt>
                <c:pt idx="17" formatCode="0.0%">
                  <c:v>0.17</c:v>
                </c:pt>
                <c:pt idx="18" formatCode="0.0%">
                  <c:v>0.2</c:v>
                </c:pt>
                <c:pt idx="19" formatCode="0.0%">
                  <c:v>0.24</c:v>
                </c:pt>
                <c:pt idx="20" formatCode="0.0%">
                  <c:v>0.28000000000000003</c:v>
                </c:pt>
                <c:pt idx="21" formatCode="0.0%">
                  <c:v>0.33</c:v>
                </c:pt>
                <c:pt idx="22" formatCode="0.0%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5AF-5848-AFAD-A959445E9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322223"/>
        <c:axId val="1277319311"/>
      </c:scatterChart>
      <c:valAx>
        <c:axId val="1277322223"/>
        <c:scaling>
          <c:orientation val="minMax"/>
          <c:max val="2033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319311"/>
        <c:crosses val="autoZero"/>
        <c:crossBetween val="midCat"/>
      </c:valAx>
      <c:valAx>
        <c:axId val="12773193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32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904693704917787E-2"/>
          <c:y val="1.1599726216196081E-2"/>
          <c:w val="0.92359143514061737"/>
          <c:h val="0.91601601994444504"/>
        </c:manualLayout>
      </c:layout>
      <c:lineChart>
        <c:grouping val="standard"/>
        <c:varyColors val="0"/>
        <c:ser>
          <c:idx val="0"/>
          <c:order val="0"/>
          <c:tx>
            <c:strRef>
              <c:f>'Base Curvas'!$B$4</c:f>
              <c:strCache>
                <c:ptCount val="1"/>
                <c:pt idx="0">
                  <c:v>Petrobras - Base PNAD 1988 (VL)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'Base Curvas'!$A$5:$A$75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'Base Curvas'!$B$5:$B$75</c:f>
              <c:numCache>
                <c:formatCode>0.00%</c:formatCode>
                <c:ptCount val="71"/>
                <c:pt idx="0">
                  <c:v>0</c:v>
                </c:pt>
                <c:pt idx="1">
                  <c:v>5.1716019381109219E-3</c:v>
                </c:pt>
                <c:pt idx="2">
                  <c:v>1.0147268504757187E-2</c:v>
                </c:pt>
                <c:pt idx="3">
                  <c:v>1.8263996678645662E-2</c:v>
                </c:pt>
                <c:pt idx="4">
                  <c:v>3.0490413463062211E-2</c:v>
                </c:pt>
                <c:pt idx="5">
                  <c:v>4.7668945163655808E-2</c:v>
                </c:pt>
                <c:pt idx="6">
                  <c:v>7.0381861073763582E-2</c:v>
                </c:pt>
                <c:pt idx="7">
                  <c:v>9.8859881714228034E-2</c:v>
                </c:pt>
                <c:pt idx="8">
                  <c:v>0.13294972322709586</c:v>
                </c:pt>
                <c:pt idx="9">
                  <c:v>0.17213989620632367</c:v>
                </c:pt>
                <c:pt idx="10">
                  <c:v>0.21563112604263446</c:v>
                </c:pt>
                <c:pt idx="11">
                  <c:v>0.26243165731077117</c:v>
                </c:pt>
                <c:pt idx="12">
                  <c:v>0.31145796714972995</c:v>
                </c:pt>
                <c:pt idx="13">
                  <c:v>0.36162579317489585</c:v>
                </c:pt>
                <c:pt idx="14">
                  <c:v>0.41192234240090053</c:v>
                </c:pt>
                <c:pt idx="15">
                  <c:v>0.46145616478480861</c:v>
                </c:pt>
                <c:pt idx="16">
                  <c:v>0.50948541326401597</c:v>
                </c:pt>
                <c:pt idx="17">
                  <c:v>0.55542779579757151</c:v>
                </c:pt>
                <c:pt idx="18">
                  <c:v>0.59885665358787221</c:v>
                </c:pt>
                <c:pt idx="19">
                  <c:v>0.63948767785149896</c:v>
                </c:pt>
                <c:pt idx="20">
                  <c:v>0.6771602280608835</c:v>
                </c:pt>
                <c:pt idx="21">
                  <c:v>0.71181638218087218</c:v>
                </c:pt>
                <c:pt idx="22">
                  <c:v>0.7434799707490185</c:v>
                </c:pt>
                <c:pt idx="23">
                  <c:v>0.77223705866882042</c:v>
                </c:pt>
                <c:pt idx="24">
                  <c:v>0.79821870270607043</c:v>
                </c:pt>
                <c:pt idx="25">
                  <c:v>0.82158634097498373</c:v>
                </c:pt>
                <c:pt idx="26">
                  <c:v>0.84251984773274069</c:v>
                </c:pt>
                <c:pt idx="27">
                  <c:v>0.86120808509475777</c:v>
                </c:pt>
                <c:pt idx="28">
                  <c:v>0.877841672961441</c:v>
                </c:pt>
                <c:pt idx="29">
                  <c:v>0.89260765239632589</c:v>
                </c:pt>
                <c:pt idx="30">
                  <c:v>0.90568571374079376</c:v>
                </c:pt>
                <c:pt idx="31">
                  <c:v>0.91724568205551005</c:v>
                </c:pt>
                <c:pt idx="32">
                  <c:v>0.92744598702754544</c:v>
                </c:pt>
                <c:pt idx="33">
                  <c:v>0.93643288419432358</c:v>
                </c:pt>
                <c:pt idx="34">
                  <c:v>0.94434023412562285</c:v>
                </c:pt>
                <c:pt idx="35">
                  <c:v>0.95128968314155715</c:v>
                </c:pt>
                <c:pt idx="36">
                  <c:v>0.9573911217679173</c:v>
                </c:pt>
                <c:pt idx="37">
                  <c:v>0.96274332493285963</c:v>
                </c:pt>
                <c:pt idx="38">
                  <c:v>0.96743470096059192</c:v>
                </c:pt>
                <c:pt idx="39">
                  <c:v>0.97154409510747008</c:v>
                </c:pt>
                <c:pt idx="40">
                  <c:v>0.97514160825177865</c:v>
                </c:pt>
                <c:pt idx="41">
                  <c:v>0.97828940297096034</c:v>
                </c:pt>
                <c:pt idx="42">
                  <c:v>0.98104247817995205</c:v>
                </c:pt>
                <c:pt idx="43">
                  <c:v>0.98344940026980232</c:v>
                </c:pt>
                <c:pt idx="44">
                  <c:v>0.98555298371849065</c:v>
                </c:pt>
                <c:pt idx="45">
                  <c:v>0.98739091781818955</c:v>
                </c:pt>
                <c:pt idx="46">
                  <c:v>0.9889963387819265</c:v>
                </c:pt>
                <c:pt idx="47">
                  <c:v>0.99039834830600415</c:v>
                </c:pt>
                <c:pt idx="48">
                  <c:v>0.99162248087046767</c:v>
                </c:pt>
                <c:pt idx="49">
                  <c:v>0.99269112281403293</c:v>
                </c:pt>
                <c:pt idx="50">
                  <c:v>0.99362388664318635</c:v>
                </c:pt>
                <c:pt idx="51">
                  <c:v>0.99443794422069498</c:v>
                </c:pt>
                <c:pt idx="52">
                  <c:v>0.99514832249728802</c:v>
                </c:pt>
                <c:pt idx="53">
                  <c:v>0.99576816535505686</c:v>
                </c:pt>
                <c:pt idx="54">
                  <c:v>0.99630896496178289</c:v>
                </c:pt>
                <c:pt idx="55">
                  <c:v>0.99678076582101283</c:v>
                </c:pt>
                <c:pt idx="56">
                  <c:v>0.99719234446430527</c:v>
                </c:pt>
                <c:pt idx="57">
                  <c:v>0.99755136748457207</c:v>
                </c:pt>
                <c:pt idx="58">
                  <c:v>0.99786453036318334</c:v>
                </c:pt>
                <c:pt idx="59">
                  <c:v>0.99813767930540875</c:v>
                </c:pt>
                <c:pt idx="60">
                  <c:v>0.99837591807324888</c:v>
                </c:pt>
                <c:pt idx="61">
                  <c:v>0.99858370159434284</c:v>
                </c:pt>
                <c:pt idx="62">
                  <c:v>0.99876491793172717</c:v>
                </c:pt>
                <c:pt idx="63">
                  <c:v>0.99892296002210279</c:v>
                </c:pt>
                <c:pt idx="64">
                  <c:v>0.99906078842971069</c:v>
                </c:pt>
                <c:pt idx="65">
                  <c:v>0.99918098621823936</c:v>
                </c:pt>
                <c:pt idx="66">
                  <c:v>0.99928580691345814</c:v>
                </c:pt>
                <c:pt idx="67">
                  <c:v>0.99937721641344301</c:v>
                </c:pt>
                <c:pt idx="68">
                  <c:v>0.99945692960017418</c:v>
                </c:pt>
                <c:pt idx="69">
                  <c:v>0.99952644231482912</c:v>
                </c:pt>
                <c:pt idx="70">
                  <c:v>0.99958705927813363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6-49A9-9E54-E4CB135BCAF8}"/>
            </c:ext>
          </c:extLst>
        </c:ser>
        <c:ser>
          <c:idx val="1"/>
          <c:order val="1"/>
          <c:tx>
            <c:strRef>
              <c:f>'Base Curvas'!$C$4</c:f>
              <c:strCache>
                <c:ptCount val="1"/>
                <c:pt idx="0">
                  <c:v>L1 - VL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Curvas'!$C$5:$C$75</c:f>
              <c:numCache>
                <c:formatCode>0.00%</c:formatCode>
                <c:ptCount val="71"/>
                <c:pt idx="0">
                  <c:v>0</c:v>
                </c:pt>
                <c:pt idx="1">
                  <c:v>2.0490032442558614E-3</c:v>
                </c:pt>
                <c:pt idx="2">
                  <c:v>4.2873119161356962E-3</c:v>
                </c:pt>
                <c:pt idx="3">
                  <c:v>8.2145858051170632E-3</c:v>
                </c:pt>
                <c:pt idx="4">
                  <c:v>1.4564828613461218E-2</c:v>
                </c:pt>
                <c:pt idx="5">
                  <c:v>2.4119105692130841E-2</c:v>
                </c:pt>
                <c:pt idx="6">
                  <c:v>3.7608935341775958E-2</c:v>
                </c:pt>
                <c:pt idx="7">
                  <c:v>5.5617420751964505E-2</c:v>
                </c:pt>
                <c:pt idx="8">
                  <c:v>7.8499147237953093E-2</c:v>
                </c:pt>
                <c:pt idx="9">
                  <c:v>0.10633355627958595</c:v>
                </c:pt>
                <c:pt idx="10">
                  <c:v>0.13891712700793685</c:v>
                </c:pt>
                <c:pt idx="11">
                  <c:v>0.17579080754688289</c:v>
                </c:pt>
                <c:pt idx="12">
                  <c:v>0.21629311547304511</c:v>
                </c:pt>
                <c:pt idx="13">
                  <c:v>0.25962691430343204</c:v>
                </c:pt>
                <c:pt idx="14">
                  <c:v>0.30492853746731463</c:v>
                </c:pt>
                <c:pt idx="15">
                  <c:v>0.35133051517356745</c:v>
                </c:pt>
                <c:pt idx="16">
                  <c:v>0.39801246356568487</c:v>
                </c:pt>
                <c:pt idx="17">
                  <c:v>0.44423781719008598</c:v>
                </c:pt>
                <c:pt idx="18">
                  <c:v>0.48937652020714406</c:v>
                </c:pt>
                <c:pt idx="19">
                  <c:v>0.53291537820843737</c:v>
                </c:pt>
                <c:pt idx="20">
                  <c:v>0.5744585782961753</c:v>
                </c:pt>
                <c:pt idx="21">
                  <c:v>0.61372108972226069</c:v>
                </c:pt>
                <c:pt idx="22">
                  <c:v>0.65051746655651721</c:v>
                </c:pt>
                <c:pt idx="23">
                  <c:v>0.68474816918315407</c:v>
                </c:pt>
                <c:pt idx="24">
                  <c:v>0.71638503939153442</c:v>
                </c:pt>
                <c:pt idx="25">
                  <c:v>0.74545709357507939</c:v>
                </c:pt>
                <c:pt idx="26">
                  <c:v>0.77203738940403066</c:v>
                </c:pt>
                <c:pt idx="27">
                  <c:v>0.79623139358019068</c:v>
                </c:pt>
                <c:pt idx="28">
                  <c:v>0.81816703352082987</c:v>
                </c:pt>
                <c:pt idx="29">
                  <c:v>0.83798644527310595</c:v>
                </c:pt>
                <c:pt idx="30">
                  <c:v>0.85583932031884391</c:v>
                </c:pt>
                <c:pt idx="31">
                  <c:v>0.8718776910511713</c:v>
                </c:pt>
                <c:pt idx="32">
                  <c:v>0.88625196566597997</c:v>
                </c:pt>
                <c:pt idx="33">
                  <c:v>0.89910801722505029</c:v>
                </c:pt>
                <c:pt idx="34">
                  <c:v>0.91058514028086823</c:v>
                </c:pt>
                <c:pt idx="35">
                  <c:v>0.92081470546167199</c:v>
                </c:pt>
                <c:pt idx="36">
                  <c:v>0.9299193634046875</c:v>
                </c:pt>
                <c:pt idx="37">
                  <c:v>0.93801267146512757</c:v>
                </c:pt>
                <c:pt idx="38">
                  <c:v>0.94519903788749804</c:v>
                </c:pt>
                <c:pt idx="39">
                  <c:v>0.95157389756332666</c:v>
                </c:pt>
                <c:pt idx="40">
                  <c:v>0.95722405061755766</c:v>
                </c:pt>
                <c:pt idx="41">
                  <c:v>0.96222810972160688</c:v>
                </c:pt>
                <c:pt idx="42">
                  <c:v>0.96665701429994344</c:v>
                </c:pt>
                <c:pt idx="43">
                  <c:v>0.97057457987731532</c:v>
                </c:pt>
                <c:pt idx="44">
                  <c:v>0.97403805896202678</c:v>
                </c:pt>
                <c:pt idx="45">
                  <c:v>0.9770986963506636</c:v>
                </c:pt>
                <c:pt idx="46">
                  <c:v>0.97980226683689708</c:v>
                </c:pt>
                <c:pt idx="47">
                  <c:v>0.98218958725509387</c:v>
                </c:pt>
                <c:pt idx="48">
                  <c:v>0.98429699780347546</c:v>
                </c:pt>
                <c:pt idx="49">
                  <c:v>0.98615680985629639</c:v>
                </c:pt>
                <c:pt idx="50">
                  <c:v>0.98779771914531234</c:v>
                </c:pt>
                <c:pt idx="51">
                  <c:v>0.98924518439619036</c:v>
                </c:pt>
                <c:pt idx="52">
                  <c:v>0.99052177235023764</c:v>
                </c:pt>
                <c:pt idx="53">
                  <c:v>0.99164747067030767</c:v>
                </c:pt>
                <c:pt idx="54">
                  <c:v>0.99263997058924403</c:v>
                </c:pt>
                <c:pt idx="55">
                  <c:v>0.99351492136286523</c:v>
                </c:pt>
                <c:pt idx="56">
                  <c:v>0.99428615867878556</c:v>
                </c:pt>
                <c:pt idx="57">
                  <c:v>0.99496590917948902</c:v>
                </c:pt>
                <c:pt idx="58">
                  <c:v>0.9955649732077223</c:v>
                </c:pt>
                <c:pt idx="59">
                  <c:v>0.9960928877932087</c:v>
                </c:pt>
                <c:pt idx="60">
                  <c:v>0.99655807178602107</c:v>
                </c:pt>
                <c:pt idx="61">
                  <c:v>0.99696795491413681</c:v>
                </c:pt>
                <c:pt idx="62">
                  <c:v>0.99732909240839074</c:v>
                </c:pt>
                <c:pt idx="63">
                  <c:v>0.9976472667027072</c:v>
                </c:pt>
                <c:pt idx="64">
                  <c:v>0.9979275775849582</c:v>
                </c:pt>
                <c:pt idx="65">
                  <c:v>0.99817452204663693</c:v>
                </c:pt>
                <c:pt idx="66">
                  <c:v>0.99839206495939814</c:v>
                </c:pt>
                <c:pt idx="67">
                  <c:v>0.99858370159434284</c:v>
                </c:pt>
                <c:pt idx="68">
                  <c:v>0.99875251289617606</c:v>
                </c:pt>
                <c:pt idx="69">
                  <c:v>0.99890121432912149</c:v>
                </c:pt>
                <c:pt idx="70">
                  <c:v>0.99903219902458207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6-49A9-9E54-E4CB135BCAF8}"/>
            </c:ext>
          </c:extLst>
        </c:ser>
        <c:ser>
          <c:idx val="2"/>
          <c:order val="2"/>
          <c:tx>
            <c:strRef>
              <c:f>'Base Curvas'!$D$4</c:f>
              <c:strCache>
                <c:ptCount val="1"/>
                <c:pt idx="0">
                  <c:v>L2 - VP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'Base Curvas'!$D$5:$D$75</c:f>
              <c:numCache>
                <c:formatCode>0.00%</c:formatCode>
                <c:ptCount val="71"/>
                <c:pt idx="0">
                  <c:v>0</c:v>
                </c:pt>
                <c:pt idx="1">
                  <c:v>5.7374968401893516E-4</c:v>
                </c:pt>
                <c:pt idx="2">
                  <c:v>1.0906750426032791E-3</c:v>
                </c:pt>
                <c:pt idx="3">
                  <c:v>1.9618121657663879E-3</c:v>
                </c:pt>
                <c:pt idx="4">
                  <c:v>3.3548660908216564E-3</c:v>
                </c:pt>
                <c:pt idx="5">
                  <c:v>5.4781938203353102E-3</c:v>
                </c:pt>
                <c:pt idx="6">
                  <c:v>8.5757121043602402E-3</c:v>
                </c:pt>
                <c:pt idx="7">
                  <c:v>1.2916688247698281E-2</c:v>
                </c:pt>
                <c:pt idx="8">
                  <c:v>1.878114895248734E-2</c:v>
                </c:pt>
                <c:pt idx="9">
                  <c:v>2.6442398434797329E-2</c:v>
                </c:pt>
                <c:pt idx="10">
                  <c:v>3.6148604913135492E-2</c:v>
                </c:pt>
                <c:pt idx="11">
                  <c:v>4.8105517744068356E-2</c:v>
                </c:pt>
                <c:pt idx="12">
                  <c:v>6.2462133867604783E-2</c:v>
                </c:pt>
                <c:pt idx="13">
                  <c:v>7.9300632239492283E-2</c:v>
                </c:pt>
                <c:pt idx="14">
                  <c:v>9.863126515831637E-2</c:v>
                </c:pt>
                <c:pt idx="15">
                  <c:v>0.12039226207982952</c:v>
                </c:pt>
                <c:pt idx="16">
                  <c:v>0.14445426389005228</c:v>
                </c:pt>
                <c:pt idx="17">
                  <c:v>0.17062842304640172</c:v>
                </c:pt>
                <c:pt idx="18">
                  <c:v>0.19867709662098684</c:v>
                </c:pt>
                <c:pt idx="19">
                  <c:v>0.22832601205777195</c:v>
                </c:pt>
                <c:pt idx="20">
                  <c:v>0.2592768659908275</c:v>
                </c:pt>
                <c:pt idx="21">
                  <c:v>0.29121948271878961</c:v>
                </c:pt>
                <c:pt idx="22">
                  <c:v>0.32384286947595758</c:v>
                </c:pt>
                <c:pt idx="23">
                  <c:v>0.35684472565735781</c:v>
                </c:pt>
                <c:pt idx="24">
                  <c:v>0.38993916719182814</c:v>
                </c:pt>
                <c:pt idx="25">
                  <c:v>0.42286259956536282</c:v>
                </c:pt>
                <c:pt idx="26">
                  <c:v>0.45537780629663638</c:v>
                </c:pt>
                <c:pt idx="27">
                  <c:v>0.48727641315583248</c:v>
                </c:pt>
                <c:pt idx="28">
                  <c:v>0.51837994563239431</c:v>
                </c:pt>
                <c:pt idx="29">
                  <c:v>0.54853972405774021</c:v>
                </c:pt>
                <c:pt idx="30">
                  <c:v>0.57763584425891545</c:v>
                </c:pt>
                <c:pt idx="31">
                  <c:v>0.60557547841581527</c:v>
                </c:pt>
                <c:pt idx="32">
                  <c:v>0.6322907069100786</c:v>
                </c:pt>
                <c:pt idx="33">
                  <c:v>0.65773606230289328</c:v>
                </c:pt>
                <c:pt idx="34">
                  <c:v>0.68188593492135419</c:v>
                </c:pt>
                <c:pt idx="35">
                  <c:v>0.70473195854407911</c:v>
                </c:pt>
                <c:pt idx="36">
                  <c:v>0.72628046610004759</c:v>
                </c:pt>
                <c:pt idx="37">
                  <c:v>0.74655008012617419</c:v>
                </c:pt>
                <c:pt idx="38">
                  <c:v>0.76556948140173364</c:v>
                </c:pt>
                <c:pt idx="39">
                  <c:v>0.78337538172608712</c:v>
                </c:pt>
                <c:pt idx="40">
                  <c:v>0.80001071300435356</c:v>
                </c:pt>
                <c:pt idx="41">
                  <c:v>0.81552303427518247</c:v>
                </c:pt>
                <c:pt idx="42">
                  <c:v>0.82996315060425219</c:v>
                </c:pt>
                <c:pt idx="43">
                  <c:v>0.84338393240830922</c:v>
                </c:pt>
                <c:pt idx="44">
                  <c:v>0.85583932031884391</c:v>
                </c:pt>
                <c:pt idx="45">
                  <c:v>0.8673834987344663</c:v>
                </c:pt>
                <c:pt idx="46">
                  <c:v>0.87807022039130778</c:v>
                </c:pt>
                <c:pt idx="47">
                  <c:v>0.88795226430124696</c:v>
                </c:pt>
                <c:pt idx="48">
                  <c:v>0.89708101002212504</c:v>
                </c:pt>
                <c:pt idx="49">
                  <c:v>0.90550611223529465</c:v>
                </c:pt>
                <c:pt idx="50">
                  <c:v>0.9132752608601854</c:v>
                </c:pt>
                <c:pt idx="51">
                  <c:v>0.92043401331625596</c:v>
                </c:pt>
                <c:pt idx="52">
                  <c:v>0.92702568696359899</c:v>
                </c:pt>
                <c:pt idx="53">
                  <c:v>0.93309130115310734</c:v>
                </c:pt>
                <c:pt idx="54">
                  <c:v>0.93866955965368715</c:v>
                </c:pt>
                <c:pt idx="55">
                  <c:v>0.94379686547081298</c:v>
                </c:pt>
                <c:pt idx="56">
                  <c:v>0.94850736121254353</c:v>
                </c:pt>
                <c:pt idx="57">
                  <c:v>0.9528329891891979</c:v>
                </c:pt>
                <c:pt idx="58">
                  <c:v>0.95680356635050889</c:v>
                </c:pt>
                <c:pt idx="59">
                  <c:v>0.96044686997268258</c:v>
                </c:pt>
                <c:pt idx="60">
                  <c:v>0.96378873071358573</c:v>
                </c:pt>
                <c:pt idx="61">
                  <c:v>0.96685313026505637</c:v>
                </c:pt>
                <c:pt idx="62">
                  <c:v>0.96966230135574383</c:v>
                </c:pt>
                <c:pt idx="63">
                  <c:v>0.97223682830482283</c:v>
                </c:pt>
                <c:pt idx="64">
                  <c:v>0.97459574670515448</c:v>
                </c:pt>
                <c:pt idx="65">
                  <c:v>0.97675664113233551</c:v>
                </c:pt>
                <c:pt idx="66">
                  <c:v>0.97873574004136021</c:v>
                </c:pt>
                <c:pt idx="67">
                  <c:v>0.98054800723244018</c:v>
                </c:pt>
                <c:pt idx="68">
                  <c:v>0.98220722944830852</c:v>
                </c:pt>
                <c:pt idx="69">
                  <c:v>0.98372609981279469</c:v>
                </c:pt>
                <c:pt idx="70">
                  <c:v>0.98511629693965774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6-49A9-9E54-E4CB135BCAF8}"/>
            </c:ext>
          </c:extLst>
        </c:ser>
        <c:ser>
          <c:idx val="3"/>
          <c:order val="3"/>
          <c:tx>
            <c:strRef>
              <c:f>'Base Curvas'!$E$4</c:f>
              <c:strCache>
                <c:ptCount val="1"/>
                <c:pt idx="0">
                  <c:v>L3 - 2RM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'Base Curvas'!$A$5:$A$75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'Base Curvas'!$E$5:$E$75</c:f>
              <c:numCache>
                <c:formatCode>0.00%</c:formatCode>
                <c:ptCount val="71"/>
                <c:pt idx="0">
                  <c:v>0</c:v>
                </c:pt>
                <c:pt idx="1">
                  <c:v>6.618793365645346E-3</c:v>
                </c:pt>
                <c:pt idx="2">
                  <c:v>1.2582994808545227E-2</c:v>
                </c:pt>
                <c:pt idx="3">
                  <c:v>2.203272632438022E-2</c:v>
                </c:pt>
                <c:pt idx="4">
                  <c:v>3.5909126302346613E-2</c:v>
                </c:pt>
                <c:pt idx="5">
                  <c:v>5.4977075811719761E-2</c:v>
                </c:pt>
                <c:pt idx="6">
                  <c:v>7.9703225387389706E-2</c:v>
                </c:pt>
                <c:pt idx="7">
                  <c:v>0.11018429293770678</c:v>
                </c:pt>
                <c:pt idx="8">
                  <c:v>0.14613588994476942</c:v>
                </c:pt>
                <c:pt idx="9">
                  <c:v>0.18693596978845631</c:v>
                </c:pt>
                <c:pt idx="10">
                  <c:v>0.23170631579006803</c:v>
                </c:pt>
                <c:pt idx="11">
                  <c:v>0.2794117931754857</c:v>
                </c:pt>
                <c:pt idx="12">
                  <c:v>0.32895909195614254</c:v>
                </c:pt>
                <c:pt idx="13">
                  <c:v>0.37928189159250653</c:v>
                </c:pt>
                <c:pt idx="14">
                  <c:v>0.42940539280525503</c:v>
                </c:pt>
                <c:pt idx="15">
                  <c:v>0.47848836957560087</c:v>
                </c:pt>
                <c:pt idx="16">
                  <c:v>0.52584455356868054</c:v>
                </c:pt>
                <c:pt idx="17">
                  <c:v>0.57094719884623257</c:v>
                </c:pt>
                <c:pt idx="18">
                  <c:v>0.61342138540010138</c:v>
                </c:pt>
                <c:pt idx="19">
                  <c:v>0.65302843296223179</c:v>
                </c:pt>
                <c:pt idx="20">
                  <c:v>0.68964611413565224</c:v>
                </c:pt>
                <c:pt idx="21">
                  <c:v>0.7232474858644018</c:v>
                </c:pt>
                <c:pt idx="22">
                  <c:v>0.75388030021795338</c:v>
                </c:pt>
                <c:pt idx="23">
                  <c:v>0.78164821684245012</c:v>
                </c:pt>
                <c:pt idx="24">
                  <c:v>0.80669446150818402</c:v>
                </c:pt>
                <c:pt idx="25">
                  <c:v>0.82918815822840697</c:v>
                </c:pt>
                <c:pt idx="26">
                  <c:v>0.84931328534446748</c:v>
                </c:pt>
                <c:pt idx="27">
                  <c:v>0.86726003961592757</c:v>
                </c:pt>
                <c:pt idx="28">
                  <c:v>0.88321830740738239</c:v>
                </c:pt>
                <c:pt idx="29">
                  <c:v>0.89737291300825173</c:v>
                </c:pt>
                <c:pt idx="30">
                  <c:v>0.90990032066991677</c:v>
                </c:pt>
                <c:pt idx="31">
                  <c:v>0.92096649403535658</c:v>
                </c:pt>
                <c:pt idx="32">
                  <c:v>0.93072565374119087</c:v>
                </c:pt>
                <c:pt idx="33">
                  <c:v>0.93931971416360571</c:v>
                </c:pt>
                <c:pt idx="34">
                  <c:v>0.94687821931546456</c:v>
                </c:pt>
                <c:pt idx="35">
                  <c:v>0.95351863343533205</c:v>
                </c:pt>
                <c:pt idx="36">
                  <c:v>0.95934687276509312</c:v>
                </c:pt>
                <c:pt idx="37">
                  <c:v>0.96445799112211872</c:v>
                </c:pt>
                <c:pt idx="38">
                  <c:v>0.96893695334056984</c:v>
                </c:pt>
                <c:pt idx="39">
                  <c:v>0.97285944794128898</c:v>
                </c:pt>
                <c:pt idx="40">
                  <c:v>0.97629270405320667</c:v>
                </c:pt>
                <c:pt idx="41">
                  <c:v>0.97929628823019488</c:v>
                </c:pt>
                <c:pt idx="42">
                  <c:v>0.98192286493078851</c:v>
                </c:pt>
                <c:pt idx="43">
                  <c:v>0.98421891053992383</c:v>
                </c:pt>
                <c:pt idx="44">
                  <c:v>0.98622537532904997</c:v>
                </c:pt>
                <c:pt idx="45">
                  <c:v>0.98797829102238655</c:v>
                </c:pt>
                <c:pt idx="46">
                  <c:v>0.98950932394817137</c:v>
                </c:pt>
                <c:pt idx="47">
                  <c:v>0.99084627533411584</c:v>
                </c:pt>
                <c:pt idx="48">
                  <c:v>0.99201353133813563</c:v>
                </c:pt>
                <c:pt idx="49">
                  <c:v>0.99303246603143258</c:v>
                </c:pt>
                <c:pt idx="50">
                  <c:v>0.99392180088165549</c:v>
                </c:pt>
                <c:pt idx="51">
                  <c:v>0.99469792440381699</c:v>
                </c:pt>
                <c:pt idx="52">
                  <c:v>0.99537517562002886</c:v>
                </c:pt>
                <c:pt idx="53">
                  <c:v>0.99596609484402432</c:v>
                </c:pt>
                <c:pt idx="54">
                  <c:v>0.99648164511846049</c:v>
                </c:pt>
                <c:pt idx="55">
                  <c:v>0.99693140740815389</c:v>
                </c:pt>
                <c:pt idx="56">
                  <c:v>0.99732375240937732</c:v>
                </c:pt>
                <c:pt idx="57">
                  <c:v>0.99766599158730629</c:v>
                </c:pt>
                <c:pt idx="58">
                  <c:v>0.99796450980966256</c:v>
                </c:pt>
                <c:pt idx="59">
                  <c:v>0.99822488171051615</c:v>
                </c:pt>
                <c:pt idx="60">
                  <c:v>0.99845197369778238</c:v>
                </c:pt>
                <c:pt idx="61">
                  <c:v>0.99865003331325297</c:v>
                </c:pt>
                <c:pt idx="62">
                  <c:v>0.9988227674659691</c:v>
                </c:pt>
                <c:pt idx="63">
                  <c:v>0.99897341088848524</c:v>
                </c:pt>
                <c:pt idx="64">
                  <c:v>0.99910478601066999</c:v>
                </c:pt>
                <c:pt idx="65">
                  <c:v>0.99921935530636385</c:v>
                </c:pt>
                <c:pt idx="66">
                  <c:v>0.99931926704348506</c:v>
                </c:pt>
                <c:pt idx="67">
                  <c:v>0.99940639525693675</c:v>
                </c:pt>
                <c:pt idx="68">
                  <c:v>0.99948237466478929</c:v>
                </c:pt>
                <c:pt idx="69">
                  <c:v>0.99954863116055381</c:v>
                </c:pt>
                <c:pt idx="70">
                  <c:v>0.99960640843683457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1-D647-9CED-268207140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86111"/>
        <c:axId val="647784031"/>
      </c:lineChart>
      <c:catAx>
        <c:axId val="64778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784031"/>
        <c:crosses val="autoZero"/>
        <c:auto val="1"/>
        <c:lblAlgn val="ctr"/>
        <c:lblOffset val="100"/>
        <c:noMultiLvlLbl val="0"/>
      </c:catAx>
      <c:valAx>
        <c:axId val="6477840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7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84485706375778"/>
          <c:y val="0.6061041366666351"/>
          <c:w val="0.24952779894242302"/>
          <c:h val="0.1731759357308086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'Cálculo IC Matriz'!$A$286</c:f>
              <c:strCache>
                <c:ptCount val="1"/>
                <c:pt idx="0">
                  <c:v>  Intensidade de Carbono gCO2/MJ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7"/>
            <c:marker>
              <c:symbol val="circle"/>
              <c:size val="8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48"/>
            <c:marker>
              <c:symbol val="circle"/>
              <c:size val="8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49"/>
            <c:marker>
              <c:symbol val="circle"/>
              <c:size val="8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50"/>
            <c:marker>
              <c:symbol val="circle"/>
              <c:size val="8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51"/>
            <c:marker>
              <c:symbol val="circle"/>
              <c:size val="8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52"/>
            <c:marker>
              <c:symbol val="circle"/>
              <c:size val="8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53"/>
            <c:marker>
              <c:symbol val="circle"/>
              <c:size val="8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54"/>
            <c:marker>
              <c:symbol val="circle"/>
              <c:size val="8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55"/>
            <c:marker>
              <c:symbol val="circle"/>
              <c:size val="8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56"/>
            <c:marker>
              <c:symbol val="circle"/>
              <c:size val="8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50"/>
              <c:layout>
                <c:manualLayout>
                  <c:x val="-5.2565597890757293E-3"/>
                  <c:y val="-1.47837583540720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3"/>
              <c:layout>
                <c:manualLayout>
                  <c:x val="-6.6877695734665968E-3"/>
                  <c:y val="-1.47274737458868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4"/>
              <c:layout>
                <c:manualLayout>
                  <c:x val="-1.7074408223349394E-2"/>
                  <c:y val="-2.10859741578934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5"/>
              <c:layout>
                <c:manualLayout>
                  <c:x val="-7.8980893568271707E-3"/>
                  <c:y val="-2.11153668828247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6"/>
              <c:layout>
                <c:manualLayout>
                  <c:x val="-7.8980893568270736E-3"/>
                  <c:y val="-2.32269035711073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'Cálculo IC Matriz'!$B$285:$BM$285</c:f>
              <c:numCache>
                <c:formatCode>0</c:formatCode>
                <c:ptCount val="64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</c:numCache>
            </c:numRef>
          </c:cat>
          <c:val>
            <c:numRef>
              <c:f>'Cálculo IC Matriz'!$B$286:$BM$286</c:f>
              <c:numCache>
                <c:formatCode>_(* #,##0.00_);_(* \(#,##0.00\);_(* "-"??_);_(@_)</c:formatCode>
                <c:ptCount val="64"/>
                <c:pt idx="0">
                  <c:v>86.58159950788756</c:v>
                </c:pt>
                <c:pt idx="1">
                  <c:v>86.460213510292206</c:v>
                </c:pt>
                <c:pt idx="2">
                  <c:v>86.249240210947121</c:v>
                </c:pt>
                <c:pt idx="3">
                  <c:v>86.503449742818987</c:v>
                </c:pt>
                <c:pt idx="4">
                  <c:v>86.713741970194206</c:v>
                </c:pt>
                <c:pt idx="5">
                  <c:v>86.753716525856689</c:v>
                </c:pt>
                <c:pt idx="6">
                  <c:v>86.726760429960649</c:v>
                </c:pt>
                <c:pt idx="7">
                  <c:v>86.059351387348855</c:v>
                </c:pt>
                <c:pt idx="8">
                  <c:v>85.005637543417166</c:v>
                </c:pt>
                <c:pt idx="9">
                  <c:v>84.205857629957208</c:v>
                </c:pt>
                <c:pt idx="10">
                  <c:v>83.599977140365226</c:v>
                </c:pt>
                <c:pt idx="11">
                  <c:v>83.790491374997274</c:v>
                </c:pt>
                <c:pt idx="12">
                  <c:v>82.441495333126696</c:v>
                </c:pt>
                <c:pt idx="13">
                  <c:v>80.539288724131467</c:v>
                </c:pt>
                <c:pt idx="14">
                  <c:v>78.836366343588338</c:v>
                </c:pt>
                <c:pt idx="15">
                  <c:v>77.587692041900539</c:v>
                </c:pt>
                <c:pt idx="16">
                  <c:v>76.285950664141524</c:v>
                </c:pt>
                <c:pt idx="17">
                  <c:v>76.175353717085414</c:v>
                </c:pt>
                <c:pt idx="18">
                  <c:v>75.771644023625853</c:v>
                </c:pt>
                <c:pt idx="19">
                  <c:v>75.697709901733106</c:v>
                </c:pt>
                <c:pt idx="20">
                  <c:v>76.782612846674951</c:v>
                </c:pt>
                <c:pt idx="21">
                  <c:v>76.865916769668914</c:v>
                </c:pt>
                <c:pt idx="22">
                  <c:v>77.087658073014794</c:v>
                </c:pt>
                <c:pt idx="23">
                  <c:v>77.096668222442204</c:v>
                </c:pt>
                <c:pt idx="24">
                  <c:v>76.986276077807076</c:v>
                </c:pt>
                <c:pt idx="25">
                  <c:v>77.549956997537308</c:v>
                </c:pt>
                <c:pt idx="26">
                  <c:v>77.859981715729816</c:v>
                </c:pt>
                <c:pt idx="27">
                  <c:v>78.607888284114921</c:v>
                </c:pt>
                <c:pt idx="28">
                  <c:v>79.080653948936742</c:v>
                </c:pt>
                <c:pt idx="29">
                  <c:v>78.956446876538351</c:v>
                </c:pt>
                <c:pt idx="30">
                  <c:v>80.028034322403428</c:v>
                </c:pt>
                <c:pt idx="31">
                  <c:v>80.628561093288397</c:v>
                </c:pt>
                <c:pt idx="32">
                  <c:v>79.999300500422535</c:v>
                </c:pt>
                <c:pt idx="33">
                  <c:v>80.200791094907672</c:v>
                </c:pt>
                <c:pt idx="34">
                  <c:v>79.890228470519517</c:v>
                </c:pt>
                <c:pt idx="35">
                  <c:v>79.47100241800301</c:v>
                </c:pt>
                <c:pt idx="36">
                  <c:v>80.155535707489207</c:v>
                </c:pt>
                <c:pt idx="37">
                  <c:v>78.26251517309197</c:v>
                </c:pt>
                <c:pt idx="38">
                  <c:v>76.314023193493469</c:v>
                </c:pt>
                <c:pt idx="39">
                  <c:v>75.34931235825411</c:v>
                </c:pt>
                <c:pt idx="40">
                  <c:v>75.749101427533105</c:v>
                </c:pt>
                <c:pt idx="41">
                  <c:v>77.223354932533567</c:v>
                </c:pt>
                <c:pt idx="42">
                  <c:v>78.331175864621684</c:v>
                </c:pt>
                <c:pt idx="43">
                  <c:v>77.312729733688542</c:v>
                </c:pt>
                <c:pt idx="44">
                  <c:v>76.691896078486877</c:v>
                </c:pt>
                <c:pt idx="45">
                  <c:v>74.601764976870882</c:v>
                </c:pt>
                <c:pt idx="46">
                  <c:v>75.355201235196489</c:v>
                </c:pt>
                <c:pt idx="47">
                  <c:v>75.287202233250284</c:v>
                </c:pt>
                <c:pt idx="48">
                  <c:v>73.34004210679619</c:v>
                </c:pt>
                <c:pt idx="49">
                  <c:v>72.343699736689274</c:v>
                </c:pt>
                <c:pt idx="50">
                  <c:v>72.630211015317187</c:v>
                </c:pt>
                <c:pt idx="51">
                  <c:v>73.717283743043964</c:v>
                </c:pt>
                <c:pt idx="52">
                  <c:v>74.018456875325995</c:v>
                </c:pt>
                <c:pt idx="53">
                  <c:v>73.877114166417613</c:v>
                </c:pt>
                <c:pt idx="54">
                  <c:v>72.769999953268737</c:v>
                </c:pt>
                <c:pt idx="55">
                  <c:v>71.70000112609668</c:v>
                </c:pt>
                <c:pt idx="56">
                  <c:v>69.96999962768416</c:v>
                </c:pt>
                <c:pt idx="57">
                  <c:v>68.740000335581911</c:v>
                </c:pt>
                <c:pt idx="58">
                  <c:v>67.670001169478468</c:v>
                </c:pt>
                <c:pt idx="59">
                  <c:v>66.680001838604269</c:v>
                </c:pt>
                <c:pt idx="60">
                  <c:v>66.019999024898539</c:v>
                </c:pt>
                <c:pt idx="61">
                  <c:v>65.560003802052805</c:v>
                </c:pt>
                <c:pt idx="62">
                  <c:v>65.440024518936681</c:v>
                </c:pt>
                <c:pt idx="63">
                  <c:v>65.220034699823458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F-455C-BA6C-17CCAD4B4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273104"/>
        <c:axId val="381274352"/>
      </c:lineChart>
      <c:catAx>
        <c:axId val="3812731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274352"/>
        <c:crosses val="autoZero"/>
        <c:auto val="1"/>
        <c:lblAlgn val="ctr"/>
        <c:lblOffset val="100"/>
        <c:noMultiLvlLbl val="0"/>
      </c:catAx>
      <c:valAx>
        <c:axId val="3812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27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Proposta de Metas para o RenovaBio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'Cálculo IC Matriz'!$A$351</c:f>
              <c:strCache>
                <c:ptCount val="1"/>
                <c:pt idx="0">
                  <c:v>CBIOs TOTAIS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'Cálculo IC Matriz'!$B$324:$BM$324</c:f>
              <c:numCache>
                <c:formatCode>0</c:formatCode>
                <c:ptCount val="64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</c:numCache>
            </c:numRef>
          </c:cat>
          <c:val>
            <c:numRef>
              <c:f>'Cálculo IC Matriz'!$B$351:$BM$351</c:f>
              <c:numCache>
                <c:formatCode>#,##0</c:formatCode>
                <c:ptCount val="64"/>
                <c:pt idx="52" formatCode="_-* #,##0_-;\-* #,##0_-;_-* &quot;-&quot;??_-;_-@_-">
                  <c:v>31659127</c:v>
                </c:pt>
                <c:pt idx="53" formatCode="_-* #,##0_-;\-* #,##0_-;_-* &quot;-&quot;??_-;_-@_-">
                  <c:v>35127546</c:v>
                </c:pt>
                <c:pt idx="54" formatCode="_-* #,##0_-;\-* #,##0_-;_-* &quot;-&quot;??_-;_-@_-">
                  <c:v>38777122</c:v>
                </c:pt>
                <c:pt idx="55" formatCode="_-* #,##0_-;\-* #,##0_-;_-* &quot;-&quot;??_-;_-@_-">
                  <c:v>42555707</c:v>
                </c:pt>
                <c:pt idx="56" formatCode="_-* #,##0_-;\-* #,##0_-;_-* &quot;-&quot;??_-;_-@_-">
                  <c:v>48090560</c:v>
                </c:pt>
                <c:pt idx="57" formatCode="_-* #,##0_-;\-* #,##0_-;_-* &quot;-&quot;??_-;_-@_-">
                  <c:v>52369617</c:v>
                </c:pt>
                <c:pt idx="58" formatCode="_-* #,##0_-;\-* #,##0_-;_-* &quot;-&quot;??_-;_-@_-">
                  <c:v>56406130</c:v>
                </c:pt>
                <c:pt idx="59" formatCode="_-* #,##0_-;\-* #,##0_-;_-* &quot;-&quot;??_-;_-@_-">
                  <c:v>61240520</c:v>
                </c:pt>
                <c:pt idx="60" formatCode="_-* #,##0_-;\-* #,##0_-;_-* &quot;-&quot;??_-;_-@_-">
                  <c:v>64084957</c:v>
                </c:pt>
                <c:pt idx="61" formatCode="_-* #,##0_-;\-* #,##0_-;_-* &quot;-&quot;??_-;_-@_-">
                  <c:v>67130521</c:v>
                </c:pt>
                <c:pt idx="62" formatCode="_-* #,##0_-;\-* #,##0_-;_-* &quot;-&quot;??_-;_-@_-">
                  <c:v>68813656</c:v>
                </c:pt>
                <c:pt idx="63" formatCode="_-* #,##0_-;\-* #,##0_-;_-* &quot;-&quot;??_-;_-@_-">
                  <c:v>71285248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C-4B8F-9852-CF4850F55948}"/>
            </c:ext>
          </c:extLst>
        </c:ser>
        <c:ser>
          <c:idx val="1"/>
          <c:order val="1"/>
          <c:tx>
            <c:strRef>
              <c:f>'Cálculo IC Matriz'!$A$355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'Cálculo IC Matriz'!$B$324:$BM$324</c:f>
              <c:numCache>
                <c:formatCode>0</c:formatCode>
                <c:ptCount val="64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</c:numCache>
            </c:numRef>
          </c:cat>
          <c:val>
            <c:numRef>
              <c:f>'Cálculo IC Matriz'!$B$355:$BM$355</c:f>
              <c:numCache>
                <c:formatCode>#,##0</c:formatCode>
                <c:ptCount val="64"/>
                <c:pt idx="54" formatCode="_-* #,##0_-;\-* #,##0_-;_-* &quot;-&quot;??_-;_-@_-">
                  <c:v>32960554</c:v>
                </c:pt>
                <c:pt idx="55" formatCode="_-* #,##0_-;\-* #,##0_-;_-* &quot;-&quot;??_-;_-@_-">
                  <c:v>36172351</c:v>
                </c:pt>
                <c:pt idx="56" formatCode="_-* #,##0_-;\-* #,##0_-;_-* &quot;-&quot;??_-;_-@_-">
                  <c:v>40876976</c:v>
                </c:pt>
                <c:pt idx="57" formatCode="_-* #,##0_-;\-* #,##0_-;_-* &quot;-&quot;??_-;_-@_-">
                  <c:v>44514174</c:v>
                </c:pt>
                <c:pt idx="58" formatCode="_-* #,##0_-;\-* #,##0_-;_-* &quot;-&quot;??_-;_-@_-">
                  <c:v>47945211</c:v>
                </c:pt>
                <c:pt idx="59" formatCode="_-* #,##0_-;\-* #,##0_-;_-* &quot;-&quot;??_-;_-@_-">
                  <c:v>52054442</c:v>
                </c:pt>
                <c:pt idx="60" formatCode="_-* #,##0_-;\-* #,##0_-;_-* &quot;-&quot;??_-;_-@_-">
                  <c:v>54472213</c:v>
                </c:pt>
                <c:pt idx="61" formatCode="_-* #,##0_-;\-* #,##0_-;_-* &quot;-&quot;??_-;_-@_-">
                  <c:v>57060943</c:v>
                </c:pt>
                <c:pt idx="62" formatCode="_-* #,##0_-;\-* #,##0_-;_-* &quot;-&quot;??_-;_-@_-">
                  <c:v>58491608</c:v>
                </c:pt>
                <c:pt idx="63" formatCode="_-* #,##0_-;\-* #,##0_-;_-* &quot;-&quot;??_-;_-@_-">
                  <c:v>60592461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C-4B8F-9852-CF4850F55948}"/>
            </c:ext>
          </c:extLst>
        </c:ser>
        <c:ser>
          <c:idx val="2"/>
          <c:order val="2"/>
          <c:tx>
            <c:strRef>
              <c:f>'Cálculo IC Matriz'!$A$356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'Cálculo IC Matriz'!$B$324:$BM$324</c:f>
              <c:numCache>
                <c:formatCode>0</c:formatCode>
                <c:ptCount val="64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</c:numCache>
            </c:numRef>
          </c:cat>
          <c:val>
            <c:numRef>
              <c:f>'Cálculo IC Matriz'!$B$356:$BM$356</c:f>
              <c:numCache>
                <c:formatCode>#,##0</c:formatCode>
                <c:ptCount val="64"/>
                <c:pt idx="54" formatCode="_-* #,##0_-;\-* #,##0_-;_-* &quot;-&quot;??_-;_-@_-">
                  <c:v>44593690</c:v>
                </c:pt>
                <c:pt idx="55" formatCode="_-* #,##0_-;\-* #,##0_-;_-* &quot;-&quot;??_-;_-@_-">
                  <c:v>48939063</c:v>
                </c:pt>
                <c:pt idx="56" formatCode="_-* #,##0_-;\-* #,##0_-;_-* &quot;-&quot;??_-;_-@_-">
                  <c:v>55304144</c:v>
                </c:pt>
                <c:pt idx="57" formatCode="_-* #,##0_-;\-* #,##0_-;_-* &quot;-&quot;??_-;_-@_-">
                  <c:v>60225060</c:v>
                </c:pt>
                <c:pt idx="58" formatCode="_-* #,##0_-;\-* #,##0_-;_-* &quot;-&quot;??_-;_-@_-">
                  <c:v>64867050</c:v>
                </c:pt>
                <c:pt idx="59" formatCode="_-* #,##0_-;\-* #,##0_-;_-* &quot;-&quot;??_-;_-@_-">
                  <c:v>70426598</c:v>
                </c:pt>
                <c:pt idx="60" formatCode="_-* #,##0_-;\-* #,##0_-;_-* &quot;-&quot;??_-;_-@_-">
                  <c:v>73697701</c:v>
                </c:pt>
                <c:pt idx="61" formatCode="_-* #,##0_-;\-* #,##0_-;_-* &quot;-&quot;??_-;_-@_-">
                  <c:v>77200099</c:v>
                </c:pt>
                <c:pt idx="62" formatCode="_-* #,##0_-;\-* #,##0_-;_-* &quot;-&quot;??_-;_-@_-">
                  <c:v>79135704</c:v>
                </c:pt>
                <c:pt idx="63" formatCode="_-* #,##0_-;\-* #,##0_-;_-* &quot;-&quot;??_-;_-@_-">
                  <c:v>81978035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C-4B8F-9852-CF4850F55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728512"/>
        <c:axId val="1969730176"/>
      </c:lineChart>
      <c:catAx>
        <c:axId val="19697285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730176"/>
        <c:crosses val="autoZero"/>
        <c:auto val="1"/>
        <c:lblAlgn val="ctr"/>
        <c:lblOffset val="100"/>
        <c:noMultiLvlLbl val="0"/>
      </c:catAx>
      <c:valAx>
        <c:axId val="19697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72851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/>
              <a:t>Proposta</a:t>
            </a:r>
            <a:r>
              <a:rPr lang="pt-BR" sz="2000" baseline="0"/>
              <a:t> de Metas x Metas Vigentes </a:t>
            </a:r>
            <a:endParaRPr lang="pt-B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'Cálculo IC Matriz'!$A$351</c:f>
              <c:strCache>
                <c:ptCount val="1"/>
                <c:pt idx="0">
                  <c:v>CBIOs TOTAIS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'Cálculo IC Matriz'!$B$324:$BM$324</c:f>
              <c:numCache>
                <c:formatCode>0</c:formatCode>
                <c:ptCount val="64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</c:numCache>
            </c:numRef>
          </c:cat>
          <c:val>
            <c:numRef>
              <c:f>'Cálculo IC Matriz'!$B$351:$BM$351</c:f>
              <c:numCache>
                <c:formatCode>#,##0</c:formatCode>
                <c:ptCount val="64"/>
                <c:pt idx="52" formatCode="_-* #,##0_-;\-* #,##0_-;_-* &quot;-&quot;??_-;_-@_-">
                  <c:v>31659127</c:v>
                </c:pt>
                <c:pt idx="53" formatCode="_-* #,##0_-;\-* #,##0_-;_-* &quot;-&quot;??_-;_-@_-">
                  <c:v>35127546</c:v>
                </c:pt>
                <c:pt idx="54" formatCode="_-* #,##0_-;\-* #,##0_-;_-* &quot;-&quot;??_-;_-@_-">
                  <c:v>38777122</c:v>
                </c:pt>
                <c:pt idx="55" formatCode="_-* #,##0_-;\-* #,##0_-;_-* &quot;-&quot;??_-;_-@_-">
                  <c:v>42555707</c:v>
                </c:pt>
                <c:pt idx="56" formatCode="_-* #,##0_-;\-* #,##0_-;_-* &quot;-&quot;??_-;_-@_-">
                  <c:v>48090560</c:v>
                </c:pt>
                <c:pt idx="57" formatCode="_-* #,##0_-;\-* #,##0_-;_-* &quot;-&quot;??_-;_-@_-">
                  <c:v>52369617</c:v>
                </c:pt>
                <c:pt idx="58" formatCode="_-* #,##0_-;\-* #,##0_-;_-* &quot;-&quot;??_-;_-@_-">
                  <c:v>56406130</c:v>
                </c:pt>
                <c:pt idx="59" formatCode="_-* #,##0_-;\-* #,##0_-;_-* &quot;-&quot;??_-;_-@_-">
                  <c:v>61240520</c:v>
                </c:pt>
                <c:pt idx="60" formatCode="_-* #,##0_-;\-* #,##0_-;_-* &quot;-&quot;??_-;_-@_-">
                  <c:v>64084957</c:v>
                </c:pt>
                <c:pt idx="61" formatCode="_-* #,##0_-;\-* #,##0_-;_-* &quot;-&quot;??_-;_-@_-">
                  <c:v>67130521</c:v>
                </c:pt>
                <c:pt idx="62" formatCode="_-* #,##0_-;\-* #,##0_-;_-* &quot;-&quot;??_-;_-@_-">
                  <c:v>68813656</c:v>
                </c:pt>
                <c:pt idx="63" formatCode="_-* #,##0_-;\-* #,##0_-;_-* &quot;-&quot;??_-;_-@_-">
                  <c:v>71285248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9-4D34-ABF7-5BB3E52A3E79}"/>
            </c:ext>
          </c:extLst>
        </c:ser>
        <c:ser>
          <c:idx val="1"/>
          <c:order val="1"/>
          <c:tx>
            <c:strRef>
              <c:f>'Cálculo IC Matriz'!$A$358</c:f>
              <c:strCache>
                <c:ptCount val="1"/>
                <c:pt idx="0">
                  <c:v>CBIOS (Resolução 13/2022)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'Cálculo IC Matriz'!$B$324:$BM$324</c:f>
              <c:numCache>
                <c:formatCode>0</c:formatCode>
                <c:ptCount val="64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</c:numCache>
            </c:numRef>
          </c:cat>
          <c:val>
            <c:numRef>
              <c:f>'Cálculo IC Matriz'!$B$358:$BM$358</c:f>
              <c:numCache>
                <c:formatCode>#,##0</c:formatCode>
                <c:ptCount val="64"/>
                <c:pt idx="54" formatCode="_-* #,##0_-;\-* #,##0_-;_-* &quot;-&quot;??_-;_-@_-">
                  <c:v>50810000</c:v>
                </c:pt>
                <c:pt idx="55" formatCode="_-* #,##0_-;\-* #,##0_-;_-* &quot;-&quot;??_-;_-@_-">
                  <c:v>58910000</c:v>
                </c:pt>
                <c:pt idx="56" formatCode="_-* #,##0_-;\-* #,##0_-;_-* &quot;-&quot;??_-;_-@_-">
                  <c:v>66490000</c:v>
                </c:pt>
                <c:pt idx="57" formatCode="_-* #,##0_-;\-* #,##0_-;_-* &quot;-&quot;??_-;_-@_-">
                  <c:v>72930000</c:v>
                </c:pt>
                <c:pt idx="58" formatCode="_-* #,##0_-;\-* #,##0_-;_-* &quot;-&quot;??_-;_-@_-">
                  <c:v>79290000</c:v>
                </c:pt>
                <c:pt idx="59" formatCode="_-* #,##0_-;\-* #,##0_-;_-* &quot;-&quot;??_-;_-@_-">
                  <c:v>85510000</c:v>
                </c:pt>
                <c:pt idx="60" formatCode="_-* #,##0_-;\-* #,##0_-;_-* &quot;-&quot;??_-;_-@_-">
                  <c:v>90670000</c:v>
                </c:pt>
                <c:pt idx="61" formatCode="_-* #,##0_-;\-* #,##0_-;_-* &quot;-&quot;??_-;_-@_-">
                  <c:v>95670000</c:v>
                </c:pt>
                <c:pt idx="62" formatCode="_-* #,##0_-;\-* #,##0_-;_-* &quot;-&quot;??_-;_-@_-">
                  <c:v>99220000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9-4D34-ABF7-5BB3E52A3E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0726079"/>
        <c:axId val="800714847"/>
      </c:lineChart>
      <c:catAx>
        <c:axId val="80072607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714847"/>
        <c:crosses val="autoZero"/>
        <c:auto val="1"/>
        <c:lblAlgn val="ctr"/>
        <c:lblOffset val="100"/>
        <c:noMultiLvlLbl val="0"/>
      </c:catAx>
      <c:valAx>
        <c:axId val="80071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72607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Emissões x Demanda Energética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'Cálculo IC Matriz'!$A$287</c:f>
              <c:strCache>
                <c:ptCount val="1"/>
                <c:pt idx="0">
                  <c:v>Demanda Total em MJ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'Cálculo IC Matriz'!$B$285:$BM$285</c:f>
              <c:numCache>
                <c:formatCode>0</c:formatCode>
                <c:ptCount val="64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</c:numCache>
            </c:numRef>
          </c:cat>
          <c:val>
            <c:numRef>
              <c:f>'Cálculo IC Matriz'!$B$287:$BM$287</c:f>
              <c:numCache>
                <c:formatCode>#,##0</c:formatCode>
                <c:ptCount val="64"/>
                <c:pt idx="0">
                  <c:v>532203565</c:v>
                </c:pt>
                <c:pt idx="1">
                  <c:v>587012264</c:v>
                </c:pt>
                <c:pt idx="2">
                  <c:v>667793512</c:v>
                </c:pt>
                <c:pt idx="3">
                  <c:v>786392187</c:v>
                </c:pt>
                <c:pt idx="4">
                  <c:v>836911741</c:v>
                </c:pt>
                <c:pt idx="5">
                  <c:v>895539498.00000012</c:v>
                </c:pt>
                <c:pt idx="6">
                  <c:v>966694849.00000012</c:v>
                </c:pt>
                <c:pt idx="7">
                  <c:v>982914963</c:v>
                </c:pt>
                <c:pt idx="8">
                  <c:v>1055765634</c:v>
                </c:pt>
                <c:pt idx="9">
                  <c:v>1112195367</c:v>
                </c:pt>
                <c:pt idx="10">
                  <c:v>1091959704.0000002</c:v>
                </c:pt>
                <c:pt idx="11">
                  <c:v>1069359660.0000001</c:v>
                </c:pt>
                <c:pt idx="12">
                  <c:v>1090487498</c:v>
                </c:pt>
                <c:pt idx="13">
                  <c:v>1055309189</c:v>
                </c:pt>
                <c:pt idx="14">
                  <c:v>1067426592.0000001</c:v>
                </c:pt>
                <c:pt idx="15">
                  <c:v>1134433420</c:v>
                </c:pt>
                <c:pt idx="16">
                  <c:v>1308647340</c:v>
                </c:pt>
                <c:pt idx="17">
                  <c:v>1320776955</c:v>
                </c:pt>
                <c:pt idx="18">
                  <c:v>1347772748</c:v>
                </c:pt>
                <c:pt idx="19">
                  <c:v>1443457710</c:v>
                </c:pt>
                <c:pt idx="20">
                  <c:v>1436836044</c:v>
                </c:pt>
                <c:pt idx="21">
                  <c:v>1510955109</c:v>
                </c:pt>
                <c:pt idx="22">
                  <c:v>1515036819</c:v>
                </c:pt>
                <c:pt idx="23">
                  <c:v>1581455637</c:v>
                </c:pt>
                <c:pt idx="24">
                  <c:v>1668301465</c:v>
                </c:pt>
                <c:pt idx="25">
                  <c:v>1827482545</c:v>
                </c:pt>
                <c:pt idx="26">
                  <c:v>1966590933</c:v>
                </c:pt>
                <c:pt idx="27">
                  <c:v>2076093224.0000005</c:v>
                </c:pt>
                <c:pt idx="28">
                  <c:v>2163689182</c:v>
                </c:pt>
                <c:pt idx="29">
                  <c:v>2141039016.0000005</c:v>
                </c:pt>
                <c:pt idx="30">
                  <c:v>2128570284</c:v>
                </c:pt>
                <c:pt idx="31">
                  <c:v>2165413091.0000005</c:v>
                </c:pt>
                <c:pt idx="32">
                  <c:v>2229716715</c:v>
                </c:pt>
                <c:pt idx="33">
                  <c:v>2186164243.0000005</c:v>
                </c:pt>
                <c:pt idx="34">
                  <c:v>2320338883</c:v>
                </c:pt>
                <c:pt idx="35">
                  <c:v>2361124097.8085618</c:v>
                </c:pt>
                <c:pt idx="36">
                  <c:v>2401432413.2445335</c:v>
                </c:pt>
                <c:pt idx="37">
                  <c:v>2586675699.5145345</c:v>
                </c:pt>
                <c:pt idx="38">
                  <c:v>2806993759.6534042</c:v>
                </c:pt>
                <c:pt idx="39">
                  <c:v>2811713997.5914993</c:v>
                </c:pt>
                <c:pt idx="40">
                  <c:v>3100329248.5295343</c:v>
                </c:pt>
                <c:pt idx="41">
                  <c:v>3277804280.1059675</c:v>
                </c:pt>
                <c:pt idx="42">
                  <c:v>3498958207.7174463</c:v>
                </c:pt>
                <c:pt idx="43">
                  <c:v>3670914481.4413786</c:v>
                </c:pt>
                <c:pt idx="44">
                  <c:v>3806735388.7510467</c:v>
                </c:pt>
                <c:pt idx="45">
                  <c:v>3737495848.9654274</c:v>
                </c:pt>
                <c:pt idx="46">
                  <c:v>3642970136.0606594</c:v>
                </c:pt>
                <c:pt idx="47">
                  <c:v>3699054004.3104315</c:v>
                </c:pt>
                <c:pt idx="48">
                  <c:v>3667700100.5888963</c:v>
                </c:pt>
                <c:pt idx="49">
                  <c:v>3785284323.1623964</c:v>
                </c:pt>
                <c:pt idx="50">
                  <c:v>3566265633.6218238</c:v>
                </c:pt>
                <c:pt idx="51">
                  <c:v>3812595098.4034934</c:v>
                </c:pt>
                <c:pt idx="52">
                  <c:v>3999931115.1456251</c:v>
                </c:pt>
                <c:pt idx="53">
                  <c:v>4160109694.3471031</c:v>
                </c:pt>
                <c:pt idx="54">
                  <c:v>4254105691.7054057</c:v>
                </c:pt>
                <c:pt idx="55">
                  <c:v>4401385848.2440672</c:v>
                </c:pt>
                <c:pt idx="56">
                  <c:v>4458449832.1221485</c:v>
                </c:pt>
                <c:pt idx="57">
                  <c:v>4530630475.6042604</c:v>
                </c:pt>
                <c:pt idx="58">
                  <c:v>4605518338.0403204</c:v>
                </c:pt>
                <c:pt idx="59">
                  <c:v>4685463152.9355478</c:v>
                </c:pt>
                <c:pt idx="60">
                  <c:v>4766873935.5938931</c:v>
                </c:pt>
                <c:pt idx="61">
                  <c:v>4852502118.053834</c:v>
                </c:pt>
                <c:pt idx="62">
                  <c:v>4941500407.4786043</c:v>
                </c:pt>
                <c:pt idx="63">
                  <c:v>5035185310.6744432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0A4-4B41-A145-EAA3FDFEF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5120"/>
        <c:axId val="538193328"/>
      </c:lineChart>
      <c:lineChart>
        <c:grouping val="standard"/>
        <c:varyColors val="0"/>
        <c:ser>
          <c:idx val="1"/>
          <c:order val="1"/>
          <c:tx>
            <c:strRef>
              <c:f>'Cálculo IC Matriz'!$A$288</c:f>
              <c:strCache>
                <c:ptCount val="1"/>
                <c:pt idx="0">
                  <c:v>Emissões Totais em mil ton CO2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'Cálculo IC Matriz'!$B$285:$BM$285</c:f>
              <c:numCache>
                <c:formatCode>0</c:formatCode>
                <c:ptCount val="64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</c:numCache>
            </c:numRef>
          </c:cat>
          <c:val>
            <c:numRef>
              <c:f>'Cálculo IC Matriz'!$B$288:$BM$288</c:f>
              <c:numCache>
                <c:formatCode>#,##0</c:formatCode>
                <c:ptCount val="64"/>
                <c:pt idx="0">
                  <c:v>46079.035921500006</c:v>
                </c:pt>
                <c:pt idx="1">
                  <c:v>50753.20567860001</c:v>
                </c:pt>
                <c:pt idx="2">
                  <c:v>57596.683027799998</c:v>
                </c:pt>
                <c:pt idx="3">
                  <c:v>68025.637026300014</c:v>
                </c:pt>
                <c:pt idx="4">
                  <c:v>72571.748760900009</c:v>
                </c:pt>
                <c:pt idx="5">
                  <c:v>77691.379747200015</c:v>
                </c:pt>
                <c:pt idx="6">
                  <c:v>83838.312578099998</c:v>
                </c:pt>
                <c:pt idx="7">
                  <c:v>84589.0241847</c:v>
                </c:pt>
                <c:pt idx="8">
                  <c:v>89746.030814600017</c:v>
                </c:pt>
                <c:pt idx="9">
                  <c:v>93653.364730300003</c:v>
                </c:pt>
                <c:pt idx="10">
                  <c:v>91287.806292600013</c:v>
                </c:pt>
                <c:pt idx="11">
                  <c:v>89602.171368000025</c:v>
                </c:pt>
                <c:pt idx="12">
                  <c:v>89901.419977200014</c:v>
                </c:pt>
                <c:pt idx="13">
                  <c:v>84993.851466100023</c:v>
                </c:pt>
                <c:pt idx="14">
                  <c:v>84152.033851800006</c:v>
                </c:pt>
                <c:pt idx="15">
                  <c:v>88018.07083300002</c:v>
                </c:pt>
                <c:pt idx="16">
                  <c:v>99831.406416000027</c:v>
                </c:pt>
                <c:pt idx="17">
                  <c:v>100610.6517285</c:v>
                </c:pt>
                <c:pt idx="18">
                  <c:v>102122.9568862</c:v>
                </c:pt>
                <c:pt idx="19">
                  <c:v>109266.44298699999</c:v>
                </c:pt>
                <c:pt idx="20">
                  <c:v>110324.0256906</c:v>
                </c:pt>
                <c:pt idx="21">
                  <c:v>116140.94965110002</c:v>
                </c:pt>
                <c:pt idx="22">
                  <c:v>116790.64027110001</c:v>
                </c:pt>
                <c:pt idx="23">
                  <c:v>121924.96055430001</c:v>
                </c:pt>
                <c:pt idx="24">
                  <c:v>128436.3171655</c:v>
                </c:pt>
                <c:pt idx="25">
                  <c:v>141721.19277850003</c:v>
                </c:pt>
                <c:pt idx="26">
                  <c:v>153118.73408570004</c:v>
                </c:pt>
                <c:pt idx="27">
                  <c:v>163197.30421960002</c:v>
                </c:pt>
                <c:pt idx="28">
                  <c:v>171105.95545480002</c:v>
                </c:pt>
                <c:pt idx="29">
                  <c:v>169048.8333274</c:v>
                </c:pt>
                <c:pt idx="30">
                  <c:v>170345.29574560001</c:v>
                </c:pt>
                <c:pt idx="31">
                  <c:v>174594.14169990001</c:v>
                </c:pt>
                <c:pt idx="32">
                  <c:v>178375.77751410002</c:v>
                </c:pt>
                <c:pt idx="33">
                  <c:v>175332.10175199999</c:v>
                </c:pt>
                <c:pt idx="34">
                  <c:v>185372.40349190004</c:v>
                </c:pt>
                <c:pt idx="35">
                  <c:v>187640.89888614937</c:v>
                </c:pt>
                <c:pt idx="36">
                  <c:v>192488.10154894419</c:v>
                </c:pt>
                <c:pt idx="37">
                  <c:v>202439.74618112453</c:v>
                </c:pt>
                <c:pt idx="38">
                  <c:v>214212.98687818131</c:v>
                </c:pt>
                <c:pt idx="39">
                  <c:v>211860.71626659724</c:v>
                </c:pt>
                <c:pt idx="40">
                  <c:v>234847.15470561117</c:v>
                </c:pt>
                <c:pt idx="41">
                  <c:v>253123.04332200083</c:v>
                </c:pt>
                <c:pt idx="42">
                  <c:v>274077.51071167679</c:v>
                </c:pt>
                <c:pt idx="43">
                  <c:v>283808.41917916073</c:v>
                </c:pt>
                <c:pt idx="44">
                  <c:v>291945.75483239361</c:v>
                </c:pt>
                <c:pt idx="45">
                  <c:v>278823.78692654934</c:v>
                </c:pt>
                <c:pt idx="46">
                  <c:v>274516.74769666215</c:v>
                </c:pt>
                <c:pt idx="47">
                  <c:v>278491.42689423368</c:v>
                </c:pt>
                <c:pt idx="48">
                  <c:v>268989.27981229028</c:v>
                </c:pt>
                <c:pt idx="49">
                  <c:v>273841.47249285749</c:v>
                </c:pt>
                <c:pt idx="50">
                  <c:v>259018.62550662688</c:v>
                </c:pt>
                <c:pt idx="51">
                  <c:v>281054.15466634894</c:v>
                </c:pt>
                <c:pt idx="52">
                  <c:v>296068.7287506811</c:v>
                </c:pt>
                <c:pt idx="53">
                  <c:v>307336.89883410162</c:v>
                </c:pt>
                <c:pt idx="54">
                  <c:v>309571.27098660264</c:v>
                </c:pt>
                <c:pt idx="55">
                  <c:v>315579.37027548562</c:v>
                </c:pt>
                <c:pt idx="56">
                  <c:v>311957.73309363524</c:v>
                </c:pt>
                <c:pt idx="57">
                  <c:v>311435.5404134345</c:v>
                </c:pt>
                <c:pt idx="58">
                  <c:v>311655.431321243</c:v>
                </c:pt>
                <c:pt idx="59">
                  <c:v>312426.6916524549</c:v>
                </c:pt>
                <c:pt idx="60">
                  <c:v>314709.01257972309</c:v>
                </c:pt>
                <c:pt idx="61">
                  <c:v>318130.05730907863</c:v>
                </c:pt>
                <c:pt idx="62">
                  <c:v>323371.90782573546</c:v>
                </c:pt>
                <c:pt idx="63">
                  <c:v>328394.9606822285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0A4-4B41-A145-EAA3FDFEF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57360"/>
        <c:axId val="903380464"/>
      </c:lineChart>
      <c:catAx>
        <c:axId val="1851851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8193328"/>
        <c:crosses val="autoZero"/>
        <c:auto val="1"/>
        <c:lblAlgn val="ctr"/>
        <c:lblOffset val="100"/>
        <c:noMultiLvlLbl val="0"/>
      </c:catAx>
      <c:valAx>
        <c:axId val="5381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185120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90338046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57360"/>
        <c:crosses val="max"/>
        <c:crossBetween val="between"/>
      </c:valAx>
      <c:catAx>
        <c:axId val="19055736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903380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2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2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30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30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40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2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30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165099</xdr:rowOff>
    </xdr:from>
    <xdr:to>
      <xdr:col>17</xdr:col>
      <xdr:colOff>305856</xdr:colOff>
      <xdr:row>32</xdr:row>
      <xdr:rowOff>170949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6109A45-B1A8-474B-8589-CFFCCBD47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79799"/>
          <a:ext cx="16532827" cy="36253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14463346" cy="901944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1457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E851D5-08C8-8458-95B8-E8B2C3E70E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1457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28EE8-083A-8FAA-6F25-A0B5F789A0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1457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4A98D1-FE97-0F74-58E6-EA619C90C6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4463346" cy="901944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5</xdr:row>
      <xdr:rowOff>0</xdr:rowOff>
    </xdr:from>
    <xdr:ext cx="7772400" cy="4818184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571500"/>
          <a:ext cx="7772400" cy="4818184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28</xdr:row>
      <xdr:rowOff>69850</xdr:rowOff>
    </xdr:from>
    <xdr:ext cx="7772400" cy="2296203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5022850"/>
          <a:ext cx="7772400" cy="2296203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14463346" cy="901944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14463346" cy="901944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1457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N93"/>
  <sheetViews>
    <sheetView tabSelected="1" zoomScale="51" zoomScaleNormal="51" workbookViewId="0">
      <pane ySplit="2" topLeftCell="A55" activePane="bottomLeft" state="frozen"/>
      <selection pane="bottomLeft" activeCell="A57" sqref="A57"/>
    </sheetView>
  </sheetViews>
  <sheetFormatPr defaultColWidth="8.81640625" defaultRowHeight="14.5" x14ac:dyDescent="0.35"/>
  <cols>
    <col min="1" max="1" width="65.6328125" customWidth="1"/>
    <col min="2" max="4" width="20.7265625" customWidth="1"/>
    <col min="5" max="5" width="23.453125" bestFit="1" customWidth="1"/>
    <col min="6" max="6" width="21.26953125" customWidth="1"/>
    <col min="7" max="7" width="19.453125" customWidth="1"/>
    <col min="8" max="8" width="19.7265625" customWidth="1"/>
    <col min="9" max="9" width="21" customWidth="1"/>
    <col min="10" max="10" width="21.81640625" customWidth="1"/>
    <col min="11" max="11" width="21.54296875" customWidth="1"/>
    <col min="12" max="12" width="21" customWidth="1"/>
    <col min="13" max="23" width="12.7265625" customWidth="1"/>
  </cols>
  <sheetData>
    <row r="1" spans="1:12" s="183" customFormat="1" ht="26" x14ac:dyDescent="0.6">
      <c r="A1" s="214"/>
      <c r="B1" s="214">
        <v>2023</v>
      </c>
      <c r="C1" s="214">
        <v>2024</v>
      </c>
      <c r="D1" s="214">
        <v>2025</v>
      </c>
      <c r="E1" s="214">
        <v>2026</v>
      </c>
      <c r="F1" s="214">
        <v>2027</v>
      </c>
      <c r="G1" s="214">
        <v>2028</v>
      </c>
      <c r="H1" s="214">
        <v>2029</v>
      </c>
      <c r="I1" s="214">
        <v>2030</v>
      </c>
      <c r="J1" s="214">
        <v>2031</v>
      </c>
      <c r="K1" s="214">
        <v>2032</v>
      </c>
      <c r="L1" s="214">
        <v>2033</v>
      </c>
    </row>
    <row r="2" spans="1:12" s="183" customFormat="1" ht="26" x14ac:dyDescent="0.6">
      <c r="A2" s="215" t="s">
        <v>367</v>
      </c>
      <c r="B2" s="216">
        <f>'Cálculo IC Matriz'!BC286</f>
        <v>73.877114166417613</v>
      </c>
      <c r="C2" s="216">
        <f>'Cálculo IC Matriz'!BD286</f>
        <v>72.769999953268737</v>
      </c>
      <c r="D2" s="216">
        <f>'Cálculo IC Matriz'!BE286</f>
        <v>71.70000112609668</v>
      </c>
      <c r="E2" s="216">
        <f>'Cálculo IC Matriz'!BF286</f>
        <v>69.96999962768416</v>
      </c>
      <c r="F2" s="216">
        <f>'Cálculo IC Matriz'!BG286</f>
        <v>68.740000335581911</v>
      </c>
      <c r="G2" s="216">
        <f>'Cálculo IC Matriz'!BH286</f>
        <v>67.670001169478468</v>
      </c>
      <c r="H2" s="216">
        <f>'Cálculo IC Matriz'!BI286</f>
        <v>66.680001838604269</v>
      </c>
      <c r="I2" s="216">
        <f>'Cálculo IC Matriz'!BJ286</f>
        <v>66.019999024898539</v>
      </c>
      <c r="J2" s="216">
        <f>'Cálculo IC Matriz'!BK286</f>
        <v>65.560003802052805</v>
      </c>
      <c r="K2" s="216">
        <f>'Cálculo IC Matriz'!BL286</f>
        <v>65.440024518936681</v>
      </c>
      <c r="L2" s="216">
        <f>'Cálculo IC Matriz'!BM286</f>
        <v>65.220034699823458</v>
      </c>
    </row>
    <row r="3" spans="1:12" s="183" customFormat="1" ht="23.5" x14ac:dyDescent="0.55000000000000004">
      <c r="A3" s="188" t="s">
        <v>365</v>
      </c>
      <c r="B3" s="189">
        <f>'Cálculo IC Matriz'!BC289</f>
        <v>7.3230399682528979E-3</v>
      </c>
      <c r="C3" s="189">
        <f>'Cálculo IC Matriz'!BD289</f>
        <v>-7.7725910314773161E-3</v>
      </c>
      <c r="D3" s="189">
        <f>'Cálculo IC Matriz'!BE289</f>
        <v>-2.2362149428702516E-2</v>
      </c>
      <c r="E3" s="189">
        <f>'Cálculo IC Matriz'!BF289</f>
        <v>-4.5950920974447307E-2</v>
      </c>
      <c r="F3" s="189">
        <f>'Cálculo IC Matriz'!BG289</f>
        <v>-6.2722104311254689E-2</v>
      </c>
      <c r="G3" s="189">
        <f>'Cálculo IC Matriz'!BH289</f>
        <v>-7.7311667329848732E-2</v>
      </c>
      <c r="H3" s="189">
        <f>'Cálculo IC Matriz'!BI289</f>
        <v>-9.0810423295008658E-2</v>
      </c>
      <c r="I3" s="190">
        <f>'Cálculo IC Matriz'!BJ289</f>
        <v>-9.9809638386058719E-2</v>
      </c>
      <c r="J3" s="189">
        <f>'Cálculo IC Matriz'!BK289</f>
        <v>-0.10608172672459415</v>
      </c>
      <c r="K3" s="189">
        <f>'Cálculo IC Matriz'!BL289</f>
        <v>-0.10771765819762791</v>
      </c>
      <c r="L3" s="189">
        <f>'Cálculo IC Matriz'!BM289</f>
        <v>-0.11071724495533497</v>
      </c>
    </row>
    <row r="4" spans="1:12" s="183" customFormat="1" ht="23.5" x14ac:dyDescent="0.55000000000000004">
      <c r="A4" s="188" t="s">
        <v>366</v>
      </c>
      <c r="B4" s="191">
        <f>'Cálculo IC Matriz'!BC351</f>
        <v>35127546</v>
      </c>
      <c r="C4" s="191">
        <f>'Cálculo IC Matriz'!BD351</f>
        <v>38777122</v>
      </c>
      <c r="D4" s="191">
        <f>'Cálculo IC Matriz'!BE351</f>
        <v>42555707</v>
      </c>
      <c r="E4" s="191">
        <f>'Cálculo IC Matriz'!BF351</f>
        <v>48090560</v>
      </c>
      <c r="F4" s="191">
        <f>'Cálculo IC Matriz'!BG351</f>
        <v>52369617</v>
      </c>
      <c r="G4" s="191">
        <f>'Cálculo IC Matriz'!BH351</f>
        <v>56406130</v>
      </c>
      <c r="H4" s="191">
        <f>'Cálculo IC Matriz'!BI351</f>
        <v>61240520</v>
      </c>
      <c r="I4" s="191">
        <f>'Cálculo IC Matriz'!BJ351</f>
        <v>64084957</v>
      </c>
      <c r="J4" s="191">
        <f>'Cálculo IC Matriz'!BK351</f>
        <v>67130521</v>
      </c>
      <c r="K4" s="191">
        <f>'Cálculo IC Matriz'!BL351</f>
        <v>68813656</v>
      </c>
      <c r="L4" s="191">
        <f>'Cálculo IC Matriz'!BM351</f>
        <v>71285248</v>
      </c>
    </row>
    <row r="5" spans="1:12" s="183" customFormat="1" ht="6.75" customHeight="1" x14ac:dyDescent="0.55000000000000004">
      <c r="A5" s="192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</row>
    <row r="6" spans="1:12" s="183" customFormat="1" ht="23.5" x14ac:dyDescent="0.55000000000000004">
      <c r="A6" s="212" t="s">
        <v>383</v>
      </c>
      <c r="B6" s="213">
        <f>'Cálculo IC Matriz'!BC281</f>
        <v>0.21599187348354509</v>
      </c>
      <c r="C6" s="213">
        <f>'Cálculo IC Matriz'!BD281</f>
        <v>0.23059927328162133</v>
      </c>
      <c r="D6" s="213">
        <f>'Cálculo IC Matriz'!BE281</f>
        <v>0.24410281914113943</v>
      </c>
      <c r="E6" s="213">
        <f>'Cálculo IC Matriz'!BF281</f>
        <v>0.26959493607287993</v>
      </c>
      <c r="F6" s="213">
        <f>'Cálculo IC Matriz'!BG281</f>
        <v>0.2808928257063511</v>
      </c>
      <c r="G6" s="213">
        <f>'Cálculo IC Matriz'!BH281</f>
        <v>0.28924156440860388</v>
      </c>
      <c r="H6" s="213">
        <f>'Cálculo IC Matriz'!BI281</f>
        <v>0.30182055610930381</v>
      </c>
      <c r="I6" s="213">
        <f>'Cálculo IC Matriz'!BJ281</f>
        <v>0.30302192486371521</v>
      </c>
      <c r="J6" s="213">
        <f>'Cálculo IC Matriz'!BK281</f>
        <v>0.30673484982635074</v>
      </c>
      <c r="K6" s="213">
        <f>'Cálculo IC Matriz'!BL281</f>
        <v>0.30581903684708561</v>
      </c>
      <c r="L6" s="213">
        <f>'Cálculo IC Matriz'!BM281</f>
        <v>0.30863779658154983</v>
      </c>
    </row>
    <row r="7" spans="1:12" s="183" customFormat="1" ht="23.5" x14ac:dyDescent="0.55000000000000004">
      <c r="A7" s="188" t="s">
        <v>374</v>
      </c>
      <c r="B7" s="198">
        <f>+'Cálculo IC Matriz'!BC149*1000</f>
        <v>31732239.155526485</v>
      </c>
      <c r="C7" s="198">
        <f>+'Cálculo IC Matriz'!BD149*1000</f>
        <v>31831646.148054704</v>
      </c>
      <c r="D7" s="198">
        <f>+'Cálculo IC Matriz'!BE149*1000</f>
        <v>30417890.999917448</v>
      </c>
      <c r="E7" s="198">
        <f>+'Cálculo IC Matriz'!BF149*1000</f>
        <v>27399214.811010174</v>
      </c>
      <c r="F7" s="198">
        <f>+'Cálculo IC Matriz'!BG149*1000</f>
        <v>26058916.237708863</v>
      </c>
      <c r="G7" s="198">
        <f>+'Cálculo IC Matriz'!BH149*1000</f>
        <v>24958776.848977126</v>
      </c>
      <c r="H7" s="198">
        <f>+'Cálculo IC Matriz'!BI149*1000</f>
        <v>23314473.397499606</v>
      </c>
      <c r="I7" s="198">
        <f>+'Cálculo IC Matriz'!BJ149*1000</f>
        <v>23313691.206158526</v>
      </c>
      <c r="J7" s="198">
        <f>+'Cálculo IC Matriz'!BK149*1000</f>
        <v>23011905.951791361</v>
      </c>
      <c r="K7" s="198">
        <f>+'Cálculo IC Matriz'!BL149*1000</f>
        <v>23459420.147712234</v>
      </c>
      <c r="L7" s="198">
        <f>+'Cálculo IC Matriz'!BM149*1000</f>
        <v>23415365.971111294</v>
      </c>
    </row>
    <row r="8" spans="1:12" s="183" customFormat="1" ht="23.5" x14ac:dyDescent="0.55000000000000004">
      <c r="A8" s="188" t="s">
        <v>375</v>
      </c>
      <c r="B8" s="198">
        <f>('Cálculo IC Matriz'!BC86+'Cálculo IC Matriz'!BC88+'Cálculo IC Matriz'!BC89)*1000</f>
        <v>56586159.917168066</v>
      </c>
      <c r="C8" s="198">
        <f>('Cálculo IC Matriz'!BD86+'Cálculo IC Matriz'!BD88+'Cálculo IC Matriz'!BD89)*1000</f>
        <v>56699657.032352246</v>
      </c>
      <c r="D8" s="198">
        <f>('Cálculo IC Matriz'!BE86+'Cálculo IC Matriz'!BE88+'Cálculo IC Matriz'!BE89)*1000</f>
        <v>59377142.473035522</v>
      </c>
      <c r="E8" s="198">
        <f>('Cálculo IC Matriz'!BF86+'Cálculo IC Matriz'!BF88+'Cálculo IC Matriz'!BF89)*1000</f>
        <v>60007499.325257875</v>
      </c>
      <c r="F8" s="198">
        <f>('Cálculo IC Matriz'!BG86+'Cálculo IC Matriz'!BG88+'Cálculo IC Matriz'!BG89)*1000</f>
        <v>60414121.042038202</v>
      </c>
      <c r="G8" s="198">
        <f>('Cálculo IC Matriz'!BH86+'Cálculo IC Matriz'!BH88+'Cálculo IC Matriz'!BH89)*1000</f>
        <v>60955165.73579967</v>
      </c>
      <c r="H8" s="198">
        <f>('Cálculo IC Matriz'!BI86+'Cálculo IC Matriz'!BI88+'Cálculo IC Matriz'!BI89)*1000</f>
        <v>62207659.150969945</v>
      </c>
      <c r="I8" s="198">
        <f>('Cálculo IC Matriz'!BJ86+'Cálculo IC Matriz'!BJ88+'Cálculo IC Matriz'!BJ89)*1000</f>
        <v>62686530.019655377</v>
      </c>
      <c r="J8" s="198">
        <f>('Cálculo IC Matriz'!BK86+'Cálculo IC Matriz'!BK88+'Cálculo IC Matriz'!BK89)*1000</f>
        <v>63907379.445377283</v>
      </c>
      <c r="K8" s="198">
        <f>('Cálculo IC Matriz'!BL86+'Cálculo IC Matriz'!BL88+'Cálculo IC Matriz'!BL89)*1000</f>
        <v>65120915.698978223</v>
      </c>
      <c r="L8" s="198">
        <f>('Cálculo IC Matriz'!BM86+'Cálculo IC Matriz'!BM88+'Cálculo IC Matriz'!BM89)*1000</f>
        <v>66328597.812334538</v>
      </c>
    </row>
    <row r="9" spans="1:12" s="183" customFormat="1" ht="7" customHeight="1" x14ac:dyDescent="0.55000000000000004">
      <c r="A9" s="192"/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</row>
    <row r="10" spans="1:12" s="183" customFormat="1" ht="23.5" x14ac:dyDescent="0.55000000000000004">
      <c r="A10" s="199" t="s">
        <v>368</v>
      </c>
      <c r="B10" s="200">
        <f>'Cálculo IC Matriz'!BC363*1000</f>
        <v>11736581.605468702</v>
      </c>
      <c r="C10" s="200">
        <f>'Cálculo IC Matriz'!BD363*1000</f>
        <v>11773348.575307906</v>
      </c>
      <c r="D10" s="200">
        <f>'Cálculo IC Matriz'!BE363*1000</f>
        <v>11250452.835585907</v>
      </c>
      <c r="E10" s="200">
        <f>'Cálculo IC Matriz'!BF363*1000</f>
        <v>11742520.633290075</v>
      </c>
      <c r="F10" s="200">
        <f>'Cálculo IC Matriz'!BG363*1000</f>
        <v>11168106.959018083</v>
      </c>
      <c r="G10" s="200">
        <f>'Cálculo IC Matriz'!BH363*1000</f>
        <v>10696618.649561627</v>
      </c>
      <c r="H10" s="200">
        <f>'Cálculo IC Matriz'!BI363*1000</f>
        <v>9991917.170356974</v>
      </c>
      <c r="I10" s="200">
        <f>'Cálculo IC Matriz'!BJ363*1000</f>
        <v>9991581.9454965107</v>
      </c>
      <c r="J10" s="200">
        <f>'Cálculo IC Matriz'!BK363*1000</f>
        <v>9862245.4079105835</v>
      </c>
      <c r="K10" s="200">
        <f>'Cálculo IC Matriz'!BL363*1000</f>
        <v>10054037.206162388</v>
      </c>
      <c r="L10" s="200">
        <f>'Cálculo IC Matriz'!BM363*1000</f>
        <v>10035156.844761983</v>
      </c>
    </row>
    <row r="11" spans="1:12" s="183" customFormat="1" ht="23.5" x14ac:dyDescent="0.55000000000000004">
      <c r="A11" s="199" t="s">
        <v>369</v>
      </c>
      <c r="B11" s="200">
        <f>'Cálculo IC Matriz'!BC364*1000</f>
        <v>18279244.627149731</v>
      </c>
      <c r="C11" s="200">
        <f>'Cálculo IC Matriz'!BD364*1000</f>
        <v>20634117.092252791</v>
      </c>
      <c r="D11" s="200">
        <f>'Cálculo IC Matriz'!BE364*1000</f>
        <v>23699657.038632199</v>
      </c>
      <c r="E11" s="200">
        <f>'Cálculo IC Matriz'!BF364*1000</f>
        <v>27708535.238536466</v>
      </c>
      <c r="F11" s="200">
        <f>'Cálculo IC Matriz'!BG364*1000</f>
        <v>30954606.925499387</v>
      </c>
      <c r="G11" s="200">
        <f>'Cálculo IC Matriz'!BH364*1000</f>
        <v>33839192.527268156</v>
      </c>
      <c r="H11" s="200">
        <f>'Cálculo IC Matriz'!BI364*1000</f>
        <v>38019630.279511973</v>
      </c>
      <c r="I11" s="200">
        <f>'Cálculo IC Matriz'!BJ364*1000</f>
        <v>39028614.776935756</v>
      </c>
      <c r="J11" s="200">
        <f>'Cálculo IC Matriz'!BK364*1000</f>
        <v>40802895.313624322</v>
      </c>
      <c r="K11" s="200">
        <f>'Cálculo IC Matriz'!BL364*1000</f>
        <v>41234890.067702375</v>
      </c>
      <c r="L11" s="200">
        <f>'Cálculo IC Matriz'!BM364*1000</f>
        <v>42811934.186305664</v>
      </c>
    </row>
    <row r="12" spans="1:12" s="183" customFormat="1" ht="23.5" x14ac:dyDescent="0.55000000000000004">
      <c r="A12" s="199" t="s">
        <v>370</v>
      </c>
      <c r="B12" s="200">
        <f>'Cálculo IC Matriz'!BC365*1000</f>
        <v>30015826.232618432</v>
      </c>
      <c r="C12" s="200">
        <f>'Cálculo IC Matriz'!BD365*1000</f>
        <v>32407465.667560697</v>
      </c>
      <c r="D12" s="200">
        <f>'Cálculo IC Matriz'!BE365*1000</f>
        <v>34950109.874218106</v>
      </c>
      <c r="E12" s="200">
        <f>'Cálculo IC Matriz'!BF365*1000</f>
        <v>39451055.871826537</v>
      </c>
      <c r="F12" s="200">
        <f>'Cálculo IC Matriz'!BG365*1000</f>
        <v>42122713.884517469</v>
      </c>
      <c r="G12" s="200">
        <f>'Cálculo IC Matriz'!BH365*1000</f>
        <v>44535811.176829785</v>
      </c>
      <c r="H12" s="200">
        <f>'Cálculo IC Matriz'!BI365*1000</f>
        <v>48011547.449868947</v>
      </c>
      <c r="I12" s="200">
        <f>'Cálculo IC Matriz'!BJ365*1000</f>
        <v>49020196.722432263</v>
      </c>
      <c r="J12" s="200">
        <f>'Cálculo IC Matriz'!BK365*1000</f>
        <v>50665140.7215349</v>
      </c>
      <c r="K12" s="200">
        <f>'Cálculo IC Matriz'!BL365*1000</f>
        <v>51288927.273864761</v>
      </c>
      <c r="L12" s="200">
        <f>'Cálculo IC Matriz'!BM365*1000</f>
        <v>52847091.03106764</v>
      </c>
    </row>
    <row r="13" spans="1:12" s="183" customFormat="1" ht="23.5" x14ac:dyDescent="0.55000000000000004">
      <c r="A13" s="201" t="s">
        <v>377</v>
      </c>
      <c r="B13" s="202">
        <f>'Cálculo IC Matriz'!BC325*1000</f>
        <v>6000000</v>
      </c>
      <c r="C13" s="202">
        <f>'Cálculo IC Matriz'!BD325*1000</f>
        <v>7200000</v>
      </c>
      <c r="D13" s="202">
        <f>'Cálculo IC Matriz'!BE325*1000</f>
        <v>8280000</v>
      </c>
      <c r="E13" s="202">
        <f>'Cálculo IC Matriz'!BF325*1000</f>
        <v>9108000</v>
      </c>
      <c r="F13" s="202">
        <f>'Cálculo IC Matriz'!BG325*1000</f>
        <v>9563400</v>
      </c>
      <c r="G13" s="202">
        <f>'Cálculo IC Matriz'!BH325*1000</f>
        <v>10041570</v>
      </c>
      <c r="H13" s="202">
        <f>'Cálculo IC Matriz'!BI325*1000</f>
        <v>10543648.5</v>
      </c>
      <c r="I13" s="202">
        <f>'Cálculo IC Matriz'!BJ325*1000</f>
        <v>11070830.925000001</v>
      </c>
      <c r="J13" s="202">
        <f>'Cálculo IC Matriz'!BK325*1000</f>
        <v>11624372.471250001</v>
      </c>
      <c r="K13" s="202">
        <f>'Cálculo IC Matriz'!BL325*1000</f>
        <v>12205591.094812501</v>
      </c>
      <c r="L13" s="202">
        <f>'Cálculo IC Matriz'!BM325*1000</f>
        <v>12815870.649553128</v>
      </c>
    </row>
    <row r="14" spans="1:12" s="183" customFormat="1" ht="23.5" x14ac:dyDescent="0.55000000000000004">
      <c r="A14" s="201" t="s">
        <v>378</v>
      </c>
      <c r="B14" s="202">
        <f>'Cálculo IC Matriz'!BC326*1000</f>
        <v>24015826.232618432</v>
      </c>
      <c r="C14" s="202">
        <f>'Cálculo IC Matriz'!BD326*1000</f>
        <v>25207465.667560697</v>
      </c>
      <c r="D14" s="202">
        <f>'Cálculo IC Matriz'!BE326*1000</f>
        <v>26670109.874218106</v>
      </c>
      <c r="E14" s="202">
        <f>'Cálculo IC Matriz'!BF326*1000</f>
        <v>30343055.871826537</v>
      </c>
      <c r="F14" s="202">
        <f>'Cálculo IC Matriz'!BG326*1000</f>
        <v>32559313.884517469</v>
      </c>
      <c r="G14" s="202">
        <f>'Cálculo IC Matriz'!BH326*1000</f>
        <v>34494241.176829785</v>
      </c>
      <c r="H14" s="202">
        <f>'Cálculo IC Matriz'!BI326*1000</f>
        <v>37467898.949868947</v>
      </c>
      <c r="I14" s="202">
        <f>'Cálculo IC Matriz'!BJ326*1000</f>
        <v>37949365.797432266</v>
      </c>
      <c r="J14" s="202">
        <f>'Cálculo IC Matriz'!BK326*1000</f>
        <v>39040768.250284903</v>
      </c>
      <c r="K14" s="202">
        <f>'Cálculo IC Matriz'!BL326*1000</f>
        <v>39083336.179052263</v>
      </c>
      <c r="L14" s="202">
        <f>'Cálculo IC Matriz'!BM326*1000</f>
        <v>40031220.381514512</v>
      </c>
    </row>
    <row r="15" spans="1:12" s="207" customFormat="1" ht="23.5" x14ac:dyDescent="0.55000000000000004">
      <c r="A15" s="205" t="s">
        <v>387</v>
      </c>
      <c r="B15" s="206">
        <f t="shared" ref="B15:L15" si="0">+B13/B12</f>
        <v>0.19989454741311613</v>
      </c>
      <c r="C15" s="206">
        <f t="shared" si="0"/>
        <v>0.22217102916526649</v>
      </c>
      <c r="D15" s="206">
        <f t="shared" si="0"/>
        <v>0.2369091264605141</v>
      </c>
      <c r="E15" s="206">
        <f t="shared" si="0"/>
        <v>0.2308683455670032</v>
      </c>
      <c r="F15" s="206">
        <f t="shared" si="0"/>
        <v>0.22703665357884506</v>
      </c>
      <c r="G15" s="206">
        <f t="shared" si="0"/>
        <v>0.22547181099115648</v>
      </c>
      <c r="H15" s="206">
        <f t="shared" si="0"/>
        <v>0.21960651260010117</v>
      </c>
      <c r="I15" s="206">
        <f t="shared" si="0"/>
        <v>0.22584223779611737</v>
      </c>
      <c r="J15" s="206">
        <f t="shared" si="0"/>
        <v>0.22943531401875955</v>
      </c>
      <c r="K15" s="206">
        <f t="shared" si="0"/>
        <v>0.23797711793890627</v>
      </c>
      <c r="L15" s="206">
        <f t="shared" si="0"/>
        <v>0.24250853546544235</v>
      </c>
    </row>
    <row r="16" spans="1:12" s="183" customFormat="1" ht="23.5" x14ac:dyDescent="0.55000000000000004">
      <c r="A16" s="199" t="s">
        <v>371</v>
      </c>
      <c r="B16" s="200">
        <f>'Cálculo IC Matriz'!BC366*1000</f>
        <v>7353003.8310444364</v>
      </c>
      <c r="C16" s="200">
        <f>'Cálculo IC Matriz'!BD366*1000</f>
        <v>8285623.2339540515</v>
      </c>
      <c r="D16" s="200">
        <f>'Cálculo IC Matriz'!BE366*1000</f>
        <v>9465921.2638172545</v>
      </c>
      <c r="E16" s="200">
        <f>'Cálculo IC Matriz'!BF366*1000</f>
        <v>10382529.208768956</v>
      </c>
      <c r="F16" s="200">
        <f>'Cálculo IC Matriz'!BG366*1000</f>
        <v>10788235.900363965</v>
      </c>
      <c r="G16" s="200">
        <f>'Cálculo IC Matriz'!BH366*1000</f>
        <v>11015993.807674648</v>
      </c>
      <c r="H16" s="200">
        <f>'Cálculo IC Matriz'!BI366*1000</f>
        <v>11242348.039331924</v>
      </c>
      <c r="I16" s="200">
        <f>'Cálculo IC Matriz'!BJ366*1000</f>
        <v>11467048.174327204</v>
      </c>
      <c r="J16" s="200">
        <f>'Cálculo IC Matriz'!BK366*1000</f>
        <v>11690374.288788531</v>
      </c>
      <c r="K16" s="200">
        <f>'Cálculo IC Matriz'!BL366*1000</f>
        <v>11912362.62786187</v>
      </c>
      <c r="L16" s="200">
        <f>'Cálculo IC Matriz'!BM366*1000</f>
        <v>12133280.087622177</v>
      </c>
    </row>
    <row r="17" spans="1:12" s="183" customFormat="1" ht="23.5" x14ac:dyDescent="0.55000000000000004">
      <c r="A17" s="199" t="s">
        <v>372</v>
      </c>
      <c r="B17" s="200">
        <f>'Cálculo IC Matriz'!BC367*1000</f>
        <v>0</v>
      </c>
      <c r="C17" s="200">
        <f>'Cálculo IC Matriz'!BD367*1000</f>
        <v>0</v>
      </c>
      <c r="D17" s="200">
        <f>'Cálculo IC Matriz'!BE367*1000</f>
        <v>0</v>
      </c>
      <c r="E17" s="200">
        <f>'Cálculo IC Matriz'!BF367*1000</f>
        <v>0</v>
      </c>
      <c r="F17" s="200">
        <f>'Cálculo IC Matriz'!BG367*1000</f>
        <v>719215.72669093113</v>
      </c>
      <c r="G17" s="200">
        <f>'Cálculo IC Matriz'!BH367*1000</f>
        <v>1468799.1743566187</v>
      </c>
      <c r="H17" s="200">
        <f>'Cálculo IC Matriz'!BI367*1000</f>
        <v>1498979.7385775892</v>
      </c>
      <c r="I17" s="200">
        <f>'Cálculo IC Matriz'!BJ367*1000</f>
        <v>2293409.6348654414</v>
      </c>
      <c r="J17" s="200">
        <f>'Cálculo IC Matriz'!BK367*1000</f>
        <v>2338074.8577577062</v>
      </c>
      <c r="K17" s="200">
        <f>'Cálculo IC Matriz'!BL367*1000</f>
        <v>2382472.5255723745</v>
      </c>
      <c r="L17" s="200">
        <f>'Cálculo IC Matriz'!BM367*1000</f>
        <v>2426656.0175244343</v>
      </c>
    </row>
    <row r="18" spans="1:12" s="183" customFormat="1" ht="23.5" x14ac:dyDescent="0.55000000000000004">
      <c r="A18" s="199" t="s">
        <v>373</v>
      </c>
      <c r="B18" s="200">
        <f>'Cálculo IC Matriz'!BC368*1000000</f>
        <v>60410000</v>
      </c>
      <c r="C18" s="200">
        <f>'Cálculo IC Matriz'!BD368*1000000</f>
        <v>72491999.999999985</v>
      </c>
      <c r="D18" s="200">
        <f>'Cálculo IC Matriz'!BE368*1000000</f>
        <v>86990399.999999985</v>
      </c>
      <c r="E18" s="200">
        <f>'Cálculo IC Matriz'!BF368*1000000</f>
        <v>104388479.99999997</v>
      </c>
      <c r="F18" s="200">
        <f>'Cálculo IC Matriz'!BG368*1000000</f>
        <v>125266175.99999996</v>
      </c>
      <c r="G18" s="200">
        <f>'Cálculo IC Matriz'!BH368*1000000</f>
        <v>150319411.19999993</v>
      </c>
      <c r="H18" s="200">
        <f>'Cálculo IC Matriz'!BI368*1000000</f>
        <v>180383293.43999991</v>
      </c>
      <c r="I18" s="200">
        <f>'Cálculo IC Matriz'!BJ368*1000000</f>
        <v>216459952.12799987</v>
      </c>
      <c r="J18" s="200">
        <f>'Cálculo IC Matriz'!BK368*1000000</f>
        <v>259751942.55359986</v>
      </c>
      <c r="K18" s="200">
        <f>'Cálculo IC Matriz'!BL368*1000000</f>
        <v>311702331.06431985</v>
      </c>
      <c r="L18" s="200">
        <f>'Cálculo IC Matriz'!BM368*1000000</f>
        <v>374042797.27718377</v>
      </c>
    </row>
    <row r="19" spans="1:12" s="183" customFormat="1" ht="23.5" x14ac:dyDescent="0.55000000000000004">
      <c r="A19" s="217" t="s">
        <v>388</v>
      </c>
      <c r="B19" s="218">
        <f t="shared" ref="B19:L19" si="1">+B7+B10+0.7*B11</f>
        <v>56264292</v>
      </c>
      <c r="C19" s="218">
        <f t="shared" si="1"/>
        <v>58048876.687939562</v>
      </c>
      <c r="D19" s="218">
        <f t="shared" si="1"/>
        <v>58258103.762545891</v>
      </c>
      <c r="E19" s="218">
        <f t="shared" si="1"/>
        <v>58537710.111275777</v>
      </c>
      <c r="F19" s="218">
        <f t="shared" si="1"/>
        <v>58895248.044576518</v>
      </c>
      <c r="G19" s="218">
        <f t="shared" si="1"/>
        <v>59342830.267626464</v>
      </c>
      <c r="H19" s="218">
        <f t="shared" si="1"/>
        <v>59920131.763514958</v>
      </c>
      <c r="I19" s="218">
        <f t="shared" si="1"/>
        <v>60625303.495510064</v>
      </c>
      <c r="J19" s="218">
        <f t="shared" si="1"/>
        <v>61436178.079238966</v>
      </c>
      <c r="K19" s="218">
        <f t="shared" si="1"/>
        <v>62377880.401266284</v>
      </c>
      <c r="L19" s="218">
        <f t="shared" si="1"/>
        <v>63418876.746287242</v>
      </c>
    </row>
    <row r="20" spans="1:12" s="183" customFormat="1" ht="23.5" x14ac:dyDescent="0.55000000000000004">
      <c r="A20" s="217" t="s">
        <v>389</v>
      </c>
      <c r="B20" s="218">
        <f t="shared" ref="B20:L20" si="2">+B8+B16+B17</f>
        <v>63939163.748212501</v>
      </c>
      <c r="C20" s="218">
        <f t="shared" si="2"/>
        <v>64985280.266306296</v>
      </c>
      <c r="D20" s="218">
        <f t="shared" si="2"/>
        <v>68843063.73685278</v>
      </c>
      <c r="E20" s="218">
        <f t="shared" si="2"/>
        <v>70390028.534026831</v>
      </c>
      <c r="F20" s="218">
        <f t="shared" si="2"/>
        <v>71921572.669093102</v>
      </c>
      <c r="G20" s="218">
        <f t="shared" si="2"/>
        <v>73439958.717830941</v>
      </c>
      <c r="H20" s="218">
        <f t="shared" si="2"/>
        <v>74948986.928879455</v>
      </c>
      <c r="I20" s="218">
        <f t="shared" si="2"/>
        <v>76446987.828848034</v>
      </c>
      <c r="J20" s="218">
        <f t="shared" si="2"/>
        <v>77935828.59192352</v>
      </c>
      <c r="K20" s="218">
        <f t="shared" si="2"/>
        <v>79415750.852412462</v>
      </c>
      <c r="L20" s="218">
        <f t="shared" si="2"/>
        <v>80888533.917481154</v>
      </c>
    </row>
    <row r="21" spans="1:12" s="183" customFormat="1" ht="23.5" x14ac:dyDescent="0.55000000000000004"/>
    <row r="22" spans="1:12" ht="23.5" x14ac:dyDescent="0.35">
      <c r="A22" s="171" t="s">
        <v>320</v>
      </c>
      <c r="B22" s="174"/>
    </row>
    <row r="23" spans="1:12" ht="23.5" x14ac:dyDescent="0.55000000000000004">
      <c r="A23" s="173" t="s">
        <v>315</v>
      </c>
      <c r="B23" s="241">
        <v>6.5000000000000002E-2</v>
      </c>
      <c r="C23" s="129"/>
    </row>
    <row r="24" spans="1:12" ht="23.5" x14ac:dyDescent="0.55000000000000004">
      <c r="A24" s="173" t="s">
        <v>316</v>
      </c>
      <c r="B24" s="241">
        <v>0.06</v>
      </c>
      <c r="C24" s="129"/>
    </row>
    <row r="25" spans="1:12" ht="23.5" x14ac:dyDescent="0.55000000000000004">
      <c r="A25" s="173" t="s">
        <v>317</v>
      </c>
      <c r="B25" s="241">
        <v>5.1999999999999998E-3</v>
      </c>
      <c r="C25" s="129"/>
    </row>
    <row r="26" spans="1:12" ht="23.5" x14ac:dyDescent="0.55000000000000004">
      <c r="A26" s="173" t="s">
        <v>318</v>
      </c>
      <c r="B26" s="241">
        <v>0.08</v>
      </c>
      <c r="C26" s="129"/>
    </row>
    <row r="27" spans="1:12" ht="23.5" x14ac:dyDescent="0.55000000000000004">
      <c r="A27" s="173" t="s">
        <v>319</v>
      </c>
      <c r="B27" s="241">
        <v>0.03</v>
      </c>
    </row>
    <row r="28" spans="1:12" ht="23.5" x14ac:dyDescent="0.55000000000000004">
      <c r="A28" s="173" t="s">
        <v>321</v>
      </c>
      <c r="B28" s="241">
        <v>0.17</v>
      </c>
      <c r="C28" s="129"/>
    </row>
    <row r="29" spans="1:12" ht="23.5" x14ac:dyDescent="0.35">
      <c r="A29" s="171" t="s">
        <v>310</v>
      </c>
      <c r="B29" s="19"/>
    </row>
    <row r="30" spans="1:12" ht="23.5" x14ac:dyDescent="0.55000000000000004">
      <c r="A30" s="172" t="s">
        <v>311</v>
      </c>
      <c r="B30" s="227">
        <v>0.05</v>
      </c>
      <c r="C30" s="227">
        <v>7.0000000000000007E-2</v>
      </c>
      <c r="D30" s="227">
        <v>0.09</v>
      </c>
      <c r="E30" s="227">
        <v>0.11</v>
      </c>
      <c r="F30" s="227">
        <v>0.14000000000000001</v>
      </c>
      <c r="G30" s="227">
        <v>0.17</v>
      </c>
      <c r="H30" s="227">
        <v>0.2</v>
      </c>
      <c r="I30" s="227">
        <v>0.24</v>
      </c>
      <c r="J30" s="227">
        <v>0.28000000000000003</v>
      </c>
      <c r="K30" s="227">
        <v>0.33</v>
      </c>
      <c r="L30" s="227">
        <v>0.38</v>
      </c>
    </row>
    <row r="31" spans="1:12" ht="23.5" x14ac:dyDescent="0.55000000000000004">
      <c r="A31" s="173" t="s">
        <v>326</v>
      </c>
      <c r="B31" s="227">
        <v>0.09</v>
      </c>
      <c r="C31" s="227">
        <v>9.001190105826555E-2</v>
      </c>
      <c r="D31" s="227">
        <v>0.1</v>
      </c>
      <c r="E31" s="227">
        <v>0.11</v>
      </c>
      <c r="F31" s="227">
        <v>0.12</v>
      </c>
      <c r="G31" s="227">
        <v>0.13</v>
      </c>
      <c r="H31" s="227">
        <v>0.15</v>
      </c>
      <c r="I31" s="227">
        <v>0.17</v>
      </c>
      <c r="J31" s="227">
        <v>0.19</v>
      </c>
      <c r="K31" s="227">
        <v>0.2</v>
      </c>
      <c r="L31" s="227">
        <v>0.21</v>
      </c>
    </row>
    <row r="32" spans="1:12" ht="23.5" x14ac:dyDescent="0.55000000000000004">
      <c r="A32" s="173" t="s">
        <v>327</v>
      </c>
      <c r="B32" s="227">
        <v>0.69</v>
      </c>
      <c r="C32" s="227">
        <v>0.69</v>
      </c>
      <c r="D32" s="227">
        <v>0.7</v>
      </c>
      <c r="E32" s="227">
        <v>0.7</v>
      </c>
      <c r="F32" s="227">
        <v>0.71</v>
      </c>
      <c r="G32" s="227">
        <v>0.71</v>
      </c>
      <c r="H32" s="227">
        <v>0.72</v>
      </c>
      <c r="I32" s="227">
        <v>0.72</v>
      </c>
      <c r="J32" s="227">
        <v>0.72</v>
      </c>
      <c r="K32" s="227">
        <v>0.73</v>
      </c>
      <c r="L32" s="227">
        <v>0.73</v>
      </c>
    </row>
    <row r="33" spans="1:12" ht="23.5" x14ac:dyDescent="0.55000000000000004">
      <c r="A33" s="196" t="s">
        <v>376</v>
      </c>
      <c r="B33" s="197">
        <f>1-(B31+B32)</f>
        <v>0.22000000000000008</v>
      </c>
      <c r="C33" s="197">
        <f t="shared" ref="C33:L33" si="3">1-(C31+C32)</f>
        <v>0.21998809894173454</v>
      </c>
      <c r="D33" s="197">
        <f t="shared" si="3"/>
        <v>0.20000000000000007</v>
      </c>
      <c r="E33" s="197">
        <f t="shared" si="3"/>
        <v>0.19000000000000006</v>
      </c>
      <c r="F33" s="197">
        <f t="shared" si="3"/>
        <v>0.17000000000000004</v>
      </c>
      <c r="G33" s="197">
        <f t="shared" si="3"/>
        <v>0.16000000000000003</v>
      </c>
      <c r="H33" s="197">
        <f t="shared" si="3"/>
        <v>0.13</v>
      </c>
      <c r="I33" s="197">
        <f t="shared" si="3"/>
        <v>0.10999999999999999</v>
      </c>
      <c r="J33" s="197">
        <f t="shared" si="3"/>
        <v>9.000000000000008E-2</v>
      </c>
      <c r="K33" s="197">
        <f t="shared" si="3"/>
        <v>7.0000000000000062E-2</v>
      </c>
      <c r="L33" s="197">
        <f t="shared" si="3"/>
        <v>6.0000000000000053E-2</v>
      </c>
    </row>
    <row r="34" spans="1:12" ht="23.5" x14ac:dyDescent="0.55000000000000004">
      <c r="A34" s="172" t="s">
        <v>312</v>
      </c>
      <c r="B34" s="175" t="s">
        <v>322</v>
      </c>
    </row>
    <row r="35" spans="1:12" ht="23.5" x14ac:dyDescent="0.55000000000000004">
      <c r="A35" s="172" t="s">
        <v>313</v>
      </c>
      <c r="B35" s="175" t="s">
        <v>322</v>
      </c>
    </row>
    <row r="36" spans="1:12" ht="23.5" x14ac:dyDescent="0.55000000000000004">
      <c r="A36" s="172" t="s">
        <v>323</v>
      </c>
      <c r="B36" s="175" t="s">
        <v>56</v>
      </c>
    </row>
    <row r="37" spans="1:12" ht="23.5" x14ac:dyDescent="0.55000000000000004">
      <c r="A37" s="172" t="s">
        <v>314</v>
      </c>
      <c r="B37" s="175" t="s">
        <v>325</v>
      </c>
    </row>
    <row r="38" spans="1:12" ht="23.5" x14ac:dyDescent="0.55000000000000004">
      <c r="A38" s="172" t="s">
        <v>324</v>
      </c>
      <c r="B38" s="175" t="s">
        <v>325</v>
      </c>
    </row>
    <row r="39" spans="1:12" ht="23.5" x14ac:dyDescent="0.35">
      <c r="A39" s="171" t="s">
        <v>333</v>
      </c>
      <c r="B39" s="174"/>
    </row>
    <row r="40" spans="1:12" ht="23.5" x14ac:dyDescent="0.55000000000000004">
      <c r="A40" s="172" t="s">
        <v>331</v>
      </c>
      <c r="B40" s="176">
        <v>1</v>
      </c>
    </row>
    <row r="41" spans="1:12" ht="23.5" x14ac:dyDescent="0.55000000000000004">
      <c r="A41" s="172" t="s">
        <v>332</v>
      </c>
      <c r="B41" s="176">
        <v>2.5</v>
      </c>
    </row>
    <row r="42" spans="1:12" ht="23.5" x14ac:dyDescent="0.55000000000000004">
      <c r="A42" s="172" t="s">
        <v>334</v>
      </c>
      <c r="B42" s="176">
        <v>5</v>
      </c>
    </row>
    <row r="43" spans="1:12" ht="23.5" x14ac:dyDescent="0.55000000000000004">
      <c r="A43" s="172" t="s">
        <v>335</v>
      </c>
      <c r="B43" s="176">
        <v>2.5</v>
      </c>
    </row>
    <row r="44" spans="1:12" ht="23.5" x14ac:dyDescent="0.35">
      <c r="A44" s="172" t="s">
        <v>337</v>
      </c>
      <c r="B44" s="179">
        <v>0.5</v>
      </c>
    </row>
    <row r="45" spans="1:12" ht="23.5" x14ac:dyDescent="0.35">
      <c r="A45" s="172" t="s">
        <v>336</v>
      </c>
      <c r="B45" s="179">
        <v>1</v>
      </c>
    </row>
    <row r="46" spans="1:12" ht="23.5" x14ac:dyDescent="0.35">
      <c r="A46" s="171" t="s">
        <v>330</v>
      </c>
      <c r="B46" s="174"/>
    </row>
    <row r="47" spans="1:12" ht="23.5" x14ac:dyDescent="0.35">
      <c r="A47" s="172" t="s">
        <v>328</v>
      </c>
      <c r="B47" s="233">
        <v>0.52500000000000002</v>
      </c>
      <c r="C47" s="233">
        <v>0.55000000000000004</v>
      </c>
      <c r="D47" s="233">
        <v>0.56999999999999995</v>
      </c>
      <c r="E47" s="233">
        <v>0.6</v>
      </c>
      <c r="F47" s="233">
        <v>0.65</v>
      </c>
      <c r="G47" s="233">
        <v>0.65</v>
      </c>
      <c r="H47" s="233">
        <v>0.7</v>
      </c>
      <c r="I47" s="233">
        <v>0.7</v>
      </c>
      <c r="J47" s="233">
        <v>0.75</v>
      </c>
      <c r="K47" s="233">
        <v>0.75</v>
      </c>
      <c r="L47" s="233">
        <v>0.75</v>
      </c>
    </row>
    <row r="48" spans="1:12" ht="23.5" x14ac:dyDescent="0.35">
      <c r="A48" s="172" t="s">
        <v>329</v>
      </c>
      <c r="B48" s="233">
        <v>0</v>
      </c>
      <c r="C48" s="233">
        <v>0</v>
      </c>
      <c r="D48" s="233">
        <v>0.2</v>
      </c>
      <c r="E48" s="233">
        <v>0.2</v>
      </c>
      <c r="F48" s="233">
        <v>0.2</v>
      </c>
      <c r="G48" s="233">
        <v>0.3</v>
      </c>
      <c r="H48" s="233">
        <v>0.3</v>
      </c>
      <c r="I48" s="233">
        <v>0.3</v>
      </c>
      <c r="J48" s="233">
        <v>0.3</v>
      </c>
      <c r="K48" s="233">
        <v>0.3</v>
      </c>
      <c r="L48" s="233">
        <v>0.3</v>
      </c>
    </row>
    <row r="49" spans="1:14" ht="23.5" x14ac:dyDescent="0.55000000000000004">
      <c r="A49" s="171" t="s">
        <v>338</v>
      </c>
      <c r="B49" s="178" t="s">
        <v>26</v>
      </c>
      <c r="C49" s="178" t="s">
        <v>27</v>
      </c>
    </row>
    <row r="50" spans="1:14" ht="23.5" x14ac:dyDescent="0.55000000000000004">
      <c r="A50" s="173" t="s">
        <v>258</v>
      </c>
      <c r="B50" s="235">
        <v>1.95</v>
      </c>
      <c r="C50" s="236">
        <v>-0.127</v>
      </c>
    </row>
    <row r="51" spans="1:14" ht="23.5" x14ac:dyDescent="0.55000000000000004">
      <c r="A51" s="173" t="s">
        <v>339</v>
      </c>
      <c r="B51" s="176">
        <v>2.1</v>
      </c>
      <c r="C51" s="187">
        <v>-0.09</v>
      </c>
    </row>
    <row r="52" spans="1:14" ht="23.5" x14ac:dyDescent="0.55000000000000004">
      <c r="A52" s="173" t="s">
        <v>319</v>
      </c>
      <c r="B52" s="176">
        <v>1.75</v>
      </c>
      <c r="C52" s="187">
        <v>-0.13700000000000001</v>
      </c>
    </row>
    <row r="53" spans="1:14" ht="23.5" x14ac:dyDescent="0.55000000000000004">
      <c r="A53" s="171" t="s">
        <v>340</v>
      </c>
      <c r="B53" s="182">
        <v>2263</v>
      </c>
    </row>
    <row r="54" spans="1:14" ht="23.5" x14ac:dyDescent="0.35">
      <c r="A54" s="173" t="s">
        <v>341</v>
      </c>
      <c r="B54" s="229">
        <v>8.9999999999999993E-3</v>
      </c>
    </row>
    <row r="55" spans="1:14" ht="23.5" x14ac:dyDescent="0.55000000000000004">
      <c r="A55" s="171" t="s">
        <v>342</v>
      </c>
      <c r="B55" s="176">
        <v>60.41</v>
      </c>
    </row>
    <row r="56" spans="1:14" ht="23.5" x14ac:dyDescent="0.35">
      <c r="A56" s="173" t="s">
        <v>379</v>
      </c>
      <c r="B56" s="177">
        <v>0.2</v>
      </c>
    </row>
    <row r="57" spans="1:14" ht="23.5" x14ac:dyDescent="0.55000000000000004">
      <c r="A57" s="171" t="s">
        <v>360</v>
      </c>
      <c r="B57" s="184">
        <v>2023</v>
      </c>
      <c r="C57" s="184">
        <v>2024</v>
      </c>
      <c r="D57" s="184">
        <v>2025</v>
      </c>
      <c r="E57" s="184">
        <v>2026</v>
      </c>
      <c r="F57" s="185">
        <v>2027</v>
      </c>
      <c r="G57" s="185">
        <v>2028</v>
      </c>
      <c r="H57" s="185">
        <v>2029</v>
      </c>
      <c r="I57" s="185">
        <v>2030</v>
      </c>
      <c r="J57" s="185">
        <v>2031</v>
      </c>
      <c r="K57" s="186">
        <f>K1</f>
        <v>2032</v>
      </c>
      <c r="L57" s="186">
        <v>2033</v>
      </c>
    </row>
    <row r="58" spans="1:14" ht="23.5" x14ac:dyDescent="0.55000000000000004">
      <c r="A58" s="173" t="s">
        <v>344</v>
      </c>
      <c r="B58" s="176">
        <v>87.4</v>
      </c>
      <c r="C58" s="176">
        <v>87.4</v>
      </c>
      <c r="D58" s="176">
        <v>87.4</v>
      </c>
      <c r="E58" s="176">
        <v>87.4</v>
      </c>
      <c r="F58" s="239">
        <v>87.4</v>
      </c>
      <c r="G58" s="176">
        <v>87.4</v>
      </c>
      <c r="H58" s="176">
        <v>87.4</v>
      </c>
      <c r="I58" s="176">
        <v>87.4</v>
      </c>
      <c r="J58" s="176">
        <v>87.4</v>
      </c>
      <c r="K58" s="239">
        <v>87.4</v>
      </c>
      <c r="L58" s="176">
        <v>87.4</v>
      </c>
    </row>
    <row r="59" spans="1:14" ht="23.5" x14ac:dyDescent="0.55000000000000004">
      <c r="A59" s="173" t="s">
        <v>345</v>
      </c>
      <c r="B59" s="176">
        <v>27.52</v>
      </c>
      <c r="C59" s="176">
        <f>+(B59+D59)/2</f>
        <v>25.93</v>
      </c>
      <c r="D59" s="176">
        <v>24.34</v>
      </c>
      <c r="E59" s="176">
        <v>23.73</v>
      </c>
      <c r="F59" s="239">
        <v>23.13</v>
      </c>
      <c r="G59" s="176">
        <v>22.51</v>
      </c>
      <c r="H59" s="176">
        <v>21.88</v>
      </c>
      <c r="I59" s="176">
        <v>21.23</v>
      </c>
      <c r="J59" s="176">
        <v>20.6</v>
      </c>
      <c r="K59" s="239">
        <v>20.309999999999999</v>
      </c>
      <c r="L59" s="176">
        <v>20.309999999999999</v>
      </c>
      <c r="M59" s="195"/>
      <c r="N59" s="195"/>
    </row>
    <row r="60" spans="1:14" ht="23.5" x14ac:dyDescent="0.55000000000000004">
      <c r="A60" s="173" t="s">
        <v>346</v>
      </c>
      <c r="B60" s="176">
        <v>86.5</v>
      </c>
      <c r="C60" s="176">
        <v>86.5</v>
      </c>
      <c r="D60" s="176">
        <v>86.5</v>
      </c>
      <c r="E60" s="176">
        <v>86.5</v>
      </c>
      <c r="F60" s="239">
        <v>86.5</v>
      </c>
      <c r="G60" s="176">
        <v>86.5</v>
      </c>
      <c r="H60" s="176">
        <v>86.5</v>
      </c>
      <c r="I60" s="176">
        <v>86.5</v>
      </c>
      <c r="J60" s="176">
        <v>86.5</v>
      </c>
      <c r="K60" s="239">
        <v>86.5</v>
      </c>
      <c r="L60" s="176">
        <v>86.5</v>
      </c>
    </row>
    <row r="61" spans="1:14" ht="23.5" x14ac:dyDescent="0.55000000000000004">
      <c r="A61" s="173" t="s">
        <v>347</v>
      </c>
      <c r="B61" s="176">
        <v>24.03</v>
      </c>
      <c r="C61" s="176">
        <f>+(B61+D61)/2</f>
        <v>24.075000000000003</v>
      </c>
      <c r="D61" s="176">
        <v>24.12</v>
      </c>
      <c r="E61" s="176">
        <v>23.87</v>
      </c>
      <c r="F61" s="239">
        <v>23.58</v>
      </c>
      <c r="G61" s="176">
        <v>23.28</v>
      </c>
      <c r="H61" s="176">
        <v>22.95</v>
      </c>
      <c r="I61" s="176">
        <v>22.59</v>
      </c>
      <c r="J61" s="176">
        <v>22.2</v>
      </c>
      <c r="K61" s="239">
        <v>21.14</v>
      </c>
      <c r="L61" s="176">
        <v>21.14</v>
      </c>
    </row>
    <row r="62" spans="1:14" ht="23.5" x14ac:dyDescent="0.55000000000000004">
      <c r="A62" s="208" t="s">
        <v>396</v>
      </c>
      <c r="B62" s="209">
        <f t="shared" ref="B62:L62" si="4">+B61*$B$69</f>
        <v>21.627000000000002</v>
      </c>
      <c r="C62" s="209">
        <f t="shared" si="4"/>
        <v>21.667500000000004</v>
      </c>
      <c r="D62" s="209">
        <f t="shared" si="4"/>
        <v>21.708000000000002</v>
      </c>
      <c r="E62" s="209">
        <f t="shared" si="4"/>
        <v>21.483000000000001</v>
      </c>
      <c r="F62" s="209">
        <f t="shared" si="4"/>
        <v>21.221999999999998</v>
      </c>
      <c r="G62" s="209">
        <f t="shared" si="4"/>
        <v>20.952000000000002</v>
      </c>
      <c r="H62" s="209">
        <f t="shared" si="4"/>
        <v>20.655000000000001</v>
      </c>
      <c r="I62" s="209">
        <f t="shared" si="4"/>
        <v>20.331</v>
      </c>
      <c r="J62" s="209">
        <f t="shared" si="4"/>
        <v>19.98</v>
      </c>
      <c r="K62" s="209">
        <f t="shared" si="4"/>
        <v>19.026</v>
      </c>
      <c r="L62" s="209">
        <f t="shared" si="4"/>
        <v>19.026</v>
      </c>
    </row>
    <row r="63" spans="1:14" ht="23.5" x14ac:dyDescent="0.55000000000000004">
      <c r="A63" s="173" t="s">
        <v>349</v>
      </c>
      <c r="B63" s="176">
        <v>28.52</v>
      </c>
      <c r="C63" s="176">
        <f>+(B63+D63)/2</f>
        <v>27.254999999999999</v>
      </c>
      <c r="D63" s="176">
        <v>25.99</v>
      </c>
      <c r="E63" s="176">
        <v>25.31</v>
      </c>
      <c r="F63" s="239">
        <v>24.63</v>
      </c>
      <c r="G63" s="176">
        <v>23.94</v>
      </c>
      <c r="H63" s="176">
        <v>23.24</v>
      </c>
      <c r="I63" s="176">
        <v>22.53</v>
      </c>
      <c r="J63" s="176">
        <v>21.81</v>
      </c>
      <c r="K63" s="239">
        <v>21.61</v>
      </c>
      <c r="L63" s="176">
        <v>21.61</v>
      </c>
      <c r="M63" s="195"/>
    </row>
    <row r="64" spans="1:14" ht="23.5" x14ac:dyDescent="0.55000000000000004">
      <c r="A64" s="173" t="s">
        <v>350</v>
      </c>
      <c r="B64" s="176">
        <v>86.9</v>
      </c>
      <c r="C64" s="176">
        <v>86.9</v>
      </c>
      <c r="D64" s="176">
        <v>86.9</v>
      </c>
      <c r="E64" s="176">
        <v>86.9</v>
      </c>
      <c r="F64" s="239">
        <v>86.9</v>
      </c>
      <c r="G64" s="176">
        <v>86.9</v>
      </c>
      <c r="H64" s="176">
        <v>86.9</v>
      </c>
      <c r="I64" s="176">
        <v>86.9</v>
      </c>
      <c r="J64" s="176">
        <v>86.9</v>
      </c>
      <c r="K64" s="239">
        <v>86.9</v>
      </c>
      <c r="L64" s="176">
        <v>86.9</v>
      </c>
    </row>
    <row r="65" spans="1:12" ht="23.5" x14ac:dyDescent="0.55000000000000004">
      <c r="A65" s="173" t="s">
        <v>99</v>
      </c>
      <c r="B65" s="176">
        <v>86.7</v>
      </c>
      <c r="C65" s="176">
        <v>86.7</v>
      </c>
      <c r="D65" s="176">
        <v>86.7</v>
      </c>
      <c r="E65" s="176">
        <v>86.7</v>
      </c>
      <c r="F65" s="239">
        <v>86.7</v>
      </c>
      <c r="G65" s="176">
        <v>86.7</v>
      </c>
      <c r="H65" s="176">
        <v>86.7</v>
      </c>
      <c r="I65" s="176">
        <v>86.7</v>
      </c>
      <c r="J65" s="176">
        <v>86.7</v>
      </c>
      <c r="K65" s="239">
        <v>86.7</v>
      </c>
      <c r="L65" s="176">
        <v>86.7</v>
      </c>
    </row>
    <row r="66" spans="1:12" ht="23.5" x14ac:dyDescent="0.55000000000000004">
      <c r="A66" s="173" t="s">
        <v>351</v>
      </c>
      <c r="B66" s="176">
        <v>9.32</v>
      </c>
      <c r="C66" s="176">
        <v>9.32</v>
      </c>
      <c r="D66" s="176">
        <v>9.32</v>
      </c>
      <c r="E66" s="176">
        <v>9.32</v>
      </c>
      <c r="F66" s="239">
        <v>9.32</v>
      </c>
      <c r="G66" s="176">
        <v>9.32</v>
      </c>
      <c r="H66" s="176">
        <v>9.32</v>
      </c>
      <c r="I66" s="176">
        <v>9.32</v>
      </c>
      <c r="J66" s="176">
        <v>9.32</v>
      </c>
      <c r="K66" s="239">
        <v>9.32</v>
      </c>
      <c r="L66" s="176">
        <v>9.32</v>
      </c>
    </row>
    <row r="67" spans="1:12" ht="23.5" x14ac:dyDescent="0.55000000000000004">
      <c r="A67" s="173" t="s">
        <v>352</v>
      </c>
      <c r="B67" s="176">
        <v>31.77</v>
      </c>
      <c r="C67" s="176">
        <f>+(B67+D67)/2</f>
        <v>26.024999999999999</v>
      </c>
      <c r="D67" s="176">
        <v>20.28</v>
      </c>
      <c r="E67" s="176">
        <v>20.53</v>
      </c>
      <c r="F67" s="239">
        <v>22.58</v>
      </c>
      <c r="G67" s="176">
        <v>24.29</v>
      </c>
      <c r="H67" s="176">
        <v>25.26</v>
      </c>
      <c r="I67" s="176">
        <v>26.65</v>
      </c>
      <c r="J67" s="176">
        <v>26.36</v>
      </c>
      <c r="K67" s="239">
        <v>26.62</v>
      </c>
      <c r="L67" s="176">
        <v>26.62</v>
      </c>
    </row>
    <row r="68" spans="1:12" ht="23.5" x14ac:dyDescent="0.55000000000000004">
      <c r="A68" s="173"/>
      <c r="B68" s="176"/>
      <c r="C68" s="176"/>
      <c r="D68" s="176"/>
      <c r="E68" s="176"/>
      <c r="F68" s="239"/>
      <c r="G68" s="176"/>
      <c r="H68" s="176"/>
      <c r="I68" s="176"/>
      <c r="J68" s="176"/>
      <c r="K68" s="239"/>
      <c r="L68" s="176"/>
    </row>
    <row r="69" spans="1:12" ht="23.5" x14ac:dyDescent="0.55000000000000004">
      <c r="A69" s="173" t="s">
        <v>380</v>
      </c>
      <c r="B69" s="237">
        <v>0.9</v>
      </c>
      <c r="C69" s="176"/>
      <c r="D69" s="176"/>
      <c r="E69" s="176"/>
      <c r="F69" s="176"/>
      <c r="G69" s="176"/>
      <c r="H69" s="176"/>
      <c r="I69" s="176"/>
      <c r="J69" s="176"/>
      <c r="K69" s="176"/>
      <c r="L69" s="176"/>
    </row>
    <row r="70" spans="1:12" ht="23.5" x14ac:dyDescent="0.55000000000000004">
      <c r="A70" s="171" t="s">
        <v>361</v>
      </c>
      <c r="B70" s="184">
        <v>2023</v>
      </c>
      <c r="C70" s="184">
        <v>2024</v>
      </c>
      <c r="D70" s="184">
        <v>2025</v>
      </c>
      <c r="E70" s="184">
        <v>2026</v>
      </c>
      <c r="F70" s="185">
        <v>2027</v>
      </c>
      <c r="G70" s="185">
        <v>2028</v>
      </c>
      <c r="H70" s="185">
        <v>2029</v>
      </c>
      <c r="I70" s="185">
        <v>2030</v>
      </c>
      <c r="J70" s="185">
        <v>2031</v>
      </c>
      <c r="K70" s="186">
        <v>2032</v>
      </c>
      <c r="L70" s="186">
        <v>2033</v>
      </c>
    </row>
    <row r="71" spans="1:12" ht="23.5" x14ac:dyDescent="0.55000000000000004">
      <c r="A71" s="173" t="s">
        <v>344</v>
      </c>
      <c r="B71" s="176">
        <v>32.31</v>
      </c>
      <c r="C71" s="176">
        <v>32.31</v>
      </c>
      <c r="D71" s="176">
        <v>32.31</v>
      </c>
      <c r="E71" s="176">
        <v>32.31</v>
      </c>
      <c r="F71" s="176">
        <v>32.31</v>
      </c>
      <c r="G71" s="176">
        <v>32.31</v>
      </c>
      <c r="H71" s="176">
        <v>32.31</v>
      </c>
      <c r="I71" s="176">
        <v>32.31</v>
      </c>
      <c r="J71" s="176">
        <v>32.31</v>
      </c>
      <c r="K71" s="176">
        <v>32.31</v>
      </c>
      <c r="L71" s="176">
        <v>32.31</v>
      </c>
    </row>
    <row r="72" spans="1:12" ht="23.5" x14ac:dyDescent="0.55000000000000004">
      <c r="A72" s="173" t="s">
        <v>345</v>
      </c>
      <c r="B72" s="176">
        <v>22.36</v>
      </c>
      <c r="C72" s="176">
        <v>22.36</v>
      </c>
      <c r="D72" s="176">
        <v>22.36</v>
      </c>
      <c r="E72" s="176">
        <v>22.36</v>
      </c>
      <c r="F72" s="176">
        <v>22.36</v>
      </c>
      <c r="G72" s="176">
        <v>22.36</v>
      </c>
      <c r="H72" s="176">
        <v>22.36</v>
      </c>
      <c r="I72" s="176">
        <v>22.36</v>
      </c>
      <c r="J72" s="176">
        <v>22.36</v>
      </c>
      <c r="K72" s="176">
        <v>22.36</v>
      </c>
      <c r="L72" s="176">
        <v>22.36</v>
      </c>
    </row>
    <row r="73" spans="1:12" ht="23.5" x14ac:dyDescent="0.55000000000000004">
      <c r="A73" s="173" t="s">
        <v>346</v>
      </c>
      <c r="B73" s="176">
        <v>35.520000000000003</v>
      </c>
      <c r="C73" s="176">
        <v>35.520000000000003</v>
      </c>
      <c r="D73" s="176">
        <v>35.520000000000003</v>
      </c>
      <c r="E73" s="176">
        <v>35.520000000000003</v>
      </c>
      <c r="F73" s="176">
        <v>35.520000000000003</v>
      </c>
      <c r="G73" s="176">
        <v>35.520000000000003</v>
      </c>
      <c r="H73" s="176">
        <v>35.520000000000003</v>
      </c>
      <c r="I73" s="176">
        <v>35.520000000000003</v>
      </c>
      <c r="J73" s="176">
        <v>35.520000000000003</v>
      </c>
      <c r="K73" s="176">
        <v>35.520000000000003</v>
      </c>
      <c r="L73" s="176">
        <v>35.520000000000003</v>
      </c>
    </row>
    <row r="74" spans="1:12" ht="23.5" x14ac:dyDescent="0.55000000000000004">
      <c r="A74" s="173" t="s">
        <v>347</v>
      </c>
      <c r="B74" s="176">
        <v>33.159999999999997</v>
      </c>
      <c r="C74" s="176">
        <v>33.159999999999997</v>
      </c>
      <c r="D74" s="176">
        <v>33.159999999999997</v>
      </c>
      <c r="E74" s="176">
        <v>33.159999999999997</v>
      </c>
      <c r="F74" s="176">
        <v>33.159999999999997</v>
      </c>
      <c r="G74" s="176">
        <v>33.159999999999997</v>
      </c>
      <c r="H74" s="176">
        <v>33.159999999999997</v>
      </c>
      <c r="I74" s="176">
        <v>33.159999999999997</v>
      </c>
      <c r="J74" s="176">
        <v>33.159999999999997</v>
      </c>
      <c r="K74" s="176">
        <v>33.159999999999997</v>
      </c>
      <c r="L74" s="176">
        <v>33.159999999999997</v>
      </c>
    </row>
    <row r="75" spans="1:12" ht="23.5" x14ac:dyDescent="0.55000000000000004">
      <c r="A75" s="173" t="s">
        <v>348</v>
      </c>
      <c r="B75" s="176"/>
      <c r="C75" s="176"/>
      <c r="D75" s="176"/>
      <c r="E75" s="176"/>
      <c r="F75" s="176">
        <f t="shared" ref="F75:J75" si="5">+F73</f>
        <v>35.520000000000003</v>
      </c>
      <c r="G75" s="176">
        <f t="shared" si="5"/>
        <v>35.520000000000003</v>
      </c>
      <c r="H75" s="176">
        <f t="shared" si="5"/>
        <v>35.520000000000003</v>
      </c>
      <c r="I75" s="176">
        <f t="shared" si="5"/>
        <v>35.520000000000003</v>
      </c>
      <c r="J75" s="176">
        <f t="shared" si="5"/>
        <v>35.520000000000003</v>
      </c>
      <c r="K75" s="176">
        <f>+K73</f>
        <v>35.520000000000003</v>
      </c>
      <c r="L75" s="176">
        <f t="shared" ref="L75" si="6">+L73</f>
        <v>35.520000000000003</v>
      </c>
    </row>
    <row r="76" spans="1:12" ht="23.5" x14ac:dyDescent="0.55000000000000004">
      <c r="A76" s="173" t="s">
        <v>349</v>
      </c>
      <c r="B76" s="176">
        <v>21.34</v>
      </c>
      <c r="C76" s="176">
        <v>21.34</v>
      </c>
      <c r="D76" s="176">
        <v>21.34</v>
      </c>
      <c r="E76" s="176">
        <v>21.34</v>
      </c>
      <c r="F76" s="176">
        <v>21.34</v>
      </c>
      <c r="G76" s="176">
        <v>21.34</v>
      </c>
      <c r="H76" s="176">
        <v>21.34</v>
      </c>
      <c r="I76" s="176">
        <v>21.34</v>
      </c>
      <c r="J76" s="176">
        <v>21.34</v>
      </c>
      <c r="K76" s="176">
        <v>21.34</v>
      </c>
      <c r="L76" s="176">
        <v>21.34</v>
      </c>
    </row>
    <row r="77" spans="1:12" ht="23.5" x14ac:dyDescent="0.55000000000000004">
      <c r="A77" s="173" t="s">
        <v>350</v>
      </c>
      <c r="B77" s="176">
        <v>36.656999999999996</v>
      </c>
      <c r="C77" s="176">
        <v>36.656999999999996</v>
      </c>
      <c r="D77" s="176">
        <v>36.656999999999996</v>
      </c>
      <c r="E77" s="176">
        <v>36.656999999999996</v>
      </c>
      <c r="F77" s="176">
        <v>36.656999999999996</v>
      </c>
      <c r="G77" s="176">
        <v>36.656999999999996</v>
      </c>
      <c r="H77" s="176">
        <v>36.656999999999996</v>
      </c>
      <c r="I77" s="176">
        <v>36.656999999999996</v>
      </c>
      <c r="J77" s="176">
        <v>36.656999999999996</v>
      </c>
      <c r="K77" s="176">
        <v>36.656999999999996</v>
      </c>
      <c r="L77" s="176">
        <v>36.656999999999996</v>
      </c>
    </row>
    <row r="78" spans="1:12" ht="23.5" x14ac:dyDescent="0.55000000000000004">
      <c r="A78" s="173" t="s">
        <v>353</v>
      </c>
      <c r="B78" s="176">
        <v>36.840000000000003</v>
      </c>
      <c r="C78" s="176">
        <v>36.840000000000003</v>
      </c>
      <c r="D78" s="176">
        <v>36.840000000000003</v>
      </c>
      <c r="E78" s="176">
        <v>36.840000000000003</v>
      </c>
      <c r="F78" s="176">
        <v>36.840000000000003</v>
      </c>
      <c r="G78" s="176">
        <v>36.840000000000003</v>
      </c>
      <c r="H78" s="176">
        <v>36.840000000000003</v>
      </c>
      <c r="I78" s="176">
        <v>36.840000000000003</v>
      </c>
      <c r="J78" s="176">
        <v>36.840000000000003</v>
      </c>
      <c r="K78" s="176">
        <v>36.840000000000003</v>
      </c>
      <c r="L78" s="176">
        <v>36.840000000000003</v>
      </c>
    </row>
    <row r="79" spans="1:12" ht="23.5" x14ac:dyDescent="0.55000000000000004">
      <c r="A79" s="173" t="s">
        <v>354</v>
      </c>
      <c r="B79" s="176">
        <v>36.67</v>
      </c>
      <c r="C79" s="176">
        <v>36.67</v>
      </c>
      <c r="D79" s="176">
        <v>36.67</v>
      </c>
      <c r="E79" s="176">
        <v>36.67</v>
      </c>
      <c r="F79" s="176">
        <v>36.67</v>
      </c>
      <c r="G79" s="176">
        <v>36.67</v>
      </c>
      <c r="H79" s="176">
        <v>36.67</v>
      </c>
      <c r="I79" s="176">
        <v>36.67</v>
      </c>
      <c r="J79" s="176">
        <v>36.67</v>
      </c>
      <c r="K79" s="176">
        <v>36.67</v>
      </c>
      <c r="L79" s="176">
        <v>36.67</v>
      </c>
    </row>
    <row r="80" spans="1:12" ht="23.5" x14ac:dyDescent="0.35">
      <c r="A80" s="211" t="s">
        <v>355</v>
      </c>
      <c r="B80" s="177">
        <v>0.28999999999999998</v>
      </c>
      <c r="C80" s="177">
        <v>0.31409526718133612</v>
      </c>
      <c r="D80" s="177">
        <v>0.35626555316005065</v>
      </c>
      <c r="E80" s="177">
        <v>0.4109951431245113</v>
      </c>
      <c r="F80" s="177">
        <v>0.45221038110199424</v>
      </c>
      <c r="G80" s="177">
        <v>0.48654517992834218</v>
      </c>
      <c r="H80" s="177">
        <v>0.53711407574599657</v>
      </c>
      <c r="I80" s="177">
        <v>0.5412227118611479</v>
      </c>
      <c r="J80" s="177">
        <v>0.55450397766169579</v>
      </c>
      <c r="K80" s="177">
        <v>0.5494052720186231</v>
      </c>
      <c r="L80" s="177">
        <v>0.55937182110242045</v>
      </c>
    </row>
    <row r="81" spans="1:12" ht="23.5" x14ac:dyDescent="0.55000000000000004">
      <c r="A81" s="171"/>
      <c r="B81" s="184">
        <v>2023</v>
      </c>
      <c r="C81" s="184">
        <v>2024</v>
      </c>
      <c r="D81" s="184">
        <v>2025</v>
      </c>
      <c r="E81" s="184">
        <v>2026</v>
      </c>
      <c r="F81" s="185">
        <v>2027</v>
      </c>
      <c r="G81" s="185">
        <v>2028</v>
      </c>
      <c r="H81" s="185">
        <v>2029</v>
      </c>
      <c r="I81" s="185">
        <v>2030</v>
      </c>
      <c r="J81" s="185">
        <v>2031</v>
      </c>
      <c r="K81" s="186">
        <v>2032</v>
      </c>
      <c r="L81" s="186">
        <v>2033</v>
      </c>
    </row>
    <row r="82" spans="1:12" ht="23.5" x14ac:dyDescent="0.55000000000000004">
      <c r="A82" s="171" t="s">
        <v>356</v>
      </c>
      <c r="B82" s="182">
        <v>56264292</v>
      </c>
      <c r="C82" s="182">
        <v>58048876.687939562</v>
      </c>
    </row>
    <row r="83" spans="1:12" ht="23.5" x14ac:dyDescent="0.55000000000000004">
      <c r="A83" s="171" t="s">
        <v>357</v>
      </c>
      <c r="B83" s="182">
        <v>63939163.748212501</v>
      </c>
      <c r="C83" s="182">
        <v>64985280.266306303</v>
      </c>
    </row>
    <row r="84" spans="1:12" ht="23.5" x14ac:dyDescent="0.35">
      <c r="A84" s="171" t="s">
        <v>398</v>
      </c>
      <c r="B84" s="228">
        <v>0</v>
      </c>
    </row>
    <row r="85" spans="1:12" ht="23.5" x14ac:dyDescent="0.35">
      <c r="A85" s="171" t="s">
        <v>399</v>
      </c>
      <c r="B85" s="228">
        <v>0</v>
      </c>
    </row>
    <row r="86" spans="1:12" ht="23.5" x14ac:dyDescent="0.35">
      <c r="A86" s="171" t="s">
        <v>409</v>
      </c>
      <c r="B86" s="220">
        <f>6/(4.4)-1</f>
        <v>0.36363636363636354</v>
      </c>
      <c r="C86" s="220">
        <v>0.2</v>
      </c>
      <c r="D86" s="220">
        <v>0.15</v>
      </c>
      <c r="E86" s="220">
        <v>0.1</v>
      </c>
      <c r="F86" s="220">
        <v>0.05</v>
      </c>
      <c r="G86" s="220">
        <v>0.05</v>
      </c>
      <c r="H86" s="220">
        <v>0.05</v>
      </c>
      <c r="I86" s="220">
        <v>0.05</v>
      </c>
      <c r="J86" s="220">
        <v>0.05</v>
      </c>
      <c r="K86" s="220">
        <v>0.05</v>
      </c>
      <c r="L86" s="220">
        <v>0.05</v>
      </c>
    </row>
    <row r="87" spans="1:12" ht="23.5" x14ac:dyDescent="0.35">
      <c r="A87" s="171" t="s">
        <v>358</v>
      </c>
      <c r="B87" s="230">
        <v>5.0000000000000001E-3</v>
      </c>
      <c r="C87" s="230">
        <v>0.01</v>
      </c>
      <c r="D87" s="230">
        <v>1.4999999999999999E-2</v>
      </c>
      <c r="E87" s="230">
        <v>0.02</v>
      </c>
      <c r="F87" s="230">
        <v>2.5000000000000001E-2</v>
      </c>
      <c r="G87" s="230">
        <v>3.0000000000000002E-2</v>
      </c>
      <c r="H87" s="230">
        <v>0.03</v>
      </c>
      <c r="I87" s="230">
        <v>0.03</v>
      </c>
      <c r="J87" s="230">
        <v>0.03</v>
      </c>
      <c r="K87" s="230">
        <v>0.03</v>
      </c>
      <c r="L87" s="230">
        <v>0.03</v>
      </c>
    </row>
    <row r="88" spans="1:12" ht="23.5" x14ac:dyDescent="0.35">
      <c r="A88" s="171" t="s">
        <v>359</v>
      </c>
      <c r="B88" s="230">
        <v>5.0000000000000001E-3</v>
      </c>
      <c r="C88" s="230">
        <v>0.01</v>
      </c>
      <c r="D88" s="230">
        <v>1.4999999999999999E-2</v>
      </c>
      <c r="E88" s="230">
        <v>0.02</v>
      </c>
      <c r="F88" s="230">
        <v>2.5000000000000001E-2</v>
      </c>
      <c r="G88" s="230">
        <v>3.0000000000000002E-2</v>
      </c>
      <c r="H88" s="230">
        <v>0.03</v>
      </c>
      <c r="I88" s="230">
        <v>0.03</v>
      </c>
      <c r="J88" s="230">
        <v>0.03</v>
      </c>
      <c r="K88" s="230">
        <v>0.03</v>
      </c>
      <c r="L88" s="230">
        <v>0.03</v>
      </c>
    </row>
    <row r="89" spans="1:12" ht="23.5" x14ac:dyDescent="0.35">
      <c r="A89" s="171" t="s">
        <v>362</v>
      </c>
      <c r="B89" s="177">
        <v>0.27</v>
      </c>
      <c r="C89" s="177">
        <v>0.27</v>
      </c>
      <c r="D89" s="177">
        <v>0.27</v>
      </c>
      <c r="E89" s="177">
        <v>0.3</v>
      </c>
      <c r="F89" s="177">
        <v>0.3</v>
      </c>
      <c r="G89" s="177">
        <v>0.3</v>
      </c>
      <c r="H89" s="177">
        <v>0.3</v>
      </c>
      <c r="I89" s="177">
        <v>0.3</v>
      </c>
      <c r="J89" s="177">
        <v>0.3</v>
      </c>
      <c r="K89" s="177">
        <v>0.3</v>
      </c>
      <c r="L89" s="177">
        <v>0.3</v>
      </c>
    </row>
    <row r="90" spans="1:12" ht="23.5" x14ac:dyDescent="0.35">
      <c r="A90" s="171" t="s">
        <v>363</v>
      </c>
      <c r="B90" s="177">
        <v>0.115</v>
      </c>
      <c r="C90" s="177">
        <v>0.1275</v>
      </c>
      <c r="D90" s="177">
        <v>0.13750000000000001</v>
      </c>
      <c r="E90" s="177">
        <v>0.14749999999999999</v>
      </c>
      <c r="F90" s="177">
        <v>0.15</v>
      </c>
      <c r="G90" s="177">
        <v>0.15</v>
      </c>
      <c r="H90" s="177">
        <v>0.15</v>
      </c>
      <c r="I90" s="177">
        <v>0.15</v>
      </c>
      <c r="J90" s="177">
        <v>0.15</v>
      </c>
      <c r="K90" s="177">
        <v>0.15</v>
      </c>
      <c r="L90" s="177">
        <v>0.15</v>
      </c>
    </row>
    <row r="91" spans="1:12" ht="23.5" x14ac:dyDescent="0.35">
      <c r="A91" s="171" t="s">
        <v>364</v>
      </c>
      <c r="B91" s="177"/>
      <c r="C91" s="177"/>
      <c r="D91" s="177"/>
      <c r="E91" s="177"/>
      <c r="F91" s="177">
        <v>0.01</v>
      </c>
      <c r="G91" s="177">
        <v>0.02</v>
      </c>
      <c r="H91" s="177">
        <v>0.02</v>
      </c>
      <c r="I91" s="177">
        <v>0.03</v>
      </c>
      <c r="J91" s="177">
        <v>0.03</v>
      </c>
      <c r="K91" s="177">
        <v>0.03</v>
      </c>
      <c r="L91" s="177">
        <v>0.03</v>
      </c>
    </row>
    <row r="92" spans="1:12" ht="23.5" x14ac:dyDescent="0.55000000000000004">
      <c r="A92" s="171" t="s">
        <v>381</v>
      </c>
      <c r="B92" s="62"/>
      <c r="C92" s="62"/>
      <c r="D92" s="61"/>
      <c r="E92" s="60"/>
      <c r="F92" s="210">
        <f>+AVERAGE('Cálculo IC Matriz'!BG338,'Cálculo IC Matriz'!BG339)</f>
        <v>0.59837161775000003</v>
      </c>
      <c r="G92" s="210">
        <f>+AVERAGE('Cálculo IC Matriz'!BH338,'Cálculo IC Matriz'!BH339)</f>
        <v>0.60132276628250003</v>
      </c>
      <c r="H92" s="210">
        <f>+AVERAGE('Cálculo IC Matriz'!BI338,'Cálculo IC Matriz'!BI339)</f>
        <v>0.60436244927097493</v>
      </c>
      <c r="I92" s="210">
        <f>+AVERAGE('Cálculo IC Matriz'!BJ338,'Cálculo IC Matriz'!BJ339)</f>
        <v>0.60749332274910428</v>
      </c>
      <c r="J92" s="210">
        <f>+AVERAGE('Cálculo IC Matriz'!BK338,'Cálculo IC Matriz'!BK339)</f>
        <v>0.61071812243157741</v>
      </c>
      <c r="K92" s="210">
        <f>+AVERAGE('Cálculo IC Matriz'!BL338,'Cálculo IC Matriz'!BL339)</f>
        <v>0.61403966610452465</v>
      </c>
      <c r="L92" s="210">
        <f>+AVERAGE('Cálculo IC Matriz'!BM338,'Cálculo IC Matriz'!BM339)</f>
        <v>0.61746085608766044</v>
      </c>
    </row>
    <row r="93" spans="1:12" ht="23.5" x14ac:dyDescent="0.55000000000000004">
      <c r="A93" s="171" t="s">
        <v>400</v>
      </c>
      <c r="B93" s="176">
        <v>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BP36"/>
  <sheetViews>
    <sheetView workbookViewId="0">
      <selection activeCell="G1" sqref="G1"/>
    </sheetView>
  </sheetViews>
  <sheetFormatPr defaultColWidth="9.1796875" defaultRowHeight="14.5" x14ac:dyDescent="0.35"/>
  <cols>
    <col min="1" max="1" width="3.81640625" style="8" customWidth="1"/>
    <col min="2" max="2" width="4.81640625" style="8" bestFit="1" customWidth="1"/>
    <col min="3" max="3" width="16.1796875" style="8" customWidth="1"/>
    <col min="4" max="4" width="9.453125" style="8" bestFit="1" customWidth="1"/>
    <col min="5" max="8" width="10.453125" style="8" bestFit="1" customWidth="1"/>
    <col min="9" max="9" width="11.453125" style="8" bestFit="1" customWidth="1"/>
    <col min="10" max="11" width="11.7265625" style="8" bestFit="1" customWidth="1"/>
    <col min="12" max="13" width="10.7265625" style="8" bestFit="1" customWidth="1"/>
    <col min="14" max="22" width="11.7265625" style="8" bestFit="1" customWidth="1"/>
    <col min="23" max="24" width="10.7265625" style="8" bestFit="1" customWidth="1"/>
    <col min="25" max="41" width="11.7265625" style="8" bestFit="1" customWidth="1"/>
    <col min="42" max="42" width="10.7265625" style="8" bestFit="1" customWidth="1"/>
    <col min="43" max="47" width="10.453125" style="8" bestFit="1" customWidth="1"/>
    <col min="48" max="50" width="10.7265625" style="8" bestFit="1" customWidth="1"/>
    <col min="51" max="52" width="11.7265625" style="8" bestFit="1" customWidth="1"/>
    <col min="53" max="68" width="13.453125" style="8" bestFit="1" customWidth="1"/>
    <col min="69" max="16384" width="9.1796875" style="8"/>
  </cols>
  <sheetData>
    <row r="1" spans="2:68" x14ac:dyDescent="0.35">
      <c r="B1" s="17"/>
      <c r="C1" s="20" t="s">
        <v>25</v>
      </c>
      <c r="D1" s="21">
        <v>2021</v>
      </c>
      <c r="E1" s="17"/>
      <c r="F1" s="22" t="s">
        <v>32</v>
      </c>
      <c r="G1" s="161">
        <f>'Base Curvas'!K1</f>
        <v>1.95</v>
      </c>
      <c r="H1" s="22" t="s">
        <v>33</v>
      </c>
      <c r="I1" s="162">
        <f>'Base Curvas'!M1</f>
        <v>-0.127</v>
      </c>
    </row>
    <row r="2" spans="2:68" x14ac:dyDescent="0.35">
      <c r="B2" s="17"/>
      <c r="C2" s="17"/>
      <c r="D2" s="17"/>
      <c r="E2" s="17"/>
      <c r="F2" s="22" t="s">
        <v>34</v>
      </c>
      <c r="G2" s="161">
        <f>'Base Curvas'!K2</f>
        <v>2.1</v>
      </c>
      <c r="H2" s="22" t="s">
        <v>35</v>
      </c>
      <c r="I2" s="162">
        <f>'Base Curvas'!M2</f>
        <v>-0.09</v>
      </c>
    </row>
    <row r="3" spans="2:68" x14ac:dyDescent="0.35">
      <c r="B3" s="17"/>
      <c r="C3" s="17"/>
      <c r="D3" s="17"/>
      <c r="E3" s="17"/>
      <c r="F3" s="22" t="s">
        <v>41</v>
      </c>
      <c r="G3" s="161">
        <f>'Base Curvas'!K3</f>
        <v>1.75</v>
      </c>
      <c r="H3" s="22" t="s">
        <v>42</v>
      </c>
      <c r="I3" s="162">
        <f>'Base Curvas'!M3</f>
        <v>-0.13700000000000001</v>
      </c>
    </row>
    <row r="4" spans="2:68" s="1" customFormat="1" x14ac:dyDescent="0.35">
      <c r="B4" s="2"/>
      <c r="C4" s="3"/>
      <c r="D4" s="2">
        <v>1957</v>
      </c>
      <c r="E4" s="2">
        <v>1958</v>
      </c>
      <c r="F4" s="2">
        <v>1959</v>
      </c>
      <c r="G4" s="2">
        <v>1960</v>
      </c>
      <c r="H4" s="2">
        <v>1961</v>
      </c>
      <c r="I4" s="2">
        <v>1962</v>
      </c>
      <c r="J4" s="2">
        <v>1963</v>
      </c>
      <c r="K4" s="2">
        <v>1964</v>
      </c>
      <c r="L4" s="2">
        <v>1965</v>
      </c>
      <c r="M4" s="2">
        <v>1966</v>
      </c>
      <c r="N4" s="2">
        <v>1967</v>
      </c>
      <c r="O4" s="2">
        <v>1968</v>
      </c>
      <c r="P4" s="2">
        <v>1969</v>
      </c>
      <c r="Q4" s="2">
        <v>1970</v>
      </c>
      <c r="R4" s="2">
        <v>1971</v>
      </c>
      <c r="S4" s="2">
        <v>1972</v>
      </c>
      <c r="T4" s="2">
        <v>1973</v>
      </c>
      <c r="U4" s="2">
        <v>1974</v>
      </c>
      <c r="V4" s="2">
        <v>1975</v>
      </c>
      <c r="W4" s="2">
        <v>1976</v>
      </c>
      <c r="X4" s="2">
        <v>1977</v>
      </c>
      <c r="Y4" s="2">
        <v>1978</v>
      </c>
      <c r="Z4" s="2">
        <v>1979</v>
      </c>
      <c r="AA4" s="2">
        <v>1980</v>
      </c>
      <c r="AB4" s="2">
        <v>1981</v>
      </c>
      <c r="AC4" s="2">
        <v>1982</v>
      </c>
      <c r="AD4" s="2">
        <v>1983</v>
      </c>
      <c r="AE4" s="2">
        <v>1984</v>
      </c>
      <c r="AF4" s="2">
        <v>1985</v>
      </c>
      <c r="AG4" s="2">
        <v>1986</v>
      </c>
      <c r="AH4" s="2">
        <v>1987</v>
      </c>
      <c r="AI4" s="2">
        <v>1988</v>
      </c>
      <c r="AJ4" s="2">
        <v>1989</v>
      </c>
      <c r="AK4" s="2">
        <v>1990</v>
      </c>
      <c r="AL4" s="2">
        <v>1991</v>
      </c>
      <c r="AM4" s="2">
        <v>1992</v>
      </c>
      <c r="AN4" s="2">
        <v>1993</v>
      </c>
      <c r="AO4" s="2">
        <v>1994</v>
      </c>
      <c r="AP4" s="2">
        <v>1995</v>
      </c>
      <c r="AQ4" s="2">
        <v>1996</v>
      </c>
      <c r="AR4" s="2">
        <v>1997</v>
      </c>
      <c r="AS4" s="2">
        <v>1998</v>
      </c>
      <c r="AT4" s="2">
        <v>1999</v>
      </c>
      <c r="AU4" s="2">
        <v>2000</v>
      </c>
      <c r="AV4" s="2">
        <v>2001</v>
      </c>
      <c r="AW4" s="2">
        <v>2002</v>
      </c>
      <c r="AX4" s="2">
        <v>2003</v>
      </c>
      <c r="AY4" s="2">
        <v>2004</v>
      </c>
      <c r="AZ4" s="2">
        <v>2005</v>
      </c>
      <c r="BA4" s="2">
        <v>2006</v>
      </c>
      <c r="BB4" s="2">
        <v>2007</v>
      </c>
      <c r="BC4" s="2">
        <v>2008</v>
      </c>
      <c r="BD4" s="2">
        <v>2009</v>
      </c>
      <c r="BE4" s="2">
        <v>2010</v>
      </c>
      <c r="BF4" s="2">
        <v>2011</v>
      </c>
      <c r="BG4" s="2">
        <v>2012</v>
      </c>
      <c r="BH4" s="2">
        <v>2013</v>
      </c>
      <c r="BI4" s="2">
        <v>2014</v>
      </c>
      <c r="BJ4" s="2">
        <v>2015</v>
      </c>
      <c r="BK4" s="2">
        <v>2016</v>
      </c>
      <c r="BL4" s="2">
        <v>2017</v>
      </c>
      <c r="BM4" s="2">
        <v>2018</v>
      </c>
      <c r="BN4" s="2">
        <v>2019</v>
      </c>
      <c r="BO4" s="2">
        <v>2020</v>
      </c>
      <c r="BP4" s="2">
        <v>2021</v>
      </c>
    </row>
    <row r="5" spans="2:68" s="1" customFormat="1" x14ac:dyDescent="0.35">
      <c r="B5" s="2"/>
      <c r="C5" s="3" t="s">
        <v>30</v>
      </c>
      <c r="D5" s="7">
        <f>EXP(-EXP($G$1+$I$1*($D$1-D4)))</f>
        <v>0.9979275775849582</v>
      </c>
      <c r="E5" s="7">
        <f t="shared" ref="E5:BP5" si="0">EXP(-EXP($G$1+$I$1*($D$1-E4)))</f>
        <v>0.9976472667027072</v>
      </c>
      <c r="F5" s="7">
        <f t="shared" si="0"/>
        <v>0.99732909240839074</v>
      </c>
      <c r="G5" s="7">
        <f t="shared" si="0"/>
        <v>0.99696795491413681</v>
      </c>
      <c r="H5" s="7">
        <f t="shared" si="0"/>
        <v>0.99655807178602107</v>
      </c>
      <c r="I5" s="7">
        <f t="shared" si="0"/>
        <v>0.9960928877932087</v>
      </c>
      <c r="J5" s="7">
        <f t="shared" si="0"/>
        <v>0.9955649732077223</v>
      </c>
      <c r="K5" s="7">
        <f t="shared" si="0"/>
        <v>0.99496590917948902</v>
      </c>
      <c r="L5" s="7">
        <f t="shared" si="0"/>
        <v>0.99428615867878556</v>
      </c>
      <c r="M5" s="7">
        <f t="shared" si="0"/>
        <v>0.99351492136286523</v>
      </c>
      <c r="N5" s="7">
        <f t="shared" si="0"/>
        <v>0.99263997058924403</v>
      </c>
      <c r="O5" s="7">
        <f t="shared" si="0"/>
        <v>0.99164747067030767</v>
      </c>
      <c r="P5" s="7">
        <f t="shared" si="0"/>
        <v>0.99052177235023764</v>
      </c>
      <c r="Q5" s="7">
        <f t="shared" si="0"/>
        <v>0.98924518439619036</v>
      </c>
      <c r="R5" s="7">
        <f t="shared" si="0"/>
        <v>0.98779771914531234</v>
      </c>
      <c r="S5" s="7">
        <f t="shared" si="0"/>
        <v>0.98615680985629639</v>
      </c>
      <c r="T5" s="7">
        <f t="shared" si="0"/>
        <v>0.98429699780347546</v>
      </c>
      <c r="U5" s="7">
        <f t="shared" si="0"/>
        <v>0.98218958725509387</v>
      </c>
      <c r="V5" s="7">
        <f t="shared" si="0"/>
        <v>0.97980226683689708</v>
      </c>
      <c r="W5" s="7">
        <f t="shared" si="0"/>
        <v>0.9770986963506636</v>
      </c>
      <c r="X5" s="7">
        <f t="shared" si="0"/>
        <v>0.97403805896202678</v>
      </c>
      <c r="Y5" s="7">
        <f t="shared" si="0"/>
        <v>0.97057457987731532</v>
      </c>
      <c r="Z5" s="7">
        <f t="shared" si="0"/>
        <v>0.96665701429994344</v>
      </c>
      <c r="AA5" s="7">
        <f t="shared" si="0"/>
        <v>0.96222810972160688</v>
      </c>
      <c r="AB5" s="7">
        <f t="shared" si="0"/>
        <v>0.95722405061755766</v>
      </c>
      <c r="AC5" s="7">
        <f t="shared" si="0"/>
        <v>0.95157389756332666</v>
      </c>
      <c r="AD5" s="7">
        <f t="shared" si="0"/>
        <v>0.94519903788749804</v>
      </c>
      <c r="AE5" s="7">
        <f t="shared" si="0"/>
        <v>0.93801267146512757</v>
      </c>
      <c r="AF5" s="7">
        <f t="shared" si="0"/>
        <v>0.9299193634046875</v>
      </c>
      <c r="AG5" s="7">
        <f t="shared" si="0"/>
        <v>0.92081470546167199</v>
      </c>
      <c r="AH5" s="7">
        <f t="shared" si="0"/>
        <v>0.91058514028086823</v>
      </c>
      <c r="AI5" s="7">
        <f t="shared" si="0"/>
        <v>0.89910801722505029</v>
      </c>
      <c r="AJ5" s="7">
        <f t="shared" si="0"/>
        <v>0.88625196566597997</v>
      </c>
      <c r="AK5" s="7">
        <f t="shared" si="0"/>
        <v>0.8718776910511713</v>
      </c>
      <c r="AL5" s="7">
        <f t="shared" si="0"/>
        <v>0.85583932031884391</v>
      </c>
      <c r="AM5" s="7">
        <f t="shared" si="0"/>
        <v>0.83798644527310595</v>
      </c>
      <c r="AN5" s="7">
        <f t="shared" si="0"/>
        <v>0.81816703352082987</v>
      </c>
      <c r="AO5" s="7">
        <f t="shared" si="0"/>
        <v>0.79623139358019068</v>
      </c>
      <c r="AP5" s="7">
        <f t="shared" si="0"/>
        <v>0.77203738940403066</v>
      </c>
      <c r="AQ5" s="7">
        <f t="shared" si="0"/>
        <v>0.74545709357507939</v>
      </c>
      <c r="AR5" s="7">
        <f t="shared" si="0"/>
        <v>0.71638503939153442</v>
      </c>
      <c r="AS5" s="7">
        <f t="shared" si="0"/>
        <v>0.68474816918315407</v>
      </c>
      <c r="AT5" s="7">
        <f t="shared" si="0"/>
        <v>0.65051746655651721</v>
      </c>
      <c r="AU5" s="7">
        <f t="shared" si="0"/>
        <v>0.61372108972226069</v>
      </c>
      <c r="AV5" s="7">
        <f t="shared" si="0"/>
        <v>0.5744585782961753</v>
      </c>
      <c r="AW5" s="7">
        <f t="shared" si="0"/>
        <v>0.53291537820843737</v>
      </c>
      <c r="AX5" s="7">
        <f t="shared" si="0"/>
        <v>0.48937652020714406</v>
      </c>
      <c r="AY5" s="7">
        <f t="shared" si="0"/>
        <v>0.44423781719008598</v>
      </c>
      <c r="AZ5" s="7">
        <f t="shared" si="0"/>
        <v>0.39801246356568487</v>
      </c>
      <c r="BA5" s="7">
        <f t="shared" si="0"/>
        <v>0.35133051517356745</v>
      </c>
      <c r="BB5" s="7">
        <f t="shared" si="0"/>
        <v>0.30492853746731463</v>
      </c>
      <c r="BC5" s="7">
        <f t="shared" si="0"/>
        <v>0.25962691430343204</v>
      </c>
      <c r="BD5" s="7">
        <f t="shared" si="0"/>
        <v>0.21629311547304511</v>
      </c>
      <c r="BE5" s="7">
        <f t="shared" si="0"/>
        <v>0.17579080754688289</v>
      </c>
      <c r="BF5" s="7">
        <f t="shared" si="0"/>
        <v>0.13891712700793685</v>
      </c>
      <c r="BG5" s="7">
        <f t="shared" si="0"/>
        <v>0.10633355627958595</v>
      </c>
      <c r="BH5" s="7">
        <f t="shared" si="0"/>
        <v>7.8499147237953093E-2</v>
      </c>
      <c r="BI5" s="7">
        <f t="shared" si="0"/>
        <v>5.5617420751964505E-2</v>
      </c>
      <c r="BJ5" s="7">
        <f t="shared" si="0"/>
        <v>3.7608935341775958E-2</v>
      </c>
      <c r="BK5" s="7">
        <f t="shared" si="0"/>
        <v>2.4119105692130841E-2</v>
      </c>
      <c r="BL5" s="7">
        <f t="shared" si="0"/>
        <v>1.4564828613461218E-2</v>
      </c>
      <c r="BM5" s="7">
        <f t="shared" si="0"/>
        <v>8.2145858051170632E-3</v>
      </c>
      <c r="BN5" s="7">
        <f t="shared" si="0"/>
        <v>4.2873119161356962E-3</v>
      </c>
      <c r="BO5" s="7">
        <f t="shared" si="0"/>
        <v>2.0490032442558614E-3</v>
      </c>
      <c r="BP5" s="7">
        <f t="shared" si="0"/>
        <v>8.8609394469837022E-4</v>
      </c>
    </row>
    <row r="6" spans="2:68" x14ac:dyDescent="0.35">
      <c r="B6" s="12" t="s">
        <v>11</v>
      </c>
      <c r="C6" s="12" t="s">
        <v>10</v>
      </c>
      <c r="D6" s="6">
        <f>ROUND('Vendas de Veículos'!D6*(1-'Frota Nacional 2021'!D$5),0)</f>
        <v>20</v>
      </c>
      <c r="E6" s="6">
        <f>ROUND('Vendas de Veículos'!E6*(1-'Frota Nacional 2021'!E$5),0)</f>
        <v>49</v>
      </c>
      <c r="F6" s="6">
        <f>ROUND('Vendas de Veículos'!F6*(1-'Frota Nacional 2021'!F$5),0)</f>
        <v>106</v>
      </c>
      <c r="G6" s="6">
        <f>ROUND('Vendas de Veículos'!G6*(1-'Frota Nacional 2021'!G$5),0)</f>
        <v>208</v>
      </c>
      <c r="H6" s="6">
        <f>ROUND('Vendas de Veículos'!H6*(1-'Frota Nacional 2021'!H$5),0)</f>
        <v>299</v>
      </c>
      <c r="I6" s="6">
        <f>ROUND('Vendas de Veículos'!I6*(1-'Frota Nacional 2021'!I$5),0)</f>
        <v>456</v>
      </c>
      <c r="J6" s="6">
        <f>ROUND('Vendas de Veículos'!J6*(1-'Frota Nacional 2021'!J$5),0)</f>
        <v>534</v>
      </c>
      <c r="K6" s="6">
        <f>ROUND('Vendas de Veículos'!K6*(1-'Frota Nacional 2021'!K$5),0)</f>
        <v>649</v>
      </c>
      <c r="L6" s="6">
        <f>ROUND('Vendas de Veículos'!L6*(1-'Frota Nacional 2021'!L$5),0)</f>
        <v>78</v>
      </c>
      <c r="M6" s="6">
        <f>ROUND('Vendas de Veículos'!M6*(1-'Frota Nacional 2021'!M$5),0)</f>
        <v>101</v>
      </c>
      <c r="N6" s="6">
        <f>ROUND('Vendas de Veículos'!N6*(1-'Frota Nacional 2021'!N$5),0)</f>
        <v>1168</v>
      </c>
      <c r="O6" s="6">
        <f>ROUND('Vendas de Veículos'!O6*(1-'Frota Nacional 2021'!O$5),0)</f>
        <v>1544</v>
      </c>
      <c r="P6" s="6">
        <f>ROUND('Vendas de Veículos'!P6*(1-'Frota Nacional 2021'!P$5),0)</f>
        <v>2422</v>
      </c>
      <c r="Q6" s="6">
        <f>ROUND('Vendas de Veículos'!Q6*(1-'Frota Nacional 2021'!Q$5),0)</f>
        <v>3447</v>
      </c>
      <c r="R6" s="6">
        <f>ROUND('Vendas de Veículos'!R6*(1-'Frota Nacional 2021'!R$5),0)</f>
        <v>5027</v>
      </c>
      <c r="S6" s="6">
        <f>ROUND('Vendas de Veículos'!S6*(1-'Frota Nacional 2021'!S$5),0)</f>
        <v>6565</v>
      </c>
      <c r="T6" s="6">
        <f>ROUND('Vendas de Veículos'!T6*(1-'Frota Nacional 2021'!T$5),0)</f>
        <v>8968</v>
      </c>
      <c r="U6" s="6">
        <f>ROUND('Vendas de Veículos'!U6*(1-'Frota Nacional 2021'!U$5),0)</f>
        <v>11667</v>
      </c>
      <c r="V6" s="6">
        <f>ROUND('Vendas de Veículos'!V6*(1-'Frota Nacional 2021'!V$5),0)</f>
        <v>13624</v>
      </c>
      <c r="W6" s="6">
        <f>ROUND('Vendas de Veículos'!W6*(1-'Frota Nacional 2021'!W$5),0)</f>
        <v>1614</v>
      </c>
      <c r="X6" s="6">
        <f>ROUND('Vendas de Veículos'!X6*(1-'Frota Nacional 2021'!X$5),0)</f>
        <v>1770</v>
      </c>
      <c r="Y6" s="6">
        <f>ROUND('Vendas de Veículos'!Y6*(1-'Frota Nacional 2021'!Y$5),0)</f>
        <v>23585</v>
      </c>
      <c r="Z6" s="6">
        <f>ROUND('Vendas de Veículos'!Z6*(1-'Frota Nacional 2021'!Z$5),0)</f>
        <v>27672</v>
      </c>
      <c r="AA6" s="6">
        <f>ROUND('Vendas de Veículos'!AA6*(1-'Frota Nacional 2021'!AA$5),0)</f>
        <v>21539</v>
      </c>
      <c r="AB6" s="6">
        <f>ROUND('Vendas de Veículos'!AB6*(1-'Frota Nacional 2021'!AB$5),0)</f>
        <v>13706</v>
      </c>
      <c r="AC6" s="6">
        <f>ROUND('Vendas de Veículos'!AC6*(1-'Frota Nacional 2021'!AC$5),0)</f>
        <v>16779</v>
      </c>
      <c r="AD6" s="6">
        <f>ROUND('Vendas de Veículos'!AD6*(1-'Frota Nacional 2021'!AD$5),0)</f>
        <v>3882</v>
      </c>
      <c r="AE6" s="6">
        <f>ROUND('Vendas de Veículos'!AE6*(1-'Frota Nacional 2021'!AE$5),0)</f>
        <v>1798</v>
      </c>
      <c r="AF6" s="6">
        <f>ROUND('Vendas de Veículos'!AF6*(1-'Frota Nacional 2021'!AF$5),0)</f>
        <v>1704</v>
      </c>
      <c r="AG6" s="6">
        <f>ROUND('Vendas de Veículos'!AG6*(1-'Frota Nacional 2021'!AG$5),0)</f>
        <v>4306</v>
      </c>
      <c r="AH6" s="6">
        <f>ROUND('Vendas de Veículos'!AH6*(1-'Frota Nacional 2021'!AH$5),0)</f>
        <v>2213</v>
      </c>
      <c r="AI6" s="6">
        <f>ROUND('Vendas de Veículos'!AI6*(1-'Frota Nacional 2021'!AI$5),0)</f>
        <v>6628</v>
      </c>
      <c r="AJ6" s="6">
        <f>ROUND('Vendas de Veículos'!AJ6*(1-'Frota Nacional 2021'!AJ$5),0)</f>
        <v>25315</v>
      </c>
      <c r="AK6" s="6">
        <f>ROUND('Vendas de Veículos'!AK6*(1-'Frota Nacional 2021'!AK$5),0)</f>
        <v>59380</v>
      </c>
      <c r="AL6" s="6">
        <f>ROUND('Vendas de Veículos'!AL6*(1-'Frota Nacional 2021'!AL$5),0)</f>
        <v>68342</v>
      </c>
      <c r="AM6" s="6">
        <f>ROUND('Vendas de Veículos'!AM6*(1-'Frota Nacional 2021'!AM$5),0)</f>
        <v>70342</v>
      </c>
      <c r="AN6" s="6">
        <f>ROUND('Vendas de Veículos'!AN6*(1-'Frota Nacional 2021'!AN$5),0)</f>
        <v>123589</v>
      </c>
      <c r="AO6" s="6">
        <f>ROUND('Vendas de Veículos'!AO6*(1-'Frota Nacional 2021'!AO$5),0)</f>
        <v>206501</v>
      </c>
      <c r="AP6" s="6">
        <f>ROUND('Vendas de Veículos'!AP6*(1-'Frota Nacional 2021'!AP$5),0)</f>
        <v>314860</v>
      </c>
      <c r="AQ6" s="6">
        <f>ROUND('Vendas de Veículos'!AQ6*(1-'Frota Nacional 2021'!AQ$5),0)</f>
        <v>361793</v>
      </c>
      <c r="AR6" s="6">
        <f>ROUND('Vendas de Veículos'!AR6*(1-'Frota Nacional 2021'!AR$5),0)</f>
        <v>453647</v>
      </c>
      <c r="AS6" s="6">
        <f>ROUND('Vendas de Veículos'!AS6*(1-'Frota Nacional 2021'!AS$5),0)</f>
        <v>390907</v>
      </c>
      <c r="AT6" s="6">
        <f>ROUND('Vendas de Veículos'!AT6*(1-'Frota Nacional 2021'!AT$5),0)</f>
        <v>357605</v>
      </c>
      <c r="AU6" s="6">
        <f>ROUND('Vendas de Veículos'!AU6*(1-'Frota Nacional 2021'!AU$5),0)</f>
        <v>460323</v>
      </c>
      <c r="AV6" s="6">
        <f>ROUND('Vendas de Veículos'!AV6*(1-'Frota Nacional 2021'!AV$5),0)</f>
        <v>553117</v>
      </c>
      <c r="AW6" s="6">
        <f>ROUND('Vendas de Veículos'!AW6*(1-'Frota Nacional 2021'!AW$5),0)</f>
        <v>551991</v>
      </c>
      <c r="AX6" s="6">
        <f>ROUND('Vendas de Veículos'!AX6*(1-'Frota Nacional 2021'!AX$5),0)</f>
        <v>534354</v>
      </c>
      <c r="AY6" s="6">
        <f>ROUND('Vendas de Veículos'!AY6*(1-'Frota Nacional 2021'!AY$5),0)</f>
        <v>537553</v>
      </c>
      <c r="AZ6" s="6">
        <f>ROUND('Vendas de Veículos'!AZ6*(1-'Frota Nacional 2021'!AZ$5),0)</f>
        <v>389281</v>
      </c>
      <c r="BA6" s="6">
        <f>ROUND('Vendas de Veículos'!BA6*(1-'Frota Nacional 2021'!BA$5),0)</f>
        <v>18373</v>
      </c>
      <c r="BB6" s="6">
        <f>ROUND('Vendas de Veículos'!BB6*(1-'Frota Nacional 2021'!BB$5),0)</f>
        <v>16226</v>
      </c>
      <c r="BC6" s="6">
        <f>ROUND('Vendas de Veículos'!BC6*(1-'Frota Nacional 2021'!BC$5),0)</f>
        <v>153120</v>
      </c>
      <c r="BD6" s="6">
        <f>ROUND('Vendas de Veículos'!BD6*(1-'Frota Nacional 2021'!BD$5),0)</f>
        <v>164799</v>
      </c>
      <c r="BE6" s="6">
        <f>ROUND('Vendas de Veículos'!BE6*(1-'Frota Nacional 2021'!BE$5),0)</f>
        <v>21786</v>
      </c>
      <c r="BF6" s="6">
        <f>ROUND('Vendas de Veículos'!BF6*(1-'Frota Nacional 2021'!BF$5),0)</f>
        <v>302109</v>
      </c>
      <c r="BG6" s="6">
        <f>ROUND('Vendas de Veículos'!BG6*(1-'Frota Nacional 2021'!BG$5),0)</f>
        <v>23141</v>
      </c>
      <c r="BH6" s="6">
        <f>ROUND('Vendas de Veículos'!BH6*(1-'Frota Nacional 2021'!BH$5),0)</f>
        <v>167756</v>
      </c>
      <c r="BI6" s="6">
        <f>ROUND('Vendas de Veículos'!BI6*(1-'Frota Nacional 2021'!BI$5),0)</f>
        <v>170519</v>
      </c>
      <c r="BJ6" s="6">
        <f>ROUND('Vendas de Veículos'!BJ6*(1-'Frota Nacional 2021'!BJ$5),0)</f>
        <v>128885</v>
      </c>
      <c r="BK6" s="6">
        <f>ROUND('Vendas de Veículos'!BK6*(1-'Frota Nacional 2021'!BK$5),0)</f>
        <v>7757</v>
      </c>
      <c r="BL6" s="6">
        <f>ROUND('Vendas de Veículos'!BL6*(1-'Frota Nacional 2021'!BL$5),0)</f>
        <v>67152</v>
      </c>
      <c r="BM6" s="6">
        <f>ROUND('Vendas de Veículos'!BM6*(1-'Frota Nacional 2021'!BM$5),0)</f>
        <v>80824</v>
      </c>
      <c r="BN6" s="6">
        <f>ROUND('Vendas de Veículos'!BN6*(1-'Frota Nacional 2021'!BN$5),0)</f>
        <v>73114</v>
      </c>
      <c r="BO6" s="6">
        <f>ROUND('Vendas de Veículos'!BO6*(1-'Frota Nacional 2021'!BO$5),0)</f>
        <v>5821</v>
      </c>
      <c r="BP6" s="6">
        <f>ROUND('Vendas de Veículos'!BP6*(1-'Frota Nacional 2021'!BP$5),0)</f>
        <v>52043</v>
      </c>
    </row>
    <row r="7" spans="2:68" x14ac:dyDescent="0.35">
      <c r="B7" s="12" t="s">
        <v>11</v>
      </c>
      <c r="C7" s="12" t="s">
        <v>12</v>
      </c>
      <c r="D7" s="6">
        <f>ROUND('Vendas de Veículos'!D7*(1-'Frota Nacional 2021'!D$5),0)</f>
        <v>0</v>
      </c>
      <c r="E7" s="6">
        <f>ROUND('Vendas de Veículos'!E7*(1-'Frota Nacional 2021'!E$5),0)</f>
        <v>0</v>
      </c>
      <c r="F7" s="6">
        <f>ROUND('Vendas de Veículos'!F7*(1-'Frota Nacional 2021'!F$5),0)</f>
        <v>0</v>
      </c>
      <c r="G7" s="6">
        <f>ROUND('Vendas de Veículos'!G7*(1-'Frota Nacional 2021'!G$5),0)</f>
        <v>0</v>
      </c>
      <c r="H7" s="6">
        <f>ROUND('Vendas de Veículos'!H7*(1-'Frota Nacional 2021'!H$5),0)</f>
        <v>0</v>
      </c>
      <c r="I7" s="6">
        <f>ROUND('Vendas de Veículos'!I7*(1-'Frota Nacional 2021'!I$5),0)</f>
        <v>0</v>
      </c>
      <c r="J7" s="6">
        <f>ROUND('Vendas de Veículos'!J7*(1-'Frota Nacional 2021'!J$5),0)</f>
        <v>0</v>
      </c>
      <c r="K7" s="6">
        <f>ROUND('Vendas de Veículos'!K7*(1-'Frota Nacional 2021'!K$5),0)</f>
        <v>0</v>
      </c>
      <c r="L7" s="6">
        <f>ROUND('Vendas de Veículos'!L7*(1-'Frota Nacional 2021'!L$5),0)</f>
        <v>0</v>
      </c>
      <c r="M7" s="6">
        <f>ROUND('Vendas de Veículos'!M7*(1-'Frota Nacional 2021'!M$5),0)</f>
        <v>0</v>
      </c>
      <c r="N7" s="6">
        <f>ROUND('Vendas de Veículos'!N7*(1-'Frota Nacional 2021'!N$5),0)</f>
        <v>0</v>
      </c>
      <c r="O7" s="6">
        <f>ROUND('Vendas de Veículos'!O7*(1-'Frota Nacional 2021'!O$5),0)</f>
        <v>0</v>
      </c>
      <c r="P7" s="6">
        <f>ROUND('Vendas de Veículos'!P7*(1-'Frota Nacional 2021'!P$5),0)</f>
        <v>0</v>
      </c>
      <c r="Q7" s="6">
        <f>ROUND('Vendas de Veículos'!Q7*(1-'Frota Nacional 2021'!Q$5),0)</f>
        <v>0</v>
      </c>
      <c r="R7" s="6">
        <f>ROUND('Vendas de Veículos'!R7*(1-'Frota Nacional 2021'!R$5),0)</f>
        <v>0</v>
      </c>
      <c r="S7" s="6">
        <f>ROUND('Vendas de Veículos'!S7*(1-'Frota Nacional 2021'!S$5),0)</f>
        <v>0</v>
      </c>
      <c r="T7" s="6">
        <f>ROUND('Vendas de Veículos'!T7*(1-'Frota Nacional 2021'!T$5),0)</f>
        <v>0</v>
      </c>
      <c r="U7" s="6">
        <f>ROUND('Vendas de Veículos'!U7*(1-'Frota Nacional 2021'!U$5),0)</f>
        <v>0</v>
      </c>
      <c r="V7" s="6">
        <f>ROUND('Vendas de Veículos'!V7*(1-'Frota Nacional 2021'!V$5),0)</f>
        <v>0</v>
      </c>
      <c r="W7" s="6">
        <f>ROUND('Vendas de Veículos'!W7*(1-'Frota Nacional 2021'!W$5),0)</f>
        <v>0</v>
      </c>
      <c r="X7" s="6">
        <f>ROUND('Vendas de Veículos'!X7*(1-'Frota Nacional 2021'!X$5),0)</f>
        <v>0</v>
      </c>
      <c r="Y7" s="6">
        <f>ROUND('Vendas de Veículos'!Y7*(1-'Frota Nacional 2021'!Y$5),0)</f>
        <v>0</v>
      </c>
      <c r="Z7" s="6">
        <f>ROUND('Vendas de Veículos'!Z7*(1-'Frota Nacional 2021'!Z$5),0)</f>
        <v>76</v>
      </c>
      <c r="AA7" s="6">
        <f>ROUND('Vendas de Veículos'!AA7*(1-'Frota Nacional 2021'!AA$5),0)</f>
        <v>8557</v>
      </c>
      <c r="AB7" s="6">
        <f>ROUND('Vendas de Veículos'!AB7*(1-'Frota Nacional 2021'!AB$5),0)</f>
        <v>5508</v>
      </c>
      <c r="AC7" s="6">
        <f>ROUND('Vendas de Veículos'!AC7*(1-'Frota Nacional 2021'!AC$5),0)</f>
        <v>1027</v>
      </c>
      <c r="AD7" s="6">
        <f>ROUND('Vendas de Veículos'!AD7*(1-'Frota Nacional 2021'!AD$5),0)</f>
        <v>29529</v>
      </c>
      <c r="AE7" s="6">
        <f>ROUND('Vendas de Veículos'!AE7*(1-'Frota Nacional 2021'!AE$5),0)</f>
        <v>31236</v>
      </c>
      <c r="AF7" s="6">
        <f>ROUND('Vendas de Veículos'!AF7*(1-'Frota Nacional 2021'!AF$5),0)</f>
        <v>40557</v>
      </c>
      <c r="AG7" s="6">
        <f>ROUND('Vendas de Veículos'!AG7*(1-'Frota Nacional 2021'!AG$5),0)</f>
        <v>49112</v>
      </c>
      <c r="AH7" s="6">
        <f>ROUND('Vendas de Veículos'!AH7*(1-'Frota Nacional 2021'!AH$5),0)</f>
        <v>34674</v>
      </c>
      <c r="AI7" s="6">
        <f>ROUND('Vendas de Veículos'!AI7*(1-'Frota Nacional 2021'!AI$5),0)</f>
        <v>49704</v>
      </c>
      <c r="AJ7" s="6">
        <f>ROUND('Vendas de Veículos'!AJ7*(1-'Frota Nacional 2021'!AJ$5),0)</f>
        <v>39318</v>
      </c>
      <c r="AK7" s="6">
        <f>ROUND('Vendas de Veículos'!AK7*(1-'Frota Nacional 2021'!AK$5),0)</f>
        <v>900</v>
      </c>
      <c r="AL7" s="6">
        <f>ROUND('Vendas de Veículos'!AL7*(1-'Frota Nacional 2021'!AL$5),0)</f>
        <v>18617</v>
      </c>
      <c r="AM7" s="6">
        <f>ROUND('Vendas de Veículos'!AM7*(1-'Frota Nacional 2021'!AM$5),0)</f>
        <v>2671</v>
      </c>
      <c r="AN7" s="6">
        <f>ROUND('Vendas de Veículos'!AN7*(1-'Frota Nacional 2021'!AN$5),0)</f>
        <v>41329</v>
      </c>
      <c r="AO7" s="6">
        <f>ROUND('Vendas de Veículos'!AO7*(1-'Frota Nacional 2021'!AO$5),0)</f>
        <v>24290</v>
      </c>
      <c r="AP7" s="6">
        <f>ROUND('Vendas de Veículos'!AP7*(1-'Frota Nacional 2021'!AP$5),0)</f>
        <v>7479</v>
      </c>
      <c r="AQ7" s="6">
        <f>ROUND('Vendas de Veículos'!AQ7*(1-'Frota Nacional 2021'!AQ$5),0)</f>
        <v>1612</v>
      </c>
      <c r="AR7" s="6">
        <f>ROUND('Vendas de Veículos'!AR7*(1-'Frota Nacional 2021'!AR$5),0)</f>
        <v>262</v>
      </c>
      <c r="AS7" s="6">
        <f>ROUND('Vendas de Veículos'!AS7*(1-'Frota Nacional 2021'!AS$5),0)</f>
        <v>310</v>
      </c>
      <c r="AT7" s="6">
        <f>ROUND('Vendas de Veículos'!AT7*(1-'Frota Nacional 2021'!AT$5),0)</f>
        <v>3443</v>
      </c>
      <c r="AU7" s="6">
        <f>ROUND('Vendas de Veículos'!AU7*(1-'Frota Nacional 2021'!AU$5),0)</f>
        <v>371</v>
      </c>
      <c r="AV7" s="6">
        <f>ROUND('Vendas de Veículos'!AV7*(1-'Frota Nacional 2021'!AV$5),0)</f>
        <v>6374</v>
      </c>
      <c r="AW7" s="6">
        <f>ROUND('Vendas de Veículos'!AW7*(1-'Frota Nacional 2021'!AW$5),0)</f>
        <v>22124</v>
      </c>
      <c r="AX7" s="6">
        <f>ROUND('Vendas de Veículos'!AX7*(1-'Frota Nacional 2021'!AX$5),0)</f>
        <v>16868</v>
      </c>
      <c r="AY7" s="6">
        <f>ROUND('Vendas de Veículos'!AY7*(1-'Frota Nacional 2021'!AY$5),0)</f>
        <v>27678</v>
      </c>
      <c r="AZ7" s="6">
        <f>ROUND('Vendas de Veículos'!AZ7*(1-'Frota Nacional 2021'!AZ$5),0)</f>
        <v>18604</v>
      </c>
      <c r="BA7" s="6">
        <f>ROUND('Vendas de Veículos'!BA7*(1-'Frota Nacional 2021'!BA$5),0)</f>
        <v>1071</v>
      </c>
      <c r="BB7" s="6">
        <f>ROUND('Vendas de Veículos'!BB7*(1-'Frota Nacional 2021'!BB$5),0)</f>
        <v>63</v>
      </c>
      <c r="BC7" s="6">
        <f>ROUND('Vendas de Veículos'!BC7*(1-'Frota Nacional 2021'!BC$5),0)</f>
        <v>52</v>
      </c>
      <c r="BD7" s="6">
        <f>ROUND('Vendas de Veículos'!BD7*(1-'Frota Nacional 2021'!BD$5),0)</f>
        <v>48</v>
      </c>
      <c r="BE7" s="6">
        <f>ROUND('Vendas de Veículos'!BE7*(1-'Frota Nacional 2021'!BE$5),0)</f>
        <v>36</v>
      </c>
      <c r="BF7" s="6">
        <f>ROUND('Vendas de Veículos'!BF7*(1-'Frota Nacional 2021'!BF$5),0)</f>
        <v>38</v>
      </c>
      <c r="BG7" s="6">
        <f>ROUND('Vendas de Veículos'!BG7*(1-'Frota Nacional 2021'!BG$5),0)</f>
        <v>41</v>
      </c>
      <c r="BH7" s="6">
        <f>ROUND('Vendas de Veículos'!BH7*(1-'Frota Nacional 2021'!BH$5),0)</f>
        <v>27</v>
      </c>
      <c r="BI7" s="6">
        <f>ROUND('Vendas de Veículos'!BI7*(1-'Frota Nacional 2021'!BI$5),0)</f>
        <v>9</v>
      </c>
      <c r="BJ7" s="6">
        <f>ROUND('Vendas de Veículos'!BJ7*(1-'Frota Nacional 2021'!BJ$5),0)</f>
        <v>13</v>
      </c>
      <c r="BK7" s="6">
        <f>ROUND('Vendas de Veículos'!BK7*(1-'Frota Nacional 2021'!BK$5),0)</f>
        <v>12</v>
      </c>
      <c r="BL7" s="6">
        <f>ROUND('Vendas de Veículos'!BL7*(1-'Frota Nacional 2021'!BL$5),0)</f>
        <v>26</v>
      </c>
      <c r="BM7" s="6">
        <f>ROUND('Vendas de Veículos'!BM7*(1-'Frota Nacional 2021'!BM$5),0)</f>
        <v>20</v>
      </c>
      <c r="BN7" s="6">
        <f>ROUND('Vendas de Veículos'!BN7*(1-'Frota Nacional 2021'!BN$5),0)</f>
        <v>26</v>
      </c>
      <c r="BO7" s="6">
        <f>ROUND('Vendas de Veículos'!BO7*(1-'Frota Nacional 2021'!BO$5),0)</f>
        <v>18</v>
      </c>
      <c r="BP7" s="6">
        <f>ROUND('Vendas de Veículos'!BP7*(1-'Frota Nacional 2021'!BP$5),0)</f>
        <v>19</v>
      </c>
    </row>
    <row r="8" spans="2:68" x14ac:dyDescent="0.35">
      <c r="B8" s="12" t="s">
        <v>11</v>
      </c>
      <c r="C8" s="12" t="s">
        <v>13</v>
      </c>
      <c r="D8" s="6">
        <f>ROUND('Vendas de Veículos'!D8*(1-'Frota Nacional 2021'!D$5),0)</f>
        <v>0</v>
      </c>
      <c r="E8" s="6">
        <f>ROUND('Vendas de Veículos'!E8*(1-'Frota Nacional 2021'!E$5),0)</f>
        <v>0</v>
      </c>
      <c r="F8" s="6">
        <f>ROUND('Vendas de Veículos'!F8*(1-'Frota Nacional 2021'!F$5),0)</f>
        <v>0</v>
      </c>
      <c r="G8" s="6">
        <f>ROUND('Vendas de Veículos'!G8*(1-'Frota Nacional 2021'!G$5),0)</f>
        <v>0</v>
      </c>
      <c r="H8" s="6">
        <f>ROUND('Vendas de Veículos'!H8*(1-'Frota Nacional 2021'!H$5),0)</f>
        <v>0</v>
      </c>
      <c r="I8" s="6">
        <f>ROUND('Vendas de Veículos'!I8*(1-'Frota Nacional 2021'!I$5),0)</f>
        <v>0</v>
      </c>
      <c r="J8" s="6">
        <f>ROUND('Vendas de Veículos'!J8*(1-'Frota Nacional 2021'!J$5),0)</f>
        <v>0</v>
      </c>
      <c r="K8" s="6">
        <f>ROUND('Vendas de Veículos'!K8*(1-'Frota Nacional 2021'!K$5),0)</f>
        <v>0</v>
      </c>
      <c r="L8" s="6">
        <f>ROUND('Vendas de Veículos'!L8*(1-'Frota Nacional 2021'!L$5),0)</f>
        <v>0</v>
      </c>
      <c r="M8" s="6">
        <f>ROUND('Vendas de Veículos'!M8*(1-'Frota Nacional 2021'!M$5),0)</f>
        <v>0</v>
      </c>
      <c r="N8" s="6">
        <f>ROUND('Vendas de Veículos'!N8*(1-'Frota Nacional 2021'!N$5),0)</f>
        <v>0</v>
      </c>
      <c r="O8" s="6">
        <f>ROUND('Vendas de Veículos'!O8*(1-'Frota Nacional 2021'!O$5),0)</f>
        <v>0</v>
      </c>
      <c r="P8" s="6">
        <f>ROUND('Vendas de Veículos'!P8*(1-'Frota Nacional 2021'!P$5),0)</f>
        <v>0</v>
      </c>
      <c r="Q8" s="6">
        <f>ROUND('Vendas de Veículos'!Q8*(1-'Frota Nacional 2021'!Q$5),0)</f>
        <v>0</v>
      </c>
      <c r="R8" s="6">
        <f>ROUND('Vendas de Veículos'!R8*(1-'Frota Nacional 2021'!R$5),0)</f>
        <v>0</v>
      </c>
      <c r="S8" s="6">
        <f>ROUND('Vendas de Veículos'!S8*(1-'Frota Nacional 2021'!S$5),0)</f>
        <v>0</v>
      </c>
      <c r="T8" s="6">
        <f>ROUND('Vendas de Veículos'!T8*(1-'Frota Nacional 2021'!T$5),0)</f>
        <v>0</v>
      </c>
      <c r="U8" s="6">
        <f>ROUND('Vendas de Veículos'!U8*(1-'Frota Nacional 2021'!U$5),0)</f>
        <v>0</v>
      </c>
      <c r="V8" s="6">
        <f>ROUND('Vendas de Veículos'!V8*(1-'Frota Nacional 2021'!V$5),0)</f>
        <v>0</v>
      </c>
      <c r="W8" s="6">
        <f>ROUND('Vendas de Veículos'!W8*(1-'Frota Nacional 2021'!W$5),0)</f>
        <v>0</v>
      </c>
      <c r="X8" s="6">
        <f>ROUND('Vendas de Veículos'!X8*(1-'Frota Nacional 2021'!X$5),0)</f>
        <v>0</v>
      </c>
      <c r="Y8" s="6">
        <f>ROUND('Vendas de Veículos'!Y8*(1-'Frota Nacional 2021'!Y$5),0)</f>
        <v>0</v>
      </c>
      <c r="Z8" s="6">
        <f>ROUND('Vendas de Veículos'!Z8*(1-'Frota Nacional 2021'!Z$5),0)</f>
        <v>0</v>
      </c>
      <c r="AA8" s="6">
        <f>ROUND('Vendas de Veículos'!AA8*(1-'Frota Nacional 2021'!AA$5),0)</f>
        <v>0</v>
      </c>
      <c r="AB8" s="6">
        <f>ROUND('Vendas de Veículos'!AB8*(1-'Frota Nacional 2021'!AB$5),0)</f>
        <v>0</v>
      </c>
      <c r="AC8" s="6">
        <f>ROUND('Vendas de Veículos'!AC8*(1-'Frota Nacional 2021'!AC$5),0)</f>
        <v>0</v>
      </c>
      <c r="AD8" s="6">
        <f>ROUND('Vendas de Veículos'!AD8*(1-'Frota Nacional 2021'!AD$5),0)</f>
        <v>0</v>
      </c>
      <c r="AE8" s="6">
        <f>ROUND('Vendas de Veículos'!AE8*(1-'Frota Nacional 2021'!AE$5),0)</f>
        <v>0</v>
      </c>
      <c r="AF8" s="6">
        <f>ROUND('Vendas de Veículos'!AF8*(1-'Frota Nacional 2021'!AF$5),0)</f>
        <v>0</v>
      </c>
      <c r="AG8" s="6">
        <f>ROUND('Vendas de Veículos'!AG8*(1-'Frota Nacional 2021'!AG$5),0)</f>
        <v>0</v>
      </c>
      <c r="AH8" s="6">
        <f>ROUND('Vendas de Veículos'!AH8*(1-'Frota Nacional 2021'!AH$5),0)</f>
        <v>0</v>
      </c>
      <c r="AI8" s="6">
        <f>ROUND('Vendas de Veículos'!AI8*(1-'Frota Nacional 2021'!AI$5),0)</f>
        <v>0</v>
      </c>
      <c r="AJ8" s="6">
        <f>ROUND('Vendas de Veículos'!AJ8*(1-'Frota Nacional 2021'!AJ$5),0)</f>
        <v>0</v>
      </c>
      <c r="AK8" s="6">
        <f>ROUND('Vendas de Veículos'!AK8*(1-'Frota Nacional 2021'!AK$5),0)</f>
        <v>0</v>
      </c>
      <c r="AL8" s="6">
        <f>ROUND('Vendas de Veículos'!AL8*(1-'Frota Nacional 2021'!AL$5),0)</f>
        <v>0</v>
      </c>
      <c r="AM8" s="6">
        <f>ROUND('Vendas de Veículos'!AM8*(1-'Frota Nacional 2021'!AM$5),0)</f>
        <v>0</v>
      </c>
      <c r="AN8" s="6">
        <f>ROUND('Vendas de Veículos'!AN8*(1-'Frota Nacional 2021'!AN$5),0)</f>
        <v>0</v>
      </c>
      <c r="AO8" s="6">
        <f>ROUND('Vendas de Veículos'!AO8*(1-'Frota Nacional 2021'!AO$5),0)</f>
        <v>0</v>
      </c>
      <c r="AP8" s="6">
        <f>ROUND('Vendas de Veículos'!AP8*(1-'Frota Nacional 2021'!AP$5),0)</f>
        <v>0</v>
      </c>
      <c r="AQ8" s="6">
        <f>ROUND('Vendas de Veículos'!AQ8*(1-'Frota Nacional 2021'!AQ$5),0)</f>
        <v>0</v>
      </c>
      <c r="AR8" s="6">
        <f>ROUND('Vendas de Veículos'!AR8*(1-'Frota Nacional 2021'!AR$5),0)</f>
        <v>0</v>
      </c>
      <c r="AS8" s="6">
        <f>ROUND('Vendas de Veículos'!AS8*(1-'Frota Nacional 2021'!AS$5),0)</f>
        <v>0</v>
      </c>
      <c r="AT8" s="6">
        <f>ROUND('Vendas de Veículos'!AT8*(1-'Frota Nacional 2021'!AT$5),0)</f>
        <v>0</v>
      </c>
      <c r="AU8" s="6">
        <f>ROUND('Vendas de Veículos'!AU8*(1-'Frota Nacional 2021'!AU$5),0)</f>
        <v>0</v>
      </c>
      <c r="AV8" s="6">
        <f>ROUND('Vendas de Veículos'!AV8*(1-'Frota Nacional 2021'!AV$5),0)</f>
        <v>0</v>
      </c>
      <c r="AW8" s="6">
        <f>ROUND('Vendas de Veículos'!AW8*(1-'Frota Nacional 2021'!AW$5),0)</f>
        <v>0</v>
      </c>
      <c r="AX8" s="6">
        <f>ROUND('Vendas de Veículos'!AX8*(1-'Frota Nacional 2021'!AX$5),0)</f>
        <v>19963</v>
      </c>
      <c r="AY8" s="6">
        <f>ROUND('Vendas de Veículos'!AY8*(1-'Frota Nacional 2021'!AY$5),0)</f>
        <v>154926</v>
      </c>
      <c r="AZ8" s="6">
        <f>ROUND('Vendas de Veículos'!AZ8*(1-'Frota Nacional 2021'!AZ$5),0)</f>
        <v>453054</v>
      </c>
      <c r="BA8" s="6">
        <f>ROUND('Vendas de Veículos'!BA8*(1-'Frota Nacional 2021'!BA$5),0)</f>
        <v>865547</v>
      </c>
      <c r="BB8" s="6">
        <f>ROUND('Vendas de Veículos'!BB8*(1-'Frota Nacional 2021'!BB$5),0)</f>
        <v>1274941</v>
      </c>
      <c r="BC8" s="6">
        <f>ROUND('Vendas de Veículos'!BC8*(1-'Frota Nacional 2021'!BC$5),0)</f>
        <v>1564622</v>
      </c>
      <c r="BD8" s="6">
        <f>ROUND('Vendas de Veículos'!BD8*(1-'Frota Nacional 2021'!BD$5),0)</f>
        <v>1893523</v>
      </c>
      <c r="BE8" s="6">
        <f>ROUND('Vendas de Veículos'!BE8*(1-'Frota Nacional 2021'!BE$5),0)</f>
        <v>2118694</v>
      </c>
      <c r="BF8" s="6">
        <f>ROUND('Vendas de Veículos'!BF8*(1-'Frota Nacional 2021'!BF$5),0)</f>
        <v>2173719</v>
      </c>
      <c r="BG8" s="6">
        <f>ROUND('Vendas de Veículos'!BG8*(1-'Frota Nacional 2021'!BG$5),0)</f>
        <v>2532949</v>
      </c>
      <c r="BH8" s="6">
        <f>ROUND('Vendas de Veículos'!BH8*(1-'Frota Nacional 2021'!BH$5),0)</f>
        <v>2610696</v>
      </c>
      <c r="BI8" s="6">
        <f>ROUND('Vendas de Veículos'!BI8*(1-'Frota Nacional 2021'!BI$5),0)</f>
        <v>2444409</v>
      </c>
      <c r="BJ8" s="6">
        <f>ROUND('Vendas de Veículos'!BJ8*(1-'Frota Nacional 2021'!BJ$5),0)</f>
        <v>1886159</v>
      </c>
      <c r="BK8" s="6">
        <f>ROUND('Vendas de Veículos'!BK8*(1-'Frota Nacional 2021'!BK$5),0)</f>
        <v>1534864</v>
      </c>
      <c r="BL8" s="6">
        <f>ROUND('Vendas de Veículos'!BL8*(1-'Frota Nacional 2021'!BL$5),0)</f>
        <v>1713686</v>
      </c>
      <c r="BM8" s="6">
        <f>ROUND('Vendas de Veículos'!BM8*(1-'Frota Nacional 2021'!BM$5),0)</f>
        <v>1953492</v>
      </c>
      <c r="BN8" s="6">
        <f>ROUND('Vendas de Veículos'!BN8*(1-'Frota Nacional 2021'!BN$5),0)</f>
        <v>2114735</v>
      </c>
      <c r="BO8" s="6">
        <f>ROUND('Vendas de Veículos'!BO8*(1-'Frota Nacional 2021'!BO$5),0)</f>
        <v>1487426</v>
      </c>
      <c r="BP8" s="6">
        <f>ROUND('Vendas de Veículos'!BP8*(1-'Frota Nacional 2021'!BP$5),0)</f>
        <v>1410411</v>
      </c>
    </row>
    <row r="9" spans="2:68" x14ac:dyDescent="0.35">
      <c r="B9" s="12" t="s">
        <v>11</v>
      </c>
      <c r="C9" s="12" t="s">
        <v>14</v>
      </c>
      <c r="D9" s="6">
        <f>ROUND('Vendas de Veículos'!D9*(1-'Frota Nacional 2021'!D$5),0)</f>
        <v>0</v>
      </c>
      <c r="E9" s="6">
        <f>ROUND('Vendas de Veículos'!E9*(1-'Frota Nacional 2021'!E$5),0)</f>
        <v>0</v>
      </c>
      <c r="F9" s="6">
        <f>ROUND('Vendas de Veículos'!F9*(1-'Frota Nacional 2021'!F$5),0)</f>
        <v>0</v>
      </c>
      <c r="G9" s="6">
        <f>ROUND('Vendas de Veículos'!G9*(1-'Frota Nacional 2021'!G$5),0)</f>
        <v>0</v>
      </c>
      <c r="H9" s="6">
        <f>ROUND('Vendas de Veículos'!H9*(1-'Frota Nacional 2021'!H$5),0)</f>
        <v>0</v>
      </c>
      <c r="I9" s="6">
        <f>ROUND('Vendas de Veículos'!I9*(1-'Frota Nacional 2021'!I$5),0)</f>
        <v>0</v>
      </c>
      <c r="J9" s="6">
        <f>ROUND('Vendas de Veículos'!J9*(1-'Frota Nacional 2021'!J$5),0)</f>
        <v>0</v>
      </c>
      <c r="K9" s="6">
        <f>ROUND('Vendas de Veículos'!K9*(1-'Frota Nacional 2021'!K$5),0)</f>
        <v>0</v>
      </c>
      <c r="L9" s="6">
        <f>ROUND('Vendas de Veículos'!L9*(1-'Frota Nacional 2021'!L$5),0)</f>
        <v>0</v>
      </c>
      <c r="M9" s="6">
        <f>ROUND('Vendas de Veículos'!M9*(1-'Frota Nacional 2021'!M$5),0)</f>
        <v>0</v>
      </c>
      <c r="N9" s="6">
        <f>ROUND('Vendas de Veículos'!N9*(1-'Frota Nacional 2021'!N$5),0)</f>
        <v>0</v>
      </c>
      <c r="O9" s="6">
        <f>ROUND('Vendas de Veículos'!O9*(1-'Frota Nacional 2021'!O$5),0)</f>
        <v>0</v>
      </c>
      <c r="P9" s="6">
        <f>ROUND('Vendas de Veículos'!P9*(1-'Frota Nacional 2021'!P$5),0)</f>
        <v>0</v>
      </c>
      <c r="Q9" s="6">
        <f>ROUND('Vendas de Veículos'!Q9*(1-'Frota Nacional 2021'!Q$5),0)</f>
        <v>0</v>
      </c>
      <c r="R9" s="6">
        <f>ROUND('Vendas de Veículos'!R9*(1-'Frota Nacional 2021'!R$5),0)</f>
        <v>0</v>
      </c>
      <c r="S9" s="6">
        <f>ROUND('Vendas de Veículos'!S9*(1-'Frota Nacional 2021'!S$5),0)</f>
        <v>0</v>
      </c>
      <c r="T9" s="6">
        <f>ROUND('Vendas de Veículos'!T9*(1-'Frota Nacional 2021'!T$5),0)</f>
        <v>0</v>
      </c>
      <c r="U9" s="6">
        <f>ROUND('Vendas de Veículos'!U9*(1-'Frota Nacional 2021'!U$5),0)</f>
        <v>0</v>
      </c>
      <c r="V9" s="6">
        <f>ROUND('Vendas de Veículos'!V9*(1-'Frota Nacional 2021'!V$5),0)</f>
        <v>0</v>
      </c>
      <c r="W9" s="6">
        <f>ROUND('Vendas de Veículos'!W9*(1-'Frota Nacional 2021'!W$5),0)</f>
        <v>0</v>
      </c>
      <c r="X9" s="6">
        <f>ROUND('Vendas de Veículos'!X9*(1-'Frota Nacional 2021'!X$5),0)</f>
        <v>0</v>
      </c>
      <c r="Y9" s="6">
        <f>ROUND('Vendas de Veículos'!Y9*(1-'Frota Nacional 2021'!Y$5),0)</f>
        <v>0</v>
      </c>
      <c r="Z9" s="6">
        <f>ROUND('Vendas de Veículos'!Z9*(1-'Frota Nacional 2021'!Z$5),0)</f>
        <v>0</v>
      </c>
      <c r="AA9" s="6">
        <f>ROUND('Vendas de Veículos'!AA9*(1-'Frota Nacional 2021'!AA$5),0)</f>
        <v>0</v>
      </c>
      <c r="AB9" s="6">
        <f>ROUND('Vendas de Veículos'!AB9*(1-'Frota Nacional 2021'!AB$5),0)</f>
        <v>0</v>
      </c>
      <c r="AC9" s="6">
        <f>ROUND('Vendas de Veículos'!AC9*(1-'Frota Nacional 2021'!AC$5),0)</f>
        <v>0</v>
      </c>
      <c r="AD9" s="6">
        <f>ROUND('Vendas de Veículos'!AD9*(1-'Frota Nacional 2021'!AD$5),0)</f>
        <v>0</v>
      </c>
      <c r="AE9" s="6">
        <f>ROUND('Vendas de Veículos'!AE9*(1-'Frota Nacional 2021'!AE$5),0)</f>
        <v>0</v>
      </c>
      <c r="AF9" s="6">
        <f>ROUND('Vendas de Veículos'!AF9*(1-'Frota Nacional 2021'!AF$5),0)</f>
        <v>0</v>
      </c>
      <c r="AG9" s="6">
        <f>ROUND('Vendas de Veículos'!AG9*(1-'Frota Nacional 2021'!AG$5),0)</f>
        <v>0</v>
      </c>
      <c r="AH9" s="6">
        <f>ROUND('Vendas de Veículos'!AH9*(1-'Frota Nacional 2021'!AH$5),0)</f>
        <v>0</v>
      </c>
      <c r="AI9" s="6">
        <f>ROUND('Vendas de Veículos'!AI9*(1-'Frota Nacional 2021'!AI$5),0)</f>
        <v>0</v>
      </c>
      <c r="AJ9" s="6">
        <f>ROUND('Vendas de Veículos'!AJ9*(1-'Frota Nacional 2021'!AJ$5),0)</f>
        <v>0</v>
      </c>
      <c r="AK9" s="6">
        <f>ROUND('Vendas de Veículos'!AK9*(1-'Frota Nacional 2021'!AK$5),0)</f>
        <v>0</v>
      </c>
      <c r="AL9" s="6">
        <f>ROUND('Vendas de Veículos'!AL9*(1-'Frota Nacional 2021'!AL$5),0)</f>
        <v>0</v>
      </c>
      <c r="AM9" s="6">
        <f>ROUND('Vendas de Veículos'!AM9*(1-'Frota Nacional 2021'!AM$5),0)</f>
        <v>0</v>
      </c>
      <c r="AN9" s="6">
        <f>ROUND('Vendas de Veículos'!AN9*(1-'Frota Nacional 2021'!AN$5),0)</f>
        <v>0</v>
      </c>
      <c r="AO9" s="6">
        <f>ROUND('Vendas de Veículos'!AO9*(1-'Frota Nacional 2021'!AO$5),0)</f>
        <v>0</v>
      </c>
      <c r="AP9" s="6">
        <f>ROUND('Vendas de Veículos'!AP9*(1-'Frota Nacional 2021'!AP$5),0)</f>
        <v>0</v>
      </c>
      <c r="AQ9" s="6">
        <f>ROUND('Vendas de Veículos'!AQ9*(1-'Frota Nacional 2021'!AQ$5),0)</f>
        <v>0</v>
      </c>
      <c r="AR9" s="6">
        <f>ROUND('Vendas de Veículos'!AR9*(1-'Frota Nacional 2021'!AR$5),0)</f>
        <v>0</v>
      </c>
      <c r="AS9" s="6">
        <f>ROUND('Vendas de Veículos'!AS9*(1-'Frota Nacional 2021'!AS$5),0)</f>
        <v>0</v>
      </c>
      <c r="AT9" s="6">
        <f>ROUND('Vendas de Veículos'!AT9*(1-'Frota Nacional 2021'!AT$5),0)</f>
        <v>0</v>
      </c>
      <c r="AU9" s="6">
        <f>ROUND('Vendas de Veículos'!AU9*(1-'Frota Nacional 2021'!AU$5),0)</f>
        <v>0</v>
      </c>
      <c r="AV9" s="6">
        <f>ROUND('Vendas de Veículos'!AV9*(1-'Frota Nacional 2021'!AV$5),0)</f>
        <v>0</v>
      </c>
      <c r="AW9" s="6">
        <f>ROUND('Vendas de Veículos'!AW9*(1-'Frota Nacional 2021'!AW$5),0)</f>
        <v>0</v>
      </c>
      <c r="AX9" s="6">
        <f>ROUND('Vendas de Veículos'!AX9*(1-'Frota Nacional 2021'!AX$5),0)</f>
        <v>0</v>
      </c>
      <c r="AY9" s="6">
        <f>ROUND('Vendas de Veículos'!AY9*(1-'Frota Nacional 2021'!AY$5),0)</f>
        <v>0</v>
      </c>
      <c r="AZ9" s="6">
        <f>ROUND('Vendas de Veículos'!AZ9*(1-'Frota Nacional 2021'!AZ$5),0)</f>
        <v>0</v>
      </c>
      <c r="BA9" s="6">
        <f>ROUND('Vendas de Veículos'!BA9*(1-'Frota Nacional 2021'!BA$5),0)</f>
        <v>1</v>
      </c>
      <c r="BB9" s="6">
        <f>ROUND('Vendas de Veículos'!BB9*(1-'Frota Nacional 2021'!BB$5),0)</f>
        <v>1</v>
      </c>
      <c r="BC9" s="6">
        <f>ROUND('Vendas de Veículos'!BC9*(1-'Frota Nacional 2021'!BC$5),0)</f>
        <v>7</v>
      </c>
      <c r="BD9" s="6">
        <f>ROUND('Vendas de Veículos'!BD9*(1-'Frota Nacional 2021'!BD$5),0)</f>
        <v>16</v>
      </c>
      <c r="BE9" s="6">
        <f>ROUND('Vendas de Veículos'!BE9*(1-'Frota Nacional 2021'!BE$5),0)</f>
        <v>20</v>
      </c>
      <c r="BF9" s="6">
        <f>ROUND('Vendas de Veículos'!BF9*(1-'Frota Nacional 2021'!BF$5),0)</f>
        <v>172</v>
      </c>
      <c r="BG9" s="6">
        <f>ROUND('Vendas de Veículos'!BG9*(1-'Frota Nacional 2021'!BG$5),0)</f>
        <v>105</v>
      </c>
      <c r="BH9" s="6">
        <f>ROUND('Vendas de Veículos'!BH9*(1-'Frota Nacional 2021'!BH$5),0)</f>
        <v>446</v>
      </c>
      <c r="BI9" s="6">
        <f>ROUND('Vendas de Veículos'!BI9*(1-'Frota Nacional 2021'!BI$5),0)</f>
        <v>795</v>
      </c>
      <c r="BJ9" s="6">
        <f>ROUND('Vendas de Veículos'!BJ9*(1-'Frota Nacional 2021'!BJ$5),0)</f>
        <v>811</v>
      </c>
      <c r="BK9" s="6">
        <f>ROUND('Vendas de Veículos'!BK9*(1-'Frota Nacional 2021'!BK$5),0)</f>
        <v>1060</v>
      </c>
      <c r="BL9" s="6">
        <f>ROUND('Vendas de Veículos'!BL9*(1-'Frota Nacional 2021'!BL$5),0)</f>
        <v>3230</v>
      </c>
      <c r="BM9" s="6">
        <f>ROUND('Vendas de Veículos'!BM9*(1-'Frota Nacional 2021'!BM$5),0)</f>
        <v>3932</v>
      </c>
      <c r="BN9" s="6">
        <f>ROUND('Vendas de Veículos'!BN9*(1-'Frota Nacional 2021'!BN$5),0)</f>
        <v>11793</v>
      </c>
      <c r="BO9" s="6">
        <f>ROUND('Vendas de Veículos'!BO9*(1-'Frota Nacional 2021'!BO$5),0)</f>
        <v>19647</v>
      </c>
      <c r="BP9" s="6">
        <f>ROUND('Vendas de Veículos'!BP9*(1-'Frota Nacional 2021'!BP$5),0)</f>
        <v>34809</v>
      </c>
    </row>
    <row r="10" spans="2:68" x14ac:dyDescent="0.35">
      <c r="B10" s="12" t="s">
        <v>11</v>
      </c>
      <c r="C10" s="12" t="s">
        <v>15</v>
      </c>
      <c r="D10" s="6">
        <f>ROUND('Vendas de Veículos'!D10*(1-'Frota Nacional 2021'!D$5),0)</f>
        <v>0</v>
      </c>
      <c r="E10" s="6">
        <f>ROUND('Vendas de Veículos'!E10*(1-'Frota Nacional 2021'!E$5),0)</f>
        <v>0</v>
      </c>
      <c r="F10" s="6">
        <f>ROUND('Vendas de Veículos'!F10*(1-'Frota Nacional 2021'!F$5),0)</f>
        <v>0</v>
      </c>
      <c r="G10" s="6">
        <f>ROUND('Vendas de Veículos'!G10*(1-'Frota Nacional 2021'!G$5),0)</f>
        <v>0</v>
      </c>
      <c r="H10" s="6">
        <f>ROUND('Vendas de Veículos'!H10*(1-'Frota Nacional 2021'!H$5),0)</f>
        <v>0</v>
      </c>
      <c r="I10" s="6">
        <f>ROUND('Vendas de Veículos'!I10*(1-'Frota Nacional 2021'!I$5),0)</f>
        <v>0</v>
      </c>
      <c r="J10" s="6">
        <f>ROUND('Vendas de Veículos'!J10*(1-'Frota Nacional 2021'!J$5),0)</f>
        <v>0</v>
      </c>
      <c r="K10" s="6">
        <f>ROUND('Vendas de Veículos'!K10*(1-'Frota Nacional 2021'!K$5),0)</f>
        <v>0</v>
      </c>
      <c r="L10" s="6">
        <f>ROUND('Vendas de Veículos'!L10*(1-'Frota Nacional 2021'!L$5),0)</f>
        <v>0</v>
      </c>
      <c r="M10" s="6">
        <f>ROUND('Vendas de Veículos'!M10*(1-'Frota Nacional 2021'!M$5),0)</f>
        <v>0</v>
      </c>
      <c r="N10" s="6">
        <f>ROUND('Vendas de Veículos'!N10*(1-'Frota Nacional 2021'!N$5),0)</f>
        <v>0</v>
      </c>
      <c r="O10" s="6">
        <f>ROUND('Vendas de Veículos'!O10*(1-'Frota Nacional 2021'!O$5),0)</f>
        <v>0</v>
      </c>
      <c r="P10" s="6">
        <f>ROUND('Vendas de Veículos'!P10*(1-'Frota Nacional 2021'!P$5),0)</f>
        <v>0</v>
      </c>
      <c r="Q10" s="6">
        <f>ROUND('Vendas de Veículos'!Q10*(1-'Frota Nacional 2021'!Q$5),0)</f>
        <v>0</v>
      </c>
      <c r="R10" s="6">
        <f>ROUND('Vendas de Veículos'!R10*(1-'Frota Nacional 2021'!R$5),0)</f>
        <v>0</v>
      </c>
      <c r="S10" s="6">
        <f>ROUND('Vendas de Veículos'!S10*(1-'Frota Nacional 2021'!S$5),0)</f>
        <v>0</v>
      </c>
      <c r="T10" s="6">
        <f>ROUND('Vendas de Veículos'!T10*(1-'Frota Nacional 2021'!T$5),0)</f>
        <v>0</v>
      </c>
      <c r="U10" s="6">
        <f>ROUND('Vendas de Veículos'!U10*(1-'Frota Nacional 2021'!U$5),0)</f>
        <v>0</v>
      </c>
      <c r="V10" s="6">
        <f>ROUND('Vendas de Veículos'!V10*(1-'Frota Nacional 2021'!V$5),0)</f>
        <v>0</v>
      </c>
      <c r="W10" s="6">
        <f>ROUND('Vendas de Veículos'!W10*(1-'Frota Nacional 2021'!W$5),0)</f>
        <v>0</v>
      </c>
      <c r="X10" s="6">
        <f>ROUND('Vendas de Veículos'!X10*(1-'Frota Nacional 2021'!X$5),0)</f>
        <v>0</v>
      </c>
      <c r="Y10" s="6">
        <f>ROUND('Vendas de Veículos'!Y10*(1-'Frota Nacional 2021'!Y$5),0)</f>
        <v>0</v>
      </c>
      <c r="Z10" s="6">
        <f>ROUND('Vendas de Veículos'!Z10*(1-'Frota Nacional 2021'!Z$5),0)</f>
        <v>0</v>
      </c>
      <c r="AA10" s="6">
        <f>ROUND('Vendas de Veículos'!AA10*(1-'Frota Nacional 2021'!AA$5),0)</f>
        <v>0</v>
      </c>
      <c r="AB10" s="6">
        <f>ROUND('Vendas de Veículos'!AB10*(1-'Frota Nacional 2021'!AB$5),0)</f>
        <v>0</v>
      </c>
      <c r="AC10" s="6">
        <f>ROUND('Vendas de Veículos'!AC10*(1-'Frota Nacional 2021'!AC$5),0)</f>
        <v>0</v>
      </c>
      <c r="AD10" s="6">
        <f>ROUND('Vendas de Veículos'!AD10*(1-'Frota Nacional 2021'!AD$5),0)</f>
        <v>0</v>
      </c>
      <c r="AE10" s="6">
        <f>ROUND('Vendas de Veículos'!AE10*(1-'Frota Nacional 2021'!AE$5),0)</f>
        <v>0</v>
      </c>
      <c r="AF10" s="6">
        <f>ROUND('Vendas de Veículos'!AF10*(1-'Frota Nacional 2021'!AF$5),0)</f>
        <v>0</v>
      </c>
      <c r="AG10" s="6">
        <f>ROUND('Vendas de Veículos'!AG10*(1-'Frota Nacional 2021'!AG$5),0)</f>
        <v>0</v>
      </c>
      <c r="AH10" s="6">
        <f>ROUND('Vendas de Veículos'!AH10*(1-'Frota Nacional 2021'!AH$5),0)</f>
        <v>0</v>
      </c>
      <c r="AI10" s="6">
        <f>ROUND('Vendas de Veículos'!AI10*(1-'Frota Nacional 2021'!AI$5),0)</f>
        <v>0</v>
      </c>
      <c r="AJ10" s="6">
        <f>ROUND('Vendas de Veículos'!AJ10*(1-'Frota Nacional 2021'!AJ$5),0)</f>
        <v>0</v>
      </c>
      <c r="AK10" s="6">
        <f>ROUND('Vendas de Veículos'!AK10*(1-'Frota Nacional 2021'!AK$5),0)</f>
        <v>0</v>
      </c>
      <c r="AL10" s="6">
        <f>ROUND('Vendas de Veículos'!AL10*(1-'Frota Nacional 2021'!AL$5),0)</f>
        <v>0</v>
      </c>
      <c r="AM10" s="6">
        <f>ROUND('Vendas de Veículos'!AM10*(1-'Frota Nacional 2021'!AM$5),0)</f>
        <v>0</v>
      </c>
      <c r="AN10" s="6">
        <f>ROUND('Vendas de Veículos'!AN10*(1-'Frota Nacional 2021'!AN$5),0)</f>
        <v>0</v>
      </c>
      <c r="AO10" s="6">
        <f>ROUND('Vendas de Veículos'!AO10*(1-'Frota Nacional 2021'!AO$5),0)</f>
        <v>0</v>
      </c>
      <c r="AP10" s="6">
        <f>ROUND('Vendas de Veículos'!AP10*(1-'Frota Nacional 2021'!AP$5),0)</f>
        <v>0</v>
      </c>
      <c r="AQ10" s="6">
        <f>ROUND('Vendas de Veículos'!AQ10*(1-'Frota Nacional 2021'!AQ$5),0)</f>
        <v>0</v>
      </c>
      <c r="AR10" s="6">
        <f>ROUND('Vendas de Veículos'!AR10*(1-'Frota Nacional 2021'!AR$5),0)</f>
        <v>0</v>
      </c>
      <c r="AS10" s="6">
        <f>ROUND('Vendas de Veículos'!AS10*(1-'Frota Nacional 2021'!AS$5),0)</f>
        <v>0</v>
      </c>
      <c r="AT10" s="6">
        <f>ROUND('Vendas de Veículos'!AT10*(1-'Frota Nacional 2021'!AT$5),0)</f>
        <v>0</v>
      </c>
      <c r="AU10" s="6">
        <f>ROUND('Vendas de Veículos'!AU10*(1-'Frota Nacional 2021'!AU$5),0)</f>
        <v>0</v>
      </c>
      <c r="AV10" s="6">
        <f>ROUND('Vendas de Veículos'!AV10*(1-'Frota Nacional 2021'!AV$5),0)</f>
        <v>0</v>
      </c>
      <c r="AW10" s="6">
        <f>ROUND('Vendas de Veículos'!AW10*(1-'Frota Nacional 2021'!AW$5),0)</f>
        <v>0</v>
      </c>
      <c r="AX10" s="6">
        <f>ROUND('Vendas de Veículos'!AX10*(1-'Frota Nacional 2021'!AX$5),0)</f>
        <v>0</v>
      </c>
      <c r="AY10" s="6">
        <f>ROUND('Vendas de Veículos'!AY10*(1-'Frota Nacional 2021'!AY$5),0)</f>
        <v>0</v>
      </c>
      <c r="AZ10" s="6">
        <f>ROUND('Vendas de Veículos'!AZ10*(1-'Frota Nacional 2021'!AZ$5),0)</f>
        <v>0</v>
      </c>
      <c r="BA10" s="6">
        <f>ROUND('Vendas de Veículos'!BA10*(1-'Frota Nacional 2021'!BA$5),0)</f>
        <v>0</v>
      </c>
      <c r="BB10" s="6">
        <f>ROUND('Vendas de Veículos'!BB10*(1-'Frota Nacional 2021'!BB$5),0)</f>
        <v>0</v>
      </c>
      <c r="BC10" s="6">
        <f>ROUND('Vendas de Veículos'!BC10*(1-'Frota Nacional 2021'!BC$5),0)</f>
        <v>1</v>
      </c>
      <c r="BD10" s="6">
        <f>ROUND('Vendas de Veículos'!BD10*(1-'Frota Nacional 2021'!BD$5),0)</f>
        <v>2</v>
      </c>
      <c r="BE10" s="6">
        <f>ROUND('Vendas de Veículos'!BE10*(1-'Frota Nacional 2021'!BE$5),0)</f>
        <v>2</v>
      </c>
      <c r="BF10" s="6">
        <f>ROUND('Vendas de Veículos'!BF10*(1-'Frota Nacional 2021'!BF$5),0)</f>
        <v>15</v>
      </c>
      <c r="BG10" s="6">
        <f>ROUND('Vendas de Veículos'!BG10*(1-'Frota Nacional 2021'!BG$5),0)</f>
        <v>10</v>
      </c>
      <c r="BH10" s="6">
        <f>ROUND('Vendas de Veículos'!BH10*(1-'Frota Nacional 2021'!BH$5),0)</f>
        <v>41</v>
      </c>
      <c r="BI10" s="6">
        <f>ROUND('Vendas de Veículos'!BI10*(1-'Frota Nacional 2021'!BI$5),0)</f>
        <v>72</v>
      </c>
      <c r="BJ10" s="6">
        <f>ROUND('Vendas de Veículos'!BJ10*(1-'Frota Nacional 2021'!BJ$5),0)</f>
        <v>73</v>
      </c>
      <c r="BK10" s="6">
        <f>ROUND('Vendas de Veículos'!BK10*(1-'Frota Nacional 2021'!BK$5),0)</f>
        <v>96</v>
      </c>
      <c r="BL10" s="6">
        <f>ROUND('Vendas de Veículos'!BL10*(1-'Frota Nacional 2021'!BL$5),0)</f>
        <v>291</v>
      </c>
      <c r="BM10" s="6">
        <f>ROUND('Vendas de Veículos'!BM10*(1-'Frota Nacional 2021'!BM$5),0)</f>
        <v>354</v>
      </c>
      <c r="BN10" s="6">
        <f>ROUND('Vendas de Veículos'!BN10*(1-'Frota Nacional 2021'!BN$5),0)</f>
        <v>1061</v>
      </c>
      <c r="BO10" s="6">
        <f>ROUND('Vendas de Veículos'!BO10*(1-'Frota Nacional 2021'!BO$5),0)</f>
        <v>1768</v>
      </c>
      <c r="BP10" s="6">
        <f>ROUND('Vendas de Veículos'!BP10*(1-'Frota Nacional 2021'!BP$5),0)</f>
        <v>3133</v>
      </c>
    </row>
    <row r="11" spans="2:68" x14ac:dyDescent="0.35">
      <c r="B11" s="12" t="s">
        <v>11</v>
      </c>
      <c r="C11" s="12" t="s">
        <v>16</v>
      </c>
      <c r="D11" s="6">
        <f>ROUND('Vendas de Veículos'!D11*(1-'Frota Nacional 2021'!D$5),0)</f>
        <v>0</v>
      </c>
      <c r="E11" s="6">
        <f>ROUND('Vendas de Veículos'!E11*(1-'Frota Nacional 2021'!E$5),0)</f>
        <v>0</v>
      </c>
      <c r="F11" s="6">
        <f>ROUND('Vendas de Veículos'!F11*(1-'Frota Nacional 2021'!F$5),0)</f>
        <v>0</v>
      </c>
      <c r="G11" s="6">
        <f>ROUND('Vendas de Veículos'!G11*(1-'Frota Nacional 2021'!G$5),0)</f>
        <v>0</v>
      </c>
      <c r="H11" s="6">
        <f>ROUND('Vendas de Veículos'!H11*(1-'Frota Nacional 2021'!H$5),0)</f>
        <v>0</v>
      </c>
      <c r="I11" s="6">
        <f>ROUND('Vendas de Veículos'!I11*(1-'Frota Nacional 2021'!I$5),0)</f>
        <v>0</v>
      </c>
      <c r="J11" s="6">
        <f>ROUND('Vendas de Veículos'!J11*(1-'Frota Nacional 2021'!J$5),0)</f>
        <v>0</v>
      </c>
      <c r="K11" s="6">
        <f>ROUND('Vendas de Veículos'!K11*(1-'Frota Nacional 2021'!K$5),0)</f>
        <v>0</v>
      </c>
      <c r="L11" s="6">
        <f>ROUND('Vendas de Veículos'!L11*(1-'Frota Nacional 2021'!L$5),0)</f>
        <v>0</v>
      </c>
      <c r="M11" s="6">
        <f>ROUND('Vendas de Veículos'!M11*(1-'Frota Nacional 2021'!M$5),0)</f>
        <v>0</v>
      </c>
      <c r="N11" s="6">
        <f>ROUND('Vendas de Veículos'!N11*(1-'Frota Nacional 2021'!N$5),0)</f>
        <v>0</v>
      </c>
      <c r="O11" s="6">
        <f>ROUND('Vendas de Veículos'!O11*(1-'Frota Nacional 2021'!O$5),0)</f>
        <v>0</v>
      </c>
      <c r="P11" s="6">
        <f>ROUND('Vendas de Veículos'!P11*(1-'Frota Nacional 2021'!P$5),0)</f>
        <v>0</v>
      </c>
      <c r="Q11" s="6">
        <f>ROUND('Vendas de Veículos'!Q11*(1-'Frota Nacional 2021'!Q$5),0)</f>
        <v>0</v>
      </c>
      <c r="R11" s="6">
        <f>ROUND('Vendas de Veículos'!R11*(1-'Frota Nacional 2021'!R$5),0)</f>
        <v>0</v>
      </c>
      <c r="S11" s="6">
        <f>ROUND('Vendas de Veículos'!S11*(1-'Frota Nacional 2021'!S$5),0)</f>
        <v>0</v>
      </c>
      <c r="T11" s="6">
        <f>ROUND('Vendas de Veículos'!T11*(1-'Frota Nacional 2021'!T$5),0)</f>
        <v>0</v>
      </c>
      <c r="U11" s="6">
        <f>ROUND('Vendas de Veículos'!U11*(1-'Frota Nacional 2021'!U$5),0)</f>
        <v>0</v>
      </c>
      <c r="V11" s="6">
        <f>ROUND('Vendas de Veículos'!V11*(1-'Frota Nacional 2021'!V$5),0)</f>
        <v>0</v>
      </c>
      <c r="W11" s="6">
        <f>ROUND('Vendas de Veículos'!W11*(1-'Frota Nacional 2021'!W$5),0)</f>
        <v>0</v>
      </c>
      <c r="X11" s="6">
        <f>ROUND('Vendas de Veículos'!X11*(1-'Frota Nacional 2021'!X$5),0)</f>
        <v>0</v>
      </c>
      <c r="Y11" s="6">
        <f>ROUND('Vendas de Veículos'!Y11*(1-'Frota Nacional 2021'!Y$5),0)</f>
        <v>0</v>
      </c>
      <c r="Z11" s="6">
        <f>ROUND('Vendas de Veículos'!Z11*(1-'Frota Nacional 2021'!Z$5),0)</f>
        <v>0</v>
      </c>
      <c r="AA11" s="6">
        <f>ROUND('Vendas de Veículos'!AA11*(1-'Frota Nacional 2021'!AA$5),0)</f>
        <v>0</v>
      </c>
      <c r="AB11" s="6">
        <f>ROUND('Vendas de Veículos'!AB11*(1-'Frota Nacional 2021'!AB$5),0)</f>
        <v>0</v>
      </c>
      <c r="AC11" s="6">
        <f>ROUND('Vendas de Veículos'!AC11*(1-'Frota Nacional 2021'!AC$5),0)</f>
        <v>0</v>
      </c>
      <c r="AD11" s="6">
        <f>ROUND('Vendas de Veículos'!AD11*(1-'Frota Nacional 2021'!AD$5),0)</f>
        <v>0</v>
      </c>
      <c r="AE11" s="6">
        <f>ROUND('Vendas de Veículos'!AE11*(1-'Frota Nacional 2021'!AE$5),0)</f>
        <v>0</v>
      </c>
      <c r="AF11" s="6">
        <f>ROUND('Vendas de Veículos'!AF11*(1-'Frota Nacional 2021'!AF$5),0)</f>
        <v>0</v>
      </c>
      <c r="AG11" s="6">
        <f>ROUND('Vendas de Veículos'!AG11*(1-'Frota Nacional 2021'!AG$5),0)</f>
        <v>0</v>
      </c>
      <c r="AH11" s="6">
        <f>ROUND('Vendas de Veículos'!AH11*(1-'Frota Nacional 2021'!AH$5),0)</f>
        <v>0</v>
      </c>
      <c r="AI11" s="6">
        <f>ROUND('Vendas de Veículos'!AI11*(1-'Frota Nacional 2021'!AI$5),0)</f>
        <v>0</v>
      </c>
      <c r="AJ11" s="6">
        <f>ROUND('Vendas de Veículos'!AJ11*(1-'Frota Nacional 2021'!AJ$5),0)</f>
        <v>0</v>
      </c>
      <c r="AK11" s="6">
        <f>ROUND('Vendas de Veículos'!AK11*(1-'Frota Nacional 2021'!AK$5),0)</f>
        <v>0</v>
      </c>
      <c r="AL11" s="6">
        <f>ROUND('Vendas de Veículos'!AL11*(1-'Frota Nacional 2021'!AL$5),0)</f>
        <v>0</v>
      </c>
      <c r="AM11" s="6">
        <f>ROUND('Vendas de Veículos'!AM11*(1-'Frota Nacional 2021'!AM$5),0)</f>
        <v>0</v>
      </c>
      <c r="AN11" s="6">
        <f>ROUND('Vendas de Veículos'!AN11*(1-'Frota Nacional 2021'!AN$5),0)</f>
        <v>0</v>
      </c>
      <c r="AO11" s="6">
        <f>ROUND('Vendas de Veículos'!AO11*(1-'Frota Nacional 2021'!AO$5),0)</f>
        <v>0</v>
      </c>
      <c r="AP11" s="6">
        <f>ROUND('Vendas de Veículos'!AP11*(1-'Frota Nacional 2021'!AP$5),0)</f>
        <v>0</v>
      </c>
      <c r="AQ11" s="6">
        <f>ROUND('Vendas de Veículos'!AQ11*(1-'Frota Nacional 2021'!AQ$5),0)</f>
        <v>0</v>
      </c>
      <c r="AR11" s="6">
        <f>ROUND('Vendas de Veículos'!AR11*(1-'Frota Nacional 2021'!AR$5),0)</f>
        <v>0</v>
      </c>
      <c r="AS11" s="6">
        <f>ROUND('Vendas de Veículos'!AS11*(1-'Frota Nacional 2021'!AS$5),0)</f>
        <v>0</v>
      </c>
      <c r="AT11" s="6">
        <f>ROUND('Vendas de Veículos'!AT11*(1-'Frota Nacional 2021'!AT$5),0)</f>
        <v>0</v>
      </c>
      <c r="AU11" s="6">
        <f>ROUND('Vendas de Veículos'!AU11*(1-'Frota Nacional 2021'!AU$5),0)</f>
        <v>0</v>
      </c>
      <c r="AV11" s="6">
        <f>ROUND('Vendas de Veículos'!AV11*(1-'Frota Nacional 2021'!AV$5),0)</f>
        <v>0</v>
      </c>
      <c r="AW11" s="6">
        <f>ROUND('Vendas de Veículos'!AW11*(1-'Frota Nacional 2021'!AW$5),0)</f>
        <v>0</v>
      </c>
      <c r="AX11" s="6">
        <f>ROUND('Vendas de Veículos'!AX11*(1-'Frota Nacional 2021'!AX$5),0)</f>
        <v>0</v>
      </c>
      <c r="AY11" s="6">
        <f>ROUND('Vendas de Veículos'!AY11*(1-'Frota Nacional 2021'!AY$5),0)</f>
        <v>0</v>
      </c>
      <c r="AZ11" s="6">
        <f>ROUND('Vendas de Veículos'!AZ11*(1-'Frota Nacional 2021'!AZ$5),0)</f>
        <v>0</v>
      </c>
      <c r="BA11" s="6">
        <f>ROUND('Vendas de Veículos'!BA11*(1-'Frota Nacional 2021'!BA$5),0)</f>
        <v>1</v>
      </c>
      <c r="BB11" s="6">
        <f>ROUND('Vendas de Veículos'!BB11*(1-'Frota Nacional 2021'!BB$5),0)</f>
        <v>1</v>
      </c>
      <c r="BC11" s="6">
        <f>ROUND('Vendas de Veículos'!BC11*(1-'Frota Nacional 2021'!BC$5),0)</f>
        <v>4</v>
      </c>
      <c r="BD11" s="6">
        <f>ROUND('Vendas de Veículos'!BD11*(1-'Frota Nacional 2021'!BD$5),0)</f>
        <v>11</v>
      </c>
      <c r="BE11" s="6">
        <f>ROUND('Vendas de Veículos'!BE11*(1-'Frota Nacional 2021'!BE$5),0)</f>
        <v>14</v>
      </c>
      <c r="BF11" s="6">
        <f>ROUND('Vendas de Veículos'!BF11*(1-'Frota Nacional 2021'!BF$5),0)</f>
        <v>119</v>
      </c>
      <c r="BG11" s="6">
        <f>ROUND('Vendas de Veículos'!BG11*(1-'Frota Nacional 2021'!BG$5),0)</f>
        <v>72</v>
      </c>
      <c r="BH11" s="6">
        <f>ROUND('Vendas de Veículos'!BH11*(1-'Frota Nacional 2021'!BH$5),0)</f>
        <v>308</v>
      </c>
      <c r="BI11" s="6">
        <f>ROUND('Vendas de Veículos'!BI11*(1-'Frota Nacional 2021'!BI$5),0)</f>
        <v>549</v>
      </c>
      <c r="BJ11" s="6">
        <f>ROUND('Vendas de Veículos'!BJ11*(1-'Frota Nacional 2021'!BJ$5),0)</f>
        <v>560</v>
      </c>
      <c r="BK11" s="6">
        <f>ROUND('Vendas de Veículos'!BK11*(1-'Frota Nacional 2021'!BK$5),0)</f>
        <v>731</v>
      </c>
      <c r="BL11" s="6">
        <f>ROUND('Vendas de Veículos'!BL11*(1-'Frota Nacional 2021'!BL$5),0)</f>
        <v>2229</v>
      </c>
      <c r="BM11" s="6">
        <f>ROUND('Vendas de Veículos'!BM11*(1-'Frota Nacional 2021'!BM$5),0)</f>
        <v>2714</v>
      </c>
      <c r="BN11" s="6">
        <f>ROUND('Vendas de Veículos'!BN11*(1-'Frota Nacional 2021'!BN$5),0)</f>
        <v>8137</v>
      </c>
      <c r="BO11" s="6">
        <f>ROUND('Vendas de Veículos'!BO11*(1-'Frota Nacional 2021'!BO$5),0)</f>
        <v>13556</v>
      </c>
      <c r="BP11" s="6">
        <f>ROUND('Vendas de Veículos'!BP11*(1-'Frota Nacional 2021'!BP$5),0)</f>
        <v>24018</v>
      </c>
    </row>
    <row r="12" spans="2:68" x14ac:dyDescent="0.35">
      <c r="B12" s="12" t="s">
        <v>11</v>
      </c>
      <c r="C12" s="12" t="s">
        <v>17</v>
      </c>
      <c r="D12" s="6">
        <f>ROUND('Vendas de Veículos'!D12*(1-'Frota Nacional 2021'!D$5),0)</f>
        <v>0</v>
      </c>
      <c r="E12" s="6">
        <f>ROUND('Vendas de Veículos'!E12*(1-'Frota Nacional 2021'!E$5),0)</f>
        <v>0</v>
      </c>
      <c r="F12" s="6">
        <f>ROUND('Vendas de Veículos'!F12*(1-'Frota Nacional 2021'!F$5),0)</f>
        <v>0</v>
      </c>
      <c r="G12" s="6">
        <f>ROUND('Vendas de Veículos'!G12*(1-'Frota Nacional 2021'!G$5),0)</f>
        <v>0</v>
      </c>
      <c r="H12" s="6">
        <f>ROUND('Vendas de Veículos'!H12*(1-'Frota Nacional 2021'!H$5),0)</f>
        <v>0</v>
      </c>
      <c r="I12" s="6">
        <f>ROUND('Vendas de Veículos'!I12*(1-'Frota Nacional 2021'!I$5),0)</f>
        <v>0</v>
      </c>
      <c r="J12" s="6">
        <f>ROUND('Vendas de Veículos'!J12*(1-'Frota Nacional 2021'!J$5),0)</f>
        <v>0</v>
      </c>
      <c r="K12" s="6">
        <f>ROUND('Vendas de Veículos'!K12*(1-'Frota Nacional 2021'!K$5),0)</f>
        <v>0</v>
      </c>
      <c r="L12" s="6">
        <f>ROUND('Vendas de Veículos'!L12*(1-'Frota Nacional 2021'!L$5),0)</f>
        <v>0</v>
      </c>
      <c r="M12" s="6">
        <f>ROUND('Vendas de Veículos'!M12*(1-'Frota Nacional 2021'!M$5),0)</f>
        <v>0</v>
      </c>
      <c r="N12" s="6">
        <f>ROUND('Vendas de Veículos'!N12*(1-'Frota Nacional 2021'!N$5),0)</f>
        <v>0</v>
      </c>
      <c r="O12" s="6">
        <f>ROUND('Vendas de Veículos'!O12*(1-'Frota Nacional 2021'!O$5),0)</f>
        <v>0</v>
      </c>
      <c r="P12" s="6">
        <f>ROUND('Vendas de Veículos'!P12*(1-'Frota Nacional 2021'!P$5),0)</f>
        <v>0</v>
      </c>
      <c r="Q12" s="6">
        <f>ROUND('Vendas de Veículos'!Q12*(1-'Frota Nacional 2021'!Q$5),0)</f>
        <v>0</v>
      </c>
      <c r="R12" s="6">
        <f>ROUND('Vendas de Veículos'!R12*(1-'Frota Nacional 2021'!R$5),0)</f>
        <v>0</v>
      </c>
      <c r="S12" s="6">
        <f>ROUND('Vendas de Veículos'!S12*(1-'Frota Nacional 2021'!S$5),0)</f>
        <v>0</v>
      </c>
      <c r="T12" s="6">
        <f>ROUND('Vendas de Veículos'!T12*(1-'Frota Nacional 2021'!T$5),0)</f>
        <v>0</v>
      </c>
      <c r="U12" s="6">
        <f>ROUND('Vendas de Veículos'!U12*(1-'Frota Nacional 2021'!U$5),0)</f>
        <v>0</v>
      </c>
      <c r="V12" s="6">
        <f>ROUND('Vendas de Veículos'!V12*(1-'Frota Nacional 2021'!V$5),0)</f>
        <v>0</v>
      </c>
      <c r="W12" s="6">
        <f>ROUND('Vendas de Veículos'!W12*(1-'Frota Nacional 2021'!W$5),0)</f>
        <v>0</v>
      </c>
      <c r="X12" s="6">
        <f>ROUND('Vendas de Veículos'!X12*(1-'Frota Nacional 2021'!X$5),0)</f>
        <v>0</v>
      </c>
      <c r="Y12" s="6">
        <f>ROUND('Vendas de Veículos'!Y12*(1-'Frota Nacional 2021'!Y$5),0)</f>
        <v>0</v>
      </c>
      <c r="Z12" s="6">
        <f>ROUND('Vendas de Veículos'!Z12*(1-'Frota Nacional 2021'!Z$5),0)</f>
        <v>0</v>
      </c>
      <c r="AA12" s="6">
        <f>ROUND('Vendas de Veículos'!AA12*(1-'Frota Nacional 2021'!AA$5),0)</f>
        <v>0</v>
      </c>
      <c r="AB12" s="6">
        <f>ROUND('Vendas de Veículos'!AB12*(1-'Frota Nacional 2021'!AB$5),0)</f>
        <v>0</v>
      </c>
      <c r="AC12" s="6">
        <f>ROUND('Vendas de Veículos'!AC12*(1-'Frota Nacional 2021'!AC$5),0)</f>
        <v>0</v>
      </c>
      <c r="AD12" s="6">
        <f>ROUND('Vendas de Veículos'!AD12*(1-'Frota Nacional 2021'!AD$5),0)</f>
        <v>0</v>
      </c>
      <c r="AE12" s="6">
        <f>ROUND('Vendas de Veículos'!AE12*(1-'Frota Nacional 2021'!AE$5),0)</f>
        <v>0</v>
      </c>
      <c r="AF12" s="6">
        <f>ROUND('Vendas de Veículos'!AF12*(1-'Frota Nacional 2021'!AF$5),0)</f>
        <v>0</v>
      </c>
      <c r="AG12" s="6">
        <f>ROUND('Vendas de Veículos'!AG12*(1-'Frota Nacional 2021'!AG$5),0)</f>
        <v>0</v>
      </c>
      <c r="AH12" s="6">
        <f>ROUND('Vendas de Veículos'!AH12*(1-'Frota Nacional 2021'!AH$5),0)</f>
        <v>0</v>
      </c>
      <c r="AI12" s="6">
        <f>ROUND('Vendas de Veículos'!AI12*(1-'Frota Nacional 2021'!AI$5),0)</f>
        <v>0</v>
      </c>
      <c r="AJ12" s="6">
        <f>ROUND('Vendas de Veículos'!AJ12*(1-'Frota Nacional 2021'!AJ$5),0)</f>
        <v>0</v>
      </c>
      <c r="AK12" s="6">
        <f>ROUND('Vendas de Veículos'!AK12*(1-'Frota Nacional 2021'!AK$5),0)</f>
        <v>0</v>
      </c>
      <c r="AL12" s="6">
        <f>ROUND('Vendas de Veículos'!AL12*(1-'Frota Nacional 2021'!AL$5),0)</f>
        <v>0</v>
      </c>
      <c r="AM12" s="6">
        <f>ROUND('Vendas de Veículos'!AM12*(1-'Frota Nacional 2021'!AM$5),0)</f>
        <v>0</v>
      </c>
      <c r="AN12" s="6">
        <f>ROUND('Vendas de Veículos'!AN12*(1-'Frota Nacional 2021'!AN$5),0)</f>
        <v>0</v>
      </c>
      <c r="AO12" s="6">
        <f>ROUND('Vendas de Veículos'!AO12*(1-'Frota Nacional 2021'!AO$5),0)</f>
        <v>0</v>
      </c>
      <c r="AP12" s="6">
        <f>ROUND('Vendas de Veículos'!AP12*(1-'Frota Nacional 2021'!AP$5),0)</f>
        <v>0</v>
      </c>
      <c r="AQ12" s="6">
        <f>ROUND('Vendas de Veículos'!AQ12*(1-'Frota Nacional 2021'!AQ$5),0)</f>
        <v>0</v>
      </c>
      <c r="AR12" s="6">
        <f>ROUND('Vendas de Veículos'!AR12*(1-'Frota Nacional 2021'!AR$5),0)</f>
        <v>0</v>
      </c>
      <c r="AS12" s="6">
        <f>ROUND('Vendas de Veículos'!AS12*(1-'Frota Nacional 2021'!AS$5),0)</f>
        <v>0</v>
      </c>
      <c r="AT12" s="6">
        <f>ROUND('Vendas de Veículos'!AT12*(1-'Frota Nacional 2021'!AT$5),0)</f>
        <v>0</v>
      </c>
      <c r="AU12" s="6">
        <f>ROUND('Vendas de Veículos'!AU12*(1-'Frota Nacional 2021'!AU$5),0)</f>
        <v>0</v>
      </c>
      <c r="AV12" s="6">
        <f>ROUND('Vendas de Veículos'!AV12*(1-'Frota Nacional 2021'!AV$5),0)</f>
        <v>0</v>
      </c>
      <c r="AW12" s="6">
        <f>ROUND('Vendas de Veículos'!AW12*(1-'Frota Nacional 2021'!AW$5),0)</f>
        <v>0</v>
      </c>
      <c r="AX12" s="6">
        <f>ROUND('Vendas de Veículos'!AX12*(1-'Frota Nacional 2021'!AX$5),0)</f>
        <v>0</v>
      </c>
      <c r="AY12" s="6">
        <f>ROUND('Vendas de Veículos'!AY12*(1-'Frota Nacional 2021'!AY$5),0)</f>
        <v>0</v>
      </c>
      <c r="AZ12" s="6">
        <f>ROUND('Vendas de Veículos'!AZ12*(1-'Frota Nacional 2021'!AZ$5),0)</f>
        <v>0</v>
      </c>
      <c r="BA12" s="6">
        <f>ROUND('Vendas de Veículos'!BA12*(1-'Frota Nacional 2021'!BA$5),0)</f>
        <v>0</v>
      </c>
      <c r="BB12" s="6">
        <f>ROUND('Vendas de Veículos'!BB12*(1-'Frota Nacional 2021'!BB$5),0)</f>
        <v>0</v>
      </c>
      <c r="BC12" s="6">
        <f>ROUND('Vendas de Veículos'!BC12*(1-'Frota Nacional 2021'!BC$5),0)</f>
        <v>1</v>
      </c>
      <c r="BD12" s="6">
        <f>ROUND('Vendas de Veículos'!BD12*(1-'Frota Nacional 2021'!BD$5),0)</f>
        <v>4</v>
      </c>
      <c r="BE12" s="6">
        <f>ROUND('Vendas de Veículos'!BE12*(1-'Frota Nacional 2021'!BE$5),0)</f>
        <v>4</v>
      </c>
      <c r="BF12" s="6">
        <f>ROUND('Vendas de Veículos'!BF12*(1-'Frota Nacional 2021'!BF$5),0)</f>
        <v>38</v>
      </c>
      <c r="BG12" s="6">
        <f>ROUND('Vendas de Veículos'!BG12*(1-'Frota Nacional 2021'!BG$5),0)</f>
        <v>23</v>
      </c>
      <c r="BH12" s="6">
        <f>ROUND('Vendas de Veículos'!BH12*(1-'Frota Nacional 2021'!BH$5),0)</f>
        <v>98</v>
      </c>
      <c r="BI12" s="6">
        <f>ROUND('Vendas de Veículos'!BI12*(1-'Frota Nacional 2021'!BI$5),0)</f>
        <v>175</v>
      </c>
      <c r="BJ12" s="6">
        <f>ROUND('Vendas de Veículos'!BJ12*(1-'Frota Nacional 2021'!BJ$5),0)</f>
        <v>178</v>
      </c>
      <c r="BK12" s="6">
        <f>ROUND('Vendas de Veículos'!BK12*(1-'Frota Nacional 2021'!BK$5),0)</f>
        <v>233</v>
      </c>
      <c r="BL12" s="6">
        <f>ROUND('Vendas de Veículos'!BL12*(1-'Frota Nacional 2021'!BL$5),0)</f>
        <v>710</v>
      </c>
      <c r="BM12" s="6">
        <f>ROUND('Vendas de Veículos'!BM12*(1-'Frota Nacional 2021'!BM$5),0)</f>
        <v>865</v>
      </c>
      <c r="BN12" s="6">
        <f>ROUND('Vendas de Veículos'!BN12*(1-'Frota Nacional 2021'!BN$5),0)</f>
        <v>2595</v>
      </c>
      <c r="BO12" s="6">
        <f>ROUND('Vendas de Veículos'!BO12*(1-'Frota Nacional 2021'!BO$5),0)</f>
        <v>4322</v>
      </c>
      <c r="BP12" s="6">
        <f>ROUND('Vendas de Veículos'!BP12*(1-'Frota Nacional 2021'!BP$5),0)</f>
        <v>7658</v>
      </c>
    </row>
    <row r="13" spans="2:68" x14ac:dyDescent="0.35">
      <c r="B13" s="13" t="s">
        <v>18</v>
      </c>
      <c r="C13" s="13" t="s">
        <v>10</v>
      </c>
      <c r="D13" s="4">
        <f>ROUND('Vendas de Veículos'!D14*(1-'Frota Nacional 2021'!D$5),0)</f>
        <v>3</v>
      </c>
      <c r="E13" s="4">
        <f>ROUND('Vendas de Veículos'!E14*(1-'Frota Nacional 2021'!E$5),0)</f>
        <v>22</v>
      </c>
      <c r="F13" s="4">
        <f>ROUND('Vendas de Veículos'!F14*(1-'Frota Nacional 2021'!F$5),0)</f>
        <v>44</v>
      </c>
      <c r="G13" s="4">
        <f>ROUND('Vendas de Veículos'!G14*(1-'Frota Nacional 2021'!G$5),0)</f>
        <v>63</v>
      </c>
      <c r="H13" s="4">
        <f>ROUND('Vendas de Veículos'!H14*(1-'Frota Nacional 2021'!H$5),0)</f>
        <v>98</v>
      </c>
      <c r="I13" s="4">
        <f>ROUND('Vendas de Veículos'!I14*(1-'Frota Nacional 2021'!I$5),0)</f>
        <v>131</v>
      </c>
      <c r="J13" s="4">
        <f>ROUND('Vendas de Veículos'!J14*(1-'Frota Nacional 2021'!J$5),0)</f>
        <v>124</v>
      </c>
      <c r="K13" s="4">
        <f>ROUND('Vendas de Veículos'!K14*(1-'Frota Nacional 2021'!K$5),0)</f>
        <v>131</v>
      </c>
      <c r="L13" s="4">
        <f>ROUND('Vendas de Veículos'!L14*(1-'Frota Nacional 2021'!L$5),0)</f>
        <v>145</v>
      </c>
      <c r="M13" s="4">
        <f>ROUND('Vendas de Veículos'!M14*(1-'Frota Nacional 2021'!M$5),0)</f>
        <v>204</v>
      </c>
      <c r="N13" s="4">
        <f>ROUND('Vendas de Veículos'!N14*(1-'Frota Nacional 2021'!N$5),0)</f>
        <v>259</v>
      </c>
      <c r="O13" s="4">
        <f>ROUND('Vendas de Veículos'!O14*(1-'Frota Nacional 2021'!O$5),0)</f>
        <v>379</v>
      </c>
      <c r="P13" s="4">
        <f>ROUND('Vendas de Veículos'!P14*(1-'Frota Nacional 2021'!P$5),0)</f>
        <v>46</v>
      </c>
      <c r="Q13" s="4">
        <f>ROUND('Vendas de Veículos'!Q14*(1-'Frota Nacional 2021'!Q$5),0)</f>
        <v>573</v>
      </c>
      <c r="R13" s="4">
        <f>ROUND('Vendas de Veículos'!R14*(1-'Frota Nacional 2021'!R$5),0)</f>
        <v>673</v>
      </c>
      <c r="S13" s="4">
        <f>ROUND('Vendas de Veículos'!S14*(1-'Frota Nacional 2021'!S$5),0)</f>
        <v>997</v>
      </c>
      <c r="T13" s="4">
        <f>ROUND('Vendas de Veículos'!T14*(1-'Frota Nacional 2021'!T$5),0)</f>
        <v>1450</v>
      </c>
      <c r="U13" s="4">
        <f>ROUND('Vendas de Veículos'!U14*(1-'Frota Nacional 2021'!U$5),0)</f>
        <v>1797</v>
      </c>
      <c r="V13" s="4">
        <f>ROUND('Vendas de Veículos'!V14*(1-'Frota Nacional 2021'!V$5),0)</f>
        <v>2109</v>
      </c>
      <c r="W13" s="4">
        <f>ROUND('Vendas de Veículos'!W14*(1-'Frota Nacional 2021'!W$5),0)</f>
        <v>2378</v>
      </c>
      <c r="X13" s="4">
        <f>ROUND('Vendas de Veículos'!X14*(1-'Frota Nacional 2021'!X$5),0)</f>
        <v>1717</v>
      </c>
      <c r="Y13" s="4">
        <f>ROUND('Vendas de Veículos'!Y14*(1-'Frota Nacional 2021'!Y$5),0)</f>
        <v>223</v>
      </c>
      <c r="Z13" s="4">
        <f>ROUND('Vendas de Veículos'!Z14*(1-'Frota Nacional 2021'!Z$5),0)</f>
        <v>2527</v>
      </c>
      <c r="AA13" s="4">
        <f>ROUND('Vendas de Veículos'!AA14*(1-'Frota Nacional 2021'!AA$5),0)</f>
        <v>2123</v>
      </c>
      <c r="AB13" s="4">
        <f>ROUND('Vendas de Veículos'!AB14*(1-'Frota Nacional 2021'!AB$5),0)</f>
        <v>1029</v>
      </c>
      <c r="AC13" s="4">
        <f>ROUND('Vendas de Veículos'!AC14*(1-'Frota Nacional 2021'!AC$5),0)</f>
        <v>918</v>
      </c>
      <c r="AD13" s="4">
        <f>ROUND('Vendas de Veículos'!AD14*(1-'Frota Nacional 2021'!AD$5),0)</f>
        <v>426</v>
      </c>
      <c r="AE13" s="4">
        <f>ROUND('Vendas de Veículos'!AE14*(1-'Frota Nacional 2021'!AE$5),0)</f>
        <v>28</v>
      </c>
      <c r="AF13" s="4">
        <f>ROUND('Vendas de Veículos'!AF14*(1-'Frota Nacional 2021'!AF$5),0)</f>
        <v>304</v>
      </c>
      <c r="AG13" s="4">
        <f>ROUND('Vendas de Veículos'!AG14*(1-'Frota Nacional 2021'!AG$5),0)</f>
        <v>597</v>
      </c>
      <c r="AH13" s="4">
        <f>ROUND('Vendas de Veículos'!AH14*(1-'Frota Nacional 2021'!AH$5),0)</f>
        <v>576</v>
      </c>
      <c r="AI13" s="4">
        <f>ROUND('Vendas de Veículos'!AI14*(1-'Frota Nacional 2021'!AI$5),0)</f>
        <v>1172</v>
      </c>
      <c r="AJ13" s="4">
        <f>ROUND('Vendas de Veículos'!AJ14*(1-'Frota Nacional 2021'!AJ$5),0)</f>
        <v>435</v>
      </c>
      <c r="AK13" s="4">
        <f>ROUND('Vendas de Veículos'!AK14*(1-'Frota Nacional 2021'!AK$5),0)</f>
        <v>10172</v>
      </c>
      <c r="AL13" s="4">
        <f>ROUND('Vendas de Veículos'!AL14*(1-'Frota Nacional 2021'!AL$5),0)</f>
        <v>10407</v>
      </c>
      <c r="AM13" s="4">
        <f>ROUND('Vendas de Veículos'!AM14*(1-'Frota Nacional 2021'!AM$5),0)</f>
        <v>10491</v>
      </c>
      <c r="AN13" s="4">
        <f>ROUND('Vendas de Veículos'!AN14*(1-'Frota Nacional 2021'!AN$5),0)</f>
        <v>15440</v>
      </c>
      <c r="AO13" s="4">
        <f>ROUND('Vendas de Veículos'!AO14*(1-'Frota Nacional 2021'!AO$5),0)</f>
        <v>23245</v>
      </c>
      <c r="AP13" s="4">
        <f>ROUND('Vendas de Veículos'!AP14*(1-'Frota Nacional 2021'!AP$5),0)</f>
        <v>40231</v>
      </c>
      <c r="AQ13" s="4">
        <f>ROUND('Vendas de Veículos'!AQ14*(1-'Frota Nacional 2021'!AQ$5),0)</f>
        <v>51068</v>
      </c>
      <c r="AR13" s="4">
        <f>ROUND('Vendas de Veículos'!AR14*(1-'Frota Nacional 2021'!AR$5),0)</f>
        <v>57339</v>
      </c>
      <c r="AS13" s="4">
        <f>ROUND('Vendas de Veículos'!AS14*(1-'Frota Nacional 2021'!AS$5),0)</f>
        <v>4689</v>
      </c>
      <c r="AT13" s="4">
        <f>ROUND('Vendas de Veículos'!AT14*(1-'Frota Nacional 2021'!AT$5),0)</f>
        <v>34595</v>
      </c>
      <c r="AU13" s="4">
        <f>ROUND('Vendas de Veículos'!AU14*(1-'Frota Nacional 2021'!AU$5),0)</f>
        <v>45888</v>
      </c>
      <c r="AV13" s="4">
        <f>ROUND('Vendas de Veículos'!AV14*(1-'Frota Nacional 2021'!AV$5),0)</f>
        <v>47926</v>
      </c>
      <c r="AW13" s="4">
        <f>ROUND('Vendas de Veículos'!AW14*(1-'Frota Nacional 2021'!AW$5),0)</f>
        <v>47728</v>
      </c>
      <c r="AX13" s="4">
        <f>ROUND('Vendas de Veículos'!AX14*(1-'Frota Nacional 2021'!AX$5),0)</f>
        <v>54120</v>
      </c>
      <c r="AY13" s="4">
        <f>ROUND('Vendas de Veículos'!AY14*(1-'Frota Nacional 2021'!AY$5),0)</f>
        <v>6153</v>
      </c>
      <c r="AZ13" s="4">
        <f>ROUND('Vendas de Veículos'!AZ14*(1-'Frota Nacional 2021'!AZ$5),0)</f>
        <v>30308</v>
      </c>
      <c r="BA13" s="4">
        <f>ROUND('Vendas de Veículos'!BA14*(1-'Frota Nacional 2021'!BA$5),0)</f>
        <v>21613</v>
      </c>
      <c r="BB13" s="4">
        <f>ROUND('Vendas de Veículos'!BB14*(1-'Frota Nacional 2021'!BB$5),0)</f>
        <v>8488</v>
      </c>
      <c r="BC13" s="4">
        <f>ROUND('Vendas de Veículos'!BC14*(1-'Frota Nacional 2021'!BC$5),0)</f>
        <v>7553</v>
      </c>
      <c r="BD13" s="4">
        <f>ROUND('Vendas de Veículos'!BD14*(1-'Frota Nacional 2021'!BD$5),0)</f>
        <v>8940</v>
      </c>
      <c r="BE13" s="4">
        <f>ROUND('Vendas de Veículos'!BE14*(1-'Frota Nacional 2021'!BE$5),0)</f>
        <v>13473</v>
      </c>
      <c r="BF13" s="4">
        <f>ROUND('Vendas de Veículos'!BF14*(1-'Frota Nacional 2021'!BF$5),0)</f>
        <v>22350</v>
      </c>
      <c r="BG13" s="4">
        <f>ROUND('Vendas de Veículos'!BG14*(1-'Frota Nacional 2021'!BG$5),0)</f>
        <v>13374</v>
      </c>
      <c r="BH13" s="4">
        <f>ROUND('Vendas de Veículos'!BH14*(1-'Frota Nacional 2021'!BH$5),0)</f>
        <v>6509</v>
      </c>
      <c r="BI13" s="4">
        <f>ROUND('Vendas de Veículos'!BI14*(1-'Frota Nacional 2021'!BI$5),0)</f>
        <v>404</v>
      </c>
      <c r="BJ13" s="4">
        <f>ROUND('Vendas de Veículos'!BJ14*(1-'Frota Nacional 2021'!BJ$5),0)</f>
        <v>2144</v>
      </c>
      <c r="BK13" s="4">
        <f>ROUND('Vendas de Veículos'!BK14*(1-'Frota Nacional 2021'!BK$5),0)</f>
        <v>981</v>
      </c>
      <c r="BL13" s="4">
        <f>ROUND('Vendas de Veículos'!BL14*(1-'Frota Nacional 2021'!BL$5),0)</f>
        <v>746</v>
      </c>
      <c r="BM13" s="4">
        <f>ROUND('Vendas de Veículos'!BM14*(1-'Frota Nacional 2021'!BM$5),0)</f>
        <v>438</v>
      </c>
      <c r="BN13" s="4">
        <f>ROUND('Vendas de Veículos'!BN14*(1-'Frota Nacional 2021'!BN$5),0)</f>
        <v>423</v>
      </c>
      <c r="BO13" s="4">
        <f>ROUND('Vendas de Veículos'!BO14*(1-'Frota Nacional 2021'!BO$5),0)</f>
        <v>599</v>
      </c>
      <c r="BP13" s="4">
        <f>ROUND('Vendas de Veículos'!BP14*(1-'Frota Nacional 2021'!BP$5),0)</f>
        <v>1498</v>
      </c>
    </row>
    <row r="14" spans="2:68" x14ac:dyDescent="0.35">
      <c r="B14" s="13" t="s">
        <v>18</v>
      </c>
      <c r="C14" s="13" t="s">
        <v>12</v>
      </c>
      <c r="D14" s="4">
        <f>ROUND('Vendas de Veículos'!D15*(1-'Frota Nacional 2021'!D$5),0)</f>
        <v>0</v>
      </c>
      <c r="E14" s="4">
        <f>ROUND('Vendas de Veículos'!E15*(1-'Frota Nacional 2021'!E$5),0)</f>
        <v>0</v>
      </c>
      <c r="F14" s="4">
        <f>ROUND('Vendas de Veículos'!F15*(1-'Frota Nacional 2021'!F$5),0)</f>
        <v>0</v>
      </c>
      <c r="G14" s="4">
        <f>ROUND('Vendas de Veículos'!G15*(1-'Frota Nacional 2021'!G$5),0)</f>
        <v>0</v>
      </c>
      <c r="H14" s="4">
        <f>ROUND('Vendas de Veículos'!H15*(1-'Frota Nacional 2021'!H$5),0)</f>
        <v>0</v>
      </c>
      <c r="I14" s="4">
        <f>ROUND('Vendas de Veículos'!I15*(1-'Frota Nacional 2021'!I$5),0)</f>
        <v>0</v>
      </c>
      <c r="J14" s="4">
        <f>ROUND('Vendas de Veículos'!J15*(1-'Frota Nacional 2021'!J$5),0)</f>
        <v>0</v>
      </c>
      <c r="K14" s="4">
        <f>ROUND('Vendas de Veículos'!K15*(1-'Frota Nacional 2021'!K$5),0)</f>
        <v>0</v>
      </c>
      <c r="L14" s="4">
        <f>ROUND('Vendas de Veículos'!L15*(1-'Frota Nacional 2021'!L$5),0)</f>
        <v>0</v>
      </c>
      <c r="M14" s="4">
        <f>ROUND('Vendas de Veículos'!M15*(1-'Frota Nacional 2021'!M$5),0)</f>
        <v>0</v>
      </c>
      <c r="N14" s="4">
        <f>ROUND('Vendas de Veículos'!N15*(1-'Frota Nacional 2021'!N$5),0)</f>
        <v>0</v>
      </c>
      <c r="O14" s="4">
        <f>ROUND('Vendas de Veículos'!O15*(1-'Frota Nacional 2021'!O$5),0)</f>
        <v>0</v>
      </c>
      <c r="P14" s="4">
        <f>ROUND('Vendas de Veículos'!P15*(1-'Frota Nacional 2021'!P$5),0)</f>
        <v>0</v>
      </c>
      <c r="Q14" s="4">
        <f>ROUND('Vendas de Veículos'!Q15*(1-'Frota Nacional 2021'!Q$5),0)</f>
        <v>0</v>
      </c>
      <c r="R14" s="4">
        <f>ROUND('Vendas de Veículos'!R15*(1-'Frota Nacional 2021'!R$5),0)</f>
        <v>0</v>
      </c>
      <c r="S14" s="4">
        <f>ROUND('Vendas de Veículos'!S15*(1-'Frota Nacional 2021'!S$5),0)</f>
        <v>0</v>
      </c>
      <c r="T14" s="4">
        <f>ROUND('Vendas de Veículos'!T15*(1-'Frota Nacional 2021'!T$5),0)</f>
        <v>0</v>
      </c>
      <c r="U14" s="4">
        <f>ROUND('Vendas de Veículos'!U15*(1-'Frota Nacional 2021'!U$5),0)</f>
        <v>0</v>
      </c>
      <c r="V14" s="4">
        <f>ROUND('Vendas de Veículos'!V15*(1-'Frota Nacional 2021'!V$5),0)</f>
        <v>0</v>
      </c>
      <c r="W14" s="4">
        <f>ROUND('Vendas de Veículos'!W15*(1-'Frota Nacional 2021'!W$5),0)</f>
        <v>0</v>
      </c>
      <c r="X14" s="4">
        <f>ROUND('Vendas de Veículos'!X15*(1-'Frota Nacional 2021'!X$5),0)</f>
        <v>0</v>
      </c>
      <c r="Y14" s="4">
        <f>ROUND('Vendas de Veículos'!Y15*(1-'Frota Nacional 2021'!Y$5),0)</f>
        <v>0</v>
      </c>
      <c r="Z14" s="4">
        <f>ROUND('Vendas de Veículos'!Z15*(1-'Frota Nacional 2021'!Z$5),0)</f>
        <v>28</v>
      </c>
      <c r="AA14" s="4">
        <f>ROUND('Vendas de Veículos'!AA15*(1-'Frota Nacional 2021'!AA$5),0)</f>
        <v>533</v>
      </c>
      <c r="AB14" s="4">
        <f>ROUND('Vendas de Veículos'!AB15*(1-'Frota Nacional 2021'!AB$5),0)</f>
        <v>319</v>
      </c>
      <c r="AC14" s="4">
        <f>ROUND('Vendas de Veículos'!AC15*(1-'Frota Nacional 2021'!AC$5),0)</f>
        <v>993</v>
      </c>
      <c r="AD14" s="4">
        <f>ROUND('Vendas de Veículos'!AD15*(1-'Frota Nacional 2021'!AD$5),0)</f>
        <v>2219</v>
      </c>
      <c r="AE14" s="4">
        <f>ROUND('Vendas de Veículos'!AE15*(1-'Frota Nacional 2021'!AE$5),0)</f>
        <v>3820</v>
      </c>
      <c r="AF14" s="4">
        <f>ROUND('Vendas de Veículos'!AF15*(1-'Frota Nacional 2021'!AF$5),0)</f>
        <v>4683</v>
      </c>
      <c r="AG14" s="4">
        <f>ROUND('Vendas de Veículos'!AG15*(1-'Frota Nacional 2021'!AG$5),0)</f>
        <v>6084</v>
      </c>
      <c r="AH14" s="4">
        <f>ROUND('Vendas de Veículos'!AH15*(1-'Frota Nacional 2021'!AH$5),0)</f>
        <v>6339</v>
      </c>
      <c r="AI14" s="4">
        <f>ROUND('Vendas de Veículos'!AI15*(1-'Frota Nacional 2021'!AI$5),0)</f>
        <v>745</v>
      </c>
      <c r="AJ14" s="4">
        <f>ROUND('Vendas de Veículos'!AJ15*(1-'Frota Nacional 2021'!AJ$5),0)</f>
        <v>6128</v>
      </c>
      <c r="AK14" s="4">
        <f>ROUND('Vendas de Veículos'!AK15*(1-'Frota Nacional 2021'!AK$5),0)</f>
        <v>1505</v>
      </c>
      <c r="AL14" s="4">
        <f>ROUND('Vendas de Veículos'!AL15*(1-'Frota Nacional 2021'!AL$5),0)</f>
        <v>3149</v>
      </c>
      <c r="AM14" s="4">
        <f>ROUND('Vendas de Veículos'!AM15*(1-'Frota Nacional 2021'!AM$5),0)</f>
        <v>4968</v>
      </c>
      <c r="AN14" s="4">
        <f>ROUND('Vendas de Veículos'!AN15*(1-'Frota Nacional 2021'!AN$5),0)</f>
        <v>6718</v>
      </c>
      <c r="AO14" s="4">
        <f>ROUND('Vendas de Veículos'!AO15*(1-'Frota Nacional 2021'!AO$5),0)</f>
        <v>4611</v>
      </c>
      <c r="AP14" s="4">
        <f>ROUND('Vendas de Veículos'!AP15*(1-'Frota Nacional 2021'!AP$5),0)</f>
        <v>1800</v>
      </c>
      <c r="AQ14" s="4">
        <f>ROUND('Vendas de Veículos'!AQ15*(1-'Frota Nacional 2021'!AQ$5),0)</f>
        <v>334</v>
      </c>
      <c r="AR14" s="4">
        <f>ROUND('Vendas de Veículos'!AR15*(1-'Frota Nacional 2021'!AR$5),0)</f>
        <v>56</v>
      </c>
      <c r="AS14" s="4">
        <f>ROUND('Vendas de Veículos'!AS15*(1-'Frota Nacional 2021'!AS$5),0)</f>
        <v>76</v>
      </c>
      <c r="AT14" s="4">
        <f>ROUND('Vendas de Veículos'!AT15*(1-'Frota Nacional 2021'!AT$5),0)</f>
        <v>383</v>
      </c>
      <c r="AU14" s="4">
        <f>ROUND('Vendas de Veículos'!AU15*(1-'Frota Nacional 2021'!AU$5),0)</f>
        <v>263</v>
      </c>
      <c r="AV14" s="4">
        <f>ROUND('Vendas de Veículos'!AV15*(1-'Frota Nacional 2021'!AV$5),0)</f>
        <v>1428</v>
      </c>
      <c r="AW14" s="4">
        <f>ROUND('Vendas de Veículos'!AW15*(1-'Frota Nacional 2021'!AW$5),0)</f>
        <v>4015</v>
      </c>
      <c r="AX14" s="4">
        <f>ROUND('Vendas de Veículos'!AX15*(1-'Frota Nacional 2021'!AX$5),0)</f>
        <v>1709</v>
      </c>
      <c r="AY14" s="4">
        <f>ROUND('Vendas de Veículos'!AY15*(1-'Frota Nacional 2021'!AY$5),0)</f>
        <v>639</v>
      </c>
      <c r="AZ14" s="4">
        <f>ROUND('Vendas de Veículos'!AZ15*(1-'Frota Nacional 2021'!AZ$5),0)</f>
        <v>875</v>
      </c>
      <c r="BA14" s="4">
        <f>ROUND('Vendas de Veículos'!BA15*(1-'Frota Nacional 2021'!BA$5),0)</f>
        <v>138</v>
      </c>
      <c r="BB14" s="4">
        <f>ROUND('Vendas de Veículos'!BB15*(1-'Frota Nacional 2021'!BB$5),0)</f>
        <v>12</v>
      </c>
      <c r="BC14" s="4">
        <f>ROUND('Vendas de Veículos'!BC15*(1-'Frota Nacional 2021'!BC$5),0)</f>
        <v>10</v>
      </c>
      <c r="BD14" s="4">
        <f>ROUND('Vendas de Veículos'!BD15*(1-'Frota Nacional 2021'!BD$5),0)</f>
        <v>7</v>
      </c>
      <c r="BE14" s="4">
        <f>ROUND('Vendas de Veículos'!BE15*(1-'Frota Nacional 2021'!BE$5),0)</f>
        <v>5</v>
      </c>
      <c r="BF14" s="4">
        <f>ROUND('Vendas de Veículos'!BF15*(1-'Frota Nacional 2021'!BF$5),0)</f>
        <v>6</v>
      </c>
      <c r="BG14" s="4">
        <f>ROUND('Vendas de Veículos'!BG15*(1-'Frota Nacional 2021'!BG$5),0)</f>
        <v>5</v>
      </c>
      <c r="BH14" s="4">
        <f>ROUND('Vendas de Veículos'!BH15*(1-'Frota Nacional 2021'!BH$5),0)</f>
        <v>5</v>
      </c>
      <c r="BI14" s="4">
        <f>ROUND('Vendas de Veículos'!BI15*(1-'Frota Nacional 2021'!BI$5),0)</f>
        <v>4</v>
      </c>
      <c r="BJ14" s="4">
        <f>ROUND('Vendas de Veículos'!BJ15*(1-'Frota Nacional 2021'!BJ$5),0)</f>
        <v>3</v>
      </c>
      <c r="BK14" s="4">
        <f>ROUND('Vendas de Veículos'!BK15*(1-'Frota Nacional 2021'!BK$5),0)</f>
        <v>4</v>
      </c>
      <c r="BL14" s="4">
        <f>ROUND('Vendas de Veículos'!BL15*(1-'Frota Nacional 2021'!BL$5),0)</f>
        <v>4</v>
      </c>
      <c r="BM14" s="4">
        <f>ROUND('Vendas de Veículos'!BM15*(1-'Frota Nacional 2021'!BM$5),0)</f>
        <v>1</v>
      </c>
      <c r="BN14" s="4">
        <f>ROUND('Vendas de Veículos'!BN15*(1-'Frota Nacional 2021'!BN$5),0)</f>
        <v>2</v>
      </c>
      <c r="BO14" s="4">
        <f>ROUND('Vendas de Veículos'!BO15*(1-'Frota Nacional 2021'!BO$5),0)</f>
        <v>3</v>
      </c>
      <c r="BP14" s="4">
        <f>ROUND('Vendas de Veículos'!BP15*(1-'Frota Nacional 2021'!BP$5),0)</f>
        <v>6</v>
      </c>
    </row>
    <row r="15" spans="2:68" x14ac:dyDescent="0.35">
      <c r="B15" s="13" t="s">
        <v>18</v>
      </c>
      <c r="C15" s="13" t="s">
        <v>13</v>
      </c>
      <c r="D15" s="4">
        <f>ROUND('Vendas de Veículos'!D16*(1-'Frota Nacional 2021'!D$5),0)</f>
        <v>0</v>
      </c>
      <c r="E15" s="4">
        <f>ROUND('Vendas de Veículos'!E16*(1-'Frota Nacional 2021'!E$5),0)</f>
        <v>0</v>
      </c>
      <c r="F15" s="4">
        <f>ROUND('Vendas de Veículos'!F16*(1-'Frota Nacional 2021'!F$5),0)</f>
        <v>0</v>
      </c>
      <c r="G15" s="4">
        <f>ROUND('Vendas de Veículos'!G16*(1-'Frota Nacional 2021'!G$5),0)</f>
        <v>0</v>
      </c>
      <c r="H15" s="4">
        <f>ROUND('Vendas de Veículos'!H16*(1-'Frota Nacional 2021'!H$5),0)</f>
        <v>0</v>
      </c>
      <c r="I15" s="4">
        <f>ROUND('Vendas de Veículos'!I16*(1-'Frota Nacional 2021'!I$5),0)</f>
        <v>0</v>
      </c>
      <c r="J15" s="4">
        <f>ROUND('Vendas de Veículos'!J16*(1-'Frota Nacional 2021'!J$5),0)</f>
        <v>0</v>
      </c>
      <c r="K15" s="4">
        <f>ROUND('Vendas de Veículos'!K16*(1-'Frota Nacional 2021'!K$5),0)</f>
        <v>0</v>
      </c>
      <c r="L15" s="4">
        <f>ROUND('Vendas de Veículos'!L16*(1-'Frota Nacional 2021'!L$5),0)</f>
        <v>0</v>
      </c>
      <c r="M15" s="4">
        <f>ROUND('Vendas de Veículos'!M16*(1-'Frota Nacional 2021'!M$5),0)</f>
        <v>0</v>
      </c>
      <c r="N15" s="4">
        <f>ROUND('Vendas de Veículos'!N16*(1-'Frota Nacional 2021'!N$5),0)</f>
        <v>0</v>
      </c>
      <c r="O15" s="4">
        <f>ROUND('Vendas de Veículos'!O16*(1-'Frota Nacional 2021'!O$5),0)</f>
        <v>0</v>
      </c>
      <c r="P15" s="4">
        <f>ROUND('Vendas de Veículos'!P16*(1-'Frota Nacional 2021'!P$5),0)</f>
        <v>0</v>
      </c>
      <c r="Q15" s="4">
        <f>ROUND('Vendas de Veículos'!Q16*(1-'Frota Nacional 2021'!Q$5),0)</f>
        <v>0</v>
      </c>
      <c r="R15" s="4">
        <f>ROUND('Vendas de Veículos'!R16*(1-'Frota Nacional 2021'!R$5),0)</f>
        <v>0</v>
      </c>
      <c r="S15" s="4">
        <f>ROUND('Vendas de Veículos'!S16*(1-'Frota Nacional 2021'!S$5),0)</f>
        <v>0</v>
      </c>
      <c r="T15" s="4">
        <f>ROUND('Vendas de Veículos'!T16*(1-'Frota Nacional 2021'!T$5),0)</f>
        <v>0</v>
      </c>
      <c r="U15" s="4">
        <f>ROUND('Vendas de Veículos'!U16*(1-'Frota Nacional 2021'!U$5),0)</f>
        <v>0</v>
      </c>
      <c r="V15" s="4">
        <f>ROUND('Vendas de Veículos'!V16*(1-'Frota Nacional 2021'!V$5),0)</f>
        <v>0</v>
      </c>
      <c r="W15" s="4">
        <f>ROUND('Vendas de Veículos'!W16*(1-'Frota Nacional 2021'!W$5),0)</f>
        <v>0</v>
      </c>
      <c r="X15" s="4">
        <f>ROUND('Vendas de Veículos'!X16*(1-'Frota Nacional 2021'!X$5),0)</f>
        <v>0</v>
      </c>
      <c r="Y15" s="4">
        <f>ROUND('Vendas de Veículos'!Y16*(1-'Frota Nacional 2021'!Y$5),0)</f>
        <v>0</v>
      </c>
      <c r="Z15" s="4">
        <f>ROUND('Vendas de Veículos'!Z16*(1-'Frota Nacional 2021'!Z$5),0)</f>
        <v>0</v>
      </c>
      <c r="AA15" s="4">
        <f>ROUND('Vendas de Veículos'!AA16*(1-'Frota Nacional 2021'!AA$5),0)</f>
        <v>0</v>
      </c>
      <c r="AB15" s="4">
        <f>ROUND('Vendas de Veículos'!AB16*(1-'Frota Nacional 2021'!AB$5),0)</f>
        <v>0</v>
      </c>
      <c r="AC15" s="4">
        <f>ROUND('Vendas de Veículos'!AC16*(1-'Frota Nacional 2021'!AC$5),0)</f>
        <v>0</v>
      </c>
      <c r="AD15" s="4">
        <f>ROUND('Vendas de Veículos'!AD16*(1-'Frota Nacional 2021'!AD$5),0)</f>
        <v>0</v>
      </c>
      <c r="AE15" s="4">
        <f>ROUND('Vendas de Veículos'!AE16*(1-'Frota Nacional 2021'!AE$5),0)</f>
        <v>0</v>
      </c>
      <c r="AF15" s="4">
        <f>ROUND('Vendas de Veículos'!AF16*(1-'Frota Nacional 2021'!AF$5),0)</f>
        <v>0</v>
      </c>
      <c r="AG15" s="4">
        <f>ROUND('Vendas de Veículos'!AG16*(1-'Frota Nacional 2021'!AG$5),0)</f>
        <v>0</v>
      </c>
      <c r="AH15" s="4">
        <f>ROUND('Vendas de Veículos'!AH16*(1-'Frota Nacional 2021'!AH$5),0)</f>
        <v>0</v>
      </c>
      <c r="AI15" s="4">
        <f>ROUND('Vendas de Veículos'!AI16*(1-'Frota Nacional 2021'!AI$5),0)</f>
        <v>0</v>
      </c>
      <c r="AJ15" s="4">
        <f>ROUND('Vendas de Veículos'!AJ16*(1-'Frota Nacional 2021'!AJ$5),0)</f>
        <v>0</v>
      </c>
      <c r="AK15" s="4">
        <f>ROUND('Vendas de Veículos'!AK16*(1-'Frota Nacional 2021'!AK$5),0)</f>
        <v>0</v>
      </c>
      <c r="AL15" s="4">
        <f>ROUND('Vendas de Veículos'!AL16*(1-'Frota Nacional 2021'!AL$5),0)</f>
        <v>0</v>
      </c>
      <c r="AM15" s="4">
        <f>ROUND('Vendas de Veículos'!AM16*(1-'Frota Nacional 2021'!AM$5),0)</f>
        <v>0</v>
      </c>
      <c r="AN15" s="4">
        <f>ROUND('Vendas de Veículos'!AN16*(1-'Frota Nacional 2021'!AN$5),0)</f>
        <v>0</v>
      </c>
      <c r="AO15" s="4">
        <f>ROUND('Vendas de Veículos'!AO16*(1-'Frota Nacional 2021'!AO$5),0)</f>
        <v>0</v>
      </c>
      <c r="AP15" s="4">
        <f>ROUND('Vendas de Veículos'!AP16*(1-'Frota Nacional 2021'!AP$5),0)</f>
        <v>0</v>
      </c>
      <c r="AQ15" s="4">
        <f>ROUND('Vendas de Veículos'!AQ16*(1-'Frota Nacional 2021'!AQ$5),0)</f>
        <v>0</v>
      </c>
      <c r="AR15" s="4">
        <f>ROUND('Vendas de Veículos'!AR16*(1-'Frota Nacional 2021'!AR$5),0)</f>
        <v>0</v>
      </c>
      <c r="AS15" s="4">
        <f>ROUND('Vendas de Veículos'!AS16*(1-'Frota Nacional 2021'!AS$5),0)</f>
        <v>0</v>
      </c>
      <c r="AT15" s="4">
        <f>ROUND('Vendas de Veículos'!AT16*(1-'Frota Nacional 2021'!AT$5),0)</f>
        <v>0</v>
      </c>
      <c r="AU15" s="4">
        <f>ROUND('Vendas de Veículos'!AU16*(1-'Frota Nacional 2021'!AU$5),0)</f>
        <v>0</v>
      </c>
      <c r="AV15" s="4">
        <f>ROUND('Vendas de Veículos'!AV16*(1-'Frota Nacional 2021'!AV$5),0)</f>
        <v>0</v>
      </c>
      <c r="AW15" s="4">
        <f>ROUND('Vendas de Veículos'!AW16*(1-'Frota Nacional 2021'!AW$5),0)</f>
        <v>0</v>
      </c>
      <c r="AX15" s="4">
        <f>ROUND('Vendas de Veículos'!AX16*(1-'Frota Nacional 2021'!AX$5),0)</f>
        <v>4638</v>
      </c>
      <c r="AY15" s="4">
        <f>ROUND('Vendas de Veículos'!AY16*(1-'Frota Nacional 2021'!AY$5),0)</f>
        <v>27574</v>
      </c>
      <c r="AZ15" s="4">
        <f>ROUND('Vendas de Veículos'!AZ16*(1-'Frota Nacional 2021'!AZ$5),0)</f>
        <v>35822</v>
      </c>
      <c r="BA15" s="4">
        <f>ROUND('Vendas de Veículos'!BA16*(1-'Frota Nacional 2021'!BA$5),0)</f>
        <v>62267</v>
      </c>
      <c r="BB15" s="4">
        <f>ROUND('Vendas de Veículos'!BB16*(1-'Frota Nacional 2021'!BB$5),0)</f>
        <v>117343</v>
      </c>
      <c r="BC15" s="4">
        <f>ROUND('Vendas de Veículos'!BC16*(1-'Frota Nacional 2021'!BC$5),0)</f>
        <v>159892</v>
      </c>
      <c r="BD15" s="4">
        <f>ROUND('Vendas de Veículos'!BD16*(1-'Frota Nacional 2021'!BD$5),0)</f>
        <v>185101</v>
      </c>
      <c r="BE15" s="4">
        <f>ROUND('Vendas de Veículos'!BE16*(1-'Frota Nacional 2021'!BE$5),0)</f>
        <v>251874</v>
      </c>
      <c r="BF15" s="4">
        <f>ROUND('Vendas de Veículos'!BF16*(1-'Frota Nacional 2021'!BF$5),0)</f>
        <v>278706</v>
      </c>
      <c r="BG15" s="4">
        <f>ROUND('Vendas de Veículos'!BG16*(1-'Frota Nacional 2021'!BG$5),0)</f>
        <v>293559</v>
      </c>
      <c r="BH15" s="4">
        <f>ROUND('Vendas de Veículos'!BH16*(1-'Frota Nacional 2021'!BH$5),0)</f>
        <v>309614</v>
      </c>
      <c r="BI15" s="4">
        <f>ROUND('Vendas de Veículos'!BI16*(1-'Frota Nacional 2021'!BI$5),0)</f>
        <v>332543</v>
      </c>
      <c r="BJ15" s="4">
        <f>ROUND('Vendas de Veículos'!BJ16*(1-'Frota Nacional 2021'!BJ$5),0)</f>
        <v>225330</v>
      </c>
      <c r="BK15" s="4">
        <f>ROUND('Vendas de Veículos'!BK16*(1-'Frota Nacional 2021'!BK$5),0)</f>
        <v>173642</v>
      </c>
      <c r="BL15" s="4">
        <f>ROUND('Vendas de Veículos'!BL16*(1-'Frota Nacional 2021'!BL$5),0)</f>
        <v>185436</v>
      </c>
      <c r="BM15" s="4">
        <f>ROUND('Vendas de Veículos'!BM16*(1-'Frota Nacional 2021'!BM$5),0)</f>
        <v>19685</v>
      </c>
      <c r="BN15" s="4">
        <f>ROUND('Vendas de Veículos'!BN16*(1-'Frota Nacional 2021'!BN$5),0)</f>
        <v>20390</v>
      </c>
      <c r="BO15" s="4">
        <f>ROUND('Vendas de Veículos'!BO16*(1-'Frota Nacional 2021'!BO$5),0)</f>
        <v>174140</v>
      </c>
      <c r="BP15" s="4">
        <f>ROUND('Vendas de Veículos'!BP16*(1-'Frota Nacional 2021'!BP$5),0)</f>
        <v>21247</v>
      </c>
    </row>
    <row r="16" spans="2:68" x14ac:dyDescent="0.35">
      <c r="B16" s="13" t="s">
        <v>18</v>
      </c>
      <c r="C16" s="13" t="s">
        <v>14</v>
      </c>
      <c r="D16" s="4">
        <f>ROUND('Vendas de Veículos'!D17*(1-'Frota Nacional 2021'!D$5),0)</f>
        <v>0</v>
      </c>
      <c r="E16" s="4">
        <f>ROUND('Vendas de Veículos'!E17*(1-'Frota Nacional 2021'!E$5),0)</f>
        <v>0</v>
      </c>
      <c r="F16" s="4">
        <f>ROUND('Vendas de Veículos'!F17*(1-'Frota Nacional 2021'!F$5),0)</f>
        <v>0</v>
      </c>
      <c r="G16" s="4">
        <f>ROUND('Vendas de Veículos'!G17*(1-'Frota Nacional 2021'!G$5),0)</f>
        <v>0</v>
      </c>
      <c r="H16" s="4">
        <f>ROUND('Vendas de Veículos'!H17*(1-'Frota Nacional 2021'!H$5),0)</f>
        <v>0</v>
      </c>
      <c r="I16" s="4">
        <f>ROUND('Vendas de Veículos'!I17*(1-'Frota Nacional 2021'!I$5),0)</f>
        <v>0</v>
      </c>
      <c r="J16" s="4">
        <f>ROUND('Vendas de Veículos'!J17*(1-'Frota Nacional 2021'!J$5),0)</f>
        <v>0</v>
      </c>
      <c r="K16" s="4">
        <f>ROUND('Vendas de Veículos'!K17*(1-'Frota Nacional 2021'!K$5),0)</f>
        <v>0</v>
      </c>
      <c r="L16" s="4">
        <f>ROUND('Vendas de Veículos'!L17*(1-'Frota Nacional 2021'!L$5),0)</f>
        <v>0</v>
      </c>
      <c r="M16" s="4">
        <f>ROUND('Vendas de Veículos'!M17*(1-'Frota Nacional 2021'!M$5),0)</f>
        <v>0</v>
      </c>
      <c r="N16" s="4">
        <f>ROUND('Vendas de Veículos'!N17*(1-'Frota Nacional 2021'!N$5),0)</f>
        <v>0</v>
      </c>
      <c r="O16" s="4">
        <f>ROUND('Vendas de Veículos'!O17*(1-'Frota Nacional 2021'!O$5),0)</f>
        <v>0</v>
      </c>
      <c r="P16" s="4">
        <f>ROUND('Vendas de Veículos'!P17*(1-'Frota Nacional 2021'!P$5),0)</f>
        <v>0</v>
      </c>
      <c r="Q16" s="4">
        <f>ROUND('Vendas de Veículos'!Q17*(1-'Frota Nacional 2021'!Q$5),0)</f>
        <v>0</v>
      </c>
      <c r="R16" s="4">
        <f>ROUND('Vendas de Veículos'!R17*(1-'Frota Nacional 2021'!R$5),0)</f>
        <v>0</v>
      </c>
      <c r="S16" s="4">
        <f>ROUND('Vendas de Veículos'!S17*(1-'Frota Nacional 2021'!S$5),0)</f>
        <v>0</v>
      </c>
      <c r="T16" s="4">
        <f>ROUND('Vendas de Veículos'!T17*(1-'Frota Nacional 2021'!T$5),0)</f>
        <v>0</v>
      </c>
      <c r="U16" s="4">
        <f>ROUND('Vendas de Veículos'!U17*(1-'Frota Nacional 2021'!U$5),0)</f>
        <v>0</v>
      </c>
      <c r="V16" s="4">
        <f>ROUND('Vendas de Veículos'!V17*(1-'Frota Nacional 2021'!V$5),0)</f>
        <v>0</v>
      </c>
      <c r="W16" s="4">
        <f>ROUND('Vendas de Veículos'!W17*(1-'Frota Nacional 2021'!W$5),0)</f>
        <v>0</v>
      </c>
      <c r="X16" s="4">
        <f>ROUND('Vendas de Veículos'!X17*(1-'Frota Nacional 2021'!X$5),0)</f>
        <v>0</v>
      </c>
      <c r="Y16" s="4">
        <f>ROUND('Vendas de Veículos'!Y17*(1-'Frota Nacional 2021'!Y$5),0)</f>
        <v>0</v>
      </c>
      <c r="Z16" s="4">
        <f>ROUND('Vendas de Veículos'!Z17*(1-'Frota Nacional 2021'!Z$5),0)</f>
        <v>0</v>
      </c>
      <c r="AA16" s="4">
        <f>ROUND('Vendas de Veículos'!AA17*(1-'Frota Nacional 2021'!AA$5),0)</f>
        <v>0</v>
      </c>
      <c r="AB16" s="4">
        <f>ROUND('Vendas de Veículos'!AB17*(1-'Frota Nacional 2021'!AB$5),0)</f>
        <v>0</v>
      </c>
      <c r="AC16" s="4">
        <f>ROUND('Vendas de Veículos'!AC17*(1-'Frota Nacional 2021'!AC$5),0)</f>
        <v>0</v>
      </c>
      <c r="AD16" s="4">
        <f>ROUND('Vendas de Veículos'!AD17*(1-'Frota Nacional 2021'!AD$5),0)</f>
        <v>0</v>
      </c>
      <c r="AE16" s="4">
        <f>ROUND('Vendas de Veículos'!AE17*(1-'Frota Nacional 2021'!AE$5),0)</f>
        <v>0</v>
      </c>
      <c r="AF16" s="4">
        <f>ROUND('Vendas de Veículos'!AF17*(1-'Frota Nacional 2021'!AF$5),0)</f>
        <v>0</v>
      </c>
      <c r="AG16" s="4">
        <f>ROUND('Vendas de Veículos'!AG17*(1-'Frota Nacional 2021'!AG$5),0)</f>
        <v>0</v>
      </c>
      <c r="AH16" s="4">
        <f>ROUND('Vendas de Veículos'!AH17*(1-'Frota Nacional 2021'!AH$5),0)</f>
        <v>0</v>
      </c>
      <c r="AI16" s="4">
        <f>ROUND('Vendas de Veículos'!AI17*(1-'Frota Nacional 2021'!AI$5),0)</f>
        <v>0</v>
      </c>
      <c r="AJ16" s="4">
        <f>ROUND('Vendas de Veículos'!AJ17*(1-'Frota Nacional 2021'!AJ$5),0)</f>
        <v>0</v>
      </c>
      <c r="AK16" s="4">
        <f>ROUND('Vendas de Veículos'!AK17*(1-'Frota Nacional 2021'!AK$5),0)</f>
        <v>0</v>
      </c>
      <c r="AL16" s="4">
        <f>ROUND('Vendas de Veículos'!AL17*(1-'Frota Nacional 2021'!AL$5),0)</f>
        <v>0</v>
      </c>
      <c r="AM16" s="4">
        <f>ROUND('Vendas de Veículos'!AM17*(1-'Frota Nacional 2021'!AM$5),0)</f>
        <v>0</v>
      </c>
      <c r="AN16" s="4">
        <f>ROUND('Vendas de Veículos'!AN17*(1-'Frota Nacional 2021'!AN$5),0)</f>
        <v>0</v>
      </c>
      <c r="AO16" s="4">
        <f>ROUND('Vendas de Veículos'!AO17*(1-'Frota Nacional 2021'!AO$5),0)</f>
        <v>0</v>
      </c>
      <c r="AP16" s="4">
        <f>ROUND('Vendas de Veículos'!AP17*(1-'Frota Nacional 2021'!AP$5),0)</f>
        <v>0</v>
      </c>
      <c r="AQ16" s="4">
        <f>ROUND('Vendas de Veículos'!AQ17*(1-'Frota Nacional 2021'!AQ$5),0)</f>
        <v>0</v>
      </c>
      <c r="AR16" s="4">
        <f>ROUND('Vendas de Veículos'!AR17*(1-'Frota Nacional 2021'!AR$5),0)</f>
        <v>0</v>
      </c>
      <c r="AS16" s="4">
        <f>ROUND('Vendas de Veículos'!AS17*(1-'Frota Nacional 2021'!AS$5),0)</f>
        <v>0</v>
      </c>
      <c r="AT16" s="4">
        <f>ROUND('Vendas de Veículos'!AT17*(1-'Frota Nacional 2021'!AT$5),0)</f>
        <v>0</v>
      </c>
      <c r="AU16" s="4">
        <f>ROUND('Vendas de Veículos'!AU17*(1-'Frota Nacional 2021'!AU$5),0)</f>
        <v>0</v>
      </c>
      <c r="AV16" s="4">
        <f>ROUND('Vendas de Veículos'!AV17*(1-'Frota Nacional 2021'!AV$5),0)</f>
        <v>0</v>
      </c>
      <c r="AW16" s="4">
        <f>ROUND('Vendas de Veículos'!AW17*(1-'Frota Nacional 2021'!AW$5),0)</f>
        <v>0</v>
      </c>
      <c r="AX16" s="4">
        <f>ROUND('Vendas de Veículos'!AX17*(1-'Frota Nacional 2021'!AX$5),0)</f>
        <v>0</v>
      </c>
      <c r="AY16" s="4">
        <f>ROUND('Vendas de Veículos'!AY17*(1-'Frota Nacional 2021'!AY$5),0)</f>
        <v>0</v>
      </c>
      <c r="AZ16" s="4">
        <f>ROUND('Vendas de Veículos'!AZ17*(1-'Frota Nacional 2021'!AZ$5),0)</f>
        <v>0</v>
      </c>
      <c r="BA16" s="4">
        <f>ROUND('Vendas de Veículos'!BA17*(1-'Frota Nacional 2021'!BA$5),0)</f>
        <v>1</v>
      </c>
      <c r="BB16" s="4">
        <f>ROUND('Vendas de Veículos'!BB17*(1-'Frota Nacional 2021'!BB$5),0)</f>
        <v>1</v>
      </c>
      <c r="BC16" s="4">
        <f>ROUND('Vendas de Veículos'!BC17*(1-'Frota Nacional 2021'!BC$5),0)</f>
        <v>1</v>
      </c>
      <c r="BD16" s="4">
        <f>ROUND('Vendas de Veículos'!BD17*(1-'Frota Nacional 2021'!BD$5),0)</f>
        <v>1</v>
      </c>
      <c r="BE16" s="4">
        <f>ROUND('Vendas de Veículos'!BE17*(1-'Frota Nacional 2021'!BE$5),0)</f>
        <v>4</v>
      </c>
      <c r="BF16" s="4">
        <f>ROUND('Vendas de Veículos'!BF17*(1-'Frota Nacional 2021'!BF$5),0)</f>
        <v>0</v>
      </c>
      <c r="BG16" s="4">
        <f>ROUND('Vendas de Veículos'!BG17*(1-'Frota Nacional 2021'!BG$5),0)</f>
        <v>0</v>
      </c>
      <c r="BH16" s="4">
        <f>ROUND('Vendas de Veículos'!BH17*(1-'Frota Nacional 2021'!BH$5),0)</f>
        <v>6</v>
      </c>
      <c r="BI16" s="4">
        <f>ROUND('Vendas de Veículos'!BI17*(1-'Frota Nacional 2021'!BI$5),0)</f>
        <v>12</v>
      </c>
      <c r="BJ16" s="4">
        <f>ROUND('Vendas de Veículos'!BJ17*(1-'Frota Nacional 2021'!BJ$5),0)</f>
        <v>3</v>
      </c>
      <c r="BK16" s="4">
        <f>ROUND('Vendas de Veículos'!BK17*(1-'Frota Nacional 2021'!BK$5),0)</f>
        <v>6</v>
      </c>
      <c r="BL16" s="4">
        <f>ROUND('Vendas de Veículos'!BL17*(1-'Frota Nacional 2021'!BL$5),0)</f>
        <v>18</v>
      </c>
      <c r="BM16" s="4">
        <f>ROUND('Vendas de Veículos'!BM17*(1-'Frota Nacional 2021'!BM$5),0)</f>
        <v>5</v>
      </c>
      <c r="BN16" s="4">
        <f>ROUND('Vendas de Veículos'!BN17*(1-'Frota Nacional 2021'!BN$5),0)</f>
        <v>14</v>
      </c>
      <c r="BO16" s="4">
        <f>ROUND('Vendas de Veículos'!BO17*(1-'Frota Nacional 2021'!BO$5),0)</f>
        <v>58</v>
      </c>
      <c r="BP16" s="4">
        <f>ROUND('Vendas de Veículos'!BP17*(1-'Frota Nacional 2021'!BP$5),0)</f>
        <v>151</v>
      </c>
    </row>
    <row r="17" spans="2:68" x14ac:dyDescent="0.35">
      <c r="B17" s="13" t="s">
        <v>18</v>
      </c>
      <c r="C17" s="13" t="s">
        <v>15</v>
      </c>
      <c r="D17" s="4">
        <f>ROUND('Vendas de Veículos'!D18*(1-'Frota Nacional 2021'!D$5),0)</f>
        <v>0</v>
      </c>
      <c r="E17" s="4">
        <f>ROUND('Vendas de Veículos'!E18*(1-'Frota Nacional 2021'!E$5),0)</f>
        <v>0</v>
      </c>
      <c r="F17" s="4">
        <f>ROUND('Vendas de Veículos'!F18*(1-'Frota Nacional 2021'!F$5),0)</f>
        <v>0</v>
      </c>
      <c r="G17" s="4">
        <f>ROUND('Vendas de Veículos'!G18*(1-'Frota Nacional 2021'!G$5),0)</f>
        <v>0</v>
      </c>
      <c r="H17" s="4">
        <f>ROUND('Vendas de Veículos'!H18*(1-'Frota Nacional 2021'!H$5),0)</f>
        <v>0</v>
      </c>
      <c r="I17" s="4">
        <f>ROUND('Vendas de Veículos'!I18*(1-'Frota Nacional 2021'!I$5),0)</f>
        <v>0</v>
      </c>
      <c r="J17" s="4">
        <f>ROUND('Vendas de Veículos'!J18*(1-'Frota Nacional 2021'!J$5),0)</f>
        <v>0</v>
      </c>
      <c r="K17" s="4">
        <f>ROUND('Vendas de Veículos'!K18*(1-'Frota Nacional 2021'!K$5),0)</f>
        <v>0</v>
      </c>
      <c r="L17" s="4">
        <f>ROUND('Vendas de Veículos'!L18*(1-'Frota Nacional 2021'!L$5),0)</f>
        <v>0</v>
      </c>
      <c r="M17" s="4">
        <f>ROUND('Vendas de Veículos'!M18*(1-'Frota Nacional 2021'!M$5),0)</f>
        <v>0</v>
      </c>
      <c r="N17" s="4">
        <f>ROUND('Vendas de Veículos'!N18*(1-'Frota Nacional 2021'!N$5),0)</f>
        <v>0</v>
      </c>
      <c r="O17" s="4">
        <f>ROUND('Vendas de Veículos'!O18*(1-'Frota Nacional 2021'!O$5),0)</f>
        <v>0</v>
      </c>
      <c r="P17" s="4">
        <f>ROUND('Vendas de Veículos'!P18*(1-'Frota Nacional 2021'!P$5),0)</f>
        <v>0</v>
      </c>
      <c r="Q17" s="4">
        <f>ROUND('Vendas de Veículos'!Q18*(1-'Frota Nacional 2021'!Q$5),0)</f>
        <v>0</v>
      </c>
      <c r="R17" s="4">
        <f>ROUND('Vendas de Veículos'!R18*(1-'Frota Nacional 2021'!R$5),0)</f>
        <v>0</v>
      </c>
      <c r="S17" s="4">
        <f>ROUND('Vendas de Veículos'!S18*(1-'Frota Nacional 2021'!S$5),0)</f>
        <v>0</v>
      </c>
      <c r="T17" s="4">
        <f>ROUND('Vendas de Veículos'!T18*(1-'Frota Nacional 2021'!T$5),0)</f>
        <v>0</v>
      </c>
      <c r="U17" s="4">
        <f>ROUND('Vendas de Veículos'!U18*(1-'Frota Nacional 2021'!U$5),0)</f>
        <v>0</v>
      </c>
      <c r="V17" s="4">
        <f>ROUND('Vendas de Veículos'!V18*(1-'Frota Nacional 2021'!V$5),0)</f>
        <v>0</v>
      </c>
      <c r="W17" s="4">
        <f>ROUND('Vendas de Veículos'!W18*(1-'Frota Nacional 2021'!W$5),0)</f>
        <v>0</v>
      </c>
      <c r="X17" s="4">
        <f>ROUND('Vendas de Veículos'!X18*(1-'Frota Nacional 2021'!X$5),0)</f>
        <v>0</v>
      </c>
      <c r="Y17" s="4">
        <f>ROUND('Vendas de Veículos'!Y18*(1-'Frota Nacional 2021'!Y$5),0)</f>
        <v>0</v>
      </c>
      <c r="Z17" s="4">
        <f>ROUND('Vendas de Veículos'!Z18*(1-'Frota Nacional 2021'!Z$5),0)</f>
        <v>0</v>
      </c>
      <c r="AA17" s="4">
        <f>ROUND('Vendas de Veículos'!AA18*(1-'Frota Nacional 2021'!AA$5),0)</f>
        <v>0</v>
      </c>
      <c r="AB17" s="4">
        <f>ROUND('Vendas de Veículos'!AB18*(1-'Frota Nacional 2021'!AB$5),0)</f>
        <v>0</v>
      </c>
      <c r="AC17" s="4">
        <f>ROUND('Vendas de Veículos'!AC18*(1-'Frota Nacional 2021'!AC$5),0)</f>
        <v>0</v>
      </c>
      <c r="AD17" s="4">
        <f>ROUND('Vendas de Veículos'!AD18*(1-'Frota Nacional 2021'!AD$5),0)</f>
        <v>0</v>
      </c>
      <c r="AE17" s="4">
        <f>ROUND('Vendas de Veículos'!AE18*(1-'Frota Nacional 2021'!AE$5),0)</f>
        <v>0</v>
      </c>
      <c r="AF17" s="4">
        <f>ROUND('Vendas de Veículos'!AF18*(1-'Frota Nacional 2021'!AF$5),0)</f>
        <v>0</v>
      </c>
      <c r="AG17" s="4">
        <f>ROUND('Vendas de Veículos'!AG18*(1-'Frota Nacional 2021'!AG$5),0)</f>
        <v>0</v>
      </c>
      <c r="AH17" s="4">
        <f>ROUND('Vendas de Veículos'!AH18*(1-'Frota Nacional 2021'!AH$5),0)</f>
        <v>0</v>
      </c>
      <c r="AI17" s="4">
        <f>ROUND('Vendas de Veículos'!AI18*(1-'Frota Nacional 2021'!AI$5),0)</f>
        <v>0</v>
      </c>
      <c r="AJ17" s="4">
        <f>ROUND('Vendas de Veículos'!AJ18*(1-'Frota Nacional 2021'!AJ$5),0)</f>
        <v>0</v>
      </c>
      <c r="AK17" s="4">
        <f>ROUND('Vendas de Veículos'!AK18*(1-'Frota Nacional 2021'!AK$5),0)</f>
        <v>0</v>
      </c>
      <c r="AL17" s="4">
        <f>ROUND('Vendas de Veículos'!AL18*(1-'Frota Nacional 2021'!AL$5),0)</f>
        <v>0</v>
      </c>
      <c r="AM17" s="4">
        <f>ROUND('Vendas de Veículos'!AM18*(1-'Frota Nacional 2021'!AM$5),0)</f>
        <v>0</v>
      </c>
      <c r="AN17" s="4">
        <f>ROUND('Vendas de Veículos'!AN18*(1-'Frota Nacional 2021'!AN$5),0)</f>
        <v>0</v>
      </c>
      <c r="AO17" s="4">
        <f>ROUND('Vendas de Veículos'!AO18*(1-'Frota Nacional 2021'!AO$5),0)</f>
        <v>0</v>
      </c>
      <c r="AP17" s="4">
        <f>ROUND('Vendas de Veículos'!AP18*(1-'Frota Nacional 2021'!AP$5),0)</f>
        <v>0</v>
      </c>
      <c r="AQ17" s="4">
        <f>ROUND('Vendas de Veículos'!AQ18*(1-'Frota Nacional 2021'!AQ$5),0)</f>
        <v>0</v>
      </c>
      <c r="AR17" s="4">
        <f>ROUND('Vendas de Veículos'!AR18*(1-'Frota Nacional 2021'!AR$5),0)</f>
        <v>0</v>
      </c>
      <c r="AS17" s="4">
        <f>ROUND('Vendas de Veículos'!AS18*(1-'Frota Nacional 2021'!AS$5),0)</f>
        <v>0</v>
      </c>
      <c r="AT17" s="4">
        <f>ROUND('Vendas de Veículos'!AT18*(1-'Frota Nacional 2021'!AT$5),0)</f>
        <v>0</v>
      </c>
      <c r="AU17" s="4">
        <f>ROUND('Vendas de Veículos'!AU18*(1-'Frota Nacional 2021'!AU$5),0)</f>
        <v>0</v>
      </c>
      <c r="AV17" s="4">
        <f>ROUND('Vendas de Veículos'!AV18*(1-'Frota Nacional 2021'!AV$5),0)</f>
        <v>0</v>
      </c>
      <c r="AW17" s="4">
        <f>ROUND('Vendas de Veículos'!AW18*(1-'Frota Nacional 2021'!AW$5),0)</f>
        <v>0</v>
      </c>
      <c r="AX17" s="4">
        <f>ROUND('Vendas de Veículos'!AX18*(1-'Frota Nacional 2021'!AX$5),0)</f>
        <v>0</v>
      </c>
      <c r="AY17" s="4">
        <f>ROUND('Vendas de Veículos'!AY18*(1-'Frota Nacional 2021'!AY$5),0)</f>
        <v>0</v>
      </c>
      <c r="AZ17" s="4">
        <f>ROUND('Vendas de Veículos'!AZ18*(1-'Frota Nacional 2021'!AZ$5),0)</f>
        <v>0</v>
      </c>
      <c r="BA17" s="4">
        <f>ROUND('Vendas de Veículos'!BA18*(1-'Frota Nacional 2021'!BA$5),0)</f>
        <v>0</v>
      </c>
      <c r="BB17" s="4">
        <f>ROUND('Vendas de Veículos'!BB18*(1-'Frota Nacional 2021'!BB$5),0)</f>
        <v>0</v>
      </c>
      <c r="BC17" s="4">
        <f>ROUND('Vendas de Veículos'!BC18*(1-'Frota Nacional 2021'!BC$5),0)</f>
        <v>0</v>
      </c>
      <c r="BD17" s="4">
        <f>ROUND('Vendas de Veículos'!BD18*(1-'Frota Nacional 2021'!BD$5),0)</f>
        <v>0</v>
      </c>
      <c r="BE17" s="4">
        <f>ROUND('Vendas de Veículos'!BE18*(1-'Frota Nacional 2021'!BE$5),0)</f>
        <v>0</v>
      </c>
      <c r="BF17" s="4">
        <f>ROUND('Vendas de Veículos'!BF18*(1-'Frota Nacional 2021'!BF$5),0)</f>
        <v>0</v>
      </c>
      <c r="BG17" s="4">
        <f>ROUND('Vendas de Veículos'!BG18*(1-'Frota Nacional 2021'!BG$5),0)</f>
        <v>0</v>
      </c>
      <c r="BH17" s="4">
        <f>ROUND('Vendas de Veículos'!BH18*(1-'Frota Nacional 2021'!BH$5),0)</f>
        <v>1</v>
      </c>
      <c r="BI17" s="4">
        <f>ROUND('Vendas de Veículos'!BI18*(1-'Frota Nacional 2021'!BI$5),0)</f>
        <v>1</v>
      </c>
      <c r="BJ17" s="4">
        <f>ROUND('Vendas de Veículos'!BJ18*(1-'Frota Nacional 2021'!BJ$5),0)</f>
        <v>0</v>
      </c>
      <c r="BK17" s="4">
        <f>ROUND('Vendas de Veículos'!BK18*(1-'Frota Nacional 2021'!BK$5),0)</f>
        <v>1</v>
      </c>
      <c r="BL17" s="4">
        <f>ROUND('Vendas de Veículos'!BL18*(1-'Frota Nacional 2021'!BL$5),0)</f>
        <v>2</v>
      </c>
      <c r="BM17" s="4">
        <f>ROUND('Vendas de Veículos'!BM18*(1-'Frota Nacional 2021'!BM$5),0)</f>
        <v>0</v>
      </c>
      <c r="BN17" s="4">
        <f>ROUND('Vendas de Veículos'!BN18*(1-'Frota Nacional 2021'!BN$5),0)</f>
        <v>1</v>
      </c>
      <c r="BO17" s="4">
        <f>ROUND('Vendas de Veículos'!BO18*(1-'Frota Nacional 2021'!BO$5),0)</f>
        <v>5</v>
      </c>
      <c r="BP17" s="4">
        <f>ROUND('Vendas de Veículos'!BP18*(1-'Frota Nacional 2021'!BP$5),0)</f>
        <v>14</v>
      </c>
    </row>
    <row r="18" spans="2:68" x14ac:dyDescent="0.35">
      <c r="B18" s="13" t="s">
        <v>18</v>
      </c>
      <c r="C18" s="13" t="s">
        <v>16</v>
      </c>
      <c r="D18" s="4">
        <f>ROUND('Vendas de Veículos'!D19*(1-'Frota Nacional 2021'!D$5),0)</f>
        <v>0</v>
      </c>
      <c r="E18" s="4">
        <f>ROUND('Vendas de Veículos'!E19*(1-'Frota Nacional 2021'!E$5),0)</f>
        <v>0</v>
      </c>
      <c r="F18" s="4">
        <f>ROUND('Vendas de Veículos'!F19*(1-'Frota Nacional 2021'!F$5),0)</f>
        <v>0</v>
      </c>
      <c r="G18" s="4">
        <f>ROUND('Vendas de Veículos'!G19*(1-'Frota Nacional 2021'!G$5),0)</f>
        <v>0</v>
      </c>
      <c r="H18" s="4">
        <f>ROUND('Vendas de Veículos'!H19*(1-'Frota Nacional 2021'!H$5),0)</f>
        <v>0</v>
      </c>
      <c r="I18" s="4">
        <f>ROUND('Vendas de Veículos'!I19*(1-'Frota Nacional 2021'!I$5),0)</f>
        <v>0</v>
      </c>
      <c r="J18" s="4">
        <f>ROUND('Vendas de Veículos'!J19*(1-'Frota Nacional 2021'!J$5),0)</f>
        <v>0</v>
      </c>
      <c r="K18" s="4">
        <f>ROUND('Vendas de Veículos'!K19*(1-'Frota Nacional 2021'!K$5),0)</f>
        <v>0</v>
      </c>
      <c r="L18" s="4">
        <f>ROUND('Vendas de Veículos'!L19*(1-'Frota Nacional 2021'!L$5),0)</f>
        <v>0</v>
      </c>
      <c r="M18" s="4">
        <f>ROUND('Vendas de Veículos'!M19*(1-'Frota Nacional 2021'!M$5),0)</f>
        <v>0</v>
      </c>
      <c r="N18" s="4">
        <f>ROUND('Vendas de Veículos'!N19*(1-'Frota Nacional 2021'!N$5),0)</f>
        <v>0</v>
      </c>
      <c r="O18" s="4">
        <f>ROUND('Vendas de Veículos'!O19*(1-'Frota Nacional 2021'!O$5),0)</f>
        <v>0</v>
      </c>
      <c r="P18" s="4">
        <f>ROUND('Vendas de Veículos'!P19*(1-'Frota Nacional 2021'!P$5),0)</f>
        <v>0</v>
      </c>
      <c r="Q18" s="4">
        <f>ROUND('Vendas de Veículos'!Q19*(1-'Frota Nacional 2021'!Q$5),0)</f>
        <v>0</v>
      </c>
      <c r="R18" s="4">
        <f>ROUND('Vendas de Veículos'!R19*(1-'Frota Nacional 2021'!R$5),0)</f>
        <v>0</v>
      </c>
      <c r="S18" s="4">
        <f>ROUND('Vendas de Veículos'!S19*(1-'Frota Nacional 2021'!S$5),0)</f>
        <v>0</v>
      </c>
      <c r="T18" s="4">
        <f>ROUND('Vendas de Veículos'!T19*(1-'Frota Nacional 2021'!T$5),0)</f>
        <v>0</v>
      </c>
      <c r="U18" s="4">
        <f>ROUND('Vendas de Veículos'!U19*(1-'Frota Nacional 2021'!U$5),0)</f>
        <v>0</v>
      </c>
      <c r="V18" s="4">
        <f>ROUND('Vendas de Veículos'!V19*(1-'Frota Nacional 2021'!V$5),0)</f>
        <v>0</v>
      </c>
      <c r="W18" s="4">
        <f>ROUND('Vendas de Veículos'!W19*(1-'Frota Nacional 2021'!W$5),0)</f>
        <v>0</v>
      </c>
      <c r="X18" s="4">
        <f>ROUND('Vendas de Veículos'!X19*(1-'Frota Nacional 2021'!X$5),0)</f>
        <v>0</v>
      </c>
      <c r="Y18" s="4">
        <f>ROUND('Vendas de Veículos'!Y19*(1-'Frota Nacional 2021'!Y$5),0)</f>
        <v>0</v>
      </c>
      <c r="Z18" s="4">
        <f>ROUND('Vendas de Veículos'!Z19*(1-'Frota Nacional 2021'!Z$5),0)</f>
        <v>0</v>
      </c>
      <c r="AA18" s="4">
        <f>ROUND('Vendas de Veículos'!AA19*(1-'Frota Nacional 2021'!AA$5),0)</f>
        <v>0</v>
      </c>
      <c r="AB18" s="4">
        <f>ROUND('Vendas de Veículos'!AB19*(1-'Frota Nacional 2021'!AB$5),0)</f>
        <v>0</v>
      </c>
      <c r="AC18" s="4">
        <f>ROUND('Vendas de Veículos'!AC19*(1-'Frota Nacional 2021'!AC$5),0)</f>
        <v>0</v>
      </c>
      <c r="AD18" s="4">
        <f>ROUND('Vendas de Veículos'!AD19*(1-'Frota Nacional 2021'!AD$5),0)</f>
        <v>0</v>
      </c>
      <c r="AE18" s="4">
        <f>ROUND('Vendas de Veículos'!AE19*(1-'Frota Nacional 2021'!AE$5),0)</f>
        <v>0</v>
      </c>
      <c r="AF18" s="4">
        <f>ROUND('Vendas de Veículos'!AF19*(1-'Frota Nacional 2021'!AF$5),0)</f>
        <v>0</v>
      </c>
      <c r="AG18" s="4">
        <f>ROUND('Vendas de Veículos'!AG19*(1-'Frota Nacional 2021'!AG$5),0)</f>
        <v>0</v>
      </c>
      <c r="AH18" s="4">
        <f>ROUND('Vendas de Veículos'!AH19*(1-'Frota Nacional 2021'!AH$5),0)</f>
        <v>0</v>
      </c>
      <c r="AI18" s="4">
        <f>ROUND('Vendas de Veículos'!AI19*(1-'Frota Nacional 2021'!AI$5),0)</f>
        <v>0</v>
      </c>
      <c r="AJ18" s="4">
        <f>ROUND('Vendas de Veículos'!AJ19*(1-'Frota Nacional 2021'!AJ$5),0)</f>
        <v>0</v>
      </c>
      <c r="AK18" s="4">
        <f>ROUND('Vendas de Veículos'!AK19*(1-'Frota Nacional 2021'!AK$5),0)</f>
        <v>0</v>
      </c>
      <c r="AL18" s="4">
        <f>ROUND('Vendas de Veículos'!AL19*(1-'Frota Nacional 2021'!AL$5),0)</f>
        <v>0</v>
      </c>
      <c r="AM18" s="4">
        <f>ROUND('Vendas de Veículos'!AM19*(1-'Frota Nacional 2021'!AM$5),0)</f>
        <v>0</v>
      </c>
      <c r="AN18" s="4">
        <f>ROUND('Vendas de Veículos'!AN19*(1-'Frota Nacional 2021'!AN$5),0)</f>
        <v>0</v>
      </c>
      <c r="AO18" s="4">
        <f>ROUND('Vendas de Veículos'!AO19*(1-'Frota Nacional 2021'!AO$5),0)</f>
        <v>0</v>
      </c>
      <c r="AP18" s="4">
        <f>ROUND('Vendas de Veículos'!AP19*(1-'Frota Nacional 2021'!AP$5),0)</f>
        <v>0</v>
      </c>
      <c r="AQ18" s="4">
        <f>ROUND('Vendas de Veículos'!AQ19*(1-'Frota Nacional 2021'!AQ$5),0)</f>
        <v>0</v>
      </c>
      <c r="AR18" s="4">
        <f>ROUND('Vendas de Veículos'!AR19*(1-'Frota Nacional 2021'!AR$5),0)</f>
        <v>0</v>
      </c>
      <c r="AS18" s="4">
        <f>ROUND('Vendas de Veículos'!AS19*(1-'Frota Nacional 2021'!AS$5),0)</f>
        <v>0</v>
      </c>
      <c r="AT18" s="4">
        <f>ROUND('Vendas de Veículos'!AT19*(1-'Frota Nacional 2021'!AT$5),0)</f>
        <v>0</v>
      </c>
      <c r="AU18" s="4">
        <f>ROUND('Vendas de Veículos'!AU19*(1-'Frota Nacional 2021'!AU$5),0)</f>
        <v>0</v>
      </c>
      <c r="AV18" s="4">
        <f>ROUND('Vendas de Veículos'!AV19*(1-'Frota Nacional 2021'!AV$5),0)</f>
        <v>0</v>
      </c>
      <c r="AW18" s="4">
        <f>ROUND('Vendas de Veículos'!AW19*(1-'Frota Nacional 2021'!AW$5),0)</f>
        <v>0</v>
      </c>
      <c r="AX18" s="4">
        <f>ROUND('Vendas de Veículos'!AX19*(1-'Frota Nacional 2021'!AX$5),0)</f>
        <v>0</v>
      </c>
      <c r="AY18" s="4">
        <f>ROUND('Vendas de Veículos'!AY19*(1-'Frota Nacional 2021'!AY$5),0)</f>
        <v>0</v>
      </c>
      <c r="AZ18" s="4">
        <f>ROUND('Vendas de Veículos'!AZ19*(1-'Frota Nacional 2021'!AZ$5),0)</f>
        <v>0</v>
      </c>
      <c r="BA18" s="4">
        <f>ROUND('Vendas de Veículos'!BA19*(1-'Frota Nacional 2021'!BA$5),0)</f>
        <v>1</v>
      </c>
      <c r="BB18" s="4">
        <f>ROUND('Vendas de Veículos'!BB19*(1-'Frota Nacional 2021'!BB$5),0)</f>
        <v>1</v>
      </c>
      <c r="BC18" s="4">
        <f>ROUND('Vendas de Veículos'!BC19*(1-'Frota Nacional 2021'!BC$5),0)</f>
        <v>1</v>
      </c>
      <c r="BD18" s="4">
        <f>ROUND('Vendas de Veículos'!BD19*(1-'Frota Nacional 2021'!BD$5),0)</f>
        <v>1</v>
      </c>
      <c r="BE18" s="4">
        <f>ROUND('Vendas de Veículos'!BE19*(1-'Frota Nacional 2021'!BE$5),0)</f>
        <v>3</v>
      </c>
      <c r="BF18" s="4">
        <f>ROUND('Vendas de Veículos'!BF19*(1-'Frota Nacional 2021'!BF$5),0)</f>
        <v>0</v>
      </c>
      <c r="BG18" s="4">
        <f>ROUND('Vendas de Veículos'!BG19*(1-'Frota Nacional 2021'!BG$5),0)</f>
        <v>0</v>
      </c>
      <c r="BH18" s="4">
        <f>ROUND('Vendas de Veículos'!BH19*(1-'Frota Nacional 2021'!BH$5),0)</f>
        <v>5</v>
      </c>
      <c r="BI18" s="4">
        <f>ROUND('Vendas de Veículos'!BI19*(1-'Frota Nacional 2021'!BI$5),0)</f>
        <v>8</v>
      </c>
      <c r="BJ18" s="4">
        <f>ROUND('Vendas de Veículos'!BJ19*(1-'Frota Nacional 2021'!BJ$5),0)</f>
        <v>2</v>
      </c>
      <c r="BK18" s="4">
        <f>ROUND('Vendas de Veículos'!BK19*(1-'Frota Nacional 2021'!BK$5),0)</f>
        <v>4</v>
      </c>
      <c r="BL18" s="4">
        <f>ROUND('Vendas de Veículos'!BL19*(1-'Frota Nacional 2021'!BL$5),0)</f>
        <v>12</v>
      </c>
      <c r="BM18" s="4">
        <f>ROUND('Vendas de Veículos'!BM19*(1-'Frota Nacional 2021'!BM$5),0)</f>
        <v>3</v>
      </c>
      <c r="BN18" s="4">
        <f>ROUND('Vendas de Veículos'!BN19*(1-'Frota Nacional 2021'!BN$5),0)</f>
        <v>10</v>
      </c>
      <c r="BO18" s="4">
        <f>ROUND('Vendas de Veículos'!BO19*(1-'Frota Nacional 2021'!BO$5),0)</f>
        <v>40</v>
      </c>
      <c r="BP18" s="4">
        <f>ROUND('Vendas de Veículos'!BP19*(1-'Frota Nacional 2021'!BP$5),0)</f>
        <v>104</v>
      </c>
    </row>
    <row r="19" spans="2:68" x14ac:dyDescent="0.35">
      <c r="B19" s="13" t="s">
        <v>18</v>
      </c>
      <c r="C19" s="13" t="s">
        <v>17</v>
      </c>
      <c r="D19" s="4">
        <f>ROUND('Vendas de Veículos'!D20*(1-'Frota Nacional 2021'!D$5),0)</f>
        <v>0</v>
      </c>
      <c r="E19" s="4">
        <f>ROUND('Vendas de Veículos'!E20*(1-'Frota Nacional 2021'!E$5),0)</f>
        <v>0</v>
      </c>
      <c r="F19" s="4">
        <f>ROUND('Vendas de Veículos'!F20*(1-'Frota Nacional 2021'!F$5),0)</f>
        <v>0</v>
      </c>
      <c r="G19" s="4">
        <f>ROUND('Vendas de Veículos'!G20*(1-'Frota Nacional 2021'!G$5),0)</f>
        <v>0</v>
      </c>
      <c r="H19" s="4">
        <f>ROUND('Vendas de Veículos'!H20*(1-'Frota Nacional 2021'!H$5),0)</f>
        <v>0</v>
      </c>
      <c r="I19" s="4">
        <f>ROUND('Vendas de Veículos'!I20*(1-'Frota Nacional 2021'!I$5),0)</f>
        <v>0</v>
      </c>
      <c r="J19" s="4">
        <f>ROUND('Vendas de Veículos'!J20*(1-'Frota Nacional 2021'!J$5),0)</f>
        <v>0</v>
      </c>
      <c r="K19" s="4">
        <f>ROUND('Vendas de Veículos'!K20*(1-'Frota Nacional 2021'!K$5),0)</f>
        <v>0</v>
      </c>
      <c r="L19" s="4">
        <f>ROUND('Vendas de Veículos'!L20*(1-'Frota Nacional 2021'!L$5),0)</f>
        <v>0</v>
      </c>
      <c r="M19" s="4">
        <f>ROUND('Vendas de Veículos'!M20*(1-'Frota Nacional 2021'!M$5),0)</f>
        <v>0</v>
      </c>
      <c r="N19" s="4">
        <f>ROUND('Vendas de Veículos'!N20*(1-'Frota Nacional 2021'!N$5),0)</f>
        <v>0</v>
      </c>
      <c r="O19" s="4">
        <f>ROUND('Vendas de Veículos'!O20*(1-'Frota Nacional 2021'!O$5),0)</f>
        <v>0</v>
      </c>
      <c r="P19" s="4">
        <f>ROUND('Vendas de Veículos'!P20*(1-'Frota Nacional 2021'!P$5),0)</f>
        <v>0</v>
      </c>
      <c r="Q19" s="4">
        <f>ROUND('Vendas de Veículos'!Q20*(1-'Frota Nacional 2021'!Q$5),0)</f>
        <v>0</v>
      </c>
      <c r="R19" s="4">
        <f>ROUND('Vendas de Veículos'!R20*(1-'Frota Nacional 2021'!R$5),0)</f>
        <v>0</v>
      </c>
      <c r="S19" s="4">
        <f>ROUND('Vendas de Veículos'!S20*(1-'Frota Nacional 2021'!S$5),0)</f>
        <v>0</v>
      </c>
      <c r="T19" s="4">
        <f>ROUND('Vendas de Veículos'!T20*(1-'Frota Nacional 2021'!T$5),0)</f>
        <v>0</v>
      </c>
      <c r="U19" s="4">
        <f>ROUND('Vendas de Veículos'!U20*(1-'Frota Nacional 2021'!U$5),0)</f>
        <v>0</v>
      </c>
      <c r="V19" s="4">
        <f>ROUND('Vendas de Veículos'!V20*(1-'Frota Nacional 2021'!V$5),0)</f>
        <v>0</v>
      </c>
      <c r="W19" s="4">
        <f>ROUND('Vendas de Veículos'!W20*(1-'Frota Nacional 2021'!W$5),0)</f>
        <v>0</v>
      </c>
      <c r="X19" s="4">
        <f>ROUND('Vendas de Veículos'!X20*(1-'Frota Nacional 2021'!X$5),0)</f>
        <v>0</v>
      </c>
      <c r="Y19" s="4">
        <f>ROUND('Vendas de Veículos'!Y20*(1-'Frota Nacional 2021'!Y$5),0)</f>
        <v>0</v>
      </c>
      <c r="Z19" s="4">
        <f>ROUND('Vendas de Veículos'!Z20*(1-'Frota Nacional 2021'!Z$5),0)</f>
        <v>0</v>
      </c>
      <c r="AA19" s="4">
        <f>ROUND('Vendas de Veículos'!AA20*(1-'Frota Nacional 2021'!AA$5),0)</f>
        <v>0</v>
      </c>
      <c r="AB19" s="4">
        <f>ROUND('Vendas de Veículos'!AB20*(1-'Frota Nacional 2021'!AB$5),0)</f>
        <v>0</v>
      </c>
      <c r="AC19" s="4">
        <f>ROUND('Vendas de Veículos'!AC20*(1-'Frota Nacional 2021'!AC$5),0)</f>
        <v>0</v>
      </c>
      <c r="AD19" s="4">
        <f>ROUND('Vendas de Veículos'!AD20*(1-'Frota Nacional 2021'!AD$5),0)</f>
        <v>0</v>
      </c>
      <c r="AE19" s="4">
        <f>ROUND('Vendas de Veículos'!AE20*(1-'Frota Nacional 2021'!AE$5),0)</f>
        <v>0</v>
      </c>
      <c r="AF19" s="4">
        <f>ROUND('Vendas de Veículos'!AF20*(1-'Frota Nacional 2021'!AF$5),0)</f>
        <v>0</v>
      </c>
      <c r="AG19" s="4">
        <f>ROUND('Vendas de Veículos'!AG20*(1-'Frota Nacional 2021'!AG$5),0)</f>
        <v>0</v>
      </c>
      <c r="AH19" s="4">
        <f>ROUND('Vendas de Veículos'!AH20*(1-'Frota Nacional 2021'!AH$5),0)</f>
        <v>0</v>
      </c>
      <c r="AI19" s="4">
        <f>ROUND('Vendas de Veículos'!AI20*(1-'Frota Nacional 2021'!AI$5),0)</f>
        <v>0</v>
      </c>
      <c r="AJ19" s="4">
        <f>ROUND('Vendas de Veículos'!AJ20*(1-'Frota Nacional 2021'!AJ$5),0)</f>
        <v>0</v>
      </c>
      <c r="AK19" s="4">
        <f>ROUND('Vendas de Veículos'!AK20*(1-'Frota Nacional 2021'!AK$5),0)</f>
        <v>0</v>
      </c>
      <c r="AL19" s="4">
        <f>ROUND('Vendas de Veículos'!AL20*(1-'Frota Nacional 2021'!AL$5),0)</f>
        <v>0</v>
      </c>
      <c r="AM19" s="4">
        <f>ROUND('Vendas de Veículos'!AM20*(1-'Frota Nacional 2021'!AM$5),0)</f>
        <v>0</v>
      </c>
      <c r="AN19" s="4">
        <f>ROUND('Vendas de Veículos'!AN20*(1-'Frota Nacional 2021'!AN$5),0)</f>
        <v>0</v>
      </c>
      <c r="AO19" s="4">
        <f>ROUND('Vendas de Veículos'!AO20*(1-'Frota Nacional 2021'!AO$5),0)</f>
        <v>0</v>
      </c>
      <c r="AP19" s="4">
        <f>ROUND('Vendas de Veículos'!AP20*(1-'Frota Nacional 2021'!AP$5),0)</f>
        <v>0</v>
      </c>
      <c r="AQ19" s="4">
        <f>ROUND('Vendas de Veículos'!AQ20*(1-'Frota Nacional 2021'!AQ$5),0)</f>
        <v>0</v>
      </c>
      <c r="AR19" s="4">
        <f>ROUND('Vendas de Veículos'!AR20*(1-'Frota Nacional 2021'!AR$5),0)</f>
        <v>0</v>
      </c>
      <c r="AS19" s="4">
        <f>ROUND('Vendas de Veículos'!AS20*(1-'Frota Nacional 2021'!AS$5),0)</f>
        <v>0</v>
      </c>
      <c r="AT19" s="4">
        <f>ROUND('Vendas de Veículos'!AT20*(1-'Frota Nacional 2021'!AT$5),0)</f>
        <v>0</v>
      </c>
      <c r="AU19" s="4">
        <f>ROUND('Vendas de Veículos'!AU20*(1-'Frota Nacional 2021'!AU$5),0)</f>
        <v>0</v>
      </c>
      <c r="AV19" s="4">
        <f>ROUND('Vendas de Veículos'!AV20*(1-'Frota Nacional 2021'!AV$5),0)</f>
        <v>0</v>
      </c>
      <c r="AW19" s="4">
        <f>ROUND('Vendas de Veículos'!AW20*(1-'Frota Nacional 2021'!AW$5),0)</f>
        <v>0</v>
      </c>
      <c r="AX19" s="4">
        <f>ROUND('Vendas de Veículos'!AX20*(1-'Frota Nacional 2021'!AX$5),0)</f>
        <v>0</v>
      </c>
      <c r="AY19" s="4">
        <f>ROUND('Vendas de Veículos'!AY20*(1-'Frota Nacional 2021'!AY$5),0)</f>
        <v>0</v>
      </c>
      <c r="AZ19" s="4">
        <f>ROUND('Vendas de Veículos'!AZ20*(1-'Frota Nacional 2021'!AZ$5),0)</f>
        <v>0</v>
      </c>
      <c r="BA19" s="4">
        <f>ROUND('Vendas de Veículos'!BA20*(1-'Frota Nacional 2021'!BA$5),0)</f>
        <v>0</v>
      </c>
      <c r="BB19" s="4">
        <f>ROUND('Vendas de Veículos'!BB20*(1-'Frota Nacional 2021'!BB$5),0)</f>
        <v>0</v>
      </c>
      <c r="BC19" s="4">
        <f>ROUND('Vendas de Veículos'!BC20*(1-'Frota Nacional 2021'!BC$5),0)</f>
        <v>0</v>
      </c>
      <c r="BD19" s="4">
        <f>ROUND('Vendas de Veículos'!BD20*(1-'Frota Nacional 2021'!BD$5),0)</f>
        <v>0</v>
      </c>
      <c r="BE19" s="4">
        <f>ROUND('Vendas de Veículos'!BE20*(1-'Frota Nacional 2021'!BE$5),0)</f>
        <v>1</v>
      </c>
      <c r="BF19" s="4">
        <f>ROUND('Vendas de Veículos'!BF20*(1-'Frota Nacional 2021'!BF$5),0)</f>
        <v>0</v>
      </c>
      <c r="BG19" s="4">
        <f>ROUND('Vendas de Veículos'!BG20*(1-'Frota Nacional 2021'!BG$5),0)</f>
        <v>0</v>
      </c>
      <c r="BH19" s="4">
        <f>ROUND('Vendas de Veículos'!BH20*(1-'Frota Nacional 2021'!BH$5),0)</f>
        <v>2</v>
      </c>
      <c r="BI19" s="4">
        <f>ROUND('Vendas de Veículos'!BI20*(1-'Frota Nacional 2021'!BI$5),0)</f>
        <v>3</v>
      </c>
      <c r="BJ19" s="4">
        <f>ROUND('Vendas de Veículos'!BJ20*(1-'Frota Nacional 2021'!BJ$5),0)</f>
        <v>1</v>
      </c>
      <c r="BK19" s="4">
        <f>ROUND('Vendas de Veículos'!BK20*(1-'Frota Nacional 2021'!BK$5),0)</f>
        <v>1</v>
      </c>
      <c r="BL19" s="4">
        <f>ROUND('Vendas de Veículos'!BL20*(1-'Frota Nacional 2021'!BL$5),0)</f>
        <v>4</v>
      </c>
      <c r="BM19" s="4">
        <f>ROUND('Vendas de Veículos'!BM20*(1-'Frota Nacional 2021'!BM$5),0)</f>
        <v>1</v>
      </c>
      <c r="BN19" s="4">
        <f>ROUND('Vendas de Veículos'!BN20*(1-'Frota Nacional 2021'!BN$5),0)</f>
        <v>3</v>
      </c>
      <c r="BO19" s="4">
        <f>ROUND('Vendas de Veículos'!BO20*(1-'Frota Nacional 2021'!BO$5),0)</f>
        <v>13</v>
      </c>
      <c r="BP19" s="4">
        <f>ROUND('Vendas de Veículos'!BP20*(1-'Frota Nacional 2021'!BP$5),0)</f>
        <v>33</v>
      </c>
    </row>
    <row r="20" spans="2:68" x14ac:dyDescent="0.35">
      <c r="B20" s="13" t="s">
        <v>18</v>
      </c>
      <c r="C20" s="13" t="s">
        <v>19</v>
      </c>
      <c r="D20" s="4">
        <f>ROUND('Vendas de Veículos'!D21*(1-'Frota Nacional 2021'!D$5),0)</f>
        <v>0</v>
      </c>
      <c r="E20" s="4">
        <f>ROUND('Vendas de Veículos'!E21*(1-'Frota Nacional 2021'!E$5),0)</f>
        <v>0</v>
      </c>
      <c r="F20" s="4">
        <f>ROUND('Vendas de Veículos'!F21*(1-'Frota Nacional 2021'!F$5),0)</f>
        <v>0</v>
      </c>
      <c r="G20" s="4">
        <f>ROUND('Vendas de Veículos'!G21*(1-'Frota Nacional 2021'!G$5),0)</f>
        <v>0</v>
      </c>
      <c r="H20" s="4">
        <f>ROUND('Vendas de Veículos'!H21*(1-'Frota Nacional 2021'!H$5),0)</f>
        <v>0</v>
      </c>
      <c r="I20" s="4">
        <f>ROUND('Vendas de Veículos'!I21*(1-'Frota Nacional 2021'!I$5),0)</f>
        <v>0</v>
      </c>
      <c r="J20" s="4">
        <f>ROUND('Vendas de Veículos'!J21*(1-'Frota Nacional 2021'!J$5),0)</f>
        <v>1</v>
      </c>
      <c r="K20" s="4">
        <f>ROUND('Vendas de Veículos'!K21*(1-'Frota Nacional 2021'!K$5),0)</f>
        <v>3</v>
      </c>
      <c r="L20" s="4">
        <f>ROUND('Vendas de Veículos'!L21*(1-'Frota Nacional 2021'!L$5),0)</f>
        <v>2</v>
      </c>
      <c r="M20" s="4">
        <f>ROUND('Vendas de Veículos'!M21*(1-'Frota Nacional 2021'!M$5),0)</f>
        <v>3</v>
      </c>
      <c r="N20" s="4">
        <f>ROUND('Vendas de Veículos'!N21*(1-'Frota Nacional 2021'!N$5),0)</f>
        <v>3</v>
      </c>
      <c r="O20" s="4">
        <f>ROUND('Vendas de Veículos'!O21*(1-'Frota Nacional 2021'!O$5),0)</f>
        <v>6</v>
      </c>
      <c r="P20" s="4">
        <f>ROUND('Vendas de Veículos'!P21*(1-'Frota Nacional 2021'!P$5),0)</f>
        <v>6</v>
      </c>
      <c r="Q20" s="4">
        <f>ROUND('Vendas de Veículos'!Q21*(1-'Frota Nacional 2021'!Q$5),0)</f>
        <v>5</v>
      </c>
      <c r="R20" s="4">
        <f>ROUND('Vendas de Veículos'!R21*(1-'Frota Nacional 2021'!R$5),0)</f>
        <v>5</v>
      </c>
      <c r="S20" s="4">
        <f>ROUND('Vendas de Veículos'!S21*(1-'Frota Nacional 2021'!S$5),0)</f>
        <v>6</v>
      </c>
      <c r="T20" s="4">
        <f>ROUND('Vendas de Veículos'!T21*(1-'Frota Nacional 2021'!T$5),0)</f>
        <v>8</v>
      </c>
      <c r="U20" s="4">
        <f>ROUND('Vendas de Veículos'!U21*(1-'Frota Nacional 2021'!U$5),0)</f>
        <v>8</v>
      </c>
      <c r="V20" s="4">
        <f>ROUND('Vendas de Veículos'!V21*(1-'Frota Nacional 2021'!V$5),0)</f>
        <v>12</v>
      </c>
      <c r="W20" s="4">
        <f>ROUND('Vendas de Veículos'!W21*(1-'Frota Nacional 2021'!W$5),0)</f>
        <v>27</v>
      </c>
      <c r="X20" s="4">
        <f>ROUND('Vendas de Veículos'!X21*(1-'Frota Nacional 2021'!X$5),0)</f>
        <v>58</v>
      </c>
      <c r="Y20" s="4">
        <f>ROUND('Vendas de Veículos'!Y21*(1-'Frota Nacional 2021'!Y$5),0)</f>
        <v>112</v>
      </c>
      <c r="Z20" s="4">
        <f>ROUND('Vendas de Veículos'!Z21*(1-'Frota Nacional 2021'!Z$5),0)</f>
        <v>513</v>
      </c>
      <c r="AA20" s="4">
        <f>ROUND('Vendas de Veículos'!AA21*(1-'Frota Nacional 2021'!AA$5),0)</f>
        <v>720</v>
      </c>
      <c r="AB20" s="4">
        <f>ROUND('Vendas de Veículos'!AB21*(1-'Frota Nacional 2021'!AB$5),0)</f>
        <v>1464</v>
      </c>
      <c r="AC20" s="4">
        <f>ROUND('Vendas de Veículos'!AC21*(1-'Frota Nacional 2021'!AC$5),0)</f>
        <v>2098</v>
      </c>
      <c r="AD20" s="4">
        <f>ROUND('Vendas de Veículos'!AD21*(1-'Frota Nacional 2021'!AD$5),0)</f>
        <v>1544</v>
      </c>
      <c r="AE20" s="4">
        <f>ROUND('Vendas de Veículos'!AE21*(1-'Frota Nacional 2021'!AE$5),0)</f>
        <v>1777</v>
      </c>
      <c r="AF20" s="4">
        <f>ROUND('Vendas de Veículos'!AF21*(1-'Frota Nacional 2021'!AF$5),0)</f>
        <v>1794</v>
      </c>
      <c r="AG20" s="4">
        <f>ROUND('Vendas de Veículos'!AG21*(1-'Frota Nacional 2021'!AG$5),0)</f>
        <v>2112</v>
      </c>
      <c r="AH20" s="4">
        <f>ROUND('Vendas de Veículos'!AH21*(1-'Frota Nacional 2021'!AH$5),0)</f>
        <v>2044</v>
      </c>
      <c r="AI20" s="4">
        <f>ROUND('Vendas de Veículos'!AI21*(1-'Frota Nacional 2021'!AI$5),0)</f>
        <v>352</v>
      </c>
      <c r="AJ20" s="4">
        <f>ROUND('Vendas de Veículos'!AJ21*(1-'Frota Nacional 2021'!AJ$5),0)</f>
        <v>484</v>
      </c>
      <c r="AK20" s="4">
        <f>ROUND('Vendas de Veículos'!AK21*(1-'Frota Nacional 2021'!AK$5),0)</f>
        <v>4540</v>
      </c>
      <c r="AL20" s="4">
        <f>ROUND('Vendas de Veículos'!AL21*(1-'Frota Nacional 2021'!AL$5),0)</f>
        <v>4887</v>
      </c>
      <c r="AM20" s="4">
        <f>ROUND('Vendas de Veículos'!AM21*(1-'Frota Nacional 2021'!AM$5),0)</f>
        <v>4706</v>
      </c>
      <c r="AN20" s="4">
        <f>ROUND('Vendas de Veículos'!AN21*(1-'Frota Nacional 2021'!AN$5),0)</f>
        <v>8896</v>
      </c>
      <c r="AO20" s="4">
        <f>ROUND('Vendas de Veículos'!AO21*(1-'Frota Nacional 2021'!AO$5),0)</f>
        <v>11972</v>
      </c>
      <c r="AP20" s="4">
        <f>ROUND('Vendas de Veículos'!AP21*(1-'Frota Nacional 2021'!AP$5),0)</f>
        <v>11935</v>
      </c>
      <c r="AQ20" s="4">
        <f>ROUND('Vendas de Veículos'!AQ21*(1-'Frota Nacional 2021'!AQ$5),0)</f>
        <v>10866</v>
      </c>
      <c r="AR20" s="4">
        <f>ROUND('Vendas de Veículos'!AR21*(1-'Frota Nacional 2021'!AR$5),0)</f>
        <v>18742</v>
      </c>
      <c r="AS20" s="4">
        <f>ROUND('Vendas de Veículos'!AS21*(1-'Frota Nacional 2021'!AS$5),0)</f>
        <v>22499</v>
      </c>
      <c r="AT20" s="4">
        <f>ROUND('Vendas de Veículos'!AT21*(1-'Frota Nacional 2021'!AT$5),0)</f>
        <v>20732</v>
      </c>
      <c r="AU20" s="4">
        <f>ROUND('Vendas de Veículos'!AU21*(1-'Frota Nacional 2021'!AU$5),0)</f>
        <v>30554</v>
      </c>
      <c r="AV20" s="4">
        <f>ROUND('Vendas de Veículos'!AV21*(1-'Frota Nacional 2021'!AV$5),0)</f>
        <v>32593</v>
      </c>
      <c r="AW20" s="4">
        <f>ROUND('Vendas de Veículos'!AW21*(1-'Frota Nacional 2021'!AW$5),0)</f>
        <v>30053</v>
      </c>
      <c r="AX20" s="4">
        <f>ROUND('Vendas de Veículos'!AX21*(1-'Frota Nacional 2021'!AX$5),0)</f>
        <v>27946</v>
      </c>
      <c r="AY20" s="4">
        <f>ROUND('Vendas de Veículos'!AY21*(1-'Frota Nacional 2021'!AY$5),0)</f>
        <v>36818</v>
      </c>
      <c r="AZ20" s="4">
        <f>ROUND('Vendas de Veículos'!AZ21*(1-'Frota Nacional 2021'!AZ$5),0)</f>
        <v>41364</v>
      </c>
      <c r="BA20" s="4">
        <f>ROUND('Vendas de Veículos'!BA21*(1-'Frota Nacional 2021'!BA$5),0)</f>
        <v>45286</v>
      </c>
      <c r="BB20" s="4">
        <f>ROUND('Vendas de Veículos'!BB21*(1-'Frota Nacional 2021'!BB$5),0)</f>
        <v>51760</v>
      </c>
      <c r="BC20" s="4">
        <f>ROUND('Vendas de Veículos'!BC21*(1-'Frota Nacional 2021'!BC$5),0)</f>
        <v>76785</v>
      </c>
      <c r="BD20" s="4">
        <f>ROUND('Vendas de Veículos'!BD21*(1-'Frota Nacional 2021'!BD$5),0)</f>
        <v>92008</v>
      </c>
      <c r="BE20" s="4">
        <f>ROUND('Vendas de Veículos'!BE21*(1-'Frota Nacional 2021'!BE$5),0)</f>
        <v>124073</v>
      </c>
      <c r="BF20" s="4">
        <f>ROUND('Vendas de Veículos'!BF21*(1-'Frota Nacional 2021'!BF$5),0)</f>
        <v>150304</v>
      </c>
      <c r="BG20" s="4">
        <f>ROUND('Vendas de Veículos'!BG21*(1-'Frota Nacional 2021'!BG$5),0)</f>
        <v>156839</v>
      </c>
      <c r="BH20" s="4">
        <f>ROUND('Vendas de Veículos'!BH21*(1-'Frota Nacional 2021'!BH$5),0)</f>
        <v>180659</v>
      </c>
      <c r="BI20" s="4">
        <f>ROUND('Vendas de Veículos'!BI21*(1-'Frota Nacional 2021'!BI$5),0)</f>
        <v>172229</v>
      </c>
      <c r="BJ20" s="4">
        <f>ROUND('Vendas de Veículos'!BJ21*(1-'Frota Nacional 2021'!BJ$5),0)</f>
        <v>116597</v>
      </c>
      <c r="BK20" s="4">
        <f>ROUND('Vendas de Veículos'!BK21*(1-'Frota Nacional 2021'!BK$5),0)</f>
        <v>118431</v>
      </c>
      <c r="BL20" s="4">
        <f>ROUND('Vendas de Veículos'!BL21*(1-'Frota Nacional 2021'!BL$5),0)</f>
        <v>128544</v>
      </c>
      <c r="BM20" s="4">
        <f>ROUND('Vendas de Veículos'!BM21*(1-'Frota Nacional 2021'!BM$5),0)</f>
        <v>172864</v>
      </c>
      <c r="BN20" s="4">
        <f>ROUND('Vendas de Veículos'!BN21*(1-'Frota Nacional 2021'!BN$5),0)</f>
        <v>197439</v>
      </c>
      <c r="BO20" s="4">
        <f>ROUND('Vendas de Veículos'!BO21*(1-'Frota Nacional 2021'!BO$5),0)</f>
        <v>163383</v>
      </c>
      <c r="BP20" s="4">
        <f>ROUND('Vendas de Veículos'!BP21*(1-'Frota Nacional 2021'!BP$5),0)</f>
        <v>204146</v>
      </c>
    </row>
    <row r="21" spans="2:68" x14ac:dyDescent="0.35">
      <c r="B21" s="2"/>
      <c r="C21" s="3" t="s">
        <v>31</v>
      </c>
      <c r="D21" s="7">
        <f>EXP(-EXP($G$2+$I$2*($D$1-D4)))</f>
        <v>0.97459574670515448</v>
      </c>
      <c r="E21" s="7">
        <f t="shared" ref="E21:BP21" si="1">EXP(-EXP($G$2+$I$2*($D$1-E4)))</f>
        <v>0.97223682830482283</v>
      </c>
      <c r="F21" s="7">
        <f t="shared" si="1"/>
        <v>0.96966230135574383</v>
      </c>
      <c r="G21" s="7">
        <f t="shared" si="1"/>
        <v>0.96685313026505637</v>
      </c>
      <c r="H21" s="7">
        <f t="shared" si="1"/>
        <v>0.96378873071358573</v>
      </c>
      <c r="I21" s="7">
        <f t="shared" si="1"/>
        <v>0.96044686997268258</v>
      </c>
      <c r="J21" s="7">
        <f t="shared" si="1"/>
        <v>0.95680356635050889</v>
      </c>
      <c r="K21" s="7">
        <f t="shared" si="1"/>
        <v>0.9528329891891979</v>
      </c>
      <c r="L21" s="7">
        <f t="shared" si="1"/>
        <v>0.94850736121254353</v>
      </c>
      <c r="M21" s="7">
        <f t="shared" si="1"/>
        <v>0.94379686547081298</v>
      </c>
      <c r="N21" s="7">
        <f t="shared" si="1"/>
        <v>0.93866955965368715</v>
      </c>
      <c r="O21" s="7">
        <f t="shared" si="1"/>
        <v>0.93309130115310734</v>
      </c>
      <c r="P21" s="7">
        <f t="shared" si="1"/>
        <v>0.92702568696359899</v>
      </c>
      <c r="Q21" s="7">
        <f t="shared" si="1"/>
        <v>0.92043401331625596</v>
      </c>
      <c r="R21" s="7">
        <f t="shared" si="1"/>
        <v>0.9132752608601854</v>
      </c>
      <c r="S21" s="7">
        <f t="shared" si="1"/>
        <v>0.90550611223529465</v>
      </c>
      <c r="T21" s="7">
        <f t="shared" si="1"/>
        <v>0.89708101002212504</v>
      </c>
      <c r="U21" s="7">
        <f t="shared" si="1"/>
        <v>0.88795226430124696</v>
      </c>
      <c r="V21" s="7">
        <f t="shared" si="1"/>
        <v>0.87807022039130778</v>
      </c>
      <c r="W21" s="7">
        <f t="shared" si="1"/>
        <v>0.8673834987344663</v>
      </c>
      <c r="X21" s="7">
        <f t="shared" si="1"/>
        <v>0.85583932031884391</v>
      </c>
      <c r="Y21" s="7">
        <f t="shared" si="1"/>
        <v>0.84338393240830922</v>
      </c>
      <c r="Z21" s="7">
        <f t="shared" si="1"/>
        <v>0.82996315060425219</v>
      </c>
      <c r="AA21" s="7">
        <f t="shared" si="1"/>
        <v>0.81552303427518247</v>
      </c>
      <c r="AB21" s="7">
        <f t="shared" si="1"/>
        <v>0.80001071300435356</v>
      </c>
      <c r="AC21" s="7">
        <f t="shared" si="1"/>
        <v>0.78337538172608712</v>
      </c>
      <c r="AD21" s="7">
        <f t="shared" si="1"/>
        <v>0.76556948140173364</v>
      </c>
      <c r="AE21" s="7">
        <f t="shared" si="1"/>
        <v>0.74655008012617419</v>
      </c>
      <c r="AF21" s="7">
        <f t="shared" si="1"/>
        <v>0.72628046610004759</v>
      </c>
      <c r="AG21" s="7">
        <f t="shared" si="1"/>
        <v>0.70473195854407911</v>
      </c>
      <c r="AH21" s="7">
        <f t="shared" si="1"/>
        <v>0.68188593492135419</v>
      </c>
      <c r="AI21" s="7">
        <f t="shared" si="1"/>
        <v>0.65773606230289328</v>
      </c>
      <c r="AJ21" s="7">
        <f t="shared" si="1"/>
        <v>0.6322907069100786</v>
      </c>
      <c r="AK21" s="7">
        <f t="shared" si="1"/>
        <v>0.60557547841581527</v>
      </c>
      <c r="AL21" s="7">
        <f t="shared" si="1"/>
        <v>0.57763584425891545</v>
      </c>
      <c r="AM21" s="7">
        <f t="shared" si="1"/>
        <v>0.54853972405774021</v>
      </c>
      <c r="AN21" s="7">
        <f t="shared" si="1"/>
        <v>0.51837994563239431</v>
      </c>
      <c r="AO21" s="7">
        <f t="shared" si="1"/>
        <v>0.48727641315583248</v>
      </c>
      <c r="AP21" s="7">
        <f t="shared" si="1"/>
        <v>0.45537780629663638</v>
      </c>
      <c r="AQ21" s="7">
        <f t="shared" si="1"/>
        <v>0.42286259956536282</v>
      </c>
      <c r="AR21" s="7">
        <f t="shared" si="1"/>
        <v>0.38993916719182814</v>
      </c>
      <c r="AS21" s="7">
        <f t="shared" si="1"/>
        <v>0.35684472565735781</v>
      </c>
      <c r="AT21" s="7">
        <f t="shared" si="1"/>
        <v>0.32384286947595758</v>
      </c>
      <c r="AU21" s="7">
        <f t="shared" si="1"/>
        <v>0.29121948271878961</v>
      </c>
      <c r="AV21" s="7">
        <f t="shared" si="1"/>
        <v>0.2592768659908275</v>
      </c>
      <c r="AW21" s="7">
        <f t="shared" si="1"/>
        <v>0.22832601205777195</v>
      </c>
      <c r="AX21" s="7">
        <f t="shared" si="1"/>
        <v>0.19867709662098684</v>
      </c>
      <c r="AY21" s="7">
        <f t="shared" si="1"/>
        <v>0.17062842304640172</v>
      </c>
      <c r="AZ21" s="7">
        <f t="shared" si="1"/>
        <v>0.14445426389005228</v>
      </c>
      <c r="BA21" s="7">
        <f t="shared" si="1"/>
        <v>0.12039226207982952</v>
      </c>
      <c r="BB21" s="7">
        <f t="shared" si="1"/>
        <v>9.863126515831637E-2</v>
      </c>
      <c r="BC21" s="7">
        <f t="shared" si="1"/>
        <v>7.9300632239492283E-2</v>
      </c>
      <c r="BD21" s="7">
        <f t="shared" si="1"/>
        <v>6.2462133867604783E-2</v>
      </c>
      <c r="BE21" s="7">
        <f t="shared" si="1"/>
        <v>4.8105517744068356E-2</v>
      </c>
      <c r="BF21" s="7">
        <f t="shared" si="1"/>
        <v>3.6148604913135492E-2</v>
      </c>
      <c r="BG21" s="7">
        <f t="shared" si="1"/>
        <v>2.6442398434797329E-2</v>
      </c>
      <c r="BH21" s="7">
        <f t="shared" si="1"/>
        <v>1.878114895248734E-2</v>
      </c>
      <c r="BI21" s="7">
        <f t="shared" si="1"/>
        <v>1.2916688247698281E-2</v>
      </c>
      <c r="BJ21" s="7">
        <f t="shared" si="1"/>
        <v>8.5757121043602402E-3</v>
      </c>
      <c r="BK21" s="7">
        <f t="shared" si="1"/>
        <v>5.4781938203353102E-3</v>
      </c>
      <c r="BL21" s="7">
        <f t="shared" si="1"/>
        <v>3.3548660908216564E-3</v>
      </c>
      <c r="BM21" s="7">
        <f t="shared" si="1"/>
        <v>1.9618121657663879E-3</v>
      </c>
      <c r="BN21" s="7">
        <f t="shared" si="1"/>
        <v>1.0906750426032791E-3</v>
      </c>
      <c r="BO21" s="7">
        <f t="shared" si="1"/>
        <v>5.7374968401893516E-4</v>
      </c>
      <c r="BP21" s="7">
        <f t="shared" si="1"/>
        <v>2.841040787212921E-4</v>
      </c>
    </row>
    <row r="22" spans="2:68" x14ac:dyDescent="0.35">
      <c r="B22" s="14" t="s">
        <v>20</v>
      </c>
      <c r="C22" s="14" t="s">
        <v>10</v>
      </c>
      <c r="D22" s="5">
        <f>ROUND('Vendas de Veículos'!D23*(1-'Frota Nacional 2021'!D$21),0)</f>
        <v>253</v>
      </c>
      <c r="E22" s="5">
        <f>ROUND('Vendas de Veículos'!E23*(1-'Frota Nacional 2021'!E$21),0)</f>
        <v>446</v>
      </c>
      <c r="F22" s="5">
        <f>ROUND('Vendas de Veículos'!F23*(1-'Frota Nacional 2021'!F$21),0)</f>
        <v>822</v>
      </c>
      <c r="G22" s="5">
        <f>ROUND('Vendas de Veículos'!G23*(1-'Frota Nacional 2021'!G$21),0)</f>
        <v>938</v>
      </c>
      <c r="H22" s="5">
        <f>ROUND('Vendas de Veículos'!H23*(1-'Frota Nacional 2021'!H$21),0)</f>
        <v>745</v>
      </c>
      <c r="I22" s="5">
        <f>ROUND('Vendas de Veículos'!I23*(1-'Frota Nacional 2021'!I$21),0)</f>
        <v>1139</v>
      </c>
      <c r="J22" s="5">
        <f>ROUND('Vendas de Veículos'!J23*(1-'Frota Nacional 2021'!J$21),0)</f>
        <v>672</v>
      </c>
      <c r="K22" s="5">
        <f>ROUND('Vendas de Veículos'!K23*(1-'Frota Nacional 2021'!K$21),0)</f>
        <v>740</v>
      </c>
      <c r="L22" s="5">
        <f>ROUND('Vendas de Veículos'!L23*(1-'Frota Nacional 2021'!L$21),0)</f>
        <v>808</v>
      </c>
      <c r="M22" s="5">
        <f>ROUND('Vendas de Veículos'!M23*(1-'Frota Nacional 2021'!M$21),0)</f>
        <v>1136</v>
      </c>
      <c r="N22" s="5">
        <f>ROUND('Vendas de Veículos'!N23*(1-'Frota Nacional 2021'!N$21),0)</f>
        <v>1080</v>
      </c>
      <c r="O22" s="5">
        <f>ROUND('Vendas de Veículos'!O23*(1-'Frota Nacional 2021'!O$21),0)</f>
        <v>17</v>
      </c>
      <c r="P22" s="5">
        <f>ROUND('Vendas de Veículos'!P23*(1-'Frota Nacional 2021'!P$21),0)</f>
        <v>1646</v>
      </c>
      <c r="Q22" s="5">
        <f>ROUND('Vendas de Veículos'!Q23*(1-'Frota Nacional 2021'!Q$21),0)</f>
        <v>1358</v>
      </c>
      <c r="R22" s="5">
        <f>ROUND('Vendas de Veículos'!R23*(1-'Frota Nacional 2021'!R$21),0)</f>
        <v>1376</v>
      </c>
      <c r="S22" s="5">
        <f>ROUND('Vendas de Veículos'!S23*(1-'Frota Nacional 2021'!S$21),0)</f>
        <v>1881</v>
      </c>
      <c r="T22" s="5">
        <f>ROUND('Vendas de Veículos'!T23*(1-'Frota Nacional 2021'!T$21),0)</f>
        <v>2664</v>
      </c>
      <c r="U22" s="5">
        <f>ROUND('Vendas de Veículos'!U23*(1-'Frota Nacional 2021'!U$21),0)</f>
        <v>3293</v>
      </c>
      <c r="V22" s="5">
        <f>ROUND('Vendas de Veículos'!V23*(1-'Frota Nacional 2021'!V$21),0)</f>
        <v>199</v>
      </c>
      <c r="W22" s="5">
        <f>ROUND('Vendas de Veículos'!W23*(1-'Frota Nacional 2021'!W$21),0)</f>
        <v>1089</v>
      </c>
      <c r="X22" s="5">
        <f>ROUND('Vendas de Veículos'!X23*(1-'Frota Nacional 2021'!X$21),0)</f>
        <v>270</v>
      </c>
      <c r="Y22" s="5">
        <f>ROUND('Vendas de Veículos'!Y23*(1-'Frota Nacional 2021'!Y$21),0)</f>
        <v>81</v>
      </c>
      <c r="Z22" s="5">
        <f>ROUND('Vendas de Veículos'!Z23*(1-'Frota Nacional 2021'!Z$21),0)</f>
        <v>200</v>
      </c>
      <c r="AA22" s="5">
        <f>ROUND('Vendas de Veículos'!AA23*(1-'Frota Nacional 2021'!AA$21),0)</f>
        <v>108</v>
      </c>
      <c r="AB22" s="5">
        <f>ROUND('Vendas de Veículos'!AB23*(1-'Frota Nacional 2021'!AB$21),0)</f>
        <v>12</v>
      </c>
      <c r="AC22" s="5">
        <f>ROUND('Vendas de Veículos'!AC23*(1-'Frota Nacional 2021'!AC$21),0)</f>
        <v>26</v>
      </c>
      <c r="AD22" s="5">
        <f>ROUND('Vendas de Veículos'!AD23*(1-'Frota Nacional 2021'!AD$21),0)</f>
        <v>48</v>
      </c>
      <c r="AE22" s="5">
        <f>ROUND('Vendas de Veículos'!AE23*(1-'Frota Nacional 2021'!AE$21),0)</f>
        <v>21</v>
      </c>
      <c r="AF22" s="5">
        <f>ROUND('Vendas de Veículos'!AF23*(1-'Frota Nacional 2021'!AF$21),0)</f>
        <v>6</v>
      </c>
      <c r="AG22" s="5">
        <f>ROUND('Vendas de Veículos'!AG23*(1-'Frota Nacional 2021'!AG$21),0)</f>
        <v>31</v>
      </c>
      <c r="AH22" s="5">
        <f>ROUND('Vendas de Veículos'!AH23*(1-'Frota Nacional 2021'!AH$21),0)</f>
        <v>16</v>
      </c>
      <c r="AI22" s="5">
        <f>ROUND('Vendas de Veículos'!AI23*(1-'Frota Nacional 2021'!AI$21),0)</f>
        <v>5</v>
      </c>
      <c r="AJ22" s="5">
        <f>ROUND('Vendas de Veículos'!AJ23*(1-'Frota Nacional 2021'!AJ$21),0)</f>
        <v>22</v>
      </c>
      <c r="AK22" s="5">
        <f>ROUND('Vendas de Veículos'!AK23*(1-'Frota Nacional 2021'!AK$21),0)</f>
        <v>48</v>
      </c>
      <c r="AL22" s="5">
        <f>ROUND('Vendas de Veículos'!AL23*(1-'Frota Nacional 2021'!AL$21),0)</f>
        <v>52</v>
      </c>
      <c r="AM22" s="5">
        <f>ROUND('Vendas de Veículos'!AM23*(1-'Frota Nacional 2021'!AM$21),0)</f>
        <v>26</v>
      </c>
      <c r="AN22" s="5">
        <f>ROUND('Vendas de Veículos'!AN23*(1-'Frota Nacional 2021'!AN$21),0)</f>
        <v>32</v>
      </c>
      <c r="AO22" s="5">
        <f>ROUND('Vendas de Veículos'!AO23*(1-'Frota Nacional 2021'!AO$21),0)</f>
        <v>11</v>
      </c>
      <c r="AP22" s="5">
        <f>ROUND('Vendas de Veículos'!AP23*(1-'Frota Nacional 2021'!AP$21),0)</f>
        <v>4</v>
      </c>
      <c r="AQ22" s="5">
        <f>ROUND('Vendas de Veículos'!AQ23*(1-'Frota Nacional 2021'!AQ$21),0)</f>
        <v>0</v>
      </c>
      <c r="AR22" s="5">
        <f>ROUND('Vendas de Veículos'!AR23*(1-'Frota Nacional 2021'!AR$21),0)</f>
        <v>0</v>
      </c>
      <c r="AS22" s="5">
        <f>ROUND('Vendas de Veículos'!AS23*(1-'Frota Nacional 2021'!AS$21),0)</f>
        <v>0</v>
      </c>
      <c r="AT22" s="5">
        <f>ROUND('Vendas de Veículos'!AT23*(1-'Frota Nacional 2021'!AT$21),0)</f>
        <v>0</v>
      </c>
      <c r="AU22" s="5">
        <f>ROUND('Vendas de Veículos'!AU23*(1-'Frota Nacional 2021'!AU$21),0)</f>
        <v>83</v>
      </c>
      <c r="AV22" s="5">
        <f>ROUND('Vendas de Veículos'!AV23*(1-'Frota Nacional 2021'!AV$21),0)</f>
        <v>0</v>
      </c>
      <c r="AW22" s="5">
        <f>ROUND('Vendas de Veículos'!AW23*(1-'Frota Nacional 2021'!AW$21),0)</f>
        <v>0</v>
      </c>
      <c r="AX22" s="5">
        <f>ROUND('Vendas de Veículos'!AX23*(1-'Frota Nacional 2021'!AX$21),0)</f>
        <v>0</v>
      </c>
      <c r="AY22" s="5">
        <f>ROUND('Vendas de Veículos'!AY23*(1-'Frota Nacional 2021'!AY$21),0)</f>
        <v>0</v>
      </c>
      <c r="AZ22" s="5">
        <f>ROUND('Vendas de Veículos'!AZ23*(1-'Frota Nacional 2021'!AZ$21),0)</f>
        <v>0</v>
      </c>
      <c r="BA22" s="5">
        <f>ROUND('Vendas de Veículos'!BA23*(1-'Frota Nacional 2021'!BA$21),0)</f>
        <v>0</v>
      </c>
      <c r="BB22" s="5">
        <f>ROUND('Vendas de Veículos'!BB23*(1-'Frota Nacional 2021'!BB$21),0)</f>
        <v>0</v>
      </c>
      <c r="BC22" s="5">
        <f>ROUND('Vendas de Veículos'!BC23*(1-'Frota Nacional 2021'!BC$21),0)</f>
        <v>0</v>
      </c>
      <c r="BD22" s="5">
        <f>ROUND('Vendas de Veículos'!BD23*(1-'Frota Nacional 2021'!BD$21),0)</f>
        <v>0</v>
      </c>
      <c r="BE22" s="5">
        <f>ROUND('Vendas de Veículos'!BE23*(1-'Frota Nacional 2021'!BE$21),0)</f>
        <v>0</v>
      </c>
      <c r="BF22" s="5">
        <f>ROUND('Vendas de Veículos'!BF23*(1-'Frota Nacional 2021'!BF$21),0)</f>
        <v>0</v>
      </c>
      <c r="BG22" s="5">
        <f>ROUND('Vendas de Veículos'!BG23*(1-'Frota Nacional 2021'!BG$21),0)</f>
        <v>0</v>
      </c>
      <c r="BH22" s="5">
        <f>ROUND('Vendas de Veículos'!BH23*(1-'Frota Nacional 2021'!BH$21),0)</f>
        <v>0</v>
      </c>
      <c r="BI22" s="5">
        <f>ROUND('Vendas de Veículos'!BI23*(1-'Frota Nacional 2021'!BI$21),0)</f>
        <v>0</v>
      </c>
      <c r="BJ22" s="5">
        <f>ROUND('Vendas de Veículos'!BJ23*(1-'Frota Nacional 2021'!BJ$21),0)</f>
        <v>0</v>
      </c>
      <c r="BK22" s="5">
        <f>ROUND('Vendas de Veículos'!BK23*(1-'Frota Nacional 2021'!BK$21),0)</f>
        <v>0</v>
      </c>
      <c r="BL22" s="5">
        <f>ROUND('Vendas de Veículos'!BL23*(1-'Frota Nacional 2021'!BL$21),0)</f>
        <v>2</v>
      </c>
      <c r="BM22" s="5">
        <f>ROUND('Vendas de Veículos'!BM23*(1-'Frota Nacional 2021'!BM$21),0)</f>
        <v>12</v>
      </c>
      <c r="BN22" s="5">
        <f>ROUND('Vendas de Veículos'!BN23*(1-'Frota Nacional 2021'!BN$21),0)</f>
        <v>17</v>
      </c>
      <c r="BO22" s="5">
        <f>ROUND('Vendas de Veículos'!BO23*(1-'Frota Nacional 2021'!BO$21),0)</f>
        <v>8</v>
      </c>
      <c r="BP22" s="5">
        <f>ROUND('Vendas de Veículos'!BP23*(1-'Frota Nacional 2021'!BP$21),0)</f>
        <v>9</v>
      </c>
    </row>
    <row r="23" spans="2:68" x14ac:dyDescent="0.35">
      <c r="B23" s="14" t="s">
        <v>20</v>
      </c>
      <c r="C23" s="14" t="s">
        <v>12</v>
      </c>
      <c r="D23" s="5">
        <f>ROUND('Vendas de Veículos'!D24*(1-'Frota Nacional 2021'!D$21),0)</f>
        <v>0</v>
      </c>
      <c r="E23" s="5">
        <f>ROUND('Vendas de Veículos'!E24*(1-'Frota Nacional 2021'!E$21),0)</f>
        <v>0</v>
      </c>
      <c r="F23" s="5">
        <f>ROUND('Vendas de Veículos'!F24*(1-'Frota Nacional 2021'!F$21),0)</f>
        <v>0</v>
      </c>
      <c r="G23" s="5">
        <f>ROUND('Vendas de Veículos'!G24*(1-'Frota Nacional 2021'!G$21),0)</f>
        <v>0</v>
      </c>
      <c r="H23" s="5">
        <f>ROUND('Vendas de Veículos'!H24*(1-'Frota Nacional 2021'!H$21),0)</f>
        <v>0</v>
      </c>
      <c r="I23" s="5">
        <f>ROUND('Vendas de Veículos'!I24*(1-'Frota Nacional 2021'!I$21),0)</f>
        <v>0</v>
      </c>
      <c r="J23" s="5">
        <f>ROUND('Vendas de Veículos'!J24*(1-'Frota Nacional 2021'!J$21),0)</f>
        <v>0</v>
      </c>
      <c r="K23" s="5">
        <f>ROUND('Vendas de Veículos'!K24*(1-'Frota Nacional 2021'!K$21),0)</f>
        <v>0</v>
      </c>
      <c r="L23" s="5">
        <f>ROUND('Vendas de Veículos'!L24*(1-'Frota Nacional 2021'!L$21),0)</f>
        <v>0</v>
      </c>
      <c r="M23" s="5">
        <f>ROUND('Vendas de Veículos'!M24*(1-'Frota Nacional 2021'!M$21),0)</f>
        <v>0</v>
      </c>
      <c r="N23" s="5">
        <f>ROUND('Vendas de Veículos'!N24*(1-'Frota Nacional 2021'!N$21),0)</f>
        <v>0</v>
      </c>
      <c r="O23" s="5">
        <f>ROUND('Vendas de Veículos'!O24*(1-'Frota Nacional 2021'!O$21),0)</f>
        <v>0</v>
      </c>
      <c r="P23" s="5">
        <f>ROUND('Vendas de Veículos'!P24*(1-'Frota Nacional 2021'!P$21),0)</f>
        <v>0</v>
      </c>
      <c r="Q23" s="5">
        <f>ROUND('Vendas de Veículos'!Q24*(1-'Frota Nacional 2021'!Q$21),0)</f>
        <v>0</v>
      </c>
      <c r="R23" s="5">
        <f>ROUND('Vendas de Veículos'!R24*(1-'Frota Nacional 2021'!R$21),0)</f>
        <v>0</v>
      </c>
      <c r="S23" s="5">
        <f>ROUND('Vendas de Veículos'!S24*(1-'Frota Nacional 2021'!S$21),0)</f>
        <v>0</v>
      </c>
      <c r="T23" s="5">
        <f>ROUND('Vendas de Veículos'!T24*(1-'Frota Nacional 2021'!T$21),0)</f>
        <v>0</v>
      </c>
      <c r="U23" s="5">
        <f>ROUND('Vendas de Veículos'!U24*(1-'Frota Nacional 2021'!U$21),0)</f>
        <v>0</v>
      </c>
      <c r="V23" s="5">
        <f>ROUND('Vendas de Veículos'!V24*(1-'Frota Nacional 2021'!V$21),0)</f>
        <v>0</v>
      </c>
      <c r="W23" s="5">
        <f>ROUND('Vendas de Veículos'!W24*(1-'Frota Nacional 2021'!W$21),0)</f>
        <v>0</v>
      </c>
      <c r="X23" s="5">
        <f>ROUND('Vendas de Veículos'!X24*(1-'Frota Nacional 2021'!X$21),0)</f>
        <v>0</v>
      </c>
      <c r="Y23" s="5">
        <f>ROUND('Vendas de Veículos'!Y24*(1-'Frota Nacional 2021'!Y$21),0)</f>
        <v>0</v>
      </c>
      <c r="Z23" s="5">
        <f>ROUND('Vendas de Veículos'!Z24*(1-'Frota Nacional 2021'!Z$21),0)</f>
        <v>1</v>
      </c>
      <c r="AA23" s="5">
        <f>ROUND('Vendas de Veículos'!AA24*(1-'Frota Nacional 2021'!AA$21),0)</f>
        <v>0</v>
      </c>
      <c r="AB23" s="5">
        <f>ROUND('Vendas de Veículos'!AB24*(1-'Frota Nacional 2021'!AB$21),0)</f>
        <v>212</v>
      </c>
      <c r="AC23" s="5">
        <f>ROUND('Vendas de Veículos'!AC24*(1-'Frota Nacional 2021'!AC$21),0)</f>
        <v>199</v>
      </c>
      <c r="AD23" s="5">
        <f>ROUND('Vendas de Veículos'!AD24*(1-'Frota Nacional 2021'!AD$21),0)</f>
        <v>479</v>
      </c>
      <c r="AE23" s="5">
        <f>ROUND('Vendas de Veículos'!AE24*(1-'Frota Nacional 2021'!AE$21),0)</f>
        <v>662</v>
      </c>
      <c r="AF23" s="5">
        <f>ROUND('Vendas de Veículos'!AF24*(1-'Frota Nacional 2021'!AF$21),0)</f>
        <v>518</v>
      </c>
      <c r="AG23" s="5">
        <f>ROUND('Vendas de Veículos'!AG24*(1-'Frota Nacional 2021'!AG$21),0)</f>
        <v>447</v>
      </c>
      <c r="AH23" s="5">
        <f>ROUND('Vendas de Veículos'!AH24*(1-'Frota Nacional 2021'!AH$21),0)</f>
        <v>171</v>
      </c>
      <c r="AI23" s="5">
        <f>ROUND('Vendas de Veículos'!AI24*(1-'Frota Nacional 2021'!AI$21),0)</f>
        <v>44</v>
      </c>
      <c r="AJ23" s="5">
        <f>ROUND('Vendas de Veículos'!AJ24*(1-'Frota Nacional 2021'!AJ$21),0)</f>
        <v>18</v>
      </c>
      <c r="AK23" s="5">
        <f>ROUND('Vendas de Veículos'!AK24*(1-'Frota Nacional 2021'!AK$21),0)</f>
        <v>2</v>
      </c>
      <c r="AL23" s="5">
        <f>ROUND('Vendas de Veículos'!AL24*(1-'Frota Nacional 2021'!AL$21),0)</f>
        <v>1</v>
      </c>
      <c r="AM23" s="5">
        <f>ROUND('Vendas de Veículos'!AM24*(1-'Frota Nacional 2021'!AM$21),0)</f>
        <v>3</v>
      </c>
      <c r="AN23" s="5">
        <f>ROUND('Vendas de Veículos'!AN24*(1-'Frota Nacional 2021'!AN$21),0)</f>
        <v>0</v>
      </c>
      <c r="AO23" s="5">
        <f>ROUND('Vendas de Veículos'!AO24*(1-'Frota Nacional 2021'!AO$21),0)</f>
        <v>1</v>
      </c>
      <c r="AP23" s="5">
        <f>ROUND('Vendas de Veículos'!AP24*(1-'Frota Nacional 2021'!AP$21),0)</f>
        <v>1</v>
      </c>
      <c r="AQ23" s="5">
        <f>ROUND('Vendas de Veículos'!AQ24*(1-'Frota Nacional 2021'!AQ$21),0)</f>
        <v>0</v>
      </c>
      <c r="AR23" s="5">
        <f>ROUND('Vendas de Veículos'!AR24*(1-'Frota Nacional 2021'!AR$21),0)</f>
        <v>0</v>
      </c>
      <c r="AS23" s="5">
        <f>ROUND('Vendas de Veículos'!AS24*(1-'Frota Nacional 2021'!AS$21),0)</f>
        <v>0</v>
      </c>
      <c r="AT23" s="5">
        <f>ROUND('Vendas de Veículos'!AT24*(1-'Frota Nacional 2021'!AT$21),0)</f>
        <v>0</v>
      </c>
      <c r="AU23" s="5">
        <f>ROUND('Vendas de Veículos'!AU24*(1-'Frota Nacional 2021'!AU$21),0)</f>
        <v>0</v>
      </c>
      <c r="AV23" s="5">
        <f>ROUND('Vendas de Veículos'!AV24*(1-'Frota Nacional 2021'!AV$21),0)</f>
        <v>0</v>
      </c>
      <c r="AW23" s="5">
        <f>ROUND('Vendas de Veículos'!AW24*(1-'Frota Nacional 2021'!AW$21),0)</f>
        <v>0</v>
      </c>
      <c r="AX23" s="5">
        <f>ROUND('Vendas de Veículos'!AX24*(1-'Frota Nacional 2021'!AX$21),0)</f>
        <v>0</v>
      </c>
      <c r="AY23" s="5">
        <f>ROUND('Vendas de Veículos'!AY24*(1-'Frota Nacional 2021'!AY$21),0)</f>
        <v>0</v>
      </c>
      <c r="AZ23" s="5">
        <f>ROUND('Vendas de Veículos'!AZ24*(1-'Frota Nacional 2021'!AZ$21),0)</f>
        <v>0</v>
      </c>
      <c r="BA23" s="5">
        <f>ROUND('Vendas de Veículos'!BA24*(1-'Frota Nacional 2021'!BA$21),0)</f>
        <v>0</v>
      </c>
      <c r="BB23" s="5">
        <f>ROUND('Vendas de Veículos'!BB24*(1-'Frota Nacional 2021'!BB$21),0)</f>
        <v>0</v>
      </c>
      <c r="BC23" s="5">
        <f>ROUND('Vendas de Veículos'!BC24*(1-'Frota Nacional 2021'!BC$21),0)</f>
        <v>0</v>
      </c>
      <c r="BD23" s="5">
        <f>ROUND('Vendas de Veículos'!BD24*(1-'Frota Nacional 2021'!BD$21),0)</f>
        <v>0</v>
      </c>
      <c r="BE23" s="5">
        <f>ROUND('Vendas de Veículos'!BE24*(1-'Frota Nacional 2021'!BE$21),0)</f>
        <v>0</v>
      </c>
      <c r="BF23" s="5">
        <f>ROUND('Vendas de Veículos'!BF24*(1-'Frota Nacional 2021'!BF$21),0)</f>
        <v>0</v>
      </c>
      <c r="BG23" s="5">
        <f>ROUND('Vendas de Veículos'!BG24*(1-'Frota Nacional 2021'!BG$21),0)</f>
        <v>0</v>
      </c>
      <c r="BH23" s="5">
        <f>ROUND('Vendas de Veículos'!BH24*(1-'Frota Nacional 2021'!BH$21),0)</f>
        <v>0</v>
      </c>
      <c r="BI23" s="5">
        <f>ROUND('Vendas de Veículos'!BI24*(1-'Frota Nacional 2021'!BI$21),0)</f>
        <v>0</v>
      </c>
      <c r="BJ23" s="5">
        <f>ROUND('Vendas de Veículos'!BJ24*(1-'Frota Nacional 2021'!BJ$21),0)</f>
        <v>0</v>
      </c>
      <c r="BK23" s="5">
        <f>ROUND('Vendas de Veículos'!BK24*(1-'Frota Nacional 2021'!BK$21),0)</f>
        <v>0</v>
      </c>
      <c r="BL23" s="5">
        <f>ROUND('Vendas de Veículos'!BL24*(1-'Frota Nacional 2021'!BL$21),0)</f>
        <v>0</v>
      </c>
      <c r="BM23" s="5">
        <f>ROUND('Vendas de Veículos'!BM24*(1-'Frota Nacional 2021'!BM$21),0)</f>
        <v>0</v>
      </c>
      <c r="BN23" s="5">
        <f>ROUND('Vendas de Veículos'!BN24*(1-'Frota Nacional 2021'!BN$21),0)</f>
        <v>2</v>
      </c>
      <c r="BO23" s="5">
        <f>ROUND('Vendas de Veículos'!BO24*(1-'Frota Nacional 2021'!BO$21),0)</f>
        <v>0</v>
      </c>
      <c r="BP23" s="5">
        <f>ROUND('Vendas de Veículos'!BP24*(1-'Frota Nacional 2021'!BP$21),0)</f>
        <v>0</v>
      </c>
    </row>
    <row r="24" spans="2:68" x14ac:dyDescent="0.35">
      <c r="B24" s="14" t="s">
        <v>20</v>
      </c>
      <c r="C24" s="14" t="s">
        <v>14</v>
      </c>
      <c r="D24" s="5">
        <f>ROUND('Vendas de Veículos'!D25*(1-'Frota Nacional 2021'!D$21),0)</f>
        <v>0</v>
      </c>
      <c r="E24" s="5">
        <f>ROUND('Vendas de Veículos'!E25*(1-'Frota Nacional 2021'!E$21),0)</f>
        <v>0</v>
      </c>
      <c r="F24" s="5">
        <f>ROUND('Vendas de Veículos'!F25*(1-'Frota Nacional 2021'!F$21),0)</f>
        <v>0</v>
      </c>
      <c r="G24" s="5">
        <f>ROUND('Vendas de Veículos'!G25*(1-'Frota Nacional 2021'!G$21),0)</f>
        <v>0</v>
      </c>
      <c r="H24" s="5">
        <f>ROUND('Vendas de Veículos'!H25*(1-'Frota Nacional 2021'!H$21),0)</f>
        <v>0</v>
      </c>
      <c r="I24" s="5">
        <f>ROUND('Vendas de Veículos'!I25*(1-'Frota Nacional 2021'!I$21),0)</f>
        <v>0</v>
      </c>
      <c r="J24" s="5">
        <f>ROUND('Vendas de Veículos'!J25*(1-'Frota Nacional 2021'!J$21),0)</f>
        <v>0</v>
      </c>
      <c r="K24" s="5">
        <f>ROUND('Vendas de Veículos'!K25*(1-'Frota Nacional 2021'!K$21),0)</f>
        <v>0</v>
      </c>
      <c r="L24" s="5">
        <f>ROUND('Vendas de Veículos'!L25*(1-'Frota Nacional 2021'!L$21),0)</f>
        <v>0</v>
      </c>
      <c r="M24" s="5">
        <f>ROUND('Vendas de Veículos'!M25*(1-'Frota Nacional 2021'!M$21),0)</f>
        <v>0</v>
      </c>
      <c r="N24" s="5">
        <f>ROUND('Vendas de Veículos'!N25*(1-'Frota Nacional 2021'!N$21),0)</f>
        <v>0</v>
      </c>
      <c r="O24" s="5">
        <f>ROUND('Vendas de Veículos'!O25*(1-'Frota Nacional 2021'!O$21),0)</f>
        <v>0</v>
      </c>
      <c r="P24" s="5">
        <f>ROUND('Vendas de Veículos'!P25*(1-'Frota Nacional 2021'!P$21),0)</f>
        <v>0</v>
      </c>
      <c r="Q24" s="5">
        <f>ROUND('Vendas de Veículos'!Q25*(1-'Frota Nacional 2021'!Q$21),0)</f>
        <v>0</v>
      </c>
      <c r="R24" s="5">
        <f>ROUND('Vendas de Veículos'!R25*(1-'Frota Nacional 2021'!R$21),0)</f>
        <v>0</v>
      </c>
      <c r="S24" s="5">
        <f>ROUND('Vendas de Veículos'!S25*(1-'Frota Nacional 2021'!S$21),0)</f>
        <v>0</v>
      </c>
      <c r="T24" s="5">
        <f>ROUND('Vendas de Veículos'!T25*(1-'Frota Nacional 2021'!T$21),0)</f>
        <v>0</v>
      </c>
      <c r="U24" s="5">
        <f>ROUND('Vendas de Veículos'!U25*(1-'Frota Nacional 2021'!U$21),0)</f>
        <v>0</v>
      </c>
      <c r="V24" s="5">
        <f>ROUND('Vendas de Veículos'!V25*(1-'Frota Nacional 2021'!V$21),0)</f>
        <v>0</v>
      </c>
      <c r="W24" s="5">
        <f>ROUND('Vendas de Veículos'!W25*(1-'Frota Nacional 2021'!W$21),0)</f>
        <v>0</v>
      </c>
      <c r="X24" s="5">
        <f>ROUND('Vendas de Veículos'!X25*(1-'Frota Nacional 2021'!X$21),0)</f>
        <v>0</v>
      </c>
      <c r="Y24" s="5">
        <f>ROUND('Vendas de Veículos'!Y25*(1-'Frota Nacional 2021'!Y$21),0)</f>
        <v>0</v>
      </c>
      <c r="Z24" s="5">
        <f>ROUND('Vendas de Veículos'!Z25*(1-'Frota Nacional 2021'!Z$21),0)</f>
        <v>0</v>
      </c>
      <c r="AA24" s="5">
        <f>ROUND('Vendas de Veículos'!AA25*(1-'Frota Nacional 2021'!AA$21),0)</f>
        <v>0</v>
      </c>
      <c r="AB24" s="5">
        <f>ROUND('Vendas de Veículos'!AB25*(1-'Frota Nacional 2021'!AB$21),0)</f>
        <v>0</v>
      </c>
      <c r="AC24" s="5">
        <f>ROUND('Vendas de Veículos'!AC25*(1-'Frota Nacional 2021'!AC$21),0)</f>
        <v>0</v>
      </c>
      <c r="AD24" s="5">
        <f>ROUND('Vendas de Veículos'!AD25*(1-'Frota Nacional 2021'!AD$21),0)</f>
        <v>0</v>
      </c>
      <c r="AE24" s="5">
        <f>ROUND('Vendas de Veículos'!AE25*(1-'Frota Nacional 2021'!AE$21),0)</f>
        <v>0</v>
      </c>
      <c r="AF24" s="5">
        <f>ROUND('Vendas de Veículos'!AF25*(1-'Frota Nacional 2021'!AF$21),0)</f>
        <v>0</v>
      </c>
      <c r="AG24" s="5">
        <f>ROUND('Vendas de Veículos'!AG25*(1-'Frota Nacional 2021'!AG$21),0)</f>
        <v>0</v>
      </c>
      <c r="AH24" s="5">
        <f>ROUND('Vendas de Veículos'!AH25*(1-'Frota Nacional 2021'!AH$21),0)</f>
        <v>0</v>
      </c>
      <c r="AI24" s="5">
        <f>ROUND('Vendas de Veículos'!AI25*(1-'Frota Nacional 2021'!AI$21),0)</f>
        <v>0</v>
      </c>
      <c r="AJ24" s="5">
        <f>ROUND('Vendas de Veículos'!AJ25*(1-'Frota Nacional 2021'!AJ$21),0)</f>
        <v>0</v>
      </c>
      <c r="AK24" s="5">
        <f>ROUND('Vendas de Veículos'!AK25*(1-'Frota Nacional 2021'!AK$21),0)</f>
        <v>0</v>
      </c>
      <c r="AL24" s="5">
        <f>ROUND('Vendas de Veículos'!AL25*(1-'Frota Nacional 2021'!AL$21),0)</f>
        <v>0</v>
      </c>
      <c r="AM24" s="5">
        <f>ROUND('Vendas de Veículos'!AM25*(1-'Frota Nacional 2021'!AM$21),0)</f>
        <v>0</v>
      </c>
      <c r="AN24" s="5">
        <f>ROUND('Vendas de Veículos'!AN25*(1-'Frota Nacional 2021'!AN$21),0)</f>
        <v>0</v>
      </c>
      <c r="AO24" s="5">
        <f>ROUND('Vendas de Veículos'!AO25*(1-'Frota Nacional 2021'!AO$21),0)</f>
        <v>0</v>
      </c>
      <c r="AP24" s="5">
        <f>ROUND('Vendas de Veículos'!AP25*(1-'Frota Nacional 2021'!AP$21),0)</f>
        <v>0</v>
      </c>
      <c r="AQ24" s="5">
        <f>ROUND('Vendas de Veículos'!AQ25*(1-'Frota Nacional 2021'!AQ$21),0)</f>
        <v>0</v>
      </c>
      <c r="AR24" s="5">
        <f>ROUND('Vendas de Veículos'!AR25*(1-'Frota Nacional 2021'!AR$21),0)</f>
        <v>0</v>
      </c>
      <c r="AS24" s="5">
        <f>ROUND('Vendas de Veículos'!AS25*(1-'Frota Nacional 2021'!AS$21),0)</f>
        <v>0</v>
      </c>
      <c r="AT24" s="5">
        <f>ROUND('Vendas de Veículos'!AT25*(1-'Frota Nacional 2021'!AT$21),0)</f>
        <v>0</v>
      </c>
      <c r="AU24" s="5">
        <f>ROUND('Vendas de Veículos'!AU25*(1-'Frota Nacional 2021'!AU$21),0)</f>
        <v>0</v>
      </c>
      <c r="AV24" s="5">
        <f>ROUND('Vendas de Veículos'!AV25*(1-'Frota Nacional 2021'!AV$21),0)</f>
        <v>0</v>
      </c>
      <c r="AW24" s="5">
        <f>ROUND('Vendas de Veículos'!AW25*(1-'Frota Nacional 2021'!AW$21),0)</f>
        <v>0</v>
      </c>
      <c r="AX24" s="5">
        <f>ROUND('Vendas de Veículos'!AX25*(1-'Frota Nacional 2021'!AX$21),0)</f>
        <v>0</v>
      </c>
      <c r="AY24" s="5">
        <f>ROUND('Vendas de Veículos'!AY25*(1-'Frota Nacional 2021'!AY$21),0)</f>
        <v>0</v>
      </c>
      <c r="AZ24" s="5">
        <f>ROUND('Vendas de Veículos'!AZ25*(1-'Frota Nacional 2021'!AZ$21),0)</f>
        <v>0</v>
      </c>
      <c r="BA24" s="5">
        <f>ROUND('Vendas de Veículos'!BA25*(1-'Frota Nacional 2021'!BA$21),0)</f>
        <v>0</v>
      </c>
      <c r="BB24" s="5">
        <f>ROUND('Vendas de Veículos'!BB25*(1-'Frota Nacional 2021'!BB$21),0)</f>
        <v>0</v>
      </c>
      <c r="BC24" s="5">
        <f>ROUND('Vendas de Veículos'!BC25*(1-'Frota Nacional 2021'!BC$21),0)</f>
        <v>0</v>
      </c>
      <c r="BD24" s="5">
        <f>ROUND('Vendas de Veículos'!BD25*(1-'Frota Nacional 2021'!BD$21),0)</f>
        <v>0</v>
      </c>
      <c r="BE24" s="5">
        <f>ROUND('Vendas de Veículos'!BE25*(1-'Frota Nacional 2021'!BE$21),0)</f>
        <v>0</v>
      </c>
      <c r="BF24" s="5">
        <f>ROUND('Vendas de Veículos'!BF25*(1-'Frota Nacional 2021'!BF$21),0)</f>
        <v>0</v>
      </c>
      <c r="BG24" s="5">
        <f>ROUND('Vendas de Veículos'!BG25*(1-'Frota Nacional 2021'!BG$21),0)</f>
        <v>0</v>
      </c>
      <c r="BH24" s="5">
        <f>ROUND('Vendas de Veículos'!BH25*(1-'Frota Nacional 2021'!BH$21),0)</f>
        <v>1</v>
      </c>
      <c r="BI24" s="5">
        <f>ROUND('Vendas de Veículos'!BI25*(1-'Frota Nacional 2021'!BI$21),0)</f>
        <v>0</v>
      </c>
      <c r="BJ24" s="5">
        <f>ROUND('Vendas de Veículos'!BJ25*(1-'Frota Nacional 2021'!BJ$21),0)</f>
        <v>0</v>
      </c>
      <c r="BK24" s="5">
        <f>ROUND('Vendas de Veículos'!BK25*(1-'Frota Nacional 2021'!BK$21),0)</f>
        <v>1</v>
      </c>
      <c r="BL24" s="5">
        <f>ROUND('Vendas de Veículos'!BL25*(1-'Frota Nacional 2021'!BL$21),0)</f>
        <v>0</v>
      </c>
      <c r="BM24" s="5">
        <f>ROUND('Vendas de Veículos'!BM25*(1-'Frota Nacional 2021'!BM$21),0)</f>
        <v>3</v>
      </c>
      <c r="BN24" s="5">
        <f>ROUND('Vendas de Veículos'!BN25*(1-'Frota Nacional 2021'!BN$21),0)</f>
        <v>29</v>
      </c>
      <c r="BO24" s="5">
        <f>ROUND('Vendas de Veículos'!BO25*(1-'Frota Nacional 2021'!BO$21),0)</f>
        <v>23</v>
      </c>
      <c r="BP24" s="5">
        <f>ROUND('Vendas de Veículos'!BP25*(1-'Frota Nacional 2021'!BP$21),0)</f>
        <v>293</v>
      </c>
    </row>
    <row r="25" spans="2:68" x14ac:dyDescent="0.35">
      <c r="B25" s="14" t="s">
        <v>20</v>
      </c>
      <c r="C25" s="14" t="s">
        <v>21</v>
      </c>
      <c r="D25" s="5">
        <f>ROUND('Vendas de Veículos'!D26*(1-'Frota Nacional 2021'!D$21),0)</f>
        <v>0</v>
      </c>
      <c r="E25" s="5">
        <f>ROUND('Vendas de Veículos'!E26*(1-'Frota Nacional 2021'!E$21),0)</f>
        <v>0</v>
      </c>
      <c r="F25" s="5">
        <f>ROUND('Vendas de Veículos'!F26*(1-'Frota Nacional 2021'!F$21),0)</f>
        <v>0</v>
      </c>
      <c r="G25" s="5">
        <f>ROUND('Vendas de Veículos'!G26*(1-'Frota Nacional 2021'!G$21),0)</f>
        <v>0</v>
      </c>
      <c r="H25" s="5">
        <f>ROUND('Vendas de Veículos'!H26*(1-'Frota Nacional 2021'!H$21),0)</f>
        <v>0</v>
      </c>
      <c r="I25" s="5">
        <f>ROUND('Vendas de Veículos'!I26*(1-'Frota Nacional 2021'!I$21),0)</f>
        <v>0</v>
      </c>
      <c r="J25" s="5">
        <f>ROUND('Vendas de Veículos'!J26*(1-'Frota Nacional 2021'!J$21),0)</f>
        <v>0</v>
      </c>
      <c r="K25" s="5">
        <f>ROUND('Vendas de Veículos'!K26*(1-'Frota Nacional 2021'!K$21),0)</f>
        <v>0</v>
      </c>
      <c r="L25" s="5">
        <f>ROUND('Vendas de Veículos'!L26*(1-'Frota Nacional 2021'!L$21),0)</f>
        <v>0</v>
      </c>
      <c r="M25" s="5">
        <f>ROUND('Vendas de Veículos'!M26*(1-'Frota Nacional 2021'!M$21),0)</f>
        <v>0</v>
      </c>
      <c r="N25" s="5">
        <f>ROUND('Vendas de Veículos'!N26*(1-'Frota Nacional 2021'!N$21),0)</f>
        <v>0</v>
      </c>
      <c r="O25" s="5">
        <f>ROUND('Vendas de Veículos'!O26*(1-'Frota Nacional 2021'!O$21),0)</f>
        <v>0</v>
      </c>
      <c r="P25" s="5">
        <f>ROUND('Vendas de Veículos'!P26*(1-'Frota Nacional 2021'!P$21),0)</f>
        <v>0</v>
      </c>
      <c r="Q25" s="5">
        <f>ROUND('Vendas de Veículos'!Q26*(1-'Frota Nacional 2021'!Q$21),0)</f>
        <v>0</v>
      </c>
      <c r="R25" s="5">
        <f>ROUND('Vendas de Veículos'!R26*(1-'Frota Nacional 2021'!R$21),0)</f>
        <v>0</v>
      </c>
      <c r="S25" s="5">
        <f>ROUND('Vendas de Veículos'!S26*(1-'Frota Nacional 2021'!S$21),0)</f>
        <v>0</v>
      </c>
      <c r="T25" s="5">
        <f>ROUND('Vendas de Veículos'!T26*(1-'Frota Nacional 2021'!T$21),0)</f>
        <v>0</v>
      </c>
      <c r="U25" s="5">
        <f>ROUND('Vendas de Veículos'!U26*(1-'Frota Nacional 2021'!U$21),0)</f>
        <v>0</v>
      </c>
      <c r="V25" s="5">
        <f>ROUND('Vendas de Veículos'!V26*(1-'Frota Nacional 2021'!V$21),0)</f>
        <v>0</v>
      </c>
      <c r="W25" s="5">
        <f>ROUND('Vendas de Veículos'!W26*(1-'Frota Nacional 2021'!W$21),0)</f>
        <v>0</v>
      </c>
      <c r="X25" s="5">
        <f>ROUND('Vendas de Veículos'!X26*(1-'Frota Nacional 2021'!X$21),0)</f>
        <v>0</v>
      </c>
      <c r="Y25" s="5">
        <f>ROUND('Vendas de Veículos'!Y26*(1-'Frota Nacional 2021'!Y$21),0)</f>
        <v>0</v>
      </c>
      <c r="Z25" s="5">
        <f>ROUND('Vendas de Veículos'!Z26*(1-'Frota Nacional 2021'!Z$21),0)</f>
        <v>0</v>
      </c>
      <c r="AA25" s="5">
        <f>ROUND('Vendas de Veículos'!AA26*(1-'Frota Nacional 2021'!AA$21),0)</f>
        <v>0</v>
      </c>
      <c r="AB25" s="5">
        <f>ROUND('Vendas de Veículos'!AB26*(1-'Frota Nacional 2021'!AB$21),0)</f>
        <v>0</v>
      </c>
      <c r="AC25" s="5">
        <f>ROUND('Vendas de Veículos'!AC26*(1-'Frota Nacional 2021'!AC$21),0)</f>
        <v>0</v>
      </c>
      <c r="AD25" s="5">
        <f>ROUND('Vendas de Veículos'!AD26*(1-'Frota Nacional 2021'!AD$21),0)</f>
        <v>0</v>
      </c>
      <c r="AE25" s="5">
        <f>ROUND('Vendas de Veículos'!AE26*(1-'Frota Nacional 2021'!AE$21),0)</f>
        <v>0</v>
      </c>
      <c r="AF25" s="5">
        <f>ROUND('Vendas de Veículos'!AF26*(1-'Frota Nacional 2021'!AF$21),0)</f>
        <v>0</v>
      </c>
      <c r="AG25" s="5">
        <f>ROUND('Vendas de Veículos'!AG26*(1-'Frota Nacional 2021'!AG$21),0)</f>
        <v>0</v>
      </c>
      <c r="AH25" s="5">
        <f>ROUND('Vendas de Veículos'!AH26*(1-'Frota Nacional 2021'!AH$21),0)</f>
        <v>0</v>
      </c>
      <c r="AI25" s="5">
        <f>ROUND('Vendas de Veículos'!AI26*(1-'Frota Nacional 2021'!AI$21),0)</f>
        <v>0</v>
      </c>
      <c r="AJ25" s="5">
        <f>ROUND('Vendas de Veículos'!AJ26*(1-'Frota Nacional 2021'!AJ$21),0)</f>
        <v>0</v>
      </c>
      <c r="AK25" s="5">
        <f>ROUND('Vendas de Veículos'!AK26*(1-'Frota Nacional 2021'!AK$21),0)</f>
        <v>0</v>
      </c>
      <c r="AL25" s="5">
        <f>ROUND('Vendas de Veículos'!AL26*(1-'Frota Nacional 2021'!AL$21),0)</f>
        <v>0</v>
      </c>
      <c r="AM25" s="5">
        <f>ROUND('Vendas de Veículos'!AM26*(1-'Frota Nacional 2021'!AM$21),0)</f>
        <v>0</v>
      </c>
      <c r="AN25" s="5">
        <f>ROUND('Vendas de Veículos'!AN26*(1-'Frota Nacional 2021'!AN$21),0)</f>
        <v>0</v>
      </c>
      <c r="AO25" s="5">
        <f>ROUND('Vendas de Veículos'!AO26*(1-'Frota Nacional 2021'!AO$21),0)</f>
        <v>0</v>
      </c>
      <c r="AP25" s="5">
        <f>ROUND('Vendas de Veículos'!AP26*(1-'Frota Nacional 2021'!AP$21),0)</f>
        <v>0</v>
      </c>
      <c r="AQ25" s="5">
        <f>ROUND('Vendas de Veículos'!AQ26*(1-'Frota Nacional 2021'!AQ$21),0)</f>
        <v>0</v>
      </c>
      <c r="AR25" s="5">
        <f>ROUND('Vendas de Veículos'!AR26*(1-'Frota Nacional 2021'!AR$21),0)</f>
        <v>0</v>
      </c>
      <c r="AS25" s="5">
        <f>ROUND('Vendas de Veículos'!AS26*(1-'Frota Nacional 2021'!AS$21),0)</f>
        <v>0</v>
      </c>
      <c r="AT25" s="5">
        <f>ROUND('Vendas de Veículos'!AT26*(1-'Frota Nacional 2021'!AT$21),0)</f>
        <v>0</v>
      </c>
      <c r="AU25" s="5">
        <f>ROUND('Vendas de Veículos'!AU26*(1-'Frota Nacional 2021'!AU$21),0)</f>
        <v>0</v>
      </c>
      <c r="AV25" s="5">
        <f>ROUND('Vendas de Veículos'!AV26*(1-'Frota Nacional 2021'!AV$21),0)</f>
        <v>0</v>
      </c>
      <c r="AW25" s="5">
        <f>ROUND('Vendas de Veículos'!AW26*(1-'Frota Nacional 2021'!AW$21),0)</f>
        <v>0</v>
      </c>
      <c r="AX25" s="5">
        <f>ROUND('Vendas de Veículos'!AX26*(1-'Frota Nacional 2021'!AX$21),0)</f>
        <v>0</v>
      </c>
      <c r="AY25" s="5">
        <f>ROUND('Vendas de Veículos'!AY26*(1-'Frota Nacional 2021'!AY$21),0)</f>
        <v>0</v>
      </c>
      <c r="AZ25" s="5">
        <f>ROUND('Vendas de Veículos'!AZ26*(1-'Frota Nacional 2021'!AZ$21),0)</f>
        <v>0</v>
      </c>
      <c r="BA25" s="5">
        <f>ROUND('Vendas de Veículos'!BA26*(1-'Frota Nacional 2021'!BA$21),0)</f>
        <v>1</v>
      </c>
      <c r="BB25" s="5">
        <f>ROUND('Vendas de Veículos'!BB26*(1-'Frota Nacional 2021'!BB$21),0)</f>
        <v>0</v>
      </c>
      <c r="BC25" s="5">
        <f>ROUND('Vendas de Veículos'!BC26*(1-'Frota Nacional 2021'!BC$21),0)</f>
        <v>0</v>
      </c>
      <c r="BD25" s="5">
        <f>ROUND('Vendas de Veículos'!BD26*(1-'Frota Nacional 2021'!BD$21),0)</f>
        <v>6</v>
      </c>
      <c r="BE25" s="5">
        <f>ROUND('Vendas de Veículos'!BE26*(1-'Frota Nacional 2021'!BE$21),0)</f>
        <v>5</v>
      </c>
      <c r="BF25" s="5">
        <f>ROUND('Vendas de Veículos'!BF26*(1-'Frota Nacional 2021'!BF$21),0)</f>
        <v>7</v>
      </c>
      <c r="BG25" s="5">
        <f>ROUND('Vendas de Veículos'!BG26*(1-'Frota Nacional 2021'!BG$21),0)</f>
        <v>2</v>
      </c>
      <c r="BH25" s="5">
        <f>ROUND('Vendas de Veículos'!BH26*(1-'Frota Nacional 2021'!BH$21),0)</f>
        <v>3</v>
      </c>
      <c r="BI25" s="5">
        <f>ROUND('Vendas de Veículos'!BI26*(1-'Frota Nacional 2021'!BI$21),0)</f>
        <v>4</v>
      </c>
      <c r="BJ25" s="5">
        <f>ROUND('Vendas de Veículos'!BJ26*(1-'Frota Nacional 2021'!BJ$21),0)</f>
        <v>1</v>
      </c>
      <c r="BK25" s="5">
        <f>ROUND('Vendas de Veículos'!BK26*(1-'Frota Nacional 2021'!BK$21),0)</f>
        <v>0</v>
      </c>
      <c r="BL25" s="5">
        <f>ROUND('Vendas de Veículos'!BL26*(1-'Frota Nacional 2021'!BL$21),0)</f>
        <v>0</v>
      </c>
      <c r="BM25" s="5">
        <f>ROUND('Vendas de Veículos'!BM26*(1-'Frota Nacional 2021'!BM$21),0)</f>
        <v>1</v>
      </c>
      <c r="BN25" s="5">
        <f>ROUND('Vendas de Veículos'!BN26*(1-'Frota Nacional 2021'!BN$21),0)</f>
        <v>10</v>
      </c>
      <c r="BO25" s="5">
        <f>ROUND('Vendas de Veículos'!BO26*(1-'Frota Nacional 2021'!BO$21),0)</f>
        <v>45</v>
      </c>
      <c r="BP25" s="5">
        <f>ROUND('Vendas de Veículos'!BP26*(1-'Frota Nacional 2021'!BP$21),0)</f>
        <v>93</v>
      </c>
    </row>
    <row r="26" spans="2:68" x14ac:dyDescent="0.35">
      <c r="B26" s="14" t="s">
        <v>20</v>
      </c>
      <c r="C26" s="14" t="s">
        <v>19</v>
      </c>
      <c r="D26" s="5">
        <f>ROUND('Vendas de Veículos'!D27*(1-'Frota Nacional 2021'!D$21),0)</f>
        <v>206</v>
      </c>
      <c r="E26" s="5">
        <f>ROUND('Vendas de Veículos'!E27*(1-'Frota Nacional 2021'!E$21),0)</f>
        <v>314</v>
      </c>
      <c r="F26" s="5">
        <f>ROUND('Vendas de Veículos'!F27*(1-'Frota Nacional 2021'!F$21),0)</f>
        <v>3</v>
      </c>
      <c r="G26" s="5">
        <f>ROUND('Vendas de Veículos'!G27*(1-'Frota Nacional 2021'!G$21),0)</f>
        <v>323</v>
      </c>
      <c r="H26" s="5">
        <f>ROUND('Vendas de Veículos'!H27*(1-'Frota Nacional 2021'!H$21),0)</f>
        <v>207</v>
      </c>
      <c r="I26" s="5">
        <f>ROUND('Vendas de Veículos'!I27*(1-'Frota Nacional 2021'!I$21),0)</f>
        <v>293</v>
      </c>
      <c r="J26" s="5">
        <f>ROUND('Vendas de Veículos'!J27*(1-'Frota Nacional 2021'!J$21),0)</f>
        <v>258</v>
      </c>
      <c r="K26" s="5">
        <f>ROUND('Vendas de Veículos'!K27*(1-'Frota Nacional 2021'!K$21),0)</f>
        <v>259</v>
      </c>
      <c r="L26" s="5">
        <f>ROUND('Vendas de Veículos'!L27*(1-'Frota Nacional 2021'!L$21),0)</f>
        <v>348</v>
      </c>
      <c r="M26" s="5">
        <f>ROUND('Vendas de Veículos'!M27*(1-'Frota Nacional 2021'!M$21),0)</f>
        <v>581</v>
      </c>
      <c r="N26" s="5">
        <f>ROUND('Vendas de Veículos'!N27*(1-'Frota Nacional 2021'!N$21),0)</f>
        <v>614</v>
      </c>
      <c r="O26" s="5">
        <f>ROUND('Vendas de Veículos'!O27*(1-'Frota Nacional 2021'!O$21),0)</f>
        <v>1008</v>
      </c>
      <c r="P26" s="5">
        <f>ROUND('Vendas de Veículos'!P27*(1-'Frota Nacional 2021'!P$21),0)</f>
        <v>1231</v>
      </c>
      <c r="Q26" s="5">
        <f>ROUND('Vendas de Veículos'!Q27*(1-'Frota Nacional 2021'!Q$21),0)</f>
        <v>17</v>
      </c>
      <c r="R26" s="5">
        <f>ROUND('Vendas de Veículos'!R27*(1-'Frota Nacional 2021'!R$21),0)</f>
        <v>1888</v>
      </c>
      <c r="S26" s="5">
        <f>ROUND('Vendas de Veículos'!S27*(1-'Frota Nacional 2021'!S$21),0)</f>
        <v>2876</v>
      </c>
      <c r="T26" s="5">
        <f>ROUND('Vendas de Veículos'!T27*(1-'Frota Nacional 2021'!T$21),0)</f>
        <v>401</v>
      </c>
      <c r="U26" s="5">
        <f>ROUND('Vendas de Veículos'!U27*(1-'Frota Nacional 2021'!U$21),0)</f>
        <v>4711</v>
      </c>
      <c r="V26" s="5">
        <f>ROUND('Vendas de Veículos'!V27*(1-'Frota Nacional 2021'!V$21),0)</f>
        <v>6529</v>
      </c>
      <c r="W26" s="5">
        <f>ROUND('Vendas de Veículos'!W27*(1-'Frota Nacional 2021'!W$21),0)</f>
        <v>8854</v>
      </c>
      <c r="X26" s="5">
        <f>ROUND('Vendas de Veículos'!X27*(1-'Frota Nacional 2021'!X$21),0)</f>
        <v>12740</v>
      </c>
      <c r="Y26" s="5">
        <f>ROUND('Vendas de Veículos'!Y27*(1-'Frota Nacional 2021'!Y$21),0)</f>
        <v>12274</v>
      </c>
      <c r="Z26" s="5">
        <f>ROUND('Vendas de Veículos'!Z27*(1-'Frota Nacional 2021'!Z$21),0)</f>
        <v>13182</v>
      </c>
      <c r="AA26" s="5">
        <f>ROUND('Vendas de Veículos'!AA27*(1-'Frota Nacional 2021'!AA$21),0)</f>
        <v>1501</v>
      </c>
      <c r="AB26" s="5">
        <f>ROUND('Vendas de Veículos'!AB27*(1-'Frota Nacional 2021'!AB$21),0)</f>
        <v>10963</v>
      </c>
      <c r="AC26" s="5">
        <f>ROUND('Vendas de Veículos'!AC27*(1-'Frota Nacional 2021'!AC$21),0)</f>
        <v>8712</v>
      </c>
      <c r="AD26" s="5">
        <f>ROUND('Vendas de Veículos'!AD27*(1-'Frota Nacional 2021'!AD$21),0)</f>
        <v>7577</v>
      </c>
      <c r="AE26" s="5">
        <f>ROUND('Vendas de Veículos'!AE27*(1-'Frota Nacional 2021'!AE$21),0)</f>
        <v>10186</v>
      </c>
      <c r="AF26" s="5">
        <f>ROUND('Vendas de Veículos'!AF27*(1-'Frota Nacional 2021'!AF$21),0)</f>
        <v>14712</v>
      </c>
      <c r="AG26" s="5">
        <f>ROUND('Vendas de Veículos'!AG27*(1-'Frota Nacional 2021'!AG$21),0)</f>
        <v>20738</v>
      </c>
      <c r="AH26" s="5">
        <f>ROUND('Vendas de Veículos'!AH27*(1-'Frota Nacional 2021'!AH$21),0)</f>
        <v>17749</v>
      </c>
      <c r="AI26" s="5">
        <f>ROUND('Vendas de Veículos'!AI27*(1-'Frota Nacional 2021'!AI$21),0)</f>
        <v>18745</v>
      </c>
      <c r="AJ26" s="5">
        <f>ROUND('Vendas de Veículos'!AJ27*(1-'Frota Nacional 2021'!AJ$21),0)</f>
        <v>17675</v>
      </c>
      <c r="AK26" s="5">
        <f>ROUND('Vendas de Veículos'!AK27*(1-'Frota Nacional 2021'!AK$21),0)</f>
        <v>16245</v>
      </c>
      <c r="AL26" s="5">
        <f>ROUND('Vendas de Veículos'!AL27*(1-'Frota Nacional 2021'!AL$21),0)</f>
        <v>17460</v>
      </c>
      <c r="AM26" s="5">
        <f>ROUND('Vendas de Veículos'!AM27*(1-'Frota Nacional 2021'!AM$21),0)</f>
        <v>11555</v>
      </c>
      <c r="AN26" s="5">
        <f>ROUND('Vendas de Veículos'!AN27*(1-'Frota Nacional 2021'!AN$21),0)</f>
        <v>18454</v>
      </c>
      <c r="AO26" s="5">
        <f>ROUND('Vendas de Veículos'!AO27*(1-'Frota Nacional 2021'!AO$21),0)</f>
        <v>26829</v>
      </c>
      <c r="AP26" s="5">
        <f>ROUND('Vendas de Veículos'!AP27*(1-'Frota Nacional 2021'!AP$21),0)</f>
        <v>31983</v>
      </c>
      <c r="AQ26" s="5">
        <f>ROUND('Vendas de Veículos'!AQ27*(1-'Frota Nacional 2021'!AQ$21),0)</f>
        <v>24317</v>
      </c>
      <c r="AR26" s="5">
        <f>ROUND('Vendas de Veículos'!AR27*(1-'Frota Nacional 2021'!AR$21),0)</f>
        <v>33511</v>
      </c>
      <c r="AS26" s="5">
        <f>ROUND('Vendas de Veículos'!AS27*(1-'Frota Nacional 2021'!AS$21),0)</f>
        <v>33938</v>
      </c>
      <c r="AT26" s="5">
        <f>ROUND('Vendas de Veículos'!AT27*(1-'Frota Nacional 2021'!AT$21),0)</f>
        <v>34258</v>
      </c>
      <c r="AU26" s="5">
        <f>ROUND('Vendas de Veículos'!AU27*(1-'Frota Nacional 2021'!AU$21),0)</f>
        <v>48971</v>
      </c>
      <c r="AV26" s="5">
        <f>ROUND('Vendas de Veículos'!AV27*(1-'Frota Nacional 2021'!AV$21),0)</f>
        <v>54456</v>
      </c>
      <c r="AW26" s="5">
        <f>ROUND('Vendas de Veículos'!AW27*(1-'Frota Nacional 2021'!AW$21),0)</f>
        <v>51304</v>
      </c>
      <c r="AX26" s="5">
        <f>ROUND('Vendas de Veículos'!AX27*(1-'Frota Nacional 2021'!AX$21),0)</f>
        <v>54587</v>
      </c>
      <c r="AY26" s="5">
        <f>ROUND('Vendas de Veículos'!AY27*(1-'Frota Nacional 2021'!AY$21),0)</f>
        <v>71101</v>
      </c>
      <c r="AZ26" s="5">
        <f>ROUND('Vendas de Veículos'!AZ27*(1-'Frota Nacional 2021'!AZ$21),0)</f>
        <v>68044</v>
      </c>
      <c r="BA26" s="5">
        <f>ROUND('Vendas de Veículos'!BA27*(1-'Frota Nacional 2021'!BA$21),0)</f>
        <v>6682</v>
      </c>
      <c r="BB26" s="5">
        <f>ROUND('Vendas de Veículos'!BB27*(1-'Frota Nacional 2021'!BB$21),0)</f>
        <v>88861</v>
      </c>
      <c r="BC26" s="5">
        <f>ROUND('Vendas de Veículos'!BC27*(1-'Frota Nacional 2021'!BC$21),0)</f>
        <v>112590</v>
      </c>
      <c r="BD26" s="5">
        <f>ROUND('Vendas de Veículos'!BD27*(1-'Frota Nacional 2021'!BD$21),0)</f>
        <v>102961</v>
      </c>
      <c r="BE26" s="5">
        <f>ROUND('Vendas de Veículos'!BE27*(1-'Frota Nacional 2021'!BE$21),0)</f>
        <v>150116</v>
      </c>
      <c r="BF26" s="5">
        <f>ROUND('Vendas de Veículos'!BF27*(1-'Frota Nacional 2021'!BF$21),0)</f>
        <v>166614</v>
      </c>
      <c r="BG26" s="5">
        <f>ROUND('Vendas de Veículos'!BG27*(1-'Frota Nacional 2021'!BG$21),0)</f>
        <v>135492</v>
      </c>
      <c r="BH26" s="5">
        <f>ROUND('Vendas de Veículos'!BH27*(1-'Frota Nacional 2021'!BH$21),0)</f>
        <v>151669</v>
      </c>
      <c r="BI26" s="5">
        <f>ROUND('Vendas de Veículos'!BI27*(1-'Frota Nacional 2021'!BI$21),0)</f>
        <v>135281</v>
      </c>
      <c r="BJ26" s="5">
        <f>ROUND('Vendas de Veículos'!BJ27*(1-'Frota Nacional 2021'!BJ$21),0)</f>
        <v>71037</v>
      </c>
      <c r="BK26" s="5">
        <f>ROUND('Vendas de Veículos'!BK27*(1-'Frota Nacional 2021'!BK$21),0)</f>
        <v>50282</v>
      </c>
      <c r="BL26" s="5">
        <f>ROUND('Vendas de Veículos'!BL27*(1-'Frota Nacional 2021'!BL$21),0)</f>
        <v>51767</v>
      </c>
      <c r="BM26" s="5">
        <f>ROUND('Vendas de Veículos'!BM27*(1-'Frota Nacional 2021'!BM$21),0)</f>
        <v>75840</v>
      </c>
      <c r="BN26" s="5">
        <f>ROUND('Vendas de Veículos'!BN27*(1-'Frota Nacional 2021'!BN$21),0)</f>
        <v>101167</v>
      </c>
      <c r="BO26" s="5">
        <f>ROUND('Vendas de Veículos'!BO27*(1-'Frota Nacional 2021'!BO$21),0)</f>
        <v>89551</v>
      </c>
      <c r="BP26" s="5">
        <f>ROUND('Vendas de Veículos'!BP27*(1-'Frota Nacional 2021'!BP$21),0)</f>
        <v>128248</v>
      </c>
    </row>
    <row r="27" spans="2:68" x14ac:dyDescent="0.35">
      <c r="B27" s="15" t="s">
        <v>22</v>
      </c>
      <c r="C27" s="15" t="s">
        <v>10</v>
      </c>
      <c r="D27" s="10">
        <f>ROUND('Vendas de Veículos'!D29*(1-'Frota Nacional 2021'!D$21),0)</f>
        <v>0</v>
      </c>
      <c r="E27" s="10">
        <f>ROUND('Vendas de Veículos'!E29*(1-'Frota Nacional 2021'!E$21),0)</f>
        <v>0</v>
      </c>
      <c r="F27" s="10">
        <f>ROUND('Vendas de Veículos'!F29*(1-'Frota Nacional 2021'!F$21),0)</f>
        <v>10</v>
      </c>
      <c r="G27" s="10">
        <f>ROUND('Vendas de Veículos'!G29*(1-'Frota Nacional 2021'!G$21),0)</f>
        <v>17</v>
      </c>
      <c r="H27" s="10">
        <f>ROUND('Vendas de Veículos'!H29*(1-'Frota Nacional 2021'!H$21),0)</f>
        <v>7</v>
      </c>
      <c r="I27" s="10">
        <f>ROUND('Vendas de Veículos'!I29*(1-'Frota Nacional 2021'!I$21),0)</f>
        <v>6</v>
      </c>
      <c r="J27" s="10">
        <f>ROUND('Vendas de Veículos'!J29*(1-'Frota Nacional 2021'!J$21),0)</f>
        <v>5</v>
      </c>
      <c r="K27" s="10">
        <f>ROUND('Vendas de Veículos'!K29*(1-'Frota Nacional 2021'!K$21),0)</f>
        <v>3</v>
      </c>
      <c r="L27" s="10">
        <f>ROUND('Vendas de Veículos'!L29*(1-'Frota Nacional 2021'!L$21),0)</f>
        <v>1</v>
      </c>
      <c r="M27" s="10">
        <f>ROUND('Vendas de Veículos'!M29*(1-'Frota Nacional 2021'!M$21),0)</f>
        <v>1</v>
      </c>
      <c r="N27" s="10">
        <f>ROUND('Vendas de Veículos'!N29*(1-'Frota Nacional 2021'!N$21),0)</f>
        <v>1</v>
      </c>
      <c r="O27" s="10">
        <f>ROUND('Vendas de Veículos'!O29*(1-'Frota Nacional 2021'!O$21),0)</f>
        <v>0</v>
      </c>
      <c r="P27" s="10">
        <f>ROUND('Vendas de Veículos'!P29*(1-'Frota Nacional 2021'!P$21),0)</f>
        <v>0</v>
      </c>
      <c r="Q27" s="10">
        <f>ROUND('Vendas de Veículos'!Q29*(1-'Frota Nacional 2021'!Q$21),0)</f>
        <v>2</v>
      </c>
      <c r="R27" s="10">
        <f>ROUND('Vendas de Veículos'!R29*(1-'Frota Nacional 2021'!R$21),0)</f>
        <v>3</v>
      </c>
      <c r="S27" s="10">
        <f>ROUND('Vendas de Veículos'!S29*(1-'Frota Nacional 2021'!S$21),0)</f>
        <v>2</v>
      </c>
      <c r="T27" s="10">
        <f>ROUND('Vendas de Veículos'!T29*(1-'Frota Nacional 2021'!T$21),0)</f>
        <v>7</v>
      </c>
      <c r="U27" s="10">
        <f>ROUND('Vendas de Veículos'!U29*(1-'Frota Nacional 2021'!U$21),0)</f>
        <v>11</v>
      </c>
      <c r="V27" s="10">
        <f>ROUND('Vendas de Veículos'!V29*(1-'Frota Nacional 2021'!V$21),0)</f>
        <v>18</v>
      </c>
      <c r="W27" s="10">
        <f>ROUND('Vendas de Veículos'!W29*(1-'Frota Nacional 2021'!W$21),0)</f>
        <v>2</v>
      </c>
      <c r="X27" s="10">
        <f>ROUND('Vendas de Veículos'!X29*(1-'Frota Nacional 2021'!X$21),0)</f>
        <v>4</v>
      </c>
      <c r="Y27" s="10">
        <f>ROUND('Vendas de Veículos'!Y29*(1-'Frota Nacional 2021'!Y$21),0)</f>
        <v>0</v>
      </c>
      <c r="Z27" s="10">
        <f>ROUND('Vendas de Veículos'!Z29*(1-'Frota Nacional 2021'!Z$21),0)</f>
        <v>1</v>
      </c>
      <c r="AA27" s="10">
        <f>ROUND('Vendas de Veículos'!AA29*(1-'Frota Nacional 2021'!AA$21),0)</f>
        <v>0</v>
      </c>
      <c r="AB27" s="10">
        <f>ROUND('Vendas de Veículos'!AB29*(1-'Frota Nacional 2021'!AB$21),0)</f>
        <v>0</v>
      </c>
      <c r="AC27" s="10">
        <f>ROUND('Vendas de Veículos'!AC29*(1-'Frota Nacional 2021'!AC$21),0)</f>
        <v>0</v>
      </c>
      <c r="AD27" s="10">
        <f>ROUND('Vendas de Veículos'!AD29*(1-'Frota Nacional 2021'!AD$21),0)</f>
        <v>0</v>
      </c>
      <c r="AE27" s="10">
        <f>ROUND('Vendas de Veículos'!AE29*(1-'Frota Nacional 2021'!AE$21),0)</f>
        <v>0</v>
      </c>
      <c r="AF27" s="10">
        <f>ROUND('Vendas de Veículos'!AF29*(1-'Frota Nacional 2021'!AF$21),0)</f>
        <v>0</v>
      </c>
      <c r="AG27" s="10">
        <f>ROUND('Vendas de Veículos'!AG29*(1-'Frota Nacional 2021'!AG$21),0)</f>
        <v>0</v>
      </c>
      <c r="AH27" s="10">
        <f>ROUND('Vendas de Veículos'!AH29*(1-'Frota Nacional 2021'!AH$21),0)</f>
        <v>0</v>
      </c>
      <c r="AI27" s="10">
        <f>ROUND('Vendas de Veículos'!AI29*(1-'Frota Nacional 2021'!AI$21),0)</f>
        <v>0</v>
      </c>
      <c r="AJ27" s="10">
        <f>ROUND('Vendas de Veículos'!AJ29*(1-'Frota Nacional 2021'!AJ$21),0)</f>
        <v>0</v>
      </c>
      <c r="AK27" s="10">
        <f>ROUND('Vendas de Veículos'!AK29*(1-'Frota Nacional 2021'!AK$21),0)</f>
        <v>0</v>
      </c>
      <c r="AL27" s="10">
        <f>ROUND('Vendas de Veículos'!AL29*(1-'Frota Nacional 2021'!AL$21),0)</f>
        <v>0</v>
      </c>
      <c r="AM27" s="10">
        <f>ROUND('Vendas de Veículos'!AM29*(1-'Frota Nacional 2021'!AM$21),0)</f>
        <v>0</v>
      </c>
      <c r="AN27" s="10">
        <f>ROUND('Vendas de Veículos'!AN29*(1-'Frota Nacional 2021'!AN$21),0)</f>
        <v>0</v>
      </c>
      <c r="AO27" s="10">
        <f>ROUND('Vendas de Veículos'!AO29*(1-'Frota Nacional 2021'!AO$21),0)</f>
        <v>0</v>
      </c>
      <c r="AP27" s="10">
        <f>ROUND('Vendas de Veículos'!AP29*(1-'Frota Nacional 2021'!AP$21),0)</f>
        <v>0</v>
      </c>
      <c r="AQ27" s="10">
        <f>ROUND('Vendas de Veículos'!AQ29*(1-'Frota Nacional 2021'!AQ$21),0)</f>
        <v>0</v>
      </c>
      <c r="AR27" s="10">
        <f>ROUND('Vendas de Veículos'!AR29*(1-'Frota Nacional 2021'!AR$21),0)</f>
        <v>0</v>
      </c>
      <c r="AS27" s="10">
        <f>ROUND('Vendas de Veículos'!AS29*(1-'Frota Nacional 2021'!AS$21),0)</f>
        <v>0</v>
      </c>
      <c r="AT27" s="10">
        <f>ROUND('Vendas de Veículos'!AT29*(1-'Frota Nacional 2021'!AT$21),0)</f>
        <v>0</v>
      </c>
      <c r="AU27" s="10">
        <f>ROUND('Vendas de Veículos'!AU29*(1-'Frota Nacional 2021'!AU$21),0)</f>
        <v>0</v>
      </c>
      <c r="AV27" s="10">
        <f>ROUND('Vendas de Veículos'!AV29*(1-'Frota Nacional 2021'!AV$21),0)</f>
        <v>0</v>
      </c>
      <c r="AW27" s="10">
        <f>ROUND('Vendas de Veículos'!AW29*(1-'Frota Nacional 2021'!AW$21),0)</f>
        <v>0</v>
      </c>
      <c r="AX27" s="10">
        <f>ROUND('Vendas de Veículos'!AX29*(1-'Frota Nacional 2021'!AX$21),0)</f>
        <v>0</v>
      </c>
      <c r="AY27" s="10">
        <f>ROUND('Vendas de Veículos'!AY29*(1-'Frota Nacional 2021'!AY$21),0)</f>
        <v>0</v>
      </c>
      <c r="AZ27" s="10">
        <f>ROUND('Vendas de Veículos'!AZ29*(1-'Frota Nacional 2021'!AZ$21),0)</f>
        <v>0</v>
      </c>
      <c r="BA27" s="10">
        <f>ROUND('Vendas de Veículos'!BA29*(1-'Frota Nacional 2021'!BA$21),0)</f>
        <v>0</v>
      </c>
      <c r="BB27" s="10">
        <f>ROUND('Vendas de Veículos'!BB29*(1-'Frota Nacional 2021'!BB$21),0)</f>
        <v>0</v>
      </c>
      <c r="BC27" s="10">
        <f>ROUND('Vendas de Veículos'!BC29*(1-'Frota Nacional 2021'!BC$21),0)</f>
        <v>0</v>
      </c>
      <c r="BD27" s="10">
        <f>ROUND('Vendas de Veículos'!BD29*(1-'Frota Nacional 2021'!BD$21),0)</f>
        <v>0</v>
      </c>
      <c r="BE27" s="10">
        <f>ROUND('Vendas de Veículos'!BE29*(1-'Frota Nacional 2021'!BE$21),0)</f>
        <v>0</v>
      </c>
      <c r="BF27" s="10">
        <f>ROUND('Vendas de Veículos'!BF29*(1-'Frota Nacional 2021'!BF$21),0)</f>
        <v>0</v>
      </c>
      <c r="BG27" s="10">
        <f>ROUND('Vendas de Veículos'!BG29*(1-'Frota Nacional 2021'!BG$21),0)</f>
        <v>0</v>
      </c>
      <c r="BH27" s="10">
        <f>ROUND('Vendas de Veículos'!BH29*(1-'Frota Nacional 2021'!BH$21),0)</f>
        <v>0</v>
      </c>
      <c r="BI27" s="10">
        <f>ROUND('Vendas de Veículos'!BI29*(1-'Frota Nacional 2021'!BI$21),0)</f>
        <v>0</v>
      </c>
      <c r="BJ27" s="10">
        <f>ROUND('Vendas de Veículos'!BJ29*(1-'Frota Nacional 2021'!BJ$21),0)</f>
        <v>0</v>
      </c>
      <c r="BK27" s="10">
        <f>ROUND('Vendas de Veículos'!BK29*(1-'Frota Nacional 2021'!BK$21),0)</f>
        <v>0</v>
      </c>
      <c r="BL27" s="10">
        <f>ROUND('Vendas de Veículos'!BL29*(1-'Frota Nacional 2021'!BL$21),0)</f>
        <v>1</v>
      </c>
      <c r="BM27" s="10">
        <f>ROUND('Vendas de Veículos'!BM29*(1-'Frota Nacional 2021'!BM$21),0)</f>
        <v>3</v>
      </c>
      <c r="BN27" s="10">
        <f>ROUND('Vendas de Veículos'!BN29*(1-'Frota Nacional 2021'!BN$21),0)</f>
        <v>0</v>
      </c>
      <c r="BO27" s="10">
        <f>ROUND('Vendas de Veículos'!BO29*(1-'Frota Nacional 2021'!BO$21),0)</f>
        <v>1</v>
      </c>
      <c r="BP27" s="10">
        <f>ROUND('Vendas de Veículos'!BP29*(1-'Frota Nacional 2021'!BP$21),0)</f>
        <v>0</v>
      </c>
    </row>
    <row r="28" spans="2:68" x14ac:dyDescent="0.35">
      <c r="B28" s="15" t="s">
        <v>22</v>
      </c>
      <c r="C28" s="15" t="s">
        <v>12</v>
      </c>
      <c r="D28" s="11">
        <f>ROUND('Vendas de Veículos'!D30*(1-'Frota Nacional 2021'!D$21),0)</f>
        <v>0</v>
      </c>
      <c r="E28" s="11">
        <f>ROUND('Vendas de Veículos'!E30*(1-'Frota Nacional 2021'!E$21),0)</f>
        <v>0</v>
      </c>
      <c r="F28" s="11">
        <f>ROUND('Vendas de Veículos'!F30*(1-'Frota Nacional 2021'!F$21),0)</f>
        <v>0</v>
      </c>
      <c r="G28" s="11">
        <f>ROUND('Vendas de Veículos'!G30*(1-'Frota Nacional 2021'!G$21),0)</f>
        <v>0</v>
      </c>
      <c r="H28" s="11">
        <f>ROUND('Vendas de Veículos'!H30*(1-'Frota Nacional 2021'!H$21),0)</f>
        <v>0</v>
      </c>
      <c r="I28" s="11">
        <f>ROUND('Vendas de Veículos'!I30*(1-'Frota Nacional 2021'!I$21),0)</f>
        <v>0</v>
      </c>
      <c r="J28" s="11">
        <f>ROUND('Vendas de Veículos'!J30*(1-'Frota Nacional 2021'!J$21),0)</f>
        <v>0</v>
      </c>
      <c r="K28" s="11">
        <f>ROUND('Vendas de Veículos'!K30*(1-'Frota Nacional 2021'!K$21),0)</f>
        <v>0</v>
      </c>
      <c r="L28" s="11">
        <f>ROUND('Vendas de Veículos'!L30*(1-'Frota Nacional 2021'!L$21),0)</f>
        <v>0</v>
      </c>
      <c r="M28" s="11">
        <f>ROUND('Vendas de Veículos'!M30*(1-'Frota Nacional 2021'!M$21),0)</f>
        <v>0</v>
      </c>
      <c r="N28" s="11">
        <f>ROUND('Vendas de Veículos'!N30*(1-'Frota Nacional 2021'!N$21),0)</f>
        <v>0</v>
      </c>
      <c r="O28" s="11">
        <f>ROUND('Vendas de Veículos'!O30*(1-'Frota Nacional 2021'!O$21),0)</f>
        <v>0</v>
      </c>
      <c r="P28" s="11">
        <f>ROUND('Vendas de Veículos'!P30*(1-'Frota Nacional 2021'!P$21),0)</f>
        <v>0</v>
      </c>
      <c r="Q28" s="11">
        <f>ROUND('Vendas de Veículos'!Q30*(1-'Frota Nacional 2021'!Q$21),0)</f>
        <v>0</v>
      </c>
      <c r="R28" s="11">
        <f>ROUND('Vendas de Veículos'!R30*(1-'Frota Nacional 2021'!R$21),0)</f>
        <v>0</v>
      </c>
      <c r="S28" s="11">
        <f>ROUND('Vendas de Veículos'!S30*(1-'Frota Nacional 2021'!S$21),0)</f>
        <v>0</v>
      </c>
      <c r="T28" s="11">
        <f>ROUND('Vendas de Veículos'!T30*(1-'Frota Nacional 2021'!T$21),0)</f>
        <v>0</v>
      </c>
      <c r="U28" s="11">
        <f>ROUND('Vendas de Veículos'!U30*(1-'Frota Nacional 2021'!U$21),0)</f>
        <v>0</v>
      </c>
      <c r="V28" s="11">
        <f>ROUND('Vendas de Veículos'!V30*(1-'Frota Nacional 2021'!V$21),0)</f>
        <v>0</v>
      </c>
      <c r="W28" s="11">
        <f>ROUND('Vendas de Veículos'!W30*(1-'Frota Nacional 2021'!W$21),0)</f>
        <v>0</v>
      </c>
      <c r="X28" s="11">
        <f>ROUND('Vendas de Veículos'!X30*(1-'Frota Nacional 2021'!X$21),0)</f>
        <v>0</v>
      </c>
      <c r="Y28" s="11">
        <f>ROUND('Vendas de Veículos'!Y30*(1-'Frota Nacional 2021'!Y$21),0)</f>
        <v>0</v>
      </c>
      <c r="Z28" s="11">
        <f>ROUND('Vendas de Veículos'!Z30*(1-'Frota Nacional 2021'!Z$21),0)</f>
        <v>0</v>
      </c>
      <c r="AA28" s="11">
        <f>ROUND('Vendas de Veículos'!AA30*(1-'Frota Nacional 2021'!AA$21),0)</f>
        <v>0</v>
      </c>
      <c r="AB28" s="11">
        <f>ROUND('Vendas de Veículos'!AB30*(1-'Frota Nacional 2021'!AB$21),0)</f>
        <v>1</v>
      </c>
      <c r="AC28" s="11">
        <f>ROUND('Vendas de Veículos'!AC30*(1-'Frota Nacional 2021'!AC$21),0)</f>
        <v>1</v>
      </c>
      <c r="AD28" s="11">
        <f>ROUND('Vendas de Veículos'!AD30*(1-'Frota Nacional 2021'!AD$21),0)</f>
        <v>0</v>
      </c>
      <c r="AE28" s="11">
        <f>ROUND('Vendas de Veículos'!AE30*(1-'Frota Nacional 2021'!AE$21),0)</f>
        <v>4</v>
      </c>
      <c r="AF28" s="11">
        <f>ROUND('Vendas de Veículos'!AF30*(1-'Frota Nacional 2021'!AF$21),0)</f>
        <v>0</v>
      </c>
      <c r="AG28" s="11">
        <f>ROUND('Vendas de Veículos'!AG30*(1-'Frota Nacional 2021'!AG$21),0)</f>
        <v>0</v>
      </c>
      <c r="AH28" s="11">
        <f>ROUND('Vendas de Veículos'!AH30*(1-'Frota Nacional 2021'!AH$21),0)</f>
        <v>0</v>
      </c>
      <c r="AI28" s="11">
        <f>ROUND('Vendas de Veículos'!AI30*(1-'Frota Nacional 2021'!AI$21),0)</f>
        <v>0</v>
      </c>
      <c r="AJ28" s="11">
        <f>ROUND('Vendas de Veículos'!AJ30*(1-'Frota Nacional 2021'!AJ$21),0)</f>
        <v>0</v>
      </c>
      <c r="AK28" s="11">
        <f>ROUND('Vendas de Veículos'!AK30*(1-'Frota Nacional 2021'!AK$21),0)</f>
        <v>0</v>
      </c>
      <c r="AL28" s="11">
        <f>ROUND('Vendas de Veículos'!AL30*(1-'Frota Nacional 2021'!AL$21),0)</f>
        <v>0</v>
      </c>
      <c r="AM28" s="11">
        <f>ROUND('Vendas de Veículos'!AM30*(1-'Frota Nacional 2021'!AM$21),0)</f>
        <v>0</v>
      </c>
      <c r="AN28" s="11">
        <f>ROUND('Vendas de Veículos'!AN30*(1-'Frota Nacional 2021'!AN$21),0)</f>
        <v>0</v>
      </c>
      <c r="AO28" s="11">
        <f>ROUND('Vendas de Veículos'!AO30*(1-'Frota Nacional 2021'!AO$21),0)</f>
        <v>0</v>
      </c>
      <c r="AP28" s="11">
        <f>ROUND('Vendas de Veículos'!AP30*(1-'Frota Nacional 2021'!AP$21),0)</f>
        <v>0</v>
      </c>
      <c r="AQ28" s="11">
        <f>ROUND('Vendas de Veículos'!AQ30*(1-'Frota Nacional 2021'!AQ$21),0)</f>
        <v>0</v>
      </c>
      <c r="AR28" s="11">
        <f>ROUND('Vendas de Veículos'!AR30*(1-'Frota Nacional 2021'!AR$21),0)</f>
        <v>0</v>
      </c>
      <c r="AS28" s="11">
        <f>ROUND('Vendas de Veículos'!AS30*(1-'Frota Nacional 2021'!AS$21),0)</f>
        <v>0</v>
      </c>
      <c r="AT28" s="11">
        <f>ROUND('Vendas de Veículos'!AT30*(1-'Frota Nacional 2021'!AT$21),0)</f>
        <v>0</v>
      </c>
      <c r="AU28" s="11">
        <f>ROUND('Vendas de Veículos'!AU30*(1-'Frota Nacional 2021'!AU$21),0)</f>
        <v>0</v>
      </c>
      <c r="AV28" s="11">
        <f>ROUND('Vendas de Veículos'!AV30*(1-'Frota Nacional 2021'!AV$21),0)</f>
        <v>0</v>
      </c>
      <c r="AW28" s="11">
        <f>ROUND('Vendas de Veículos'!AW30*(1-'Frota Nacional 2021'!AW$21),0)</f>
        <v>0</v>
      </c>
      <c r="AX28" s="11">
        <f>ROUND('Vendas de Veículos'!AX30*(1-'Frota Nacional 2021'!AX$21),0)</f>
        <v>0</v>
      </c>
      <c r="AY28" s="11">
        <f>ROUND('Vendas de Veículos'!AY30*(1-'Frota Nacional 2021'!AY$21),0)</f>
        <v>0</v>
      </c>
      <c r="AZ28" s="11">
        <f>ROUND('Vendas de Veículos'!AZ30*(1-'Frota Nacional 2021'!AZ$21),0)</f>
        <v>0</v>
      </c>
      <c r="BA28" s="11">
        <f>ROUND('Vendas de Veículos'!BA30*(1-'Frota Nacional 2021'!BA$21),0)</f>
        <v>0</v>
      </c>
      <c r="BB28" s="11">
        <f>ROUND('Vendas de Veículos'!BB30*(1-'Frota Nacional 2021'!BB$21),0)</f>
        <v>0</v>
      </c>
      <c r="BC28" s="11">
        <f>ROUND('Vendas de Veículos'!BC30*(1-'Frota Nacional 2021'!BC$21),0)</f>
        <v>0</v>
      </c>
      <c r="BD28" s="11">
        <f>ROUND('Vendas de Veículos'!BD30*(1-'Frota Nacional 2021'!BD$21),0)</f>
        <v>0</v>
      </c>
      <c r="BE28" s="11">
        <f>ROUND('Vendas de Veículos'!BE30*(1-'Frota Nacional 2021'!BE$21),0)</f>
        <v>0</v>
      </c>
      <c r="BF28" s="11">
        <f>ROUND('Vendas de Veículos'!BF30*(1-'Frota Nacional 2021'!BF$21),0)</f>
        <v>0</v>
      </c>
      <c r="BG28" s="11">
        <f>ROUND('Vendas de Veículos'!BG30*(1-'Frota Nacional 2021'!BG$21),0)</f>
        <v>0</v>
      </c>
      <c r="BH28" s="11">
        <f>ROUND('Vendas de Veículos'!BH30*(1-'Frota Nacional 2021'!BH$21),0)</f>
        <v>0</v>
      </c>
      <c r="BI28" s="11">
        <f>ROUND('Vendas de Veículos'!BI30*(1-'Frota Nacional 2021'!BI$21),0)</f>
        <v>0</v>
      </c>
      <c r="BJ28" s="11">
        <f>ROUND('Vendas de Veículos'!BJ30*(1-'Frota Nacional 2021'!BJ$21),0)</f>
        <v>0</v>
      </c>
      <c r="BK28" s="11">
        <f>ROUND('Vendas de Veículos'!BK30*(1-'Frota Nacional 2021'!BK$21),0)</f>
        <v>0</v>
      </c>
      <c r="BL28" s="11">
        <f>ROUND('Vendas de Veículos'!BL30*(1-'Frota Nacional 2021'!BL$21),0)</f>
        <v>0</v>
      </c>
      <c r="BM28" s="11">
        <f>ROUND('Vendas de Veículos'!BM30*(1-'Frota Nacional 2021'!BM$21),0)</f>
        <v>0</v>
      </c>
      <c r="BN28" s="11">
        <f>ROUND('Vendas de Veículos'!BN30*(1-'Frota Nacional 2021'!BN$21),0)</f>
        <v>0</v>
      </c>
      <c r="BO28" s="11">
        <f>ROUND('Vendas de Veículos'!BO30*(1-'Frota Nacional 2021'!BO$21),0)</f>
        <v>0</v>
      </c>
      <c r="BP28" s="11">
        <f>ROUND('Vendas de Veículos'!BP30*(1-'Frota Nacional 2021'!BP$21),0)</f>
        <v>0</v>
      </c>
    </row>
    <row r="29" spans="2:68" x14ac:dyDescent="0.35">
      <c r="B29" s="15" t="s">
        <v>22</v>
      </c>
      <c r="C29" s="15" t="s">
        <v>14</v>
      </c>
      <c r="D29" s="10">
        <f>ROUND('Vendas de Veículos'!D31*(1-'Frota Nacional 2021'!D$21),0)</f>
        <v>0</v>
      </c>
      <c r="E29" s="10">
        <f>ROUND('Vendas de Veículos'!E31*(1-'Frota Nacional 2021'!E$21),0)</f>
        <v>0</v>
      </c>
      <c r="F29" s="10">
        <f>ROUND('Vendas de Veículos'!F31*(1-'Frota Nacional 2021'!F$21),0)</f>
        <v>0</v>
      </c>
      <c r="G29" s="10">
        <f>ROUND('Vendas de Veículos'!G31*(1-'Frota Nacional 2021'!G$21),0)</f>
        <v>0</v>
      </c>
      <c r="H29" s="10">
        <f>ROUND('Vendas de Veículos'!H31*(1-'Frota Nacional 2021'!H$21),0)</f>
        <v>0</v>
      </c>
      <c r="I29" s="10">
        <f>ROUND('Vendas de Veículos'!I31*(1-'Frota Nacional 2021'!I$21),0)</f>
        <v>0</v>
      </c>
      <c r="J29" s="10">
        <f>ROUND('Vendas de Veículos'!J31*(1-'Frota Nacional 2021'!J$21),0)</f>
        <v>0</v>
      </c>
      <c r="K29" s="10">
        <f>ROUND('Vendas de Veículos'!K31*(1-'Frota Nacional 2021'!K$21),0)</f>
        <v>0</v>
      </c>
      <c r="L29" s="10">
        <f>ROUND('Vendas de Veículos'!L31*(1-'Frota Nacional 2021'!L$21),0)</f>
        <v>0</v>
      </c>
      <c r="M29" s="10">
        <f>ROUND('Vendas de Veículos'!M31*(1-'Frota Nacional 2021'!M$21),0)</f>
        <v>0</v>
      </c>
      <c r="N29" s="10">
        <f>ROUND('Vendas de Veículos'!N31*(1-'Frota Nacional 2021'!N$21),0)</f>
        <v>0</v>
      </c>
      <c r="O29" s="10">
        <f>ROUND('Vendas de Veículos'!O31*(1-'Frota Nacional 2021'!O$21),0)</f>
        <v>0</v>
      </c>
      <c r="P29" s="10">
        <f>ROUND('Vendas de Veículos'!P31*(1-'Frota Nacional 2021'!P$21),0)</f>
        <v>0</v>
      </c>
      <c r="Q29" s="10">
        <f>ROUND('Vendas de Veículos'!Q31*(1-'Frota Nacional 2021'!Q$21),0)</f>
        <v>0</v>
      </c>
      <c r="R29" s="10">
        <f>ROUND('Vendas de Veículos'!R31*(1-'Frota Nacional 2021'!R$21),0)</f>
        <v>0</v>
      </c>
      <c r="S29" s="10">
        <f>ROUND('Vendas de Veículos'!S31*(1-'Frota Nacional 2021'!S$21),0)</f>
        <v>0</v>
      </c>
      <c r="T29" s="10">
        <f>ROUND('Vendas de Veículos'!T31*(1-'Frota Nacional 2021'!T$21),0)</f>
        <v>0</v>
      </c>
      <c r="U29" s="10">
        <f>ROUND('Vendas de Veículos'!U31*(1-'Frota Nacional 2021'!U$21),0)</f>
        <v>0</v>
      </c>
      <c r="V29" s="10">
        <f>ROUND('Vendas de Veículos'!V31*(1-'Frota Nacional 2021'!V$21),0)</f>
        <v>0</v>
      </c>
      <c r="W29" s="10">
        <f>ROUND('Vendas de Veículos'!W31*(1-'Frota Nacional 2021'!W$21),0)</f>
        <v>0</v>
      </c>
      <c r="X29" s="10">
        <f>ROUND('Vendas de Veículos'!X31*(1-'Frota Nacional 2021'!X$21),0)</f>
        <v>0</v>
      </c>
      <c r="Y29" s="10">
        <f>ROUND('Vendas de Veículos'!Y31*(1-'Frota Nacional 2021'!Y$21),0)</f>
        <v>0</v>
      </c>
      <c r="Z29" s="10">
        <f>ROUND('Vendas de Veículos'!Z31*(1-'Frota Nacional 2021'!Z$21),0)</f>
        <v>0</v>
      </c>
      <c r="AA29" s="10">
        <f>ROUND('Vendas de Veículos'!AA31*(1-'Frota Nacional 2021'!AA$21),0)</f>
        <v>0</v>
      </c>
      <c r="AB29" s="10">
        <f>ROUND('Vendas de Veículos'!AB31*(1-'Frota Nacional 2021'!AB$21),0)</f>
        <v>0</v>
      </c>
      <c r="AC29" s="10">
        <f>ROUND('Vendas de Veículos'!AC31*(1-'Frota Nacional 2021'!AC$21),0)</f>
        <v>0</v>
      </c>
      <c r="AD29" s="10">
        <f>ROUND('Vendas de Veículos'!AD31*(1-'Frota Nacional 2021'!AD$21),0)</f>
        <v>0</v>
      </c>
      <c r="AE29" s="10">
        <f>ROUND('Vendas de Veículos'!AE31*(1-'Frota Nacional 2021'!AE$21),0)</f>
        <v>0</v>
      </c>
      <c r="AF29" s="10">
        <f>ROUND('Vendas de Veículos'!AF31*(1-'Frota Nacional 2021'!AF$21),0)</f>
        <v>0</v>
      </c>
      <c r="AG29" s="10">
        <f>ROUND('Vendas de Veículos'!AG31*(1-'Frota Nacional 2021'!AG$21),0)</f>
        <v>0</v>
      </c>
      <c r="AH29" s="10">
        <f>ROUND('Vendas de Veículos'!AH31*(1-'Frota Nacional 2021'!AH$21),0)</f>
        <v>0</v>
      </c>
      <c r="AI29" s="10">
        <f>ROUND('Vendas de Veículos'!AI31*(1-'Frota Nacional 2021'!AI$21),0)</f>
        <v>0</v>
      </c>
      <c r="AJ29" s="10">
        <f>ROUND('Vendas de Veículos'!AJ31*(1-'Frota Nacional 2021'!AJ$21),0)</f>
        <v>0</v>
      </c>
      <c r="AK29" s="10">
        <f>ROUND('Vendas de Veículos'!AK31*(1-'Frota Nacional 2021'!AK$21),0)</f>
        <v>0</v>
      </c>
      <c r="AL29" s="10">
        <f>ROUND('Vendas de Veículos'!AL31*(1-'Frota Nacional 2021'!AL$21),0)</f>
        <v>0</v>
      </c>
      <c r="AM29" s="10">
        <f>ROUND('Vendas de Veículos'!AM31*(1-'Frota Nacional 2021'!AM$21),0)</f>
        <v>0</v>
      </c>
      <c r="AN29" s="10">
        <f>ROUND('Vendas de Veículos'!AN31*(1-'Frota Nacional 2021'!AN$21),0)</f>
        <v>0</v>
      </c>
      <c r="AO29" s="10">
        <f>ROUND('Vendas de Veículos'!AO31*(1-'Frota Nacional 2021'!AO$21),0)</f>
        <v>0</v>
      </c>
      <c r="AP29" s="10">
        <f>ROUND('Vendas de Veículos'!AP31*(1-'Frota Nacional 2021'!AP$21),0)</f>
        <v>0</v>
      </c>
      <c r="AQ29" s="10">
        <f>ROUND('Vendas de Veículos'!AQ31*(1-'Frota Nacional 2021'!AQ$21),0)</f>
        <v>0</v>
      </c>
      <c r="AR29" s="10">
        <f>ROUND('Vendas de Veículos'!AR31*(1-'Frota Nacional 2021'!AR$21),0)</f>
        <v>0</v>
      </c>
      <c r="AS29" s="10">
        <f>ROUND('Vendas de Veículos'!AS31*(1-'Frota Nacional 2021'!AS$21),0)</f>
        <v>0</v>
      </c>
      <c r="AT29" s="10">
        <f>ROUND('Vendas de Veículos'!AT31*(1-'Frota Nacional 2021'!AT$21),0)</f>
        <v>0</v>
      </c>
      <c r="AU29" s="10">
        <f>ROUND('Vendas de Veículos'!AU31*(1-'Frota Nacional 2021'!AU$21),0)</f>
        <v>0</v>
      </c>
      <c r="AV29" s="10">
        <f>ROUND('Vendas de Veículos'!AV31*(1-'Frota Nacional 2021'!AV$21),0)</f>
        <v>0</v>
      </c>
      <c r="AW29" s="10">
        <f>ROUND('Vendas de Veículos'!AW31*(1-'Frota Nacional 2021'!AW$21),0)</f>
        <v>0</v>
      </c>
      <c r="AX29" s="10">
        <f>ROUND('Vendas de Veículos'!AX31*(1-'Frota Nacional 2021'!AX$21),0)</f>
        <v>0</v>
      </c>
      <c r="AY29" s="10">
        <f>ROUND('Vendas de Veículos'!AY31*(1-'Frota Nacional 2021'!AY$21),0)</f>
        <v>0</v>
      </c>
      <c r="AZ29" s="10">
        <f>ROUND('Vendas de Veículos'!AZ31*(1-'Frota Nacional 2021'!AZ$21),0)</f>
        <v>14</v>
      </c>
      <c r="BA29" s="10">
        <f>ROUND('Vendas de Veículos'!BA31*(1-'Frota Nacional 2021'!BA$21),0)</f>
        <v>4</v>
      </c>
      <c r="BB29" s="10">
        <f>ROUND('Vendas de Veículos'!BB31*(1-'Frota Nacional 2021'!BB$21),0)</f>
        <v>2</v>
      </c>
      <c r="BC29" s="10">
        <f>ROUND('Vendas de Veículos'!BC31*(1-'Frota Nacional 2021'!BC$21),0)</f>
        <v>1</v>
      </c>
      <c r="BD29" s="10">
        <f>ROUND('Vendas de Veículos'!BD31*(1-'Frota Nacional 2021'!BD$21),0)</f>
        <v>11</v>
      </c>
      <c r="BE29" s="10">
        <f>ROUND('Vendas de Veículos'!BE31*(1-'Frota Nacional 2021'!BE$21),0)</f>
        <v>3</v>
      </c>
      <c r="BF29" s="10">
        <f>ROUND('Vendas de Veículos'!BF31*(1-'Frota Nacional 2021'!BF$21),0)</f>
        <v>3</v>
      </c>
      <c r="BG29" s="10">
        <f>ROUND('Vendas de Veículos'!BG31*(1-'Frota Nacional 2021'!BG$21),0)</f>
        <v>92</v>
      </c>
      <c r="BH29" s="10">
        <f>ROUND('Vendas de Veículos'!BH31*(1-'Frota Nacional 2021'!BH$21),0)</f>
        <v>116</v>
      </c>
      <c r="BI29" s="10">
        <f>ROUND('Vendas de Veículos'!BI31*(1-'Frota Nacional 2021'!BI$21),0)</f>
        <v>0</v>
      </c>
      <c r="BJ29" s="10">
        <f>ROUND('Vendas de Veículos'!BJ31*(1-'Frota Nacional 2021'!BJ$21),0)</f>
        <v>13</v>
      </c>
      <c r="BK29" s="10">
        <f>ROUND('Vendas de Veículos'!BK31*(1-'Frota Nacional 2021'!BK$21),0)</f>
        <v>15</v>
      </c>
      <c r="BL29" s="10">
        <f>ROUND('Vendas de Veículos'!BL31*(1-'Frota Nacional 2021'!BL$21),0)</f>
        <v>2</v>
      </c>
      <c r="BM29" s="10">
        <f>ROUND('Vendas de Veículos'!BM31*(1-'Frota Nacional 2021'!BM$21),0)</f>
        <v>4</v>
      </c>
      <c r="BN29" s="10">
        <f>ROUND('Vendas de Veículos'!BN31*(1-'Frota Nacional 2021'!BN$21),0)</f>
        <v>37</v>
      </c>
      <c r="BO29" s="10">
        <f>ROUND('Vendas de Veículos'!BO31*(1-'Frota Nacional 2021'!BO$21),0)</f>
        <v>18</v>
      </c>
      <c r="BP29" s="10">
        <f>ROUND('Vendas de Veículos'!BP31*(1-'Frota Nacional 2021'!BP$21),0)</f>
        <v>20</v>
      </c>
    </row>
    <row r="30" spans="2:68" x14ac:dyDescent="0.35">
      <c r="B30" s="15" t="s">
        <v>22</v>
      </c>
      <c r="C30" s="15" t="s">
        <v>21</v>
      </c>
      <c r="D30" s="11">
        <f>ROUND('Vendas de Veículos'!D32*(1-'Frota Nacional 2021'!D$21),0)</f>
        <v>0</v>
      </c>
      <c r="E30" s="11">
        <f>ROUND('Vendas de Veículos'!E32*(1-'Frota Nacional 2021'!E$21),0)</f>
        <v>0</v>
      </c>
      <c r="F30" s="11">
        <f>ROUND('Vendas de Veículos'!F32*(1-'Frota Nacional 2021'!F$21),0)</f>
        <v>0</v>
      </c>
      <c r="G30" s="11">
        <f>ROUND('Vendas de Veículos'!G32*(1-'Frota Nacional 2021'!G$21),0)</f>
        <v>0</v>
      </c>
      <c r="H30" s="11">
        <f>ROUND('Vendas de Veículos'!H32*(1-'Frota Nacional 2021'!H$21),0)</f>
        <v>0</v>
      </c>
      <c r="I30" s="11">
        <f>ROUND('Vendas de Veículos'!I32*(1-'Frota Nacional 2021'!I$21),0)</f>
        <v>0</v>
      </c>
      <c r="J30" s="11">
        <f>ROUND('Vendas de Veículos'!J32*(1-'Frota Nacional 2021'!J$21),0)</f>
        <v>0</v>
      </c>
      <c r="K30" s="11">
        <f>ROUND('Vendas de Veículos'!K32*(1-'Frota Nacional 2021'!K$21),0)</f>
        <v>0</v>
      </c>
      <c r="L30" s="11">
        <f>ROUND('Vendas de Veículos'!L32*(1-'Frota Nacional 2021'!L$21),0)</f>
        <v>0</v>
      </c>
      <c r="M30" s="11">
        <f>ROUND('Vendas de Veículos'!M32*(1-'Frota Nacional 2021'!M$21),0)</f>
        <v>0</v>
      </c>
      <c r="N30" s="11">
        <f>ROUND('Vendas de Veículos'!N32*(1-'Frota Nacional 2021'!N$21),0)</f>
        <v>0</v>
      </c>
      <c r="O30" s="11">
        <f>ROUND('Vendas de Veículos'!O32*(1-'Frota Nacional 2021'!O$21),0)</f>
        <v>0</v>
      </c>
      <c r="P30" s="11">
        <f>ROUND('Vendas de Veículos'!P32*(1-'Frota Nacional 2021'!P$21),0)</f>
        <v>0</v>
      </c>
      <c r="Q30" s="11">
        <f>ROUND('Vendas de Veículos'!Q32*(1-'Frota Nacional 2021'!Q$21),0)</f>
        <v>0</v>
      </c>
      <c r="R30" s="11">
        <f>ROUND('Vendas de Veículos'!R32*(1-'Frota Nacional 2021'!R$21),0)</f>
        <v>0</v>
      </c>
      <c r="S30" s="11">
        <f>ROUND('Vendas de Veículos'!S32*(1-'Frota Nacional 2021'!S$21),0)</f>
        <v>0</v>
      </c>
      <c r="T30" s="11">
        <f>ROUND('Vendas de Veículos'!T32*(1-'Frota Nacional 2021'!T$21),0)</f>
        <v>0</v>
      </c>
      <c r="U30" s="11">
        <f>ROUND('Vendas de Veículos'!U32*(1-'Frota Nacional 2021'!U$21),0)</f>
        <v>0</v>
      </c>
      <c r="V30" s="11">
        <f>ROUND('Vendas de Veículos'!V32*(1-'Frota Nacional 2021'!V$21),0)</f>
        <v>0</v>
      </c>
      <c r="W30" s="11">
        <f>ROUND('Vendas de Veículos'!W32*(1-'Frota Nacional 2021'!W$21),0)</f>
        <v>0</v>
      </c>
      <c r="X30" s="11">
        <f>ROUND('Vendas de Veículos'!X32*(1-'Frota Nacional 2021'!X$21),0)</f>
        <v>0</v>
      </c>
      <c r="Y30" s="11">
        <f>ROUND('Vendas de Veículos'!Y32*(1-'Frota Nacional 2021'!Y$21),0)</f>
        <v>0</v>
      </c>
      <c r="Z30" s="11">
        <f>ROUND('Vendas de Veículos'!Z32*(1-'Frota Nacional 2021'!Z$21),0)</f>
        <v>0</v>
      </c>
      <c r="AA30" s="11">
        <f>ROUND('Vendas de Veículos'!AA32*(1-'Frota Nacional 2021'!AA$21),0)</f>
        <v>0</v>
      </c>
      <c r="AB30" s="11">
        <f>ROUND('Vendas de Veículos'!AB32*(1-'Frota Nacional 2021'!AB$21),0)</f>
        <v>0</v>
      </c>
      <c r="AC30" s="11">
        <f>ROUND('Vendas de Veículos'!AC32*(1-'Frota Nacional 2021'!AC$21),0)</f>
        <v>0</v>
      </c>
      <c r="AD30" s="11">
        <f>ROUND('Vendas de Veículos'!AD32*(1-'Frota Nacional 2021'!AD$21),0)</f>
        <v>0</v>
      </c>
      <c r="AE30" s="11">
        <f>ROUND('Vendas de Veículos'!AE32*(1-'Frota Nacional 2021'!AE$21),0)</f>
        <v>0</v>
      </c>
      <c r="AF30" s="11">
        <f>ROUND('Vendas de Veículos'!AF32*(1-'Frota Nacional 2021'!AF$21),0)</f>
        <v>0</v>
      </c>
      <c r="AG30" s="11">
        <f>ROUND('Vendas de Veículos'!AG32*(1-'Frota Nacional 2021'!AG$21),0)</f>
        <v>0</v>
      </c>
      <c r="AH30" s="11">
        <f>ROUND('Vendas de Veículos'!AH32*(1-'Frota Nacional 2021'!AH$21),0)</f>
        <v>0</v>
      </c>
      <c r="AI30" s="11">
        <f>ROUND('Vendas de Veículos'!AI32*(1-'Frota Nacional 2021'!AI$21),0)</f>
        <v>0</v>
      </c>
      <c r="AJ30" s="11">
        <f>ROUND('Vendas de Veículos'!AJ32*(1-'Frota Nacional 2021'!AJ$21),0)</f>
        <v>0</v>
      </c>
      <c r="AK30" s="11">
        <f>ROUND('Vendas de Veículos'!AK32*(1-'Frota Nacional 2021'!AK$21),0)</f>
        <v>0</v>
      </c>
      <c r="AL30" s="11">
        <f>ROUND('Vendas de Veículos'!AL32*(1-'Frota Nacional 2021'!AL$21),0)</f>
        <v>0</v>
      </c>
      <c r="AM30" s="11">
        <f>ROUND('Vendas de Veículos'!AM32*(1-'Frota Nacional 2021'!AM$21),0)</f>
        <v>0</v>
      </c>
      <c r="AN30" s="11">
        <f>ROUND('Vendas de Veículos'!AN32*(1-'Frota Nacional 2021'!AN$21),0)</f>
        <v>0</v>
      </c>
      <c r="AO30" s="11">
        <f>ROUND('Vendas de Veículos'!AO32*(1-'Frota Nacional 2021'!AO$21),0)</f>
        <v>0</v>
      </c>
      <c r="AP30" s="11">
        <f>ROUND('Vendas de Veículos'!AP32*(1-'Frota Nacional 2021'!AP$21),0)</f>
        <v>0</v>
      </c>
      <c r="AQ30" s="11">
        <f>ROUND('Vendas de Veículos'!AQ32*(1-'Frota Nacional 2021'!AQ$21),0)</f>
        <v>0</v>
      </c>
      <c r="AR30" s="11">
        <f>ROUND('Vendas de Veículos'!AR32*(1-'Frota Nacional 2021'!AR$21),0)</f>
        <v>0</v>
      </c>
      <c r="AS30" s="11">
        <f>ROUND('Vendas de Veículos'!AS32*(1-'Frota Nacional 2021'!AS$21),0)</f>
        <v>0</v>
      </c>
      <c r="AT30" s="11">
        <f>ROUND('Vendas de Veículos'!AT32*(1-'Frota Nacional 2021'!AT$21),0)</f>
        <v>0</v>
      </c>
      <c r="AU30" s="11">
        <f>ROUND('Vendas de Veículos'!AU32*(1-'Frota Nacional 2021'!AU$21),0)</f>
        <v>0</v>
      </c>
      <c r="AV30" s="11">
        <f>ROUND('Vendas de Veículos'!AV32*(1-'Frota Nacional 2021'!AV$21),0)</f>
        <v>0</v>
      </c>
      <c r="AW30" s="11">
        <f>ROUND('Vendas de Veículos'!AW32*(1-'Frota Nacional 2021'!AW$21),0)</f>
        <v>0</v>
      </c>
      <c r="AX30" s="11">
        <f>ROUND('Vendas de Veículos'!AX32*(1-'Frota Nacional 2021'!AX$21),0)</f>
        <v>0</v>
      </c>
      <c r="AY30" s="11">
        <f>ROUND('Vendas de Veículos'!AY32*(1-'Frota Nacional 2021'!AY$21),0)</f>
        <v>0</v>
      </c>
      <c r="AZ30" s="11">
        <f>ROUND('Vendas de Veículos'!AZ32*(1-'Frota Nacional 2021'!AZ$21),0)</f>
        <v>4</v>
      </c>
      <c r="BA30" s="11">
        <f>ROUND('Vendas de Veículos'!BA32*(1-'Frota Nacional 2021'!BA$21),0)</f>
        <v>2</v>
      </c>
      <c r="BB30" s="11">
        <f>ROUND('Vendas de Veículos'!BB32*(1-'Frota Nacional 2021'!BB$21),0)</f>
        <v>2</v>
      </c>
      <c r="BC30" s="11">
        <f>ROUND('Vendas de Veículos'!BC32*(1-'Frota Nacional 2021'!BC$21),0)</f>
        <v>0</v>
      </c>
      <c r="BD30" s="11">
        <f>ROUND('Vendas de Veículos'!BD32*(1-'Frota Nacional 2021'!BD$21),0)</f>
        <v>3</v>
      </c>
      <c r="BE30" s="11">
        <f>ROUND('Vendas de Veículos'!BE32*(1-'Frota Nacional 2021'!BE$21),0)</f>
        <v>1</v>
      </c>
      <c r="BF30" s="11">
        <f>ROUND('Vendas de Veículos'!BF32*(1-'Frota Nacional 2021'!BF$21),0)</f>
        <v>0</v>
      </c>
      <c r="BG30" s="11">
        <f>ROUND('Vendas de Veículos'!BG32*(1-'Frota Nacional 2021'!BG$21),0)</f>
        <v>0</v>
      </c>
      <c r="BH30" s="11">
        <f>ROUND('Vendas de Veículos'!BH32*(1-'Frota Nacional 2021'!BH$21),0)</f>
        <v>0</v>
      </c>
      <c r="BI30" s="11">
        <f>ROUND('Vendas de Veículos'!BI32*(1-'Frota Nacional 2021'!BI$21),0)</f>
        <v>0</v>
      </c>
      <c r="BJ30" s="11">
        <f>ROUND('Vendas de Veículos'!BJ32*(1-'Frota Nacional 2021'!BJ$21),0)</f>
        <v>1</v>
      </c>
      <c r="BK30" s="11">
        <f>ROUND('Vendas de Veículos'!BK32*(1-'Frota Nacional 2021'!BK$21),0)</f>
        <v>2</v>
      </c>
      <c r="BL30" s="11">
        <f>ROUND('Vendas de Veículos'!BL32*(1-'Frota Nacional 2021'!BL$21),0)</f>
        <v>0</v>
      </c>
      <c r="BM30" s="11">
        <f>ROUND('Vendas de Veículos'!BM32*(1-'Frota Nacional 2021'!BM$21),0)</f>
        <v>0</v>
      </c>
      <c r="BN30" s="11">
        <f>ROUND('Vendas de Veículos'!BN32*(1-'Frota Nacional 2021'!BN$21),0)</f>
        <v>0</v>
      </c>
      <c r="BO30" s="11">
        <f>ROUND('Vendas de Veículos'!BO32*(1-'Frota Nacional 2021'!BO$21),0)</f>
        <v>0</v>
      </c>
      <c r="BP30" s="11">
        <f>ROUND('Vendas de Veículos'!BP32*(1-'Frota Nacional 2021'!BP$21),0)</f>
        <v>2</v>
      </c>
    </row>
    <row r="31" spans="2:68" x14ac:dyDescent="0.35">
      <c r="B31" s="15" t="s">
        <v>22</v>
      </c>
      <c r="C31" s="15" t="s">
        <v>19</v>
      </c>
      <c r="D31" s="11">
        <f>ROUND('Vendas de Veículos'!D33*(1-'Frota Nacional 2021'!D$21),0)</f>
        <v>48</v>
      </c>
      <c r="E31" s="11">
        <f>ROUND('Vendas de Veículos'!E33*(1-'Frota Nacional 2021'!E$21),0)</f>
        <v>93</v>
      </c>
      <c r="F31" s="11">
        <f>ROUND('Vendas de Veículos'!F33*(1-'Frota Nacional 2021'!F$21),0)</f>
        <v>9</v>
      </c>
      <c r="G31" s="11">
        <f>ROUND('Vendas de Veículos'!G33*(1-'Frota Nacional 2021'!G$21),0)</f>
        <v>113</v>
      </c>
      <c r="H31" s="11">
        <f>ROUND('Vendas de Veículos'!H33*(1-'Frota Nacional 2021'!H$21),0)</f>
        <v>10</v>
      </c>
      <c r="I31" s="11">
        <f>ROUND('Vendas de Veículos'!I33*(1-'Frota Nacional 2021'!I$21),0)</f>
        <v>126</v>
      </c>
      <c r="J31" s="11">
        <f>ROUND('Vendas de Veículos'!J33*(1-'Frota Nacional 2021'!J$21),0)</f>
        <v>99</v>
      </c>
      <c r="K31" s="11">
        <f>ROUND('Vendas de Veículos'!K33*(1-'Frota Nacional 2021'!K$21),0)</f>
        <v>120</v>
      </c>
      <c r="L31" s="11">
        <f>ROUND('Vendas de Veículos'!L33*(1-'Frota Nacional 2021'!L$21),0)</f>
        <v>151</v>
      </c>
      <c r="M31" s="11">
        <f>ROUND('Vendas de Veículos'!M33*(1-'Frota Nacional 2021'!M$21),0)</f>
        <v>203</v>
      </c>
      <c r="N31" s="11">
        <f>ROUND('Vendas de Veículos'!N33*(1-'Frota Nacional 2021'!N$21),0)</f>
        <v>292</v>
      </c>
      <c r="O31" s="11">
        <f>ROUND('Vendas de Veículos'!O33*(1-'Frota Nacional 2021'!O$21),0)</f>
        <v>468</v>
      </c>
      <c r="P31" s="11">
        <f>ROUND('Vendas de Veículos'!P33*(1-'Frota Nacional 2021'!P$21),0)</f>
        <v>410</v>
      </c>
      <c r="Q31" s="11">
        <f>ROUND('Vendas de Veículos'!Q33*(1-'Frota Nacional 2021'!Q$21),0)</f>
        <v>3</v>
      </c>
      <c r="R31" s="11">
        <f>ROUND('Vendas de Veículos'!R33*(1-'Frota Nacional 2021'!R$21),0)</f>
        <v>373</v>
      </c>
      <c r="S31" s="11">
        <f>ROUND('Vendas de Veículos'!S33*(1-'Frota Nacional 2021'!S$21),0)</f>
        <v>397</v>
      </c>
      <c r="T31" s="11">
        <f>ROUND('Vendas de Veículos'!T33*(1-'Frota Nacional 2021'!T$21),0)</f>
        <v>652</v>
      </c>
      <c r="U31" s="11">
        <f>ROUND('Vendas de Veículos'!U33*(1-'Frota Nacional 2021'!U$21),0)</f>
        <v>79</v>
      </c>
      <c r="V31" s="11">
        <f>ROUND('Vendas de Veículos'!V33*(1-'Frota Nacional 2021'!V$21),0)</f>
        <v>107</v>
      </c>
      <c r="W31" s="11">
        <f>ROUND('Vendas de Veículos'!W33*(1-'Frota Nacional 2021'!W$21),0)</f>
        <v>1455</v>
      </c>
      <c r="X31" s="11">
        <f>ROUND('Vendas de Veículos'!X33*(1-'Frota Nacional 2021'!X$21),0)</f>
        <v>1732</v>
      </c>
      <c r="Y31" s="11">
        <f>ROUND('Vendas de Veículos'!Y33*(1-'Frota Nacional 2021'!Y$21),0)</f>
        <v>1857</v>
      </c>
      <c r="Z31" s="11">
        <f>ROUND('Vendas de Veículos'!Z33*(1-'Frota Nacional 2021'!Z$21),0)</f>
        <v>1960</v>
      </c>
      <c r="AA31" s="11">
        <f>ROUND('Vendas de Veículos'!AA33*(1-'Frota Nacional 2021'!AA$21),0)</f>
        <v>2127</v>
      </c>
      <c r="AB31" s="11">
        <f>ROUND('Vendas de Veículos'!AB33*(1-'Frota Nacional 2021'!AB$21),0)</f>
        <v>1834</v>
      </c>
      <c r="AC31" s="11">
        <f>ROUND('Vendas de Veículos'!AC33*(1-'Frota Nacional 2021'!AC$21),0)</f>
        <v>1742</v>
      </c>
      <c r="AD31" s="11">
        <f>ROUND('Vendas de Veículos'!AD33*(1-'Frota Nacional 2021'!AD$21),0)</f>
        <v>1541</v>
      </c>
      <c r="AE31" s="11">
        <f>ROUND('Vendas de Veículos'!AE33*(1-'Frota Nacional 2021'!AE$21),0)</f>
        <v>1516</v>
      </c>
      <c r="AF31" s="11">
        <f>ROUND('Vendas de Veículos'!AF33*(1-'Frota Nacional 2021'!AF$21),0)</f>
        <v>1955</v>
      </c>
      <c r="AG31" s="11">
        <f>ROUND('Vendas de Veículos'!AG33*(1-'Frota Nacional 2021'!AG$21),0)</f>
        <v>2506</v>
      </c>
      <c r="AH31" s="11">
        <f>ROUND('Vendas de Veículos'!AH33*(1-'Frota Nacional 2021'!AH$21),0)</f>
        <v>3203</v>
      </c>
      <c r="AI31" s="11">
        <f>ROUND('Vendas de Veículos'!AI33*(1-'Frota Nacional 2021'!AI$21),0)</f>
        <v>4438</v>
      </c>
      <c r="AJ31" s="11">
        <f>ROUND('Vendas de Veículos'!AJ33*(1-'Frota Nacional 2021'!AJ$21),0)</f>
        <v>3488</v>
      </c>
      <c r="AK31" s="11">
        <f>ROUND('Vendas de Veículos'!AK33*(1-'Frota Nacional 2021'!AK$21),0)</f>
        <v>3980</v>
      </c>
      <c r="AL31" s="11">
        <f>ROUND('Vendas de Veículos'!AL33*(1-'Frota Nacional 2021'!AL$21),0)</f>
        <v>7123</v>
      </c>
      <c r="AM31" s="11">
        <f>ROUND('Vendas de Veículos'!AM33*(1-'Frota Nacional 2021'!AM$21),0)</f>
        <v>6188</v>
      </c>
      <c r="AN31" s="11">
        <f>ROUND('Vendas de Veículos'!AN33*(1-'Frota Nacional 2021'!AN$21),0)</f>
        <v>5489</v>
      </c>
      <c r="AO31" s="11">
        <f>ROUND('Vendas de Veículos'!AO33*(1-'Frota Nacional 2021'!AO$21),0)</f>
        <v>6458</v>
      </c>
      <c r="AP31" s="11">
        <f>ROUND('Vendas de Veículos'!AP33*(1-'Frota Nacional 2021'!AP$21),0)</f>
        <v>9459</v>
      </c>
      <c r="AQ31" s="11">
        <f>ROUND('Vendas de Veículos'!AQ33*(1-'Frota Nacional 2021'!AQ$21),0)</f>
        <v>8956</v>
      </c>
      <c r="AR31" s="11">
        <f>ROUND('Vendas de Veículos'!AR33*(1-'Frota Nacional 2021'!AR$21),0)</f>
        <v>9067</v>
      </c>
      <c r="AS31" s="11">
        <f>ROUND('Vendas de Veículos'!AS33*(1-'Frota Nacional 2021'!AS$21),0)</f>
        <v>10137</v>
      </c>
      <c r="AT31" s="11">
        <f>ROUND('Vendas de Veículos'!AT33*(1-'Frota Nacional 2021'!AT$21),0)</f>
        <v>7221</v>
      </c>
      <c r="AU31" s="11">
        <f>ROUND('Vendas de Veículos'!AU33*(1-'Frota Nacional 2021'!AU$21),0)</f>
        <v>11786</v>
      </c>
      <c r="AV31" s="11">
        <f>ROUND('Vendas de Veículos'!AV33*(1-'Frota Nacional 2021'!AV$21),0)</f>
        <v>1256</v>
      </c>
      <c r="AW31" s="11">
        <f>ROUND('Vendas de Veículos'!AW33*(1-'Frota Nacional 2021'!AW$21),0)</f>
        <v>1296</v>
      </c>
      <c r="AX31" s="11">
        <f>ROUND('Vendas de Veículos'!AX33*(1-'Frota Nacional 2021'!AX$21),0)</f>
        <v>13953</v>
      </c>
      <c r="AY31" s="11">
        <f>ROUND('Vendas de Veículos'!AY33*(1-'Frota Nacional 2021'!AY$21),0)</f>
        <v>14084</v>
      </c>
      <c r="AZ31" s="11">
        <f>ROUND('Vendas de Veículos'!AZ33*(1-'Frota Nacional 2021'!AZ$21),0)</f>
        <v>13045</v>
      </c>
      <c r="BA31" s="11">
        <f>ROUND('Vendas de Veículos'!BA33*(1-'Frota Nacional 2021'!BA$21),0)</f>
        <v>17131</v>
      </c>
      <c r="BB31" s="11">
        <f>ROUND('Vendas de Veículos'!BB33*(1-'Frota Nacional 2021'!BB$21),0)</f>
        <v>20642</v>
      </c>
      <c r="BC31" s="11">
        <f>ROUND('Vendas de Veículos'!BC33*(1-'Frota Nacional 2021'!BC$21),0)</f>
        <v>24742</v>
      </c>
      <c r="BD31" s="11">
        <f>ROUND('Vendas de Veículos'!BD33*(1-'Frota Nacional 2021'!BD$21),0)</f>
        <v>21124</v>
      </c>
      <c r="BE31" s="11">
        <f>ROUND('Vendas de Veículos'!BE33*(1-'Frota Nacional 2021'!BE$21),0)</f>
        <v>26961</v>
      </c>
      <c r="BF31" s="11">
        <f>ROUND('Vendas de Veículos'!BF33*(1-'Frota Nacional 2021'!BF$21),0)</f>
        <v>33295</v>
      </c>
      <c r="BG31" s="11">
        <f>ROUND('Vendas de Veículos'!BG33*(1-'Frota Nacional 2021'!BG$21),0)</f>
        <v>2786</v>
      </c>
      <c r="BH31" s="11">
        <f>ROUND('Vendas de Veículos'!BH33*(1-'Frota Nacional 2021'!BH$21),0)</f>
        <v>3216</v>
      </c>
      <c r="BI31" s="11">
        <f>ROUND('Vendas de Veículos'!BI33*(1-'Frota Nacional 2021'!BI$21),0)</f>
        <v>27119</v>
      </c>
      <c r="BJ31" s="11">
        <f>ROUND('Vendas de Veículos'!BJ33*(1-'Frota Nacional 2021'!BJ$21),0)</f>
        <v>16634</v>
      </c>
      <c r="BK31" s="11">
        <f>ROUND('Vendas de Veículos'!BK33*(1-'Frota Nacional 2021'!BK$21),0)</f>
        <v>11083</v>
      </c>
      <c r="BL31" s="11">
        <f>ROUND('Vendas de Veículos'!BL33*(1-'Frota Nacional 2021'!BL$21),0)</f>
        <v>11713</v>
      </c>
      <c r="BM31" s="11">
        <f>ROUND('Vendas de Veículos'!BM33*(1-'Frota Nacional 2021'!BM$21),0)</f>
        <v>15044</v>
      </c>
      <c r="BN31" s="11">
        <f>ROUND('Vendas de Veículos'!BN33*(1-'Frota Nacional 2021'!BN$21),0)</f>
        <v>20872</v>
      </c>
      <c r="BO31" s="11">
        <f>ROUND('Vendas de Veículos'!BO33*(1-'Frota Nacional 2021'!BO$21),0)</f>
        <v>13913</v>
      </c>
      <c r="BP31" s="11">
        <f>ROUND('Vendas de Veículos'!BP33*(1-'Frota Nacional 2021'!BP$21),0)</f>
        <v>1404</v>
      </c>
    </row>
    <row r="32" spans="2:68" x14ac:dyDescent="0.35">
      <c r="B32" s="2"/>
      <c r="C32" s="3" t="s">
        <v>40</v>
      </c>
      <c r="D32" s="7">
        <f>EXP(-EXP($G$3+$I$3*($D$1-D4)))</f>
        <v>0.99910478601066999</v>
      </c>
      <c r="E32" s="7">
        <f t="shared" ref="E32:BP32" si="2">EXP(-EXP($G$3+$I$3*($D$1-E4)))</f>
        <v>0.99897341088848524</v>
      </c>
      <c r="F32" s="7">
        <f t="shared" si="2"/>
        <v>0.9988227674659691</v>
      </c>
      <c r="G32" s="7">
        <f t="shared" si="2"/>
        <v>0.99865003331325297</v>
      </c>
      <c r="H32" s="7">
        <f t="shared" si="2"/>
        <v>0.99845197369778238</v>
      </c>
      <c r="I32" s="7">
        <f t="shared" si="2"/>
        <v>0.99822488171051615</v>
      </c>
      <c r="J32" s="7">
        <f t="shared" si="2"/>
        <v>0.99796450980966256</v>
      </c>
      <c r="K32" s="7">
        <f t="shared" si="2"/>
        <v>0.99766599158730629</v>
      </c>
      <c r="L32" s="7">
        <f t="shared" si="2"/>
        <v>0.99732375240937732</v>
      </c>
      <c r="M32" s="7">
        <f t="shared" si="2"/>
        <v>0.99693140740815389</v>
      </c>
      <c r="N32" s="7">
        <f t="shared" si="2"/>
        <v>0.99648164511846049</v>
      </c>
      <c r="O32" s="7">
        <f t="shared" si="2"/>
        <v>0.99596609484402432</v>
      </c>
      <c r="P32" s="7">
        <f t="shared" si="2"/>
        <v>0.99537517562002886</v>
      </c>
      <c r="Q32" s="7">
        <f t="shared" si="2"/>
        <v>0.99469792440381699</v>
      </c>
      <c r="R32" s="7">
        <f t="shared" si="2"/>
        <v>0.99392180088165549</v>
      </c>
      <c r="S32" s="7">
        <f t="shared" si="2"/>
        <v>0.99303246603143258</v>
      </c>
      <c r="T32" s="7">
        <f t="shared" si="2"/>
        <v>0.99201353133813563</v>
      </c>
      <c r="U32" s="7">
        <f t="shared" si="2"/>
        <v>0.99084627533411584</v>
      </c>
      <c r="V32" s="7">
        <f t="shared" si="2"/>
        <v>0.98950932394817137</v>
      </c>
      <c r="W32" s="7">
        <f t="shared" si="2"/>
        <v>0.98797829102238655</v>
      </c>
      <c r="X32" s="7">
        <f t="shared" si="2"/>
        <v>0.98622537532904997</v>
      </c>
      <c r="Y32" s="7">
        <f t="shared" si="2"/>
        <v>0.98421891053992383</v>
      </c>
      <c r="Z32" s="7">
        <f t="shared" si="2"/>
        <v>0.98192286493078851</v>
      </c>
      <c r="AA32" s="7">
        <f t="shared" si="2"/>
        <v>0.97929628823019488</v>
      </c>
      <c r="AB32" s="7">
        <f t="shared" si="2"/>
        <v>0.97629270405320667</v>
      </c>
      <c r="AC32" s="7">
        <f t="shared" si="2"/>
        <v>0.97285944794128898</v>
      </c>
      <c r="AD32" s="7">
        <f t="shared" si="2"/>
        <v>0.96893695334056984</v>
      </c>
      <c r="AE32" s="7">
        <f t="shared" si="2"/>
        <v>0.96445799112211872</v>
      </c>
      <c r="AF32" s="7">
        <f t="shared" si="2"/>
        <v>0.95934687276509312</v>
      </c>
      <c r="AG32" s="7">
        <f t="shared" si="2"/>
        <v>0.95351863343533205</v>
      </c>
      <c r="AH32" s="7">
        <f t="shared" si="2"/>
        <v>0.94687821931546456</v>
      </c>
      <c r="AI32" s="7">
        <f t="shared" si="2"/>
        <v>0.93931971416360571</v>
      </c>
      <c r="AJ32" s="7">
        <f t="shared" si="2"/>
        <v>0.93072565374119087</v>
      </c>
      <c r="AK32" s="7">
        <f t="shared" si="2"/>
        <v>0.92096649403535658</v>
      </c>
      <c r="AL32" s="7">
        <f t="shared" si="2"/>
        <v>0.90990032066991677</v>
      </c>
      <c r="AM32" s="7">
        <f t="shared" si="2"/>
        <v>0.89737291300825173</v>
      </c>
      <c r="AN32" s="7">
        <f t="shared" si="2"/>
        <v>0.88321830740738239</v>
      </c>
      <c r="AO32" s="7">
        <f t="shared" si="2"/>
        <v>0.86726003961592757</v>
      </c>
      <c r="AP32" s="7">
        <f t="shared" si="2"/>
        <v>0.84931328534446748</v>
      </c>
      <c r="AQ32" s="7">
        <f t="shared" si="2"/>
        <v>0.82918815822840697</v>
      </c>
      <c r="AR32" s="7">
        <f t="shared" si="2"/>
        <v>0.80669446150818402</v>
      </c>
      <c r="AS32" s="7">
        <f t="shared" si="2"/>
        <v>0.78164821684245012</v>
      </c>
      <c r="AT32" s="7">
        <f t="shared" si="2"/>
        <v>0.75388030021795338</v>
      </c>
      <c r="AU32" s="7">
        <f t="shared" si="2"/>
        <v>0.7232474858644018</v>
      </c>
      <c r="AV32" s="7">
        <f t="shared" si="2"/>
        <v>0.68964611413565224</v>
      </c>
      <c r="AW32" s="7">
        <f t="shared" si="2"/>
        <v>0.65302843296223179</v>
      </c>
      <c r="AX32" s="7">
        <f t="shared" si="2"/>
        <v>0.61342138540010138</v>
      </c>
      <c r="AY32" s="7">
        <f t="shared" si="2"/>
        <v>0.57094719884623257</v>
      </c>
      <c r="AZ32" s="7">
        <f t="shared" si="2"/>
        <v>0.52584455356868054</v>
      </c>
      <c r="BA32" s="7">
        <f t="shared" si="2"/>
        <v>0.47848836957560087</v>
      </c>
      <c r="BB32" s="7">
        <f t="shared" si="2"/>
        <v>0.42940539280525503</v>
      </c>
      <c r="BC32" s="7">
        <f t="shared" si="2"/>
        <v>0.37928189159250653</v>
      </c>
      <c r="BD32" s="7">
        <f t="shared" si="2"/>
        <v>0.32895909195614254</v>
      </c>
      <c r="BE32" s="7">
        <f t="shared" si="2"/>
        <v>0.2794117931754857</v>
      </c>
      <c r="BF32" s="7">
        <f t="shared" si="2"/>
        <v>0.23170631579006803</v>
      </c>
      <c r="BG32" s="7">
        <f t="shared" si="2"/>
        <v>0.18693596978845631</v>
      </c>
      <c r="BH32" s="7">
        <f t="shared" si="2"/>
        <v>0.14613588994476942</v>
      </c>
      <c r="BI32" s="7">
        <f t="shared" si="2"/>
        <v>0.11018429293770678</v>
      </c>
      <c r="BJ32" s="7">
        <f t="shared" si="2"/>
        <v>7.9703225387389706E-2</v>
      </c>
      <c r="BK32" s="7">
        <f t="shared" si="2"/>
        <v>5.4977075811719761E-2</v>
      </c>
      <c r="BL32" s="7">
        <f t="shared" si="2"/>
        <v>3.5909126302346613E-2</v>
      </c>
      <c r="BM32" s="7">
        <f t="shared" si="2"/>
        <v>2.203272632438022E-2</v>
      </c>
      <c r="BN32" s="7">
        <f t="shared" si="2"/>
        <v>1.2582994808545227E-2</v>
      </c>
      <c r="BO32" s="7">
        <f t="shared" si="2"/>
        <v>6.618793365645346E-3</v>
      </c>
      <c r="BP32" s="7">
        <f t="shared" si="2"/>
        <v>3.168165149053243E-3</v>
      </c>
    </row>
    <row r="33" spans="2:68" x14ac:dyDescent="0.35">
      <c r="B33" s="24" t="s">
        <v>36</v>
      </c>
      <c r="C33" s="24" t="s">
        <v>37</v>
      </c>
      <c r="D33" s="25">
        <f>ROUND('Vendas de Veículos'!D35*(1-'Frota Nacional 2021'!D$32),0)</f>
        <v>0</v>
      </c>
      <c r="E33" s="25">
        <f>ROUND('Vendas de Veículos'!E35*(1-'Frota Nacional 2021'!E$32),0)</f>
        <v>0</v>
      </c>
      <c r="F33" s="25">
        <f>ROUND('Vendas de Veículos'!F35*(1-'Frota Nacional 2021'!F$32),0)</f>
        <v>0</v>
      </c>
      <c r="G33" s="25">
        <f>ROUND('Vendas de Veículos'!G35*(1-'Frota Nacional 2021'!G$32),0)</f>
        <v>0</v>
      </c>
      <c r="H33" s="25">
        <f>ROUND('Vendas de Veículos'!H35*(1-'Frota Nacional 2021'!H$32),0)</f>
        <v>0</v>
      </c>
      <c r="I33" s="25">
        <f>ROUND('Vendas de Veículos'!I35*(1-'Frota Nacional 2021'!I$32),0)</f>
        <v>0</v>
      </c>
      <c r="J33" s="25">
        <f>ROUND('Vendas de Veículos'!J35*(1-'Frota Nacional 2021'!J$32),0)</f>
        <v>0</v>
      </c>
      <c r="K33" s="25">
        <f>ROUND('Vendas de Veículos'!K35*(1-'Frota Nacional 2021'!K$32),0)</f>
        <v>0</v>
      </c>
      <c r="L33" s="25">
        <f>ROUND('Vendas de Veículos'!L35*(1-'Frota Nacional 2021'!L$32),0)</f>
        <v>0</v>
      </c>
      <c r="M33" s="25">
        <f>ROUND('Vendas de Veículos'!M35*(1-'Frota Nacional 2021'!M$32),0)</f>
        <v>0</v>
      </c>
      <c r="N33" s="25">
        <f>ROUND('Vendas de Veículos'!N35*(1-'Frota Nacional 2021'!N$32),0)</f>
        <v>0</v>
      </c>
      <c r="O33" s="25">
        <f>ROUND('Vendas de Veículos'!O35*(1-'Frota Nacional 2021'!O$32),0)</f>
        <v>0</v>
      </c>
      <c r="P33" s="25">
        <f>ROUND('Vendas de Veículos'!P35*(1-'Frota Nacional 2021'!P$32),0)</f>
        <v>0</v>
      </c>
      <c r="Q33" s="25">
        <f>ROUND('Vendas de Veículos'!Q35*(1-'Frota Nacional 2021'!Q$32),0)</f>
        <v>0</v>
      </c>
      <c r="R33" s="25">
        <f>ROUND('Vendas de Veículos'!R35*(1-'Frota Nacional 2021'!R$32),0)</f>
        <v>0</v>
      </c>
      <c r="S33" s="25">
        <f>ROUND('Vendas de Veículos'!S35*(1-'Frota Nacional 2021'!S$32),0)</f>
        <v>0</v>
      </c>
      <c r="T33" s="25">
        <f>ROUND('Vendas de Veículos'!T35*(1-'Frota Nacional 2021'!T$32),0)</f>
        <v>0</v>
      </c>
      <c r="U33" s="25">
        <f>ROUND('Vendas de Veículos'!U35*(1-'Frota Nacional 2021'!U$32),0)</f>
        <v>0</v>
      </c>
      <c r="V33" s="25">
        <f>ROUND('Vendas de Veículos'!V35*(1-'Frota Nacional 2021'!V$32),0)</f>
        <v>0</v>
      </c>
      <c r="W33" s="25">
        <f>ROUND('Vendas de Veículos'!W35*(1-'Frota Nacional 2021'!W$32),0)</f>
        <v>29</v>
      </c>
      <c r="X33" s="25">
        <f>ROUND('Vendas de Veículos'!X35*(1-'Frota Nacional 2021'!X$32),0)</f>
        <v>410</v>
      </c>
      <c r="Y33" s="25">
        <f>ROUND('Vendas de Veículos'!Y35*(1-'Frota Nacional 2021'!Y$32),0)</f>
        <v>509</v>
      </c>
      <c r="Z33" s="25">
        <f>ROUND('Vendas de Veículos'!Z35*(1-'Frota Nacional 2021'!Z$32),0)</f>
        <v>946</v>
      </c>
      <c r="AA33" s="25">
        <f>ROUND('Vendas de Veículos'!AA35*(1-'Frota Nacional 2021'!AA$32),0)</f>
        <v>1622</v>
      </c>
      <c r="AB33" s="25">
        <f>ROUND('Vendas de Veículos'!AB35*(1-'Frota Nacional 2021'!AB$32),0)</f>
        <v>2717</v>
      </c>
      <c r="AC33" s="25">
        <f>ROUND('Vendas de Veículos'!AC35*(1-'Frota Nacional 2021'!AC$32),0)</f>
        <v>4506</v>
      </c>
      <c r="AD33" s="25">
        <f>ROUND('Vendas de Veículos'!AD35*(1-'Frota Nacional 2021'!AD$32),0)</f>
        <v>5856</v>
      </c>
      <c r="AE33" s="25">
        <f>ROUND('Vendas de Veículos'!AE35*(1-'Frota Nacional 2021'!AE$32),0)</f>
        <v>4613</v>
      </c>
      <c r="AF33" s="25">
        <f>ROUND('Vendas de Veículos'!AF35*(1-'Frota Nacional 2021'!AF$32),0)</f>
        <v>4738</v>
      </c>
      <c r="AG33" s="25">
        <f>ROUND('Vendas de Veículos'!AG35*(1-'Frota Nacional 2021'!AG$32),0)</f>
        <v>5351</v>
      </c>
      <c r="AH33" s="25">
        <f>ROUND('Vendas de Veículos'!AH35*(1-'Frota Nacional 2021'!AH$32),0)</f>
        <v>6979</v>
      </c>
      <c r="AI33" s="25">
        <f>ROUND('Vendas de Veículos'!AI35*(1-'Frota Nacional 2021'!AI$32),0)</f>
        <v>8354</v>
      </c>
      <c r="AJ33" s="25">
        <f>ROUND('Vendas de Veículos'!AJ35*(1-'Frota Nacional 2021'!AJ$32),0)</f>
        <v>9742</v>
      </c>
      <c r="AK33" s="25">
        <f>ROUND('Vendas de Veículos'!AK35*(1-'Frota Nacional 2021'!AK$32),0)</f>
        <v>9739</v>
      </c>
      <c r="AL33" s="25">
        <f>ROUND('Vendas de Veículos'!AL35*(1-'Frota Nacional 2021'!AL$32),0)</f>
        <v>8659</v>
      </c>
      <c r="AM33" s="25">
        <f>ROUND('Vendas de Veículos'!AM35*(1-'Frota Nacional 2021'!AM$32),0)</f>
        <v>12846</v>
      </c>
      <c r="AN33" s="25">
        <f>ROUND('Vendas de Veículos'!AN35*(1-'Frota Nacional 2021'!AN$32),0)</f>
        <v>8056</v>
      </c>
      <c r="AO33" s="25">
        <f>ROUND('Vendas de Veículos'!AO35*(1-'Frota Nacional 2021'!AO$32),0)</f>
        <v>16874</v>
      </c>
      <c r="AP33" s="25">
        <f>ROUND('Vendas de Veículos'!AP35*(1-'Frota Nacional 2021'!AP$32),0)</f>
        <v>31365</v>
      </c>
      <c r="AQ33" s="25">
        <f>ROUND('Vendas de Veículos'!AQ35*(1-'Frota Nacional 2021'!AQ$32),0)</f>
        <v>49395</v>
      </c>
      <c r="AR33" s="25">
        <f>ROUND('Vendas de Veículos'!AR35*(1-'Frota Nacional 2021'!AR$32),0)</f>
        <v>71562</v>
      </c>
      <c r="AS33" s="25">
        <f>ROUND('Vendas de Veículos'!AS35*(1-'Frota Nacional 2021'!AS$32),0)</f>
        <v>98527</v>
      </c>
      <c r="AT33" s="25">
        <f>ROUND('Vendas de Veículos'!AT35*(1-'Frota Nacional 2021'!AT$32),0)</f>
        <v>132085</v>
      </c>
      <c r="AU33" s="25">
        <f>ROUND('Vendas de Veículos'!AU35*(1-'Frota Nacional 2021'!AU$32),0)</f>
        <v>172171</v>
      </c>
      <c r="AV33" s="25">
        <f>ROUND('Vendas de Veículos'!AV35*(1-'Frota Nacional 2021'!AV$32),0)</f>
        <v>219591</v>
      </c>
      <c r="AW33" s="25">
        <f>ROUND('Vendas de Veículos'!AW35*(1-'Frota Nacional 2021'!AW$32),0)</f>
        <v>275145</v>
      </c>
      <c r="AX33" s="25">
        <f>ROUND('Vendas de Veículos'!AX35*(1-'Frota Nacional 2021'!AX$32),0)</f>
        <v>319069</v>
      </c>
      <c r="AY33" s="25">
        <f>ROUND('Vendas de Veículos'!AY35*(1-'Frota Nacional 2021'!AY$32),0)</f>
        <v>376756</v>
      </c>
      <c r="AZ33" s="25">
        <f>ROUND('Vendas de Veículos'!AZ35*(1-'Frota Nacional 2021'!AZ$32),0)</f>
        <v>477537</v>
      </c>
      <c r="BA33" s="25">
        <f>ROUND('Vendas de Veículos'!BA35*(1-'Frota Nacional 2021'!BA$32),0)</f>
        <v>662405</v>
      </c>
      <c r="BB33" s="25">
        <f>ROUND('Vendas de Veículos'!BB35*(1-'Frota Nacional 2021'!BB$32),0)</f>
        <v>966882</v>
      </c>
      <c r="BC33" s="25">
        <f>ROUND('Vendas de Veículos'!BC35*(1-'Frota Nacional 2021'!BC$32),0)</f>
        <v>1195229</v>
      </c>
      <c r="BD33" s="25">
        <f>ROUND('Vendas de Veículos'!BD35*(1-'Frota Nacional 2021'!BD$32),0)</f>
        <v>1080140</v>
      </c>
      <c r="BE33" s="25">
        <f>ROUND('Vendas de Veículos'!BE35*(1-'Frota Nacional 2021'!BE$32),0)</f>
        <v>1300302</v>
      </c>
      <c r="BF33" s="25">
        <f>ROUND('Vendas de Veículos'!BF35*(1-'Frota Nacional 2021'!BF$32),0)</f>
        <v>1490907</v>
      </c>
      <c r="BG33" s="25">
        <f>ROUND('Vendas de Veículos'!BG35*(1-'Frota Nacional 2021'!BG$32),0)</f>
        <v>1331305</v>
      </c>
      <c r="BH33" s="25">
        <f>ROUND('Vendas de Veículos'!BH35*(1-'Frota Nacional 2021'!BH$32),0)</f>
        <v>1294092</v>
      </c>
      <c r="BI33" s="25">
        <f>ROUND('Vendas de Veículos'!BI35*(1-'Frota Nacional 2021'!BI$32),0)</f>
        <v>1272118</v>
      </c>
      <c r="BJ33" s="25">
        <f>ROUND('Vendas de Veículos'!BJ35*(1-'Frota Nacional 2021'!BJ$32),0)</f>
        <v>1126993</v>
      </c>
      <c r="BK33" s="25">
        <f>ROUND('Vendas de Veículos'!BK35*(1-'Frota Nacional 2021'!BK$32),0)</f>
        <v>850325</v>
      </c>
      <c r="BL33" s="25">
        <f>ROUND('Vendas de Veículos'!BL35*(1-'Frota Nacional 2021'!BL$32),0)</f>
        <v>820454</v>
      </c>
      <c r="BM33" s="25">
        <f>ROUND('Vendas de Veículos'!BM35*(1-'Frota Nacional 2021'!BM$32),0)</f>
        <v>919395</v>
      </c>
      <c r="BN33" s="25">
        <f>ROUND('Vendas de Veículos'!BN35*(1-'Frota Nacional 2021'!BN$32),0)</f>
        <v>1063679</v>
      </c>
      <c r="BO33" s="25">
        <f>ROUND('Vendas de Veículos'!BO35*(1-'Frota Nacional 2021'!BO$32),0)</f>
        <v>909100</v>
      </c>
      <c r="BP33" s="25">
        <f>ROUND('Vendas de Veículos'!BP35*(1-'Frota Nacional 2021'!BP$32),0)</f>
        <v>1153111</v>
      </c>
    </row>
    <row r="34" spans="2:68" x14ac:dyDescent="0.35">
      <c r="B34" s="24" t="s">
        <v>36</v>
      </c>
      <c r="C34" s="24" t="s">
        <v>10</v>
      </c>
      <c r="D34" s="26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>
        <f>ROUND('Vendas de Veículos'!W36*(1-'Frota Nacional 2021'!W$32),0)</f>
        <v>29</v>
      </c>
      <c r="X34" s="25">
        <f>ROUND('Vendas de Veículos'!X36*(1-'Frota Nacional 2021'!X$32),0)</f>
        <v>410</v>
      </c>
      <c r="Y34" s="25">
        <f>ROUND('Vendas de Veículos'!Y36*(1-'Frota Nacional 2021'!Y$32),0)</f>
        <v>509</v>
      </c>
      <c r="Z34" s="25">
        <f>ROUND('Vendas de Veículos'!Z36*(1-'Frota Nacional 2021'!Z$32),0)</f>
        <v>946</v>
      </c>
      <c r="AA34" s="25">
        <f>ROUND('Vendas de Veículos'!AA36*(1-'Frota Nacional 2021'!AA$32),0)</f>
        <v>1622</v>
      </c>
      <c r="AB34" s="25">
        <f>ROUND('Vendas de Veículos'!AB36*(1-'Frota Nacional 2021'!AB$32),0)</f>
        <v>2717</v>
      </c>
      <c r="AC34" s="25">
        <f>ROUND('Vendas de Veículos'!AC36*(1-'Frota Nacional 2021'!AC$32),0)</f>
        <v>4506</v>
      </c>
      <c r="AD34" s="25">
        <f>ROUND('Vendas de Veículos'!AD36*(1-'Frota Nacional 2021'!AD$32),0)</f>
        <v>5856</v>
      </c>
      <c r="AE34" s="25">
        <f>ROUND('Vendas de Veículos'!AE36*(1-'Frota Nacional 2021'!AE$32),0)</f>
        <v>4613</v>
      </c>
      <c r="AF34" s="25">
        <f>ROUND('Vendas de Veículos'!AF36*(1-'Frota Nacional 2021'!AF$32),0)</f>
        <v>4738</v>
      </c>
      <c r="AG34" s="25">
        <f>ROUND('Vendas de Veículos'!AG36*(1-'Frota Nacional 2021'!AG$32),0)</f>
        <v>5351</v>
      </c>
      <c r="AH34" s="25">
        <f>ROUND('Vendas de Veículos'!AH36*(1-'Frota Nacional 2021'!AH$32),0)</f>
        <v>6979</v>
      </c>
      <c r="AI34" s="25">
        <f>ROUND('Vendas de Veículos'!AI36*(1-'Frota Nacional 2021'!AI$32),0)</f>
        <v>8354</v>
      </c>
      <c r="AJ34" s="25">
        <f>ROUND('Vendas de Veículos'!AJ36*(1-'Frota Nacional 2021'!AJ$32),0)</f>
        <v>9742</v>
      </c>
      <c r="AK34" s="25">
        <f>ROUND('Vendas de Veículos'!AK36*(1-'Frota Nacional 2021'!AK$32),0)</f>
        <v>9739</v>
      </c>
      <c r="AL34" s="25">
        <f>ROUND('Vendas de Veículos'!AL36*(1-'Frota Nacional 2021'!AL$32),0)</f>
        <v>8659</v>
      </c>
      <c r="AM34" s="25">
        <f>ROUND('Vendas de Veículos'!AM36*(1-'Frota Nacional 2021'!AM$32),0)</f>
        <v>12846</v>
      </c>
      <c r="AN34" s="25">
        <f>ROUND('Vendas de Veículos'!AN36*(1-'Frota Nacional 2021'!AN$32),0)</f>
        <v>8056</v>
      </c>
      <c r="AO34" s="25">
        <f>ROUND('Vendas de Veículos'!AO36*(1-'Frota Nacional 2021'!AO$32),0)</f>
        <v>16874</v>
      </c>
      <c r="AP34" s="25">
        <f>ROUND('Vendas de Veículos'!AP36*(1-'Frota Nacional 2021'!AP$32),0)</f>
        <v>31365</v>
      </c>
      <c r="AQ34" s="25">
        <f>ROUND('Vendas de Veículos'!AQ36*(1-'Frota Nacional 2021'!AQ$32),0)</f>
        <v>49395</v>
      </c>
      <c r="AR34" s="25">
        <f>ROUND('Vendas de Veículos'!AR36*(1-'Frota Nacional 2021'!AR$32),0)</f>
        <v>71562</v>
      </c>
      <c r="AS34" s="25">
        <f>ROUND('Vendas de Veículos'!AS36*(1-'Frota Nacional 2021'!AS$32),0)</f>
        <v>98527</v>
      </c>
      <c r="AT34" s="25">
        <f>ROUND('Vendas de Veículos'!AT36*(1-'Frota Nacional 2021'!AT$32),0)</f>
        <v>132085</v>
      </c>
      <c r="AU34" s="25">
        <f>ROUND('Vendas de Veículos'!AU36*(1-'Frota Nacional 2021'!AU$32),0)</f>
        <v>172171</v>
      </c>
      <c r="AV34" s="25">
        <f>ROUND('Vendas de Veículos'!AV36*(1-'Frota Nacional 2021'!AV$32),0)</f>
        <v>219591</v>
      </c>
      <c r="AW34" s="25">
        <f>ROUND('Vendas de Veículos'!AW36*(1-'Frota Nacional 2021'!AW$32),0)</f>
        <v>275145</v>
      </c>
      <c r="AX34" s="25">
        <f>ROUND('Vendas de Veículos'!AX36*(1-'Frota Nacional 2021'!AX$32),0)</f>
        <v>319069</v>
      </c>
      <c r="AY34" s="25">
        <f>ROUND('Vendas de Veículos'!AY36*(1-'Frota Nacional 2021'!AY$32),0)</f>
        <v>376756</v>
      </c>
      <c r="AZ34" s="25">
        <f>ROUND('Vendas de Veículos'!AZ36*(1-'Frota Nacional 2021'!AZ$32),0)</f>
        <v>477537</v>
      </c>
      <c r="BA34" s="25">
        <f>ROUND('Vendas de Veículos'!BA36*(1-'Frota Nacional 2021'!BA$32),0)</f>
        <v>662405</v>
      </c>
      <c r="BB34" s="25">
        <f>ROUND('Vendas de Veículos'!BB36*(1-'Frota Nacional 2021'!BB$32),0)</f>
        <v>966882</v>
      </c>
      <c r="BC34" s="25">
        <f>ROUND('Vendas de Veículos'!BC36*(1-'Frota Nacional 2021'!BC$32),0)</f>
        <v>1195229</v>
      </c>
      <c r="BD34" s="25">
        <f>ROUND('Vendas de Veículos'!BD36*(1-'Frota Nacional 2021'!BD$32),0)</f>
        <v>972126</v>
      </c>
      <c r="BE34" s="25">
        <f>ROUND('Vendas de Veículos'!BE36*(1-'Frota Nacional 2021'!BE$32),0)</f>
        <v>1040242</v>
      </c>
      <c r="BF34" s="25">
        <f>ROUND('Vendas de Veículos'!BF36*(1-'Frota Nacional 2021'!BF$32),0)</f>
        <v>1043635</v>
      </c>
      <c r="BG34" s="25">
        <f>ROUND('Vendas de Veículos'!BG36*(1-'Frota Nacional 2021'!BG$32),0)</f>
        <v>798783</v>
      </c>
      <c r="BH34" s="25">
        <f>ROUND('Vendas de Veículos'!BH36*(1-'Frota Nacional 2021'!BH$32),0)</f>
        <v>610464</v>
      </c>
      <c r="BI34" s="25">
        <f>ROUND('Vendas de Veículos'!BI36*(1-'Frota Nacional 2021'!BI$32),0)</f>
        <v>600099</v>
      </c>
      <c r="BJ34" s="25">
        <f>ROUND('Vendas de Veículos'!BJ36*(1-'Frota Nacional 2021'!BJ$32),0)</f>
        <v>531412</v>
      </c>
      <c r="BK34" s="25">
        <f>ROUND('Vendas de Veículos'!BK36*(1-'Frota Nacional 2021'!BK$32),0)</f>
        <v>400785</v>
      </c>
      <c r="BL34" s="25">
        <f>ROUND('Vendas de Veículos'!BL36*(1-'Frota Nacional 2021'!BL$32),0)</f>
        <v>387034</v>
      </c>
      <c r="BM34" s="25">
        <f>ROUND('Vendas de Veículos'!BM36*(1-'Frota Nacional 2021'!BM$32),0)</f>
        <v>432198</v>
      </c>
      <c r="BN34" s="25">
        <f>ROUND('Vendas de Veículos'!BN36*(1-'Frota Nacional 2021'!BN$32),0)</f>
        <v>478655</v>
      </c>
      <c r="BO34" s="25">
        <f>ROUND('Vendas de Veículos'!BO36*(1-'Frota Nacional 2021'!BO$32),0)</f>
        <v>381822</v>
      </c>
      <c r="BP34" s="25">
        <f>ROUND('Vendas de Veículos'!BP36*(1-'Frota Nacional 2021'!BP$32),0)</f>
        <v>442848</v>
      </c>
    </row>
    <row r="35" spans="2:68" x14ac:dyDescent="0.35">
      <c r="B35" s="24" t="s">
        <v>36</v>
      </c>
      <c r="C35" s="24" t="s">
        <v>38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>
        <f>ROUND('Vendas de Veículos'!W37*(1-'Frota Nacional 2021'!W$32),0)</f>
        <v>0</v>
      </c>
      <c r="X35" s="25">
        <f>ROUND('Vendas de Veículos'!X37*(1-'Frota Nacional 2021'!X$32),0)</f>
        <v>0</v>
      </c>
      <c r="Y35" s="25">
        <f>ROUND('Vendas de Veículos'!Y37*(1-'Frota Nacional 2021'!Y$32),0)</f>
        <v>0</v>
      </c>
      <c r="Z35" s="25">
        <f>ROUND('Vendas de Veículos'!Z37*(1-'Frota Nacional 2021'!Z$32),0)</f>
        <v>0</v>
      </c>
      <c r="AA35" s="25">
        <f>ROUND('Vendas de Veículos'!AA37*(1-'Frota Nacional 2021'!AA$32),0)</f>
        <v>0</v>
      </c>
      <c r="AB35" s="25">
        <f>ROUND('Vendas de Veículos'!AB37*(1-'Frota Nacional 2021'!AB$32),0)</f>
        <v>0</v>
      </c>
      <c r="AC35" s="25">
        <f>ROUND('Vendas de Veículos'!AC37*(1-'Frota Nacional 2021'!AC$32),0)</f>
        <v>0</v>
      </c>
      <c r="AD35" s="25">
        <f>ROUND('Vendas de Veículos'!AD37*(1-'Frota Nacional 2021'!AD$32),0)</f>
        <v>0</v>
      </c>
      <c r="AE35" s="25">
        <f>ROUND('Vendas de Veículos'!AE37*(1-'Frota Nacional 2021'!AE$32),0)</f>
        <v>0</v>
      </c>
      <c r="AF35" s="25">
        <f>ROUND('Vendas de Veículos'!AF37*(1-'Frota Nacional 2021'!AF$32),0)</f>
        <v>0</v>
      </c>
      <c r="AG35" s="25">
        <f>ROUND('Vendas de Veículos'!AG37*(1-'Frota Nacional 2021'!AG$32),0)</f>
        <v>0</v>
      </c>
      <c r="AH35" s="25">
        <f>ROUND('Vendas de Veículos'!AH37*(1-'Frota Nacional 2021'!AH$32),0)</f>
        <v>0</v>
      </c>
      <c r="AI35" s="25">
        <f>ROUND('Vendas de Veículos'!AI37*(1-'Frota Nacional 2021'!AI$32),0)</f>
        <v>0</v>
      </c>
      <c r="AJ35" s="25">
        <f>ROUND('Vendas de Veículos'!AJ37*(1-'Frota Nacional 2021'!AJ$32),0)</f>
        <v>0</v>
      </c>
      <c r="AK35" s="25">
        <f>ROUND('Vendas de Veículos'!AK37*(1-'Frota Nacional 2021'!AK$32),0)</f>
        <v>0</v>
      </c>
      <c r="AL35" s="25">
        <f>ROUND('Vendas de Veículos'!AL37*(1-'Frota Nacional 2021'!AL$32),0)</f>
        <v>0</v>
      </c>
      <c r="AM35" s="25">
        <f>ROUND('Vendas de Veículos'!AM37*(1-'Frota Nacional 2021'!AM$32),0)</f>
        <v>0</v>
      </c>
      <c r="AN35" s="25">
        <f>ROUND('Vendas de Veículos'!AN37*(1-'Frota Nacional 2021'!AN$32),0)</f>
        <v>0</v>
      </c>
      <c r="AO35" s="25">
        <f>ROUND('Vendas de Veículos'!AO37*(1-'Frota Nacional 2021'!AO$32),0)</f>
        <v>0</v>
      </c>
      <c r="AP35" s="25">
        <f>ROUND('Vendas de Veículos'!AP37*(1-'Frota Nacional 2021'!AP$32),0)</f>
        <v>0</v>
      </c>
      <c r="AQ35" s="25">
        <f>ROUND('Vendas de Veículos'!AQ37*(1-'Frota Nacional 2021'!AQ$32),0)</f>
        <v>0</v>
      </c>
      <c r="AR35" s="25">
        <f>ROUND('Vendas de Veículos'!AR37*(1-'Frota Nacional 2021'!AR$32),0)</f>
        <v>0</v>
      </c>
      <c r="AS35" s="25">
        <f>ROUND('Vendas de Veículos'!AS37*(1-'Frota Nacional 2021'!AS$32),0)</f>
        <v>0</v>
      </c>
      <c r="AT35" s="25">
        <f>ROUND('Vendas de Veículos'!AT37*(1-'Frota Nacional 2021'!AT$32),0)</f>
        <v>0</v>
      </c>
      <c r="AU35" s="25">
        <f>ROUND('Vendas de Veículos'!AU37*(1-'Frota Nacional 2021'!AU$32),0)</f>
        <v>0</v>
      </c>
      <c r="AV35" s="25">
        <f>ROUND('Vendas de Veículos'!AV37*(1-'Frota Nacional 2021'!AV$32),0)</f>
        <v>0</v>
      </c>
      <c r="AW35" s="25">
        <f>ROUND('Vendas de Veículos'!AW37*(1-'Frota Nacional 2021'!AW$32),0)</f>
        <v>0</v>
      </c>
      <c r="AX35" s="25">
        <f>ROUND('Vendas de Veículos'!AX37*(1-'Frota Nacional 2021'!AX$32),0)</f>
        <v>0</v>
      </c>
      <c r="AY35" s="25">
        <f>ROUND('Vendas de Veículos'!AY37*(1-'Frota Nacional 2021'!AY$32),0)</f>
        <v>0</v>
      </c>
      <c r="AZ35" s="25">
        <f>ROUND('Vendas de Veículos'!AZ37*(1-'Frota Nacional 2021'!AZ$32),0)</f>
        <v>0</v>
      </c>
      <c r="BA35" s="25">
        <f>ROUND('Vendas de Veículos'!BA37*(1-'Frota Nacional 2021'!BA$32),0)</f>
        <v>0</v>
      </c>
      <c r="BB35" s="25">
        <f>ROUND('Vendas de Veículos'!BB37*(1-'Frota Nacional 2021'!BB$32),0)</f>
        <v>0</v>
      </c>
      <c r="BC35" s="25">
        <f>ROUND('Vendas de Veículos'!BC37*(1-'Frota Nacional 2021'!BC$32),0)</f>
        <v>0</v>
      </c>
      <c r="BD35" s="25">
        <f>ROUND('Vendas de Veículos'!BD37*(1-'Frota Nacional 2021'!BD$32),0)</f>
        <v>107906</v>
      </c>
      <c r="BE35" s="25">
        <f>ROUND('Vendas de Veículos'!BE37*(1-'Frota Nacional 2021'!BE$32),0)</f>
        <v>259931</v>
      </c>
      <c r="BF35" s="25">
        <f>ROUND('Vendas de Veículos'!BF37*(1-'Frota Nacional 2021'!BF$32),0)</f>
        <v>447123</v>
      </c>
      <c r="BG35" s="25">
        <f>ROUND('Vendas de Veículos'!BG37*(1-'Frota Nacional 2021'!BG$32),0)</f>
        <v>532389</v>
      </c>
      <c r="BH35" s="25">
        <f>ROUND('Vendas de Veículos'!BH37*(1-'Frota Nacional 2021'!BH$32),0)</f>
        <v>683332</v>
      </c>
      <c r="BI35" s="25">
        <f>ROUND('Vendas de Veículos'!BI37*(1-'Frota Nacional 2021'!BI$32),0)</f>
        <v>671729</v>
      </c>
      <c r="BJ35" s="25">
        <f>ROUND('Vendas de Veículos'!BJ37*(1-'Frota Nacional 2021'!BJ$32),0)</f>
        <v>595098</v>
      </c>
      <c r="BK35" s="25">
        <f>ROUND('Vendas de Veículos'!BK37*(1-'Frota Nacional 2021'!BK$32),0)</f>
        <v>449006</v>
      </c>
      <c r="BL35" s="25">
        <f>ROUND('Vendas de Veículos'!BL37*(1-'Frota Nacional 2021'!BL$32),0)</f>
        <v>432740</v>
      </c>
      <c r="BM35" s="25">
        <f>ROUND('Vendas de Veículos'!BM37*(1-'Frota Nacional 2021'!BM$32),0)</f>
        <v>486219</v>
      </c>
      <c r="BN35" s="25">
        <f>ROUND('Vendas de Veículos'!BN37*(1-'Frota Nacional 2021'!BN$32),0)</f>
        <v>583747</v>
      </c>
      <c r="BO35" s="25">
        <f>ROUND('Vendas de Veículos'!BO37*(1-'Frota Nacional 2021'!BO$32),0)</f>
        <v>526096</v>
      </c>
      <c r="BP35" s="25">
        <f>ROUND('Vendas de Veículos'!BP37*(1-'Frota Nacional 2021'!BP$32),0)</f>
        <v>708647</v>
      </c>
    </row>
    <row r="36" spans="2:68" x14ac:dyDescent="0.35">
      <c r="B36" s="24" t="s">
        <v>36</v>
      </c>
      <c r="C36" s="24" t="s">
        <v>39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>
        <f>ROUND('Vendas de Veículos'!W38*(1-'Frota Nacional 2021'!W$32),0)</f>
        <v>0</v>
      </c>
      <c r="X36" s="25">
        <f>ROUND('Vendas de Veículos'!X38*(1-'Frota Nacional 2021'!X$32),0)</f>
        <v>0</v>
      </c>
      <c r="Y36" s="25">
        <f>ROUND('Vendas de Veículos'!Y38*(1-'Frota Nacional 2021'!Y$32),0)</f>
        <v>0</v>
      </c>
      <c r="Z36" s="25">
        <f>ROUND('Vendas de Veículos'!Z38*(1-'Frota Nacional 2021'!Z$32),0)</f>
        <v>0</v>
      </c>
      <c r="AA36" s="25">
        <f>ROUND('Vendas de Veículos'!AA38*(1-'Frota Nacional 2021'!AA$32),0)</f>
        <v>0</v>
      </c>
      <c r="AB36" s="25">
        <f>ROUND('Vendas de Veículos'!AB38*(1-'Frota Nacional 2021'!AB$32),0)</f>
        <v>0</v>
      </c>
      <c r="AC36" s="25">
        <f>ROUND('Vendas de Veículos'!AC38*(1-'Frota Nacional 2021'!AC$32),0)</f>
        <v>0</v>
      </c>
      <c r="AD36" s="25">
        <f>ROUND('Vendas de Veículos'!AD38*(1-'Frota Nacional 2021'!AD$32),0)</f>
        <v>0</v>
      </c>
      <c r="AE36" s="25">
        <f>ROUND('Vendas de Veículos'!AE38*(1-'Frota Nacional 2021'!AE$32),0)</f>
        <v>0</v>
      </c>
      <c r="AF36" s="25">
        <f>ROUND('Vendas de Veículos'!AF38*(1-'Frota Nacional 2021'!AF$32),0)</f>
        <v>0</v>
      </c>
      <c r="AG36" s="25">
        <f>ROUND('Vendas de Veículos'!AG38*(1-'Frota Nacional 2021'!AG$32),0)</f>
        <v>0</v>
      </c>
      <c r="AH36" s="25">
        <f>ROUND('Vendas de Veículos'!AH38*(1-'Frota Nacional 2021'!AH$32),0)</f>
        <v>0</v>
      </c>
      <c r="AI36" s="25">
        <f>ROUND('Vendas de Veículos'!AI38*(1-'Frota Nacional 2021'!AI$32),0)</f>
        <v>0</v>
      </c>
      <c r="AJ36" s="25">
        <f>ROUND('Vendas de Veículos'!AJ38*(1-'Frota Nacional 2021'!AJ$32),0)</f>
        <v>0</v>
      </c>
      <c r="AK36" s="25">
        <f>ROUND('Vendas de Veículos'!AK38*(1-'Frota Nacional 2021'!AK$32),0)</f>
        <v>0</v>
      </c>
      <c r="AL36" s="25">
        <f>ROUND('Vendas de Veículos'!AL38*(1-'Frota Nacional 2021'!AL$32),0)</f>
        <v>0</v>
      </c>
      <c r="AM36" s="25">
        <f>ROUND('Vendas de Veículos'!AM38*(1-'Frota Nacional 2021'!AM$32),0)</f>
        <v>0</v>
      </c>
      <c r="AN36" s="25">
        <f>ROUND('Vendas de Veículos'!AN38*(1-'Frota Nacional 2021'!AN$32),0)</f>
        <v>0</v>
      </c>
      <c r="AO36" s="25">
        <f>ROUND('Vendas de Veículos'!AO38*(1-'Frota Nacional 2021'!AO$32),0)</f>
        <v>0</v>
      </c>
      <c r="AP36" s="25">
        <f>ROUND('Vendas de Veículos'!AP38*(1-'Frota Nacional 2021'!AP$32),0)</f>
        <v>0</v>
      </c>
      <c r="AQ36" s="25">
        <f>ROUND('Vendas de Veículos'!AQ38*(1-'Frota Nacional 2021'!AQ$32),0)</f>
        <v>0</v>
      </c>
      <c r="AR36" s="25">
        <f>ROUND('Vendas de Veículos'!AR38*(1-'Frota Nacional 2021'!AR$32),0)</f>
        <v>0</v>
      </c>
      <c r="AS36" s="25">
        <f>ROUND('Vendas de Veículos'!AS38*(1-'Frota Nacional 2021'!AS$32),0)</f>
        <v>0</v>
      </c>
      <c r="AT36" s="25">
        <f>ROUND('Vendas de Veículos'!AT38*(1-'Frota Nacional 2021'!AT$32),0)</f>
        <v>0</v>
      </c>
      <c r="AU36" s="25">
        <f>ROUND('Vendas de Veículos'!AU38*(1-'Frota Nacional 2021'!AU$32),0)</f>
        <v>0</v>
      </c>
      <c r="AV36" s="25">
        <f>ROUND('Vendas de Veículos'!AV38*(1-'Frota Nacional 2021'!AV$32),0)</f>
        <v>0</v>
      </c>
      <c r="AW36" s="25">
        <f>ROUND('Vendas de Veículos'!AW38*(1-'Frota Nacional 2021'!AW$32),0)</f>
        <v>0</v>
      </c>
      <c r="AX36" s="25">
        <f>ROUND('Vendas de Veículos'!AX38*(1-'Frota Nacional 2021'!AX$32),0)</f>
        <v>0</v>
      </c>
      <c r="AY36" s="25">
        <f>ROUND('Vendas de Veículos'!AY38*(1-'Frota Nacional 2021'!AY$32),0)</f>
        <v>0</v>
      </c>
      <c r="AZ36" s="25">
        <f>ROUND('Vendas de Veículos'!AZ38*(1-'Frota Nacional 2021'!AZ$32),0)</f>
        <v>0</v>
      </c>
      <c r="BA36" s="25">
        <f>ROUND('Vendas de Veículos'!BA38*(1-'Frota Nacional 2021'!BA$32),0)</f>
        <v>0</v>
      </c>
      <c r="BB36" s="25">
        <f>ROUND('Vendas de Veículos'!BB38*(1-'Frota Nacional 2021'!BB$32),0)</f>
        <v>0</v>
      </c>
      <c r="BC36" s="25">
        <f>ROUND('Vendas de Veículos'!BC38*(1-'Frota Nacional 2021'!BC$32),0)</f>
        <v>0</v>
      </c>
      <c r="BD36" s="25">
        <f>ROUND('Vendas de Veículos'!BD38*(1-'Frota Nacional 2021'!BD$32),0)</f>
        <v>108</v>
      </c>
      <c r="BE36" s="25">
        <f>ROUND('Vendas de Veículos'!BE38*(1-'Frota Nacional 2021'!BE$32),0)</f>
        <v>130</v>
      </c>
      <c r="BF36" s="25">
        <f>ROUND('Vendas de Veículos'!BF38*(1-'Frota Nacional 2021'!BF$32),0)</f>
        <v>149</v>
      </c>
      <c r="BG36" s="25">
        <f>ROUND('Vendas de Veículos'!BG38*(1-'Frota Nacional 2021'!BG$32),0)</f>
        <v>133</v>
      </c>
      <c r="BH36" s="25">
        <f>ROUND('Vendas de Veículos'!BH38*(1-'Frota Nacional 2021'!BH$32),0)</f>
        <v>295</v>
      </c>
      <c r="BI36" s="25">
        <f>ROUND('Vendas de Veículos'!BI38*(1-'Frota Nacional 2021'!BI$32),0)</f>
        <v>290</v>
      </c>
      <c r="BJ36" s="25">
        <f>ROUND('Vendas de Veículos'!BJ38*(1-'Frota Nacional 2021'!BJ$32),0)</f>
        <v>482</v>
      </c>
      <c r="BK36" s="25">
        <f>ROUND('Vendas de Veículos'!BK38*(1-'Frota Nacional 2021'!BK$32),0)</f>
        <v>534</v>
      </c>
      <c r="BL36" s="25">
        <f>ROUND('Vendas de Veículos'!BL38*(1-'Frota Nacional 2021'!BL$32),0)</f>
        <v>680</v>
      </c>
      <c r="BM36" s="25">
        <f>ROUND('Vendas de Veículos'!BM38*(1-'Frota Nacional 2021'!BM$32),0)</f>
        <v>978</v>
      </c>
      <c r="BN36" s="25">
        <f>ROUND('Vendas de Veículos'!BN38*(1-'Frota Nacional 2021'!BN$32),0)</f>
        <v>1277</v>
      </c>
      <c r="BO36" s="25">
        <f>ROUND('Vendas de Veículos'!BO38*(1-'Frota Nacional 2021'!BO$32),0)</f>
        <v>1182</v>
      </c>
      <c r="BP36" s="25">
        <f>ROUND('Vendas de Veículos'!BP38*(1-'Frota Nacional 2021'!BP$32),0)</f>
        <v>1617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BQ36"/>
  <sheetViews>
    <sheetView workbookViewId="0">
      <selection activeCell="A15" activeCellId="1" sqref="A8:XFD8 A15:XFD15"/>
    </sheetView>
  </sheetViews>
  <sheetFormatPr defaultColWidth="9.1796875" defaultRowHeight="14.5" x14ac:dyDescent="0.35"/>
  <cols>
    <col min="1" max="1" width="3.81640625" style="8" customWidth="1"/>
    <col min="2" max="2" width="4.81640625" style="8" bestFit="1" customWidth="1"/>
    <col min="3" max="3" width="16.1796875" style="8" customWidth="1"/>
    <col min="4" max="4" width="9.453125" style="8" bestFit="1" customWidth="1"/>
    <col min="5" max="8" width="10.453125" style="8" bestFit="1" customWidth="1"/>
    <col min="9" max="9" width="11.453125" style="8" bestFit="1" customWidth="1"/>
    <col min="10" max="11" width="11.7265625" style="8" bestFit="1" customWidth="1"/>
    <col min="12" max="13" width="10.7265625" style="8" bestFit="1" customWidth="1"/>
    <col min="14" max="22" width="11.7265625" style="8" bestFit="1" customWidth="1"/>
    <col min="23" max="24" width="10.7265625" style="8" bestFit="1" customWidth="1"/>
    <col min="25" max="41" width="11.7265625" style="8" bestFit="1" customWidth="1"/>
    <col min="42" max="42" width="10.7265625" style="8" bestFit="1" customWidth="1"/>
    <col min="43" max="47" width="10.453125" style="8" bestFit="1" customWidth="1"/>
    <col min="48" max="50" width="10.7265625" style="8" bestFit="1" customWidth="1"/>
    <col min="51" max="52" width="11.7265625" style="8" bestFit="1" customWidth="1"/>
    <col min="53" max="69" width="13.453125" style="8" bestFit="1" customWidth="1"/>
    <col min="70" max="16384" width="9.1796875" style="8"/>
  </cols>
  <sheetData>
    <row r="1" spans="2:69" x14ac:dyDescent="0.35">
      <c r="B1" s="17"/>
      <c r="C1" s="20" t="s">
        <v>25</v>
      </c>
      <c r="D1" s="21">
        <v>2022</v>
      </c>
      <c r="E1" s="17"/>
      <c r="F1" s="22" t="s">
        <v>32</v>
      </c>
      <c r="G1" s="161">
        <f>'Base Curvas'!K1</f>
        <v>1.95</v>
      </c>
      <c r="H1" s="22" t="s">
        <v>33</v>
      </c>
      <c r="I1" s="162">
        <f>'Base Curvas'!M1</f>
        <v>-0.127</v>
      </c>
    </row>
    <row r="2" spans="2:69" x14ac:dyDescent="0.35">
      <c r="B2" s="17"/>
      <c r="C2" s="17"/>
      <c r="D2" s="17"/>
      <c r="E2" s="17"/>
      <c r="F2" s="22" t="s">
        <v>34</v>
      </c>
      <c r="G2" s="161">
        <f>'Base Curvas'!K2</f>
        <v>2.1</v>
      </c>
      <c r="H2" s="22" t="s">
        <v>35</v>
      </c>
      <c r="I2" s="162">
        <f>'Base Curvas'!M2</f>
        <v>-0.09</v>
      </c>
    </row>
    <row r="3" spans="2:69" x14ac:dyDescent="0.35">
      <c r="B3" s="17"/>
      <c r="C3" s="17"/>
      <c r="D3" s="17"/>
      <c r="E3" s="17"/>
      <c r="F3" s="22" t="s">
        <v>41</v>
      </c>
      <c r="G3" s="161">
        <f>'Base Curvas'!K3</f>
        <v>1.75</v>
      </c>
      <c r="H3" s="22" t="s">
        <v>42</v>
      </c>
      <c r="I3" s="162">
        <f>'Base Curvas'!M3</f>
        <v>-0.13700000000000001</v>
      </c>
    </row>
    <row r="4" spans="2:69" s="1" customFormat="1" x14ac:dyDescent="0.35">
      <c r="B4" s="2"/>
      <c r="C4" s="3"/>
      <c r="D4" s="2">
        <v>1957</v>
      </c>
      <c r="E4" s="2">
        <v>1958</v>
      </c>
      <c r="F4" s="2">
        <v>1959</v>
      </c>
      <c r="G4" s="2">
        <v>1960</v>
      </c>
      <c r="H4" s="2">
        <v>1961</v>
      </c>
      <c r="I4" s="2">
        <v>1962</v>
      </c>
      <c r="J4" s="2">
        <v>1963</v>
      </c>
      <c r="K4" s="2">
        <v>1964</v>
      </c>
      <c r="L4" s="2">
        <v>1965</v>
      </c>
      <c r="M4" s="2">
        <v>1966</v>
      </c>
      <c r="N4" s="2">
        <v>1967</v>
      </c>
      <c r="O4" s="2">
        <v>1968</v>
      </c>
      <c r="P4" s="2">
        <v>1969</v>
      </c>
      <c r="Q4" s="2">
        <v>1970</v>
      </c>
      <c r="R4" s="2">
        <v>1971</v>
      </c>
      <c r="S4" s="2">
        <v>1972</v>
      </c>
      <c r="T4" s="2">
        <v>1973</v>
      </c>
      <c r="U4" s="2">
        <v>1974</v>
      </c>
      <c r="V4" s="2">
        <v>1975</v>
      </c>
      <c r="W4" s="2">
        <v>1976</v>
      </c>
      <c r="X4" s="2">
        <v>1977</v>
      </c>
      <c r="Y4" s="2">
        <v>1978</v>
      </c>
      <c r="Z4" s="2">
        <v>1979</v>
      </c>
      <c r="AA4" s="2">
        <v>1980</v>
      </c>
      <c r="AB4" s="2">
        <v>1981</v>
      </c>
      <c r="AC4" s="2">
        <v>1982</v>
      </c>
      <c r="AD4" s="2">
        <v>1983</v>
      </c>
      <c r="AE4" s="2">
        <v>1984</v>
      </c>
      <c r="AF4" s="2">
        <v>1985</v>
      </c>
      <c r="AG4" s="2">
        <v>1986</v>
      </c>
      <c r="AH4" s="2">
        <v>1987</v>
      </c>
      <c r="AI4" s="2">
        <v>1988</v>
      </c>
      <c r="AJ4" s="2">
        <v>1989</v>
      </c>
      <c r="AK4" s="2">
        <v>1990</v>
      </c>
      <c r="AL4" s="2">
        <v>1991</v>
      </c>
      <c r="AM4" s="2">
        <v>1992</v>
      </c>
      <c r="AN4" s="2">
        <v>1993</v>
      </c>
      <c r="AO4" s="2">
        <v>1994</v>
      </c>
      <c r="AP4" s="2">
        <v>1995</v>
      </c>
      <c r="AQ4" s="2">
        <v>1996</v>
      </c>
      <c r="AR4" s="2">
        <v>1997</v>
      </c>
      <c r="AS4" s="2">
        <v>1998</v>
      </c>
      <c r="AT4" s="2">
        <v>1999</v>
      </c>
      <c r="AU4" s="2">
        <v>2000</v>
      </c>
      <c r="AV4" s="2">
        <v>2001</v>
      </c>
      <c r="AW4" s="2">
        <v>2002</v>
      </c>
      <c r="AX4" s="2">
        <v>2003</v>
      </c>
      <c r="AY4" s="2">
        <v>2004</v>
      </c>
      <c r="AZ4" s="2">
        <v>2005</v>
      </c>
      <c r="BA4" s="2">
        <v>2006</v>
      </c>
      <c r="BB4" s="2">
        <v>2007</v>
      </c>
      <c r="BC4" s="2">
        <v>2008</v>
      </c>
      <c r="BD4" s="2">
        <v>2009</v>
      </c>
      <c r="BE4" s="2">
        <v>2010</v>
      </c>
      <c r="BF4" s="2">
        <v>2011</v>
      </c>
      <c r="BG4" s="2">
        <v>2012</v>
      </c>
      <c r="BH4" s="2">
        <v>2013</v>
      </c>
      <c r="BI4" s="2">
        <v>2014</v>
      </c>
      <c r="BJ4" s="2">
        <v>2015</v>
      </c>
      <c r="BK4" s="2">
        <v>2016</v>
      </c>
      <c r="BL4" s="2">
        <v>2017</v>
      </c>
      <c r="BM4" s="2">
        <v>2018</v>
      </c>
      <c r="BN4" s="2">
        <v>2019</v>
      </c>
      <c r="BO4" s="2">
        <v>2020</v>
      </c>
      <c r="BP4" s="2">
        <v>2021</v>
      </c>
      <c r="BQ4" s="2">
        <v>2022</v>
      </c>
    </row>
    <row r="5" spans="2:69" s="1" customFormat="1" x14ac:dyDescent="0.35">
      <c r="B5" s="2"/>
      <c r="C5" s="3" t="s">
        <v>30</v>
      </c>
      <c r="D5" s="7">
        <f>EXP(-EXP($G$1+$I$1*($D$1-D4)))</f>
        <v>0.99817452204663693</v>
      </c>
      <c r="E5" s="7">
        <f t="shared" ref="E5:BP5" si="0">EXP(-EXP($G$1+$I$1*($D$1-E4)))</f>
        <v>0.9979275775849582</v>
      </c>
      <c r="F5" s="7">
        <f t="shared" si="0"/>
        <v>0.9976472667027072</v>
      </c>
      <c r="G5" s="7">
        <f t="shared" si="0"/>
        <v>0.99732909240839074</v>
      </c>
      <c r="H5" s="7">
        <f t="shared" si="0"/>
        <v>0.99696795491413681</v>
      </c>
      <c r="I5" s="7">
        <f t="shared" si="0"/>
        <v>0.99655807178602107</v>
      </c>
      <c r="J5" s="7">
        <f t="shared" si="0"/>
        <v>0.9960928877932087</v>
      </c>
      <c r="K5" s="7">
        <f t="shared" si="0"/>
        <v>0.9955649732077223</v>
      </c>
      <c r="L5" s="7">
        <f t="shared" si="0"/>
        <v>0.99496590917948902</v>
      </c>
      <c r="M5" s="7">
        <f t="shared" si="0"/>
        <v>0.99428615867878556</v>
      </c>
      <c r="N5" s="7">
        <f t="shared" si="0"/>
        <v>0.99351492136286523</v>
      </c>
      <c r="O5" s="7">
        <f t="shared" si="0"/>
        <v>0.99263997058924403</v>
      </c>
      <c r="P5" s="7">
        <f t="shared" si="0"/>
        <v>0.99164747067030767</v>
      </c>
      <c r="Q5" s="7">
        <f t="shared" si="0"/>
        <v>0.99052177235023764</v>
      </c>
      <c r="R5" s="7">
        <f t="shared" si="0"/>
        <v>0.98924518439619036</v>
      </c>
      <c r="S5" s="7">
        <f t="shared" si="0"/>
        <v>0.98779771914531234</v>
      </c>
      <c r="T5" s="7">
        <f t="shared" si="0"/>
        <v>0.98615680985629639</v>
      </c>
      <c r="U5" s="7">
        <f t="shared" si="0"/>
        <v>0.98429699780347546</v>
      </c>
      <c r="V5" s="7">
        <f t="shared" si="0"/>
        <v>0.98218958725509387</v>
      </c>
      <c r="W5" s="7">
        <f t="shared" si="0"/>
        <v>0.97980226683689708</v>
      </c>
      <c r="X5" s="7">
        <f t="shared" si="0"/>
        <v>0.9770986963506636</v>
      </c>
      <c r="Y5" s="7">
        <f t="shared" si="0"/>
        <v>0.97403805896202678</v>
      </c>
      <c r="Z5" s="7">
        <f t="shared" si="0"/>
        <v>0.97057457987731532</v>
      </c>
      <c r="AA5" s="7">
        <f t="shared" si="0"/>
        <v>0.96665701429994344</v>
      </c>
      <c r="AB5" s="7">
        <f t="shared" si="0"/>
        <v>0.96222810972160688</v>
      </c>
      <c r="AC5" s="7">
        <f t="shared" si="0"/>
        <v>0.95722405061755766</v>
      </c>
      <c r="AD5" s="7">
        <f t="shared" si="0"/>
        <v>0.95157389756332666</v>
      </c>
      <c r="AE5" s="7">
        <f t="shared" si="0"/>
        <v>0.94519903788749804</v>
      </c>
      <c r="AF5" s="7">
        <f t="shared" si="0"/>
        <v>0.93801267146512757</v>
      </c>
      <c r="AG5" s="7">
        <f t="shared" si="0"/>
        <v>0.9299193634046875</v>
      </c>
      <c r="AH5" s="7">
        <f t="shared" si="0"/>
        <v>0.92081470546167199</v>
      </c>
      <c r="AI5" s="7">
        <f t="shared" si="0"/>
        <v>0.91058514028086823</v>
      </c>
      <c r="AJ5" s="7">
        <f t="shared" si="0"/>
        <v>0.89910801722505029</v>
      </c>
      <c r="AK5" s="7">
        <f t="shared" si="0"/>
        <v>0.88625196566597997</v>
      </c>
      <c r="AL5" s="7">
        <f t="shared" si="0"/>
        <v>0.8718776910511713</v>
      </c>
      <c r="AM5" s="7">
        <f t="shared" si="0"/>
        <v>0.85583932031884391</v>
      </c>
      <c r="AN5" s="7">
        <f t="shared" si="0"/>
        <v>0.83798644527310595</v>
      </c>
      <c r="AO5" s="7">
        <f t="shared" si="0"/>
        <v>0.81816703352082987</v>
      </c>
      <c r="AP5" s="7">
        <f t="shared" si="0"/>
        <v>0.79623139358019068</v>
      </c>
      <c r="AQ5" s="7">
        <f t="shared" si="0"/>
        <v>0.77203738940403066</v>
      </c>
      <c r="AR5" s="7">
        <f t="shared" si="0"/>
        <v>0.74545709357507939</v>
      </c>
      <c r="AS5" s="7">
        <f t="shared" si="0"/>
        <v>0.71638503939153442</v>
      </c>
      <c r="AT5" s="7">
        <f t="shared" si="0"/>
        <v>0.68474816918315407</v>
      </c>
      <c r="AU5" s="7">
        <f t="shared" si="0"/>
        <v>0.65051746655651721</v>
      </c>
      <c r="AV5" s="7">
        <f t="shared" si="0"/>
        <v>0.61372108972226069</v>
      </c>
      <c r="AW5" s="7">
        <f t="shared" si="0"/>
        <v>0.5744585782961753</v>
      </c>
      <c r="AX5" s="7">
        <f t="shared" si="0"/>
        <v>0.53291537820843737</v>
      </c>
      <c r="AY5" s="7">
        <f t="shared" si="0"/>
        <v>0.48937652020714406</v>
      </c>
      <c r="AZ5" s="7">
        <f t="shared" si="0"/>
        <v>0.44423781719008598</v>
      </c>
      <c r="BA5" s="7">
        <f t="shared" si="0"/>
        <v>0.39801246356568487</v>
      </c>
      <c r="BB5" s="7">
        <f t="shared" si="0"/>
        <v>0.35133051517356745</v>
      </c>
      <c r="BC5" s="7">
        <f t="shared" si="0"/>
        <v>0.30492853746731463</v>
      </c>
      <c r="BD5" s="7">
        <f t="shared" si="0"/>
        <v>0.25962691430343204</v>
      </c>
      <c r="BE5" s="7">
        <f t="shared" si="0"/>
        <v>0.21629311547304511</v>
      </c>
      <c r="BF5" s="7">
        <f t="shared" si="0"/>
        <v>0.17579080754688289</v>
      </c>
      <c r="BG5" s="7">
        <f t="shared" si="0"/>
        <v>0.13891712700793685</v>
      </c>
      <c r="BH5" s="7">
        <f t="shared" si="0"/>
        <v>0.10633355627958595</v>
      </c>
      <c r="BI5" s="7">
        <f t="shared" si="0"/>
        <v>7.8499147237953093E-2</v>
      </c>
      <c r="BJ5" s="7">
        <f t="shared" si="0"/>
        <v>5.5617420751964505E-2</v>
      </c>
      <c r="BK5" s="7">
        <f t="shared" si="0"/>
        <v>3.7608935341775958E-2</v>
      </c>
      <c r="BL5" s="7">
        <f t="shared" si="0"/>
        <v>2.4119105692130841E-2</v>
      </c>
      <c r="BM5" s="7">
        <f t="shared" si="0"/>
        <v>1.4564828613461218E-2</v>
      </c>
      <c r="BN5" s="7">
        <f t="shared" si="0"/>
        <v>8.2145858051170632E-3</v>
      </c>
      <c r="BO5" s="7">
        <f t="shared" si="0"/>
        <v>4.2873119161356962E-3</v>
      </c>
      <c r="BP5" s="7">
        <f t="shared" si="0"/>
        <v>2.0490032442558614E-3</v>
      </c>
      <c r="BQ5" s="7">
        <f>EXP(-EXP($G$1+$I$1*($D$1-BQ4)))</f>
        <v>8.8609394469837022E-4</v>
      </c>
    </row>
    <row r="6" spans="2:69" x14ac:dyDescent="0.35">
      <c r="B6" s="12" t="s">
        <v>11</v>
      </c>
      <c r="C6" s="12" t="s">
        <v>10</v>
      </c>
      <c r="D6" s="6">
        <f>ROUND('Vendas de Veículos'!D6*(1-'Frota Nacional 2022'!D$5),0)</f>
        <v>17</v>
      </c>
      <c r="E6" s="6">
        <f>ROUND('Vendas de Veículos'!E6*(1-'Frota Nacional 2022'!E$5),0)</f>
        <v>43</v>
      </c>
      <c r="F6" s="6">
        <f>ROUND('Vendas de Veículos'!F6*(1-'Frota Nacional 2022'!F$5),0)</f>
        <v>93</v>
      </c>
      <c r="G6" s="6">
        <f>ROUND('Vendas de Veículos'!G6*(1-'Frota Nacional 2022'!G$5),0)</f>
        <v>183</v>
      </c>
      <c r="H6" s="6">
        <f>ROUND('Vendas de Veículos'!H6*(1-'Frota Nacional 2022'!H$5),0)</f>
        <v>263</v>
      </c>
      <c r="I6" s="6">
        <f>ROUND('Vendas de Veículos'!I6*(1-'Frota Nacional 2022'!I$5),0)</f>
        <v>402</v>
      </c>
      <c r="J6" s="6">
        <f>ROUND('Vendas de Veículos'!J6*(1-'Frota Nacional 2022'!J$5),0)</f>
        <v>470</v>
      </c>
      <c r="K6" s="6">
        <f>ROUND('Vendas de Veículos'!K6*(1-'Frota Nacional 2022'!K$5),0)</f>
        <v>571</v>
      </c>
      <c r="L6" s="6">
        <f>ROUND('Vendas de Veículos'!L6*(1-'Frota Nacional 2022'!L$5),0)</f>
        <v>69</v>
      </c>
      <c r="M6" s="6">
        <f>ROUND('Vendas de Veículos'!M6*(1-'Frota Nacional 2022'!M$5),0)</f>
        <v>89</v>
      </c>
      <c r="N6" s="6">
        <f>ROUND('Vendas de Veículos'!N6*(1-'Frota Nacional 2022'!N$5),0)</f>
        <v>1029</v>
      </c>
      <c r="O6" s="6">
        <f>ROUND('Vendas de Veículos'!O6*(1-'Frota Nacional 2022'!O$5),0)</f>
        <v>1360</v>
      </c>
      <c r="P6" s="6">
        <f>ROUND('Vendas de Veículos'!P6*(1-'Frota Nacional 2022'!P$5),0)</f>
        <v>2134</v>
      </c>
      <c r="Q6" s="6">
        <f>ROUND('Vendas de Veículos'!Q6*(1-'Frota Nacional 2022'!Q$5),0)</f>
        <v>3038</v>
      </c>
      <c r="R6" s="6">
        <f>ROUND('Vendas de Veículos'!R6*(1-'Frota Nacional 2022'!R$5),0)</f>
        <v>4431</v>
      </c>
      <c r="S6" s="6">
        <f>ROUND('Vendas de Veículos'!S6*(1-'Frota Nacional 2022'!S$5),0)</f>
        <v>5787</v>
      </c>
      <c r="T6" s="6">
        <f>ROUND('Vendas de Veículos'!T6*(1-'Frota Nacional 2022'!T$5),0)</f>
        <v>7906</v>
      </c>
      <c r="U6" s="6">
        <f>ROUND('Vendas de Veículos'!U6*(1-'Frota Nacional 2022'!U$5),0)</f>
        <v>10287</v>
      </c>
      <c r="V6" s="6">
        <f>ROUND('Vendas de Veículos'!V6*(1-'Frota Nacional 2022'!V$5),0)</f>
        <v>12013</v>
      </c>
      <c r="W6" s="6">
        <f>ROUND('Vendas de Veículos'!W6*(1-'Frota Nacional 2022'!W$5),0)</f>
        <v>1424</v>
      </c>
      <c r="X6" s="6">
        <f>ROUND('Vendas de Veículos'!X6*(1-'Frota Nacional 2022'!X$5),0)</f>
        <v>1562</v>
      </c>
      <c r="Y6" s="6">
        <f>ROUND('Vendas de Veículos'!Y6*(1-'Frota Nacional 2022'!Y$5),0)</f>
        <v>20809</v>
      </c>
      <c r="Z6" s="6">
        <f>ROUND('Vendas de Veículos'!Z6*(1-'Frota Nacional 2022'!Z$5),0)</f>
        <v>24421</v>
      </c>
      <c r="AA6" s="6">
        <f>ROUND('Vendas de Veículos'!AA6*(1-'Frota Nacional 2022'!AA$5),0)</f>
        <v>19014</v>
      </c>
      <c r="AB6" s="6">
        <f>ROUND('Vendas de Veículos'!AB6*(1-'Frota Nacional 2022'!AB$5),0)</f>
        <v>12103</v>
      </c>
      <c r="AC6" s="6">
        <f>ROUND('Vendas de Veículos'!AC6*(1-'Frota Nacional 2022'!AC$5),0)</f>
        <v>14821</v>
      </c>
      <c r="AD6" s="6">
        <f>ROUND('Vendas de Veículos'!AD6*(1-'Frota Nacional 2022'!AD$5),0)</f>
        <v>3430</v>
      </c>
      <c r="AE6" s="6">
        <f>ROUND('Vendas de Veículos'!AE6*(1-'Frota Nacional 2022'!AE$5),0)</f>
        <v>1590</v>
      </c>
      <c r="AF6" s="6">
        <f>ROUND('Vendas de Veículos'!AF6*(1-'Frota Nacional 2022'!AF$5),0)</f>
        <v>1508</v>
      </c>
      <c r="AG6" s="6">
        <f>ROUND('Vendas de Veículos'!AG6*(1-'Frota Nacional 2022'!AG$5),0)</f>
        <v>3811</v>
      </c>
      <c r="AH6" s="6">
        <f>ROUND('Vendas de Veículos'!AH6*(1-'Frota Nacional 2022'!AH$5),0)</f>
        <v>1960</v>
      </c>
      <c r="AI6" s="6">
        <f>ROUND('Vendas de Veículos'!AI6*(1-'Frota Nacional 2022'!AI$5),0)</f>
        <v>5874</v>
      </c>
      <c r="AJ6" s="6">
        <f>ROUND('Vendas de Veículos'!AJ6*(1-'Frota Nacional 2022'!AJ$5),0)</f>
        <v>22454</v>
      </c>
      <c r="AK6" s="6">
        <f>ROUND('Vendas de Veículos'!AK6*(1-'Frota Nacional 2022'!AK$5),0)</f>
        <v>52718</v>
      </c>
      <c r="AL6" s="6">
        <f>ROUND('Vendas de Veículos'!AL6*(1-'Frota Nacional 2022'!AL$5),0)</f>
        <v>60739</v>
      </c>
      <c r="AM6" s="6">
        <f>ROUND('Vendas de Veículos'!AM6*(1-'Frota Nacional 2022'!AM$5),0)</f>
        <v>62591</v>
      </c>
      <c r="AN6" s="6">
        <f>ROUND('Vendas de Veículos'!AN6*(1-'Frota Nacional 2022'!AN$5),0)</f>
        <v>110118</v>
      </c>
      <c r="AO6" s="6">
        <f>ROUND('Vendas de Veículos'!AO6*(1-'Frota Nacional 2022'!AO$5),0)</f>
        <v>184271</v>
      </c>
      <c r="AP6" s="6">
        <f>ROUND('Vendas de Veículos'!AP6*(1-'Frota Nacional 2022'!AP$5),0)</f>
        <v>281444</v>
      </c>
      <c r="AQ6" s="6">
        <f>ROUND('Vendas de Veículos'!AQ6*(1-'Frota Nacional 2022'!AQ$5),0)</f>
        <v>324013</v>
      </c>
      <c r="AR6" s="6">
        <f>ROUND('Vendas de Veículos'!AR6*(1-'Frota Nacional 2022'!AR$5),0)</f>
        <v>407146</v>
      </c>
      <c r="AS6" s="6">
        <f>ROUND('Vendas de Veículos'!AS6*(1-'Frota Nacional 2022'!AS$5),0)</f>
        <v>351678</v>
      </c>
      <c r="AT6" s="6">
        <f>ROUND('Vendas de Veículos'!AT6*(1-'Frota Nacional 2022'!AT$5),0)</f>
        <v>322578</v>
      </c>
      <c r="AU6" s="6">
        <f>ROUND('Vendas de Veículos'!AU6*(1-'Frota Nacional 2022'!AU$5),0)</f>
        <v>416473</v>
      </c>
      <c r="AV6" s="6">
        <f>ROUND('Vendas de Veículos'!AV6*(1-'Frota Nacional 2022'!AV$5),0)</f>
        <v>502084</v>
      </c>
      <c r="AW6" s="6">
        <f>ROUND('Vendas de Veículos'!AW6*(1-'Frota Nacional 2022'!AW$5),0)</f>
        <v>502896</v>
      </c>
      <c r="AX6" s="6">
        <f>ROUND('Vendas de Veículos'!AX6*(1-'Frota Nacional 2022'!AX$5),0)</f>
        <v>488792</v>
      </c>
      <c r="AY6" s="6">
        <f>ROUND('Vendas de Veículos'!AY6*(1-'Frota Nacional 2022'!AY$5),0)</f>
        <v>493893</v>
      </c>
      <c r="AZ6" s="6">
        <f>ROUND('Vendas de Veículos'!AZ6*(1-'Frota Nacional 2022'!AZ$5),0)</f>
        <v>359389</v>
      </c>
      <c r="BA6" s="6">
        <f>ROUND('Vendas de Veículos'!BA6*(1-'Frota Nacional 2022'!BA$5),0)</f>
        <v>17051</v>
      </c>
      <c r="BB6" s="6">
        <f>ROUND('Vendas de Veículos'!BB6*(1-'Frota Nacional 2022'!BB$5),0)</f>
        <v>15143</v>
      </c>
      <c r="BC6" s="6">
        <f>ROUND('Vendas de Veículos'!BC6*(1-'Frota Nacional 2022'!BC$5),0)</f>
        <v>143751</v>
      </c>
      <c r="BD6" s="6">
        <f>ROUND('Vendas de Veículos'!BD6*(1-'Frota Nacional 2022'!BD$5),0)</f>
        <v>155686</v>
      </c>
      <c r="BE6" s="6">
        <f>ROUND('Vendas de Veículos'!BE6*(1-'Frota Nacional 2022'!BE$5),0)</f>
        <v>20716</v>
      </c>
      <c r="BF6" s="6">
        <f>ROUND('Vendas de Veículos'!BF6*(1-'Frota Nacional 2022'!BF$5),0)</f>
        <v>289172</v>
      </c>
      <c r="BG6" s="6">
        <f>ROUND('Vendas de Veículos'!BG6*(1-'Frota Nacional 2022'!BG$5),0)</f>
        <v>22298</v>
      </c>
      <c r="BH6" s="6">
        <f>ROUND('Vendas de Veículos'!BH6*(1-'Frota Nacional 2022'!BH$5),0)</f>
        <v>162688</v>
      </c>
      <c r="BI6" s="6">
        <f>ROUND('Vendas de Veículos'!BI6*(1-'Frota Nacional 2022'!BI$5),0)</f>
        <v>166387</v>
      </c>
      <c r="BJ6" s="6">
        <f>ROUND('Vendas de Veículos'!BJ6*(1-'Frota Nacional 2022'!BJ$5),0)</f>
        <v>126474</v>
      </c>
      <c r="BK6" s="6">
        <f>ROUND('Vendas de Veículos'!BK6*(1-'Frota Nacional 2022'!BK$5),0)</f>
        <v>7650</v>
      </c>
      <c r="BL6" s="6">
        <f>ROUND('Vendas de Veículos'!BL6*(1-'Frota Nacional 2022'!BL$5),0)</f>
        <v>66501</v>
      </c>
      <c r="BM6" s="6">
        <f>ROUND('Vendas de Veículos'!BM6*(1-'Frota Nacional 2022'!BM$5),0)</f>
        <v>80306</v>
      </c>
      <c r="BN6" s="6">
        <f>ROUND('Vendas de Veículos'!BN6*(1-'Frota Nacional 2022'!BN$5),0)</f>
        <v>72826</v>
      </c>
      <c r="BO6" s="6">
        <f>ROUND('Vendas de Veículos'!BO6*(1-'Frota Nacional 2022'!BO$5),0)</f>
        <v>5808</v>
      </c>
      <c r="BP6" s="6">
        <f>ROUND('Vendas de Veículos'!BP6*(1-'Frota Nacional 2022'!BP$5),0)</f>
        <v>51982</v>
      </c>
      <c r="BQ6" s="6">
        <f>ROUND('Vendas de Veículos'!BQ6*(1-'Frota Nacional 2022'!BQ$5),0)</f>
        <v>44247</v>
      </c>
    </row>
    <row r="7" spans="2:69" x14ac:dyDescent="0.35">
      <c r="B7" s="12" t="s">
        <v>11</v>
      </c>
      <c r="C7" s="12" t="s">
        <v>12</v>
      </c>
      <c r="D7" s="6">
        <f>ROUND('Vendas de Veículos'!D7*(1-'Frota Nacional 2022'!D$5),0)</f>
        <v>0</v>
      </c>
      <c r="E7" s="6">
        <f>ROUND('Vendas de Veículos'!E7*(1-'Frota Nacional 2022'!E$5),0)</f>
        <v>0</v>
      </c>
      <c r="F7" s="6">
        <f>ROUND('Vendas de Veículos'!F7*(1-'Frota Nacional 2022'!F$5),0)</f>
        <v>0</v>
      </c>
      <c r="G7" s="6">
        <f>ROUND('Vendas de Veículos'!G7*(1-'Frota Nacional 2022'!G$5),0)</f>
        <v>0</v>
      </c>
      <c r="H7" s="6">
        <f>ROUND('Vendas de Veículos'!H7*(1-'Frota Nacional 2022'!H$5),0)</f>
        <v>0</v>
      </c>
      <c r="I7" s="6">
        <f>ROUND('Vendas de Veículos'!I7*(1-'Frota Nacional 2022'!I$5),0)</f>
        <v>0</v>
      </c>
      <c r="J7" s="6">
        <f>ROUND('Vendas de Veículos'!J7*(1-'Frota Nacional 2022'!J$5),0)</f>
        <v>0</v>
      </c>
      <c r="K7" s="6">
        <f>ROUND('Vendas de Veículos'!K7*(1-'Frota Nacional 2022'!K$5),0)</f>
        <v>0</v>
      </c>
      <c r="L7" s="6">
        <f>ROUND('Vendas de Veículos'!L7*(1-'Frota Nacional 2022'!L$5),0)</f>
        <v>0</v>
      </c>
      <c r="M7" s="6">
        <f>ROUND('Vendas de Veículos'!M7*(1-'Frota Nacional 2022'!M$5),0)</f>
        <v>0</v>
      </c>
      <c r="N7" s="6">
        <f>ROUND('Vendas de Veículos'!N7*(1-'Frota Nacional 2022'!N$5),0)</f>
        <v>0</v>
      </c>
      <c r="O7" s="6">
        <f>ROUND('Vendas de Veículos'!O7*(1-'Frota Nacional 2022'!O$5),0)</f>
        <v>0</v>
      </c>
      <c r="P7" s="6">
        <f>ROUND('Vendas de Veículos'!P7*(1-'Frota Nacional 2022'!P$5),0)</f>
        <v>0</v>
      </c>
      <c r="Q7" s="6">
        <f>ROUND('Vendas de Veículos'!Q7*(1-'Frota Nacional 2022'!Q$5),0)</f>
        <v>0</v>
      </c>
      <c r="R7" s="6">
        <f>ROUND('Vendas de Veículos'!R7*(1-'Frota Nacional 2022'!R$5),0)</f>
        <v>0</v>
      </c>
      <c r="S7" s="6">
        <f>ROUND('Vendas de Veículos'!S7*(1-'Frota Nacional 2022'!S$5),0)</f>
        <v>0</v>
      </c>
      <c r="T7" s="6">
        <f>ROUND('Vendas de Veículos'!T7*(1-'Frota Nacional 2022'!T$5),0)</f>
        <v>0</v>
      </c>
      <c r="U7" s="6">
        <f>ROUND('Vendas de Veículos'!U7*(1-'Frota Nacional 2022'!U$5),0)</f>
        <v>0</v>
      </c>
      <c r="V7" s="6">
        <f>ROUND('Vendas de Veículos'!V7*(1-'Frota Nacional 2022'!V$5),0)</f>
        <v>0</v>
      </c>
      <c r="W7" s="6">
        <f>ROUND('Vendas de Veículos'!W7*(1-'Frota Nacional 2022'!W$5),0)</f>
        <v>0</v>
      </c>
      <c r="X7" s="6">
        <f>ROUND('Vendas de Veículos'!X7*(1-'Frota Nacional 2022'!X$5),0)</f>
        <v>0</v>
      </c>
      <c r="Y7" s="6">
        <f>ROUND('Vendas de Veículos'!Y7*(1-'Frota Nacional 2022'!Y$5),0)</f>
        <v>0</v>
      </c>
      <c r="Z7" s="6">
        <f>ROUND('Vendas de Veículos'!Z7*(1-'Frota Nacional 2022'!Z$5),0)</f>
        <v>67</v>
      </c>
      <c r="AA7" s="6">
        <f>ROUND('Vendas de Veículos'!AA7*(1-'Frota Nacional 2022'!AA$5),0)</f>
        <v>7553</v>
      </c>
      <c r="AB7" s="6">
        <f>ROUND('Vendas de Veículos'!AB7*(1-'Frota Nacional 2022'!AB$5),0)</f>
        <v>4864</v>
      </c>
      <c r="AC7" s="6">
        <f>ROUND('Vendas de Veículos'!AC7*(1-'Frota Nacional 2022'!AC$5),0)</f>
        <v>907</v>
      </c>
      <c r="AD7" s="6">
        <f>ROUND('Vendas de Veículos'!AD7*(1-'Frota Nacional 2022'!AD$5),0)</f>
        <v>26094</v>
      </c>
      <c r="AE7" s="6">
        <f>ROUND('Vendas de Veículos'!AE7*(1-'Frota Nacional 2022'!AE$5),0)</f>
        <v>27614</v>
      </c>
      <c r="AF7" s="6">
        <f>ROUND('Vendas de Veículos'!AF7*(1-'Frota Nacional 2022'!AF$5),0)</f>
        <v>35874</v>
      </c>
      <c r="AG7" s="6">
        <f>ROUND('Vendas de Veículos'!AG7*(1-'Frota Nacional 2022'!AG$5),0)</f>
        <v>43465</v>
      </c>
      <c r="AH7" s="6">
        <f>ROUND('Vendas de Veículos'!AH7*(1-'Frota Nacional 2022'!AH$5),0)</f>
        <v>30707</v>
      </c>
      <c r="AI7" s="6">
        <f>ROUND('Vendas de Veículos'!AI7*(1-'Frota Nacional 2022'!AI$5),0)</f>
        <v>44050</v>
      </c>
      <c r="AJ7" s="6">
        <f>ROUND('Vendas de Veículos'!AJ7*(1-'Frota Nacional 2022'!AJ$5),0)</f>
        <v>34874</v>
      </c>
      <c r="AK7" s="6">
        <f>ROUND('Vendas de Veículos'!AK7*(1-'Frota Nacional 2022'!AK$5),0)</f>
        <v>799</v>
      </c>
      <c r="AL7" s="6">
        <f>ROUND('Vendas de Veículos'!AL7*(1-'Frota Nacional 2022'!AL$5),0)</f>
        <v>16546</v>
      </c>
      <c r="AM7" s="6">
        <f>ROUND('Vendas de Veículos'!AM7*(1-'Frota Nacional 2022'!AM$5),0)</f>
        <v>2376</v>
      </c>
      <c r="AN7" s="6">
        <f>ROUND('Vendas de Veículos'!AN7*(1-'Frota Nacional 2022'!AN$5),0)</f>
        <v>36824</v>
      </c>
      <c r="AO7" s="6">
        <f>ROUND('Vendas de Veículos'!AO7*(1-'Frota Nacional 2022'!AO$5),0)</f>
        <v>21675</v>
      </c>
      <c r="AP7" s="6">
        <f>ROUND('Vendas de Veículos'!AP7*(1-'Frota Nacional 2022'!AP$5),0)</f>
        <v>6685</v>
      </c>
      <c r="AQ7" s="6">
        <f>ROUND('Vendas de Veículos'!AQ7*(1-'Frota Nacional 2022'!AQ$5),0)</f>
        <v>1444</v>
      </c>
      <c r="AR7" s="6">
        <f>ROUND('Vendas de Veículos'!AR7*(1-'Frota Nacional 2022'!AR$5),0)</f>
        <v>235</v>
      </c>
      <c r="AS7" s="6">
        <f>ROUND('Vendas de Veículos'!AS7*(1-'Frota Nacional 2022'!AS$5),0)</f>
        <v>279</v>
      </c>
      <c r="AT7" s="6">
        <f>ROUND('Vendas de Veículos'!AT7*(1-'Frota Nacional 2022'!AT$5),0)</f>
        <v>3106</v>
      </c>
      <c r="AU7" s="6">
        <f>ROUND('Vendas de Veículos'!AU7*(1-'Frota Nacional 2022'!AU$5),0)</f>
        <v>336</v>
      </c>
      <c r="AV7" s="6">
        <f>ROUND('Vendas de Veículos'!AV7*(1-'Frota Nacional 2022'!AV$5),0)</f>
        <v>5786</v>
      </c>
      <c r="AW7" s="6">
        <f>ROUND('Vendas de Veículos'!AW7*(1-'Frota Nacional 2022'!AW$5),0)</f>
        <v>20156</v>
      </c>
      <c r="AX7" s="6">
        <f>ROUND('Vendas de Veículos'!AX7*(1-'Frota Nacional 2022'!AX$5),0)</f>
        <v>15430</v>
      </c>
      <c r="AY7" s="6">
        <f>ROUND('Vendas de Veículos'!AY7*(1-'Frota Nacional 2022'!AY$5),0)</f>
        <v>25430</v>
      </c>
      <c r="AZ7" s="6">
        <f>ROUND('Vendas de Veículos'!AZ7*(1-'Frota Nacional 2022'!AZ$5),0)</f>
        <v>17175</v>
      </c>
      <c r="BA7" s="6">
        <f>ROUND('Vendas de Veículos'!BA7*(1-'Frota Nacional 2022'!BA$5),0)</f>
        <v>994</v>
      </c>
      <c r="BB7" s="6">
        <f>ROUND('Vendas de Veículos'!BB7*(1-'Frota Nacional 2022'!BB$5),0)</f>
        <v>58</v>
      </c>
      <c r="BC7" s="6">
        <f>ROUND('Vendas de Veículos'!BC7*(1-'Frota Nacional 2022'!BC$5),0)</f>
        <v>49</v>
      </c>
      <c r="BD7" s="6">
        <f>ROUND('Vendas de Veículos'!BD7*(1-'Frota Nacional 2022'!BD$5),0)</f>
        <v>45</v>
      </c>
      <c r="BE7" s="6">
        <f>ROUND('Vendas de Veículos'!BE7*(1-'Frota Nacional 2022'!BE$5),0)</f>
        <v>34</v>
      </c>
      <c r="BF7" s="6">
        <f>ROUND('Vendas de Veículos'!BF7*(1-'Frota Nacional 2022'!BF$5),0)</f>
        <v>36</v>
      </c>
      <c r="BG7" s="6">
        <f>ROUND('Vendas de Veículos'!BG7*(1-'Frota Nacional 2022'!BG$5),0)</f>
        <v>40</v>
      </c>
      <c r="BH7" s="6">
        <f>ROUND('Vendas de Veículos'!BH7*(1-'Frota Nacional 2022'!BH$5),0)</f>
        <v>26</v>
      </c>
      <c r="BI7" s="6">
        <f>ROUND('Vendas de Veículos'!BI7*(1-'Frota Nacional 2022'!BI$5),0)</f>
        <v>9</v>
      </c>
      <c r="BJ7" s="6">
        <f>ROUND('Vendas de Veículos'!BJ7*(1-'Frota Nacional 2022'!BJ$5),0)</f>
        <v>12</v>
      </c>
      <c r="BK7" s="6">
        <f>ROUND('Vendas de Veículos'!BK7*(1-'Frota Nacional 2022'!BK$5),0)</f>
        <v>12</v>
      </c>
      <c r="BL7" s="6">
        <f>ROUND('Vendas de Veículos'!BL7*(1-'Frota Nacional 2022'!BL$5),0)</f>
        <v>25</v>
      </c>
      <c r="BM7" s="6">
        <f>ROUND('Vendas de Veículos'!BM7*(1-'Frota Nacional 2022'!BM$5),0)</f>
        <v>20</v>
      </c>
      <c r="BN7" s="6">
        <f>ROUND('Vendas de Veículos'!BN7*(1-'Frota Nacional 2022'!BN$5),0)</f>
        <v>26</v>
      </c>
      <c r="BO7" s="6">
        <f>ROUND('Vendas de Veículos'!BO7*(1-'Frota Nacional 2022'!BO$5),0)</f>
        <v>18</v>
      </c>
      <c r="BP7" s="6">
        <f>ROUND('Vendas de Veículos'!BP7*(1-'Frota Nacional 2022'!BP$5),0)</f>
        <v>19</v>
      </c>
      <c r="BQ7" s="6">
        <f>ROUND('Vendas de Veículos'!BQ7*(1-'Frota Nacional 2022'!BQ$5),0)</f>
        <v>32</v>
      </c>
    </row>
    <row r="8" spans="2:69" x14ac:dyDescent="0.35">
      <c r="B8" s="12" t="s">
        <v>11</v>
      </c>
      <c r="C8" s="12" t="s">
        <v>13</v>
      </c>
      <c r="D8" s="6">
        <f>ROUND('Vendas de Veículos'!D8*(1-'Frota Nacional 2022'!D$5),0)</f>
        <v>0</v>
      </c>
      <c r="E8" s="6">
        <f>ROUND('Vendas de Veículos'!E8*(1-'Frota Nacional 2022'!E$5),0)</f>
        <v>0</v>
      </c>
      <c r="F8" s="6">
        <f>ROUND('Vendas de Veículos'!F8*(1-'Frota Nacional 2022'!F$5),0)</f>
        <v>0</v>
      </c>
      <c r="G8" s="6">
        <f>ROUND('Vendas de Veículos'!G8*(1-'Frota Nacional 2022'!G$5),0)</f>
        <v>0</v>
      </c>
      <c r="H8" s="6">
        <f>ROUND('Vendas de Veículos'!H8*(1-'Frota Nacional 2022'!H$5),0)</f>
        <v>0</v>
      </c>
      <c r="I8" s="6">
        <f>ROUND('Vendas de Veículos'!I8*(1-'Frota Nacional 2022'!I$5),0)</f>
        <v>0</v>
      </c>
      <c r="J8" s="6">
        <f>ROUND('Vendas de Veículos'!J8*(1-'Frota Nacional 2022'!J$5),0)</f>
        <v>0</v>
      </c>
      <c r="K8" s="6">
        <f>ROUND('Vendas de Veículos'!K8*(1-'Frota Nacional 2022'!K$5),0)</f>
        <v>0</v>
      </c>
      <c r="L8" s="6">
        <f>ROUND('Vendas de Veículos'!L8*(1-'Frota Nacional 2022'!L$5),0)</f>
        <v>0</v>
      </c>
      <c r="M8" s="6">
        <f>ROUND('Vendas de Veículos'!M8*(1-'Frota Nacional 2022'!M$5),0)</f>
        <v>0</v>
      </c>
      <c r="N8" s="6">
        <f>ROUND('Vendas de Veículos'!N8*(1-'Frota Nacional 2022'!N$5),0)</f>
        <v>0</v>
      </c>
      <c r="O8" s="6">
        <f>ROUND('Vendas de Veículos'!O8*(1-'Frota Nacional 2022'!O$5),0)</f>
        <v>0</v>
      </c>
      <c r="P8" s="6">
        <f>ROUND('Vendas de Veículos'!P8*(1-'Frota Nacional 2022'!P$5),0)</f>
        <v>0</v>
      </c>
      <c r="Q8" s="6">
        <f>ROUND('Vendas de Veículos'!Q8*(1-'Frota Nacional 2022'!Q$5),0)</f>
        <v>0</v>
      </c>
      <c r="R8" s="6">
        <f>ROUND('Vendas de Veículos'!R8*(1-'Frota Nacional 2022'!R$5),0)</f>
        <v>0</v>
      </c>
      <c r="S8" s="6">
        <f>ROUND('Vendas de Veículos'!S8*(1-'Frota Nacional 2022'!S$5),0)</f>
        <v>0</v>
      </c>
      <c r="T8" s="6">
        <f>ROUND('Vendas de Veículos'!T8*(1-'Frota Nacional 2022'!T$5),0)</f>
        <v>0</v>
      </c>
      <c r="U8" s="6">
        <f>ROUND('Vendas de Veículos'!U8*(1-'Frota Nacional 2022'!U$5),0)</f>
        <v>0</v>
      </c>
      <c r="V8" s="6">
        <f>ROUND('Vendas de Veículos'!V8*(1-'Frota Nacional 2022'!V$5),0)</f>
        <v>0</v>
      </c>
      <c r="W8" s="6">
        <f>ROUND('Vendas de Veículos'!W8*(1-'Frota Nacional 2022'!W$5),0)</f>
        <v>0</v>
      </c>
      <c r="X8" s="6">
        <f>ROUND('Vendas de Veículos'!X8*(1-'Frota Nacional 2022'!X$5),0)</f>
        <v>0</v>
      </c>
      <c r="Y8" s="6">
        <f>ROUND('Vendas de Veículos'!Y8*(1-'Frota Nacional 2022'!Y$5),0)</f>
        <v>0</v>
      </c>
      <c r="Z8" s="6">
        <f>ROUND('Vendas de Veículos'!Z8*(1-'Frota Nacional 2022'!Z$5),0)</f>
        <v>0</v>
      </c>
      <c r="AA8" s="6">
        <f>ROUND('Vendas de Veículos'!AA8*(1-'Frota Nacional 2022'!AA$5),0)</f>
        <v>0</v>
      </c>
      <c r="AB8" s="6">
        <f>ROUND('Vendas de Veículos'!AB8*(1-'Frota Nacional 2022'!AB$5),0)</f>
        <v>0</v>
      </c>
      <c r="AC8" s="6">
        <f>ROUND('Vendas de Veículos'!AC8*(1-'Frota Nacional 2022'!AC$5),0)</f>
        <v>0</v>
      </c>
      <c r="AD8" s="6">
        <f>ROUND('Vendas de Veículos'!AD8*(1-'Frota Nacional 2022'!AD$5),0)</f>
        <v>0</v>
      </c>
      <c r="AE8" s="6">
        <f>ROUND('Vendas de Veículos'!AE8*(1-'Frota Nacional 2022'!AE$5),0)</f>
        <v>0</v>
      </c>
      <c r="AF8" s="6">
        <f>ROUND('Vendas de Veículos'!AF8*(1-'Frota Nacional 2022'!AF$5),0)</f>
        <v>0</v>
      </c>
      <c r="AG8" s="6">
        <f>ROUND('Vendas de Veículos'!AG8*(1-'Frota Nacional 2022'!AG$5),0)</f>
        <v>0</v>
      </c>
      <c r="AH8" s="6">
        <f>ROUND('Vendas de Veículos'!AH8*(1-'Frota Nacional 2022'!AH$5),0)</f>
        <v>0</v>
      </c>
      <c r="AI8" s="6">
        <f>ROUND('Vendas de Veículos'!AI8*(1-'Frota Nacional 2022'!AI$5),0)</f>
        <v>0</v>
      </c>
      <c r="AJ8" s="6">
        <f>ROUND('Vendas de Veículos'!AJ8*(1-'Frota Nacional 2022'!AJ$5),0)</f>
        <v>0</v>
      </c>
      <c r="AK8" s="6">
        <f>ROUND('Vendas de Veículos'!AK8*(1-'Frota Nacional 2022'!AK$5),0)</f>
        <v>0</v>
      </c>
      <c r="AL8" s="6">
        <f>ROUND('Vendas de Veículos'!AL8*(1-'Frota Nacional 2022'!AL$5),0)</f>
        <v>0</v>
      </c>
      <c r="AM8" s="6">
        <f>ROUND('Vendas de Veículos'!AM8*(1-'Frota Nacional 2022'!AM$5),0)</f>
        <v>0</v>
      </c>
      <c r="AN8" s="6">
        <f>ROUND('Vendas de Veículos'!AN8*(1-'Frota Nacional 2022'!AN$5),0)</f>
        <v>0</v>
      </c>
      <c r="AO8" s="6">
        <f>ROUND('Vendas de Veículos'!AO8*(1-'Frota Nacional 2022'!AO$5),0)</f>
        <v>0</v>
      </c>
      <c r="AP8" s="6">
        <f>ROUND('Vendas de Veículos'!AP8*(1-'Frota Nacional 2022'!AP$5),0)</f>
        <v>0</v>
      </c>
      <c r="AQ8" s="6">
        <f>ROUND('Vendas de Veículos'!AQ8*(1-'Frota Nacional 2022'!AQ$5),0)</f>
        <v>0</v>
      </c>
      <c r="AR8" s="6">
        <f>ROUND('Vendas de Veículos'!AR8*(1-'Frota Nacional 2022'!AR$5),0)</f>
        <v>0</v>
      </c>
      <c r="AS8" s="6">
        <f>ROUND('Vendas de Veículos'!AS8*(1-'Frota Nacional 2022'!AS$5),0)</f>
        <v>0</v>
      </c>
      <c r="AT8" s="6">
        <f>ROUND('Vendas de Veículos'!AT8*(1-'Frota Nacional 2022'!AT$5),0)</f>
        <v>0</v>
      </c>
      <c r="AU8" s="6">
        <f>ROUND('Vendas de Veículos'!AU8*(1-'Frota Nacional 2022'!AU$5),0)</f>
        <v>0</v>
      </c>
      <c r="AV8" s="6">
        <f>ROUND('Vendas de Veículos'!AV8*(1-'Frota Nacional 2022'!AV$5),0)</f>
        <v>0</v>
      </c>
      <c r="AW8" s="6">
        <f>ROUND('Vendas de Veículos'!AW8*(1-'Frota Nacional 2022'!AW$5),0)</f>
        <v>0</v>
      </c>
      <c r="AX8" s="6">
        <f>ROUND('Vendas de Veículos'!AX8*(1-'Frota Nacional 2022'!AX$5),0)</f>
        <v>18261</v>
      </c>
      <c r="AY8" s="6">
        <f>ROUND('Vendas de Veículos'!AY8*(1-'Frota Nacional 2022'!AY$5),0)</f>
        <v>142343</v>
      </c>
      <c r="AZ8" s="6">
        <f>ROUND('Vendas de Veículos'!AZ8*(1-'Frota Nacional 2022'!AZ$5),0)</f>
        <v>418265</v>
      </c>
      <c r="BA8" s="6">
        <f>ROUND('Vendas de Veículos'!BA8*(1-'Frota Nacional 2022'!BA$5),0)</f>
        <v>803257</v>
      </c>
      <c r="BB8" s="6">
        <f>ROUND('Vendas de Veículos'!BB8*(1-'Frota Nacional 2022'!BB$5),0)</f>
        <v>1189828</v>
      </c>
      <c r="BC8" s="6">
        <f>ROUND('Vendas de Veículos'!BC8*(1-'Frota Nacional 2022'!BC$5),0)</f>
        <v>1468887</v>
      </c>
      <c r="BD8" s="6">
        <f>ROUND('Vendas de Veículos'!BD8*(1-'Frota Nacional 2022'!BD$5),0)</f>
        <v>1788824</v>
      </c>
      <c r="BE8" s="6">
        <f>ROUND('Vendas de Veículos'!BE8*(1-'Frota Nacional 2022'!BE$5),0)</f>
        <v>2014580</v>
      </c>
      <c r="BF8" s="6">
        <f>ROUND('Vendas de Veículos'!BF8*(1-'Frota Nacional 2022'!BF$5),0)</f>
        <v>2080635</v>
      </c>
      <c r="BG8" s="6">
        <f>ROUND('Vendas de Veículos'!BG8*(1-'Frota Nacional 2022'!BG$5),0)</f>
        <v>2440596</v>
      </c>
      <c r="BH8" s="6">
        <f>ROUND('Vendas de Veículos'!BH8*(1-'Frota Nacional 2022'!BH$5),0)</f>
        <v>2531838</v>
      </c>
      <c r="BI8" s="6">
        <f>ROUND('Vendas de Veículos'!BI8*(1-'Frota Nacional 2022'!BI$5),0)</f>
        <v>2385182</v>
      </c>
      <c r="BJ8" s="6">
        <f>ROUND('Vendas de Veículos'!BJ8*(1-'Frota Nacional 2022'!BJ$5),0)</f>
        <v>1850865</v>
      </c>
      <c r="BK8" s="6">
        <f>ROUND('Vendas de Veículos'!BK8*(1-'Frota Nacional 2022'!BK$5),0)</f>
        <v>1513647</v>
      </c>
      <c r="BL8" s="6">
        <f>ROUND('Vendas de Veículos'!BL8*(1-'Frota Nacional 2022'!BL$5),0)</f>
        <v>1697071</v>
      </c>
      <c r="BM8" s="6">
        <f>ROUND('Vendas de Veículos'!BM8*(1-'Frota Nacional 2022'!BM$5),0)</f>
        <v>1940984</v>
      </c>
      <c r="BN8" s="6">
        <f>ROUND('Vendas de Veículos'!BN8*(1-'Frota Nacional 2022'!BN$5),0)</f>
        <v>2106395</v>
      </c>
      <c r="BO8" s="6">
        <f>ROUND('Vendas de Veículos'!BO8*(1-'Frota Nacional 2022'!BO$5),0)</f>
        <v>1484090</v>
      </c>
      <c r="BP8" s="6">
        <f>ROUND('Vendas de Veículos'!BP8*(1-'Frota Nacional 2022'!BP$5),0)</f>
        <v>1408769</v>
      </c>
      <c r="BQ8" s="6">
        <f>ROUND('Vendas de Veículos'!BQ8*(1-'Frota Nacional 2022'!BQ$5),0)</f>
        <v>1436439</v>
      </c>
    </row>
    <row r="9" spans="2:69" x14ac:dyDescent="0.35">
      <c r="B9" s="12" t="s">
        <v>11</v>
      </c>
      <c r="C9" s="12" t="s">
        <v>14</v>
      </c>
      <c r="D9" s="6">
        <f>ROUND('Vendas de Veículos'!D9*(1-'Frota Nacional 2022'!D$5),0)</f>
        <v>0</v>
      </c>
      <c r="E9" s="6">
        <f>ROUND('Vendas de Veículos'!E9*(1-'Frota Nacional 2022'!E$5),0)</f>
        <v>0</v>
      </c>
      <c r="F9" s="6">
        <f>ROUND('Vendas de Veículos'!F9*(1-'Frota Nacional 2022'!F$5),0)</f>
        <v>0</v>
      </c>
      <c r="G9" s="6">
        <f>ROUND('Vendas de Veículos'!G9*(1-'Frota Nacional 2022'!G$5),0)</f>
        <v>0</v>
      </c>
      <c r="H9" s="6">
        <f>ROUND('Vendas de Veículos'!H9*(1-'Frota Nacional 2022'!H$5),0)</f>
        <v>0</v>
      </c>
      <c r="I9" s="6">
        <f>ROUND('Vendas de Veículos'!I9*(1-'Frota Nacional 2022'!I$5),0)</f>
        <v>0</v>
      </c>
      <c r="J9" s="6">
        <f>ROUND('Vendas de Veículos'!J9*(1-'Frota Nacional 2022'!J$5),0)</f>
        <v>0</v>
      </c>
      <c r="K9" s="6">
        <f>ROUND('Vendas de Veículos'!K9*(1-'Frota Nacional 2022'!K$5),0)</f>
        <v>0</v>
      </c>
      <c r="L9" s="6">
        <f>ROUND('Vendas de Veículos'!L9*(1-'Frota Nacional 2022'!L$5),0)</f>
        <v>0</v>
      </c>
      <c r="M9" s="6">
        <f>ROUND('Vendas de Veículos'!M9*(1-'Frota Nacional 2022'!M$5),0)</f>
        <v>0</v>
      </c>
      <c r="N9" s="6">
        <f>ROUND('Vendas de Veículos'!N9*(1-'Frota Nacional 2022'!N$5),0)</f>
        <v>0</v>
      </c>
      <c r="O9" s="6">
        <f>ROUND('Vendas de Veículos'!O9*(1-'Frota Nacional 2022'!O$5),0)</f>
        <v>0</v>
      </c>
      <c r="P9" s="6">
        <f>ROUND('Vendas de Veículos'!P9*(1-'Frota Nacional 2022'!P$5),0)</f>
        <v>0</v>
      </c>
      <c r="Q9" s="6">
        <f>ROUND('Vendas de Veículos'!Q9*(1-'Frota Nacional 2022'!Q$5),0)</f>
        <v>0</v>
      </c>
      <c r="R9" s="6">
        <f>ROUND('Vendas de Veículos'!R9*(1-'Frota Nacional 2022'!R$5),0)</f>
        <v>0</v>
      </c>
      <c r="S9" s="6">
        <f>ROUND('Vendas de Veículos'!S9*(1-'Frota Nacional 2022'!S$5),0)</f>
        <v>0</v>
      </c>
      <c r="T9" s="6">
        <f>ROUND('Vendas de Veículos'!T9*(1-'Frota Nacional 2022'!T$5),0)</f>
        <v>0</v>
      </c>
      <c r="U9" s="6">
        <f>ROUND('Vendas de Veículos'!U9*(1-'Frota Nacional 2022'!U$5),0)</f>
        <v>0</v>
      </c>
      <c r="V9" s="6">
        <f>ROUND('Vendas de Veículos'!V9*(1-'Frota Nacional 2022'!V$5),0)</f>
        <v>0</v>
      </c>
      <c r="W9" s="6">
        <f>ROUND('Vendas de Veículos'!W9*(1-'Frota Nacional 2022'!W$5),0)</f>
        <v>0</v>
      </c>
      <c r="X9" s="6">
        <f>ROUND('Vendas de Veículos'!X9*(1-'Frota Nacional 2022'!X$5),0)</f>
        <v>0</v>
      </c>
      <c r="Y9" s="6">
        <f>ROUND('Vendas de Veículos'!Y9*(1-'Frota Nacional 2022'!Y$5),0)</f>
        <v>0</v>
      </c>
      <c r="Z9" s="6">
        <f>ROUND('Vendas de Veículos'!Z9*(1-'Frota Nacional 2022'!Z$5),0)</f>
        <v>0</v>
      </c>
      <c r="AA9" s="6">
        <f>ROUND('Vendas de Veículos'!AA9*(1-'Frota Nacional 2022'!AA$5),0)</f>
        <v>0</v>
      </c>
      <c r="AB9" s="6">
        <f>ROUND('Vendas de Veículos'!AB9*(1-'Frota Nacional 2022'!AB$5),0)</f>
        <v>0</v>
      </c>
      <c r="AC9" s="6">
        <f>ROUND('Vendas de Veículos'!AC9*(1-'Frota Nacional 2022'!AC$5),0)</f>
        <v>0</v>
      </c>
      <c r="AD9" s="6">
        <f>ROUND('Vendas de Veículos'!AD9*(1-'Frota Nacional 2022'!AD$5),0)</f>
        <v>0</v>
      </c>
      <c r="AE9" s="6">
        <f>ROUND('Vendas de Veículos'!AE9*(1-'Frota Nacional 2022'!AE$5),0)</f>
        <v>0</v>
      </c>
      <c r="AF9" s="6">
        <f>ROUND('Vendas de Veículos'!AF9*(1-'Frota Nacional 2022'!AF$5),0)</f>
        <v>0</v>
      </c>
      <c r="AG9" s="6">
        <f>ROUND('Vendas de Veículos'!AG9*(1-'Frota Nacional 2022'!AG$5),0)</f>
        <v>0</v>
      </c>
      <c r="AH9" s="6">
        <f>ROUND('Vendas de Veículos'!AH9*(1-'Frota Nacional 2022'!AH$5),0)</f>
        <v>0</v>
      </c>
      <c r="AI9" s="6">
        <f>ROUND('Vendas de Veículos'!AI9*(1-'Frota Nacional 2022'!AI$5),0)</f>
        <v>0</v>
      </c>
      <c r="AJ9" s="6">
        <f>ROUND('Vendas de Veículos'!AJ9*(1-'Frota Nacional 2022'!AJ$5),0)</f>
        <v>0</v>
      </c>
      <c r="AK9" s="6">
        <f>ROUND('Vendas de Veículos'!AK9*(1-'Frota Nacional 2022'!AK$5),0)</f>
        <v>0</v>
      </c>
      <c r="AL9" s="6">
        <f>ROUND('Vendas de Veículos'!AL9*(1-'Frota Nacional 2022'!AL$5),0)</f>
        <v>0</v>
      </c>
      <c r="AM9" s="6">
        <f>ROUND('Vendas de Veículos'!AM9*(1-'Frota Nacional 2022'!AM$5),0)</f>
        <v>0</v>
      </c>
      <c r="AN9" s="6">
        <f>ROUND('Vendas de Veículos'!AN9*(1-'Frota Nacional 2022'!AN$5),0)</f>
        <v>0</v>
      </c>
      <c r="AO9" s="6">
        <f>ROUND('Vendas de Veículos'!AO9*(1-'Frota Nacional 2022'!AO$5),0)</f>
        <v>0</v>
      </c>
      <c r="AP9" s="6">
        <f>ROUND('Vendas de Veículos'!AP9*(1-'Frota Nacional 2022'!AP$5),0)</f>
        <v>0</v>
      </c>
      <c r="AQ9" s="6">
        <f>ROUND('Vendas de Veículos'!AQ9*(1-'Frota Nacional 2022'!AQ$5),0)</f>
        <v>0</v>
      </c>
      <c r="AR9" s="6">
        <f>ROUND('Vendas de Veículos'!AR9*(1-'Frota Nacional 2022'!AR$5),0)</f>
        <v>0</v>
      </c>
      <c r="AS9" s="6">
        <f>ROUND('Vendas de Veículos'!AS9*(1-'Frota Nacional 2022'!AS$5),0)</f>
        <v>0</v>
      </c>
      <c r="AT9" s="6">
        <f>ROUND('Vendas de Veículos'!AT9*(1-'Frota Nacional 2022'!AT$5),0)</f>
        <v>0</v>
      </c>
      <c r="AU9" s="6">
        <f>ROUND('Vendas de Veículos'!AU9*(1-'Frota Nacional 2022'!AU$5),0)</f>
        <v>0</v>
      </c>
      <c r="AV9" s="6">
        <f>ROUND('Vendas de Veículos'!AV9*(1-'Frota Nacional 2022'!AV$5),0)</f>
        <v>0</v>
      </c>
      <c r="AW9" s="6">
        <f>ROUND('Vendas de Veículos'!AW9*(1-'Frota Nacional 2022'!AW$5),0)</f>
        <v>0</v>
      </c>
      <c r="AX9" s="6">
        <f>ROUND('Vendas de Veículos'!AX9*(1-'Frota Nacional 2022'!AX$5),0)</f>
        <v>0</v>
      </c>
      <c r="AY9" s="6">
        <f>ROUND('Vendas de Veículos'!AY9*(1-'Frota Nacional 2022'!AY$5),0)</f>
        <v>0</v>
      </c>
      <c r="AZ9" s="6">
        <f>ROUND('Vendas de Veículos'!AZ9*(1-'Frota Nacional 2022'!AZ$5),0)</f>
        <v>0</v>
      </c>
      <c r="BA9" s="6">
        <f>ROUND('Vendas de Veículos'!BA9*(1-'Frota Nacional 2022'!BA$5),0)</f>
        <v>1</v>
      </c>
      <c r="BB9" s="6">
        <f>ROUND('Vendas de Veículos'!BB9*(1-'Frota Nacional 2022'!BB$5),0)</f>
        <v>1</v>
      </c>
      <c r="BC9" s="6">
        <f>ROUND('Vendas de Veículos'!BC9*(1-'Frota Nacional 2022'!BC$5),0)</f>
        <v>6</v>
      </c>
      <c r="BD9" s="6">
        <f>ROUND('Vendas de Veículos'!BD9*(1-'Frota Nacional 2022'!BD$5),0)</f>
        <v>16</v>
      </c>
      <c r="BE9" s="6">
        <f>ROUND('Vendas de Veículos'!BE9*(1-'Frota Nacional 2022'!BE$5),0)</f>
        <v>19</v>
      </c>
      <c r="BF9" s="6">
        <f>ROUND('Vendas de Veículos'!BF9*(1-'Frota Nacional 2022'!BF$5),0)</f>
        <v>165</v>
      </c>
      <c r="BG9" s="6">
        <f>ROUND('Vendas de Veículos'!BG9*(1-'Frota Nacional 2022'!BG$5),0)</f>
        <v>102</v>
      </c>
      <c r="BH9" s="6">
        <f>ROUND('Vendas de Veículos'!BH9*(1-'Frota Nacional 2022'!BH$5),0)</f>
        <v>433</v>
      </c>
      <c r="BI9" s="6">
        <f>ROUND('Vendas de Veículos'!BI9*(1-'Frota Nacional 2022'!BI$5),0)</f>
        <v>776</v>
      </c>
      <c r="BJ9" s="6">
        <f>ROUND('Vendas de Veículos'!BJ9*(1-'Frota Nacional 2022'!BJ$5),0)</f>
        <v>796</v>
      </c>
      <c r="BK9" s="6">
        <f>ROUND('Vendas de Veículos'!BK9*(1-'Frota Nacional 2022'!BK$5),0)</f>
        <v>1045</v>
      </c>
      <c r="BL9" s="6">
        <f>ROUND('Vendas de Veículos'!BL9*(1-'Frota Nacional 2022'!BL$5),0)</f>
        <v>3199</v>
      </c>
      <c r="BM9" s="6">
        <f>ROUND('Vendas de Veículos'!BM9*(1-'Frota Nacional 2022'!BM$5),0)</f>
        <v>3907</v>
      </c>
      <c r="BN9" s="6">
        <f>ROUND('Vendas de Veículos'!BN9*(1-'Frota Nacional 2022'!BN$5),0)</f>
        <v>11747</v>
      </c>
      <c r="BO9" s="6">
        <f>ROUND('Vendas de Veículos'!BO9*(1-'Frota Nacional 2022'!BO$5),0)</f>
        <v>19603</v>
      </c>
      <c r="BP9" s="6">
        <f>ROUND('Vendas de Veículos'!BP9*(1-'Frota Nacional 2022'!BP$5),0)</f>
        <v>34769</v>
      </c>
      <c r="BQ9" s="6">
        <f>ROUND('Vendas de Veículos'!BQ9*(1-'Frota Nacional 2022'!BQ$5),0)</f>
        <v>48701</v>
      </c>
    </row>
    <row r="10" spans="2:69" x14ac:dyDescent="0.35">
      <c r="B10" s="12" t="s">
        <v>11</v>
      </c>
      <c r="C10" s="12" t="s">
        <v>15</v>
      </c>
      <c r="D10" s="6">
        <f>ROUND('Vendas de Veículos'!D10*(1-'Frota Nacional 2022'!D$5),0)</f>
        <v>0</v>
      </c>
      <c r="E10" s="6">
        <f>ROUND('Vendas de Veículos'!E10*(1-'Frota Nacional 2022'!E$5),0)</f>
        <v>0</v>
      </c>
      <c r="F10" s="6">
        <f>ROUND('Vendas de Veículos'!F10*(1-'Frota Nacional 2022'!F$5),0)</f>
        <v>0</v>
      </c>
      <c r="G10" s="6">
        <f>ROUND('Vendas de Veículos'!G10*(1-'Frota Nacional 2022'!G$5),0)</f>
        <v>0</v>
      </c>
      <c r="H10" s="6">
        <f>ROUND('Vendas de Veículos'!H10*(1-'Frota Nacional 2022'!H$5),0)</f>
        <v>0</v>
      </c>
      <c r="I10" s="6">
        <f>ROUND('Vendas de Veículos'!I10*(1-'Frota Nacional 2022'!I$5),0)</f>
        <v>0</v>
      </c>
      <c r="J10" s="6">
        <f>ROUND('Vendas de Veículos'!J10*(1-'Frota Nacional 2022'!J$5),0)</f>
        <v>0</v>
      </c>
      <c r="K10" s="6">
        <f>ROUND('Vendas de Veículos'!K10*(1-'Frota Nacional 2022'!K$5),0)</f>
        <v>0</v>
      </c>
      <c r="L10" s="6">
        <f>ROUND('Vendas de Veículos'!L10*(1-'Frota Nacional 2022'!L$5),0)</f>
        <v>0</v>
      </c>
      <c r="M10" s="6">
        <f>ROUND('Vendas de Veículos'!M10*(1-'Frota Nacional 2022'!M$5),0)</f>
        <v>0</v>
      </c>
      <c r="N10" s="6">
        <f>ROUND('Vendas de Veículos'!N10*(1-'Frota Nacional 2022'!N$5),0)</f>
        <v>0</v>
      </c>
      <c r="O10" s="6">
        <f>ROUND('Vendas de Veículos'!O10*(1-'Frota Nacional 2022'!O$5),0)</f>
        <v>0</v>
      </c>
      <c r="P10" s="6">
        <f>ROUND('Vendas de Veículos'!P10*(1-'Frota Nacional 2022'!P$5),0)</f>
        <v>0</v>
      </c>
      <c r="Q10" s="6">
        <f>ROUND('Vendas de Veículos'!Q10*(1-'Frota Nacional 2022'!Q$5),0)</f>
        <v>0</v>
      </c>
      <c r="R10" s="6">
        <f>ROUND('Vendas de Veículos'!R10*(1-'Frota Nacional 2022'!R$5),0)</f>
        <v>0</v>
      </c>
      <c r="S10" s="6">
        <f>ROUND('Vendas de Veículos'!S10*(1-'Frota Nacional 2022'!S$5),0)</f>
        <v>0</v>
      </c>
      <c r="T10" s="6">
        <f>ROUND('Vendas de Veículos'!T10*(1-'Frota Nacional 2022'!T$5),0)</f>
        <v>0</v>
      </c>
      <c r="U10" s="6">
        <f>ROUND('Vendas de Veículos'!U10*(1-'Frota Nacional 2022'!U$5),0)</f>
        <v>0</v>
      </c>
      <c r="V10" s="6">
        <f>ROUND('Vendas de Veículos'!V10*(1-'Frota Nacional 2022'!V$5),0)</f>
        <v>0</v>
      </c>
      <c r="W10" s="6">
        <f>ROUND('Vendas de Veículos'!W10*(1-'Frota Nacional 2022'!W$5),0)</f>
        <v>0</v>
      </c>
      <c r="X10" s="6">
        <f>ROUND('Vendas de Veículos'!X10*(1-'Frota Nacional 2022'!X$5),0)</f>
        <v>0</v>
      </c>
      <c r="Y10" s="6">
        <f>ROUND('Vendas de Veículos'!Y10*(1-'Frota Nacional 2022'!Y$5),0)</f>
        <v>0</v>
      </c>
      <c r="Z10" s="6">
        <f>ROUND('Vendas de Veículos'!Z10*(1-'Frota Nacional 2022'!Z$5),0)</f>
        <v>0</v>
      </c>
      <c r="AA10" s="6">
        <f>ROUND('Vendas de Veículos'!AA10*(1-'Frota Nacional 2022'!AA$5),0)</f>
        <v>0</v>
      </c>
      <c r="AB10" s="6">
        <f>ROUND('Vendas de Veículos'!AB10*(1-'Frota Nacional 2022'!AB$5),0)</f>
        <v>0</v>
      </c>
      <c r="AC10" s="6">
        <f>ROUND('Vendas de Veículos'!AC10*(1-'Frota Nacional 2022'!AC$5),0)</f>
        <v>0</v>
      </c>
      <c r="AD10" s="6">
        <f>ROUND('Vendas de Veículos'!AD10*(1-'Frota Nacional 2022'!AD$5),0)</f>
        <v>0</v>
      </c>
      <c r="AE10" s="6">
        <f>ROUND('Vendas de Veículos'!AE10*(1-'Frota Nacional 2022'!AE$5),0)</f>
        <v>0</v>
      </c>
      <c r="AF10" s="6">
        <f>ROUND('Vendas de Veículos'!AF10*(1-'Frota Nacional 2022'!AF$5),0)</f>
        <v>0</v>
      </c>
      <c r="AG10" s="6">
        <f>ROUND('Vendas de Veículos'!AG10*(1-'Frota Nacional 2022'!AG$5),0)</f>
        <v>0</v>
      </c>
      <c r="AH10" s="6">
        <f>ROUND('Vendas de Veículos'!AH10*(1-'Frota Nacional 2022'!AH$5),0)</f>
        <v>0</v>
      </c>
      <c r="AI10" s="6">
        <f>ROUND('Vendas de Veículos'!AI10*(1-'Frota Nacional 2022'!AI$5),0)</f>
        <v>0</v>
      </c>
      <c r="AJ10" s="6">
        <f>ROUND('Vendas de Veículos'!AJ10*(1-'Frota Nacional 2022'!AJ$5),0)</f>
        <v>0</v>
      </c>
      <c r="AK10" s="6">
        <f>ROUND('Vendas de Veículos'!AK10*(1-'Frota Nacional 2022'!AK$5),0)</f>
        <v>0</v>
      </c>
      <c r="AL10" s="6">
        <f>ROUND('Vendas de Veículos'!AL10*(1-'Frota Nacional 2022'!AL$5),0)</f>
        <v>0</v>
      </c>
      <c r="AM10" s="6">
        <f>ROUND('Vendas de Veículos'!AM10*(1-'Frota Nacional 2022'!AM$5),0)</f>
        <v>0</v>
      </c>
      <c r="AN10" s="6">
        <f>ROUND('Vendas de Veículos'!AN10*(1-'Frota Nacional 2022'!AN$5),0)</f>
        <v>0</v>
      </c>
      <c r="AO10" s="6">
        <f>ROUND('Vendas de Veículos'!AO10*(1-'Frota Nacional 2022'!AO$5),0)</f>
        <v>0</v>
      </c>
      <c r="AP10" s="6">
        <f>ROUND('Vendas de Veículos'!AP10*(1-'Frota Nacional 2022'!AP$5),0)</f>
        <v>0</v>
      </c>
      <c r="AQ10" s="6">
        <f>ROUND('Vendas de Veículos'!AQ10*(1-'Frota Nacional 2022'!AQ$5),0)</f>
        <v>0</v>
      </c>
      <c r="AR10" s="6">
        <f>ROUND('Vendas de Veículos'!AR10*(1-'Frota Nacional 2022'!AR$5),0)</f>
        <v>0</v>
      </c>
      <c r="AS10" s="6">
        <f>ROUND('Vendas de Veículos'!AS10*(1-'Frota Nacional 2022'!AS$5),0)</f>
        <v>0</v>
      </c>
      <c r="AT10" s="6">
        <f>ROUND('Vendas de Veículos'!AT10*(1-'Frota Nacional 2022'!AT$5),0)</f>
        <v>0</v>
      </c>
      <c r="AU10" s="6">
        <f>ROUND('Vendas de Veículos'!AU10*(1-'Frota Nacional 2022'!AU$5),0)</f>
        <v>0</v>
      </c>
      <c r="AV10" s="6">
        <f>ROUND('Vendas de Veículos'!AV10*(1-'Frota Nacional 2022'!AV$5),0)</f>
        <v>0</v>
      </c>
      <c r="AW10" s="6">
        <f>ROUND('Vendas de Veículos'!AW10*(1-'Frota Nacional 2022'!AW$5),0)</f>
        <v>0</v>
      </c>
      <c r="AX10" s="6">
        <f>ROUND('Vendas de Veículos'!AX10*(1-'Frota Nacional 2022'!AX$5),0)</f>
        <v>0</v>
      </c>
      <c r="AY10" s="6">
        <f>ROUND('Vendas de Veículos'!AY10*(1-'Frota Nacional 2022'!AY$5),0)</f>
        <v>0</v>
      </c>
      <c r="AZ10" s="6">
        <f>ROUND('Vendas de Veículos'!AZ10*(1-'Frota Nacional 2022'!AZ$5),0)</f>
        <v>0</v>
      </c>
      <c r="BA10" s="6">
        <f>ROUND('Vendas de Veículos'!BA10*(1-'Frota Nacional 2022'!BA$5),0)</f>
        <v>0</v>
      </c>
      <c r="BB10" s="6">
        <f>ROUND('Vendas de Veículos'!BB10*(1-'Frota Nacional 2022'!BB$5),0)</f>
        <v>0</v>
      </c>
      <c r="BC10" s="6">
        <f>ROUND('Vendas de Veículos'!BC10*(1-'Frota Nacional 2022'!BC$5),0)</f>
        <v>1</v>
      </c>
      <c r="BD10" s="6">
        <f>ROUND('Vendas de Veículos'!BD10*(1-'Frota Nacional 2022'!BD$5),0)</f>
        <v>1</v>
      </c>
      <c r="BE10" s="6">
        <f>ROUND('Vendas de Veículos'!BE10*(1-'Frota Nacional 2022'!BE$5),0)</f>
        <v>2</v>
      </c>
      <c r="BF10" s="6">
        <f>ROUND('Vendas de Veículos'!BF10*(1-'Frota Nacional 2022'!BF$5),0)</f>
        <v>15</v>
      </c>
      <c r="BG10" s="6">
        <f>ROUND('Vendas de Veículos'!BG10*(1-'Frota Nacional 2022'!BG$5),0)</f>
        <v>9</v>
      </c>
      <c r="BH10" s="6">
        <f>ROUND('Vendas de Veículos'!BH10*(1-'Frota Nacional 2022'!BH$5),0)</f>
        <v>39</v>
      </c>
      <c r="BI10" s="6">
        <f>ROUND('Vendas de Veículos'!BI10*(1-'Frota Nacional 2022'!BI$5),0)</f>
        <v>70</v>
      </c>
      <c r="BJ10" s="6">
        <f>ROUND('Vendas de Veículos'!BJ10*(1-'Frota Nacional 2022'!BJ$5),0)</f>
        <v>72</v>
      </c>
      <c r="BK10" s="6">
        <f>ROUND('Vendas de Veículos'!BK10*(1-'Frota Nacional 2022'!BK$5),0)</f>
        <v>94</v>
      </c>
      <c r="BL10" s="6">
        <f>ROUND('Vendas de Veículos'!BL10*(1-'Frota Nacional 2022'!BL$5),0)</f>
        <v>288</v>
      </c>
      <c r="BM10" s="6">
        <f>ROUND('Vendas de Veículos'!BM10*(1-'Frota Nacional 2022'!BM$5),0)</f>
        <v>352</v>
      </c>
      <c r="BN10" s="6">
        <f>ROUND('Vendas de Veículos'!BN10*(1-'Frota Nacional 2022'!BN$5),0)</f>
        <v>1057</v>
      </c>
      <c r="BO10" s="6">
        <f>ROUND('Vendas de Veículos'!BO10*(1-'Frota Nacional 2022'!BO$5),0)</f>
        <v>1764</v>
      </c>
      <c r="BP10" s="6">
        <f>ROUND('Vendas de Veículos'!BP10*(1-'Frota Nacional 2022'!BP$5),0)</f>
        <v>3130</v>
      </c>
      <c r="BQ10" s="6">
        <f>ROUND('Vendas de Veículos'!BQ10*(1-'Frota Nacional 2022'!BQ$5),0)</f>
        <v>4383</v>
      </c>
    </row>
    <row r="11" spans="2:69" x14ac:dyDescent="0.35">
      <c r="B11" s="12" t="s">
        <v>11</v>
      </c>
      <c r="C11" s="12" t="s">
        <v>16</v>
      </c>
      <c r="D11" s="6">
        <f>ROUND('Vendas de Veículos'!D11*(1-'Frota Nacional 2022'!D$5),0)</f>
        <v>0</v>
      </c>
      <c r="E11" s="6">
        <f>ROUND('Vendas de Veículos'!E11*(1-'Frota Nacional 2022'!E$5),0)</f>
        <v>0</v>
      </c>
      <c r="F11" s="6">
        <f>ROUND('Vendas de Veículos'!F11*(1-'Frota Nacional 2022'!F$5),0)</f>
        <v>0</v>
      </c>
      <c r="G11" s="6">
        <f>ROUND('Vendas de Veículos'!G11*(1-'Frota Nacional 2022'!G$5),0)</f>
        <v>0</v>
      </c>
      <c r="H11" s="6">
        <f>ROUND('Vendas de Veículos'!H11*(1-'Frota Nacional 2022'!H$5),0)</f>
        <v>0</v>
      </c>
      <c r="I11" s="6">
        <f>ROUND('Vendas de Veículos'!I11*(1-'Frota Nacional 2022'!I$5),0)</f>
        <v>0</v>
      </c>
      <c r="J11" s="6">
        <f>ROUND('Vendas de Veículos'!J11*(1-'Frota Nacional 2022'!J$5),0)</f>
        <v>0</v>
      </c>
      <c r="K11" s="6">
        <f>ROUND('Vendas de Veículos'!K11*(1-'Frota Nacional 2022'!K$5),0)</f>
        <v>0</v>
      </c>
      <c r="L11" s="6">
        <f>ROUND('Vendas de Veículos'!L11*(1-'Frota Nacional 2022'!L$5),0)</f>
        <v>0</v>
      </c>
      <c r="M11" s="6">
        <f>ROUND('Vendas de Veículos'!M11*(1-'Frota Nacional 2022'!M$5),0)</f>
        <v>0</v>
      </c>
      <c r="N11" s="6">
        <f>ROUND('Vendas de Veículos'!N11*(1-'Frota Nacional 2022'!N$5),0)</f>
        <v>0</v>
      </c>
      <c r="O11" s="6">
        <f>ROUND('Vendas de Veículos'!O11*(1-'Frota Nacional 2022'!O$5),0)</f>
        <v>0</v>
      </c>
      <c r="P11" s="6">
        <f>ROUND('Vendas de Veículos'!P11*(1-'Frota Nacional 2022'!P$5),0)</f>
        <v>0</v>
      </c>
      <c r="Q11" s="6">
        <f>ROUND('Vendas de Veículos'!Q11*(1-'Frota Nacional 2022'!Q$5),0)</f>
        <v>0</v>
      </c>
      <c r="R11" s="6">
        <f>ROUND('Vendas de Veículos'!R11*(1-'Frota Nacional 2022'!R$5),0)</f>
        <v>0</v>
      </c>
      <c r="S11" s="6">
        <f>ROUND('Vendas de Veículos'!S11*(1-'Frota Nacional 2022'!S$5),0)</f>
        <v>0</v>
      </c>
      <c r="T11" s="6">
        <f>ROUND('Vendas de Veículos'!T11*(1-'Frota Nacional 2022'!T$5),0)</f>
        <v>0</v>
      </c>
      <c r="U11" s="6">
        <f>ROUND('Vendas de Veículos'!U11*(1-'Frota Nacional 2022'!U$5),0)</f>
        <v>0</v>
      </c>
      <c r="V11" s="6">
        <f>ROUND('Vendas de Veículos'!V11*(1-'Frota Nacional 2022'!V$5),0)</f>
        <v>0</v>
      </c>
      <c r="W11" s="6">
        <f>ROUND('Vendas de Veículos'!W11*(1-'Frota Nacional 2022'!W$5),0)</f>
        <v>0</v>
      </c>
      <c r="X11" s="6">
        <f>ROUND('Vendas de Veículos'!X11*(1-'Frota Nacional 2022'!X$5),0)</f>
        <v>0</v>
      </c>
      <c r="Y11" s="6">
        <f>ROUND('Vendas de Veículos'!Y11*(1-'Frota Nacional 2022'!Y$5),0)</f>
        <v>0</v>
      </c>
      <c r="Z11" s="6">
        <f>ROUND('Vendas de Veículos'!Z11*(1-'Frota Nacional 2022'!Z$5),0)</f>
        <v>0</v>
      </c>
      <c r="AA11" s="6">
        <f>ROUND('Vendas de Veículos'!AA11*(1-'Frota Nacional 2022'!AA$5),0)</f>
        <v>0</v>
      </c>
      <c r="AB11" s="6">
        <f>ROUND('Vendas de Veículos'!AB11*(1-'Frota Nacional 2022'!AB$5),0)</f>
        <v>0</v>
      </c>
      <c r="AC11" s="6">
        <f>ROUND('Vendas de Veículos'!AC11*(1-'Frota Nacional 2022'!AC$5),0)</f>
        <v>0</v>
      </c>
      <c r="AD11" s="6">
        <f>ROUND('Vendas de Veículos'!AD11*(1-'Frota Nacional 2022'!AD$5),0)</f>
        <v>0</v>
      </c>
      <c r="AE11" s="6">
        <f>ROUND('Vendas de Veículos'!AE11*(1-'Frota Nacional 2022'!AE$5),0)</f>
        <v>0</v>
      </c>
      <c r="AF11" s="6">
        <f>ROUND('Vendas de Veículos'!AF11*(1-'Frota Nacional 2022'!AF$5),0)</f>
        <v>0</v>
      </c>
      <c r="AG11" s="6">
        <f>ROUND('Vendas de Veículos'!AG11*(1-'Frota Nacional 2022'!AG$5),0)</f>
        <v>0</v>
      </c>
      <c r="AH11" s="6">
        <f>ROUND('Vendas de Veículos'!AH11*(1-'Frota Nacional 2022'!AH$5),0)</f>
        <v>0</v>
      </c>
      <c r="AI11" s="6">
        <f>ROUND('Vendas de Veículos'!AI11*(1-'Frota Nacional 2022'!AI$5),0)</f>
        <v>0</v>
      </c>
      <c r="AJ11" s="6">
        <f>ROUND('Vendas de Veículos'!AJ11*(1-'Frota Nacional 2022'!AJ$5),0)</f>
        <v>0</v>
      </c>
      <c r="AK11" s="6">
        <f>ROUND('Vendas de Veículos'!AK11*(1-'Frota Nacional 2022'!AK$5),0)</f>
        <v>0</v>
      </c>
      <c r="AL11" s="6">
        <f>ROUND('Vendas de Veículos'!AL11*(1-'Frota Nacional 2022'!AL$5),0)</f>
        <v>0</v>
      </c>
      <c r="AM11" s="6">
        <f>ROUND('Vendas de Veículos'!AM11*(1-'Frota Nacional 2022'!AM$5),0)</f>
        <v>0</v>
      </c>
      <c r="AN11" s="6">
        <f>ROUND('Vendas de Veículos'!AN11*(1-'Frota Nacional 2022'!AN$5),0)</f>
        <v>0</v>
      </c>
      <c r="AO11" s="6">
        <f>ROUND('Vendas de Veículos'!AO11*(1-'Frota Nacional 2022'!AO$5),0)</f>
        <v>0</v>
      </c>
      <c r="AP11" s="6">
        <f>ROUND('Vendas de Veículos'!AP11*(1-'Frota Nacional 2022'!AP$5),0)</f>
        <v>0</v>
      </c>
      <c r="AQ11" s="6">
        <f>ROUND('Vendas de Veículos'!AQ11*(1-'Frota Nacional 2022'!AQ$5),0)</f>
        <v>0</v>
      </c>
      <c r="AR11" s="6">
        <f>ROUND('Vendas de Veículos'!AR11*(1-'Frota Nacional 2022'!AR$5),0)</f>
        <v>0</v>
      </c>
      <c r="AS11" s="6">
        <f>ROUND('Vendas de Veículos'!AS11*(1-'Frota Nacional 2022'!AS$5),0)</f>
        <v>0</v>
      </c>
      <c r="AT11" s="6">
        <f>ROUND('Vendas de Veículos'!AT11*(1-'Frota Nacional 2022'!AT$5),0)</f>
        <v>0</v>
      </c>
      <c r="AU11" s="6">
        <f>ROUND('Vendas de Veículos'!AU11*(1-'Frota Nacional 2022'!AU$5),0)</f>
        <v>0</v>
      </c>
      <c r="AV11" s="6">
        <f>ROUND('Vendas de Veículos'!AV11*(1-'Frota Nacional 2022'!AV$5),0)</f>
        <v>0</v>
      </c>
      <c r="AW11" s="6">
        <f>ROUND('Vendas de Veículos'!AW11*(1-'Frota Nacional 2022'!AW$5),0)</f>
        <v>0</v>
      </c>
      <c r="AX11" s="6">
        <f>ROUND('Vendas de Veículos'!AX11*(1-'Frota Nacional 2022'!AX$5),0)</f>
        <v>0</v>
      </c>
      <c r="AY11" s="6">
        <f>ROUND('Vendas de Veículos'!AY11*(1-'Frota Nacional 2022'!AY$5),0)</f>
        <v>0</v>
      </c>
      <c r="AZ11" s="6">
        <f>ROUND('Vendas de Veículos'!AZ11*(1-'Frota Nacional 2022'!AZ$5),0)</f>
        <v>0</v>
      </c>
      <c r="BA11" s="6">
        <f>ROUND('Vendas de Veículos'!BA11*(1-'Frota Nacional 2022'!BA$5),0)</f>
        <v>1</v>
      </c>
      <c r="BB11" s="6">
        <f>ROUND('Vendas de Veículos'!BB11*(1-'Frota Nacional 2022'!BB$5),0)</f>
        <v>1</v>
      </c>
      <c r="BC11" s="6">
        <f>ROUND('Vendas de Veículos'!BC11*(1-'Frota Nacional 2022'!BC$5),0)</f>
        <v>4</v>
      </c>
      <c r="BD11" s="6">
        <f>ROUND('Vendas de Veículos'!BD11*(1-'Frota Nacional 2022'!BD$5),0)</f>
        <v>10</v>
      </c>
      <c r="BE11" s="6">
        <f>ROUND('Vendas de Veículos'!BE11*(1-'Frota Nacional 2022'!BE$5),0)</f>
        <v>13</v>
      </c>
      <c r="BF11" s="6">
        <f>ROUND('Vendas de Veículos'!BF11*(1-'Frota Nacional 2022'!BF$5),0)</f>
        <v>114</v>
      </c>
      <c r="BG11" s="6">
        <f>ROUND('Vendas de Veículos'!BG11*(1-'Frota Nacional 2022'!BG$5),0)</f>
        <v>70</v>
      </c>
      <c r="BH11" s="6">
        <f>ROUND('Vendas de Veículos'!BH11*(1-'Frota Nacional 2022'!BH$5),0)</f>
        <v>298</v>
      </c>
      <c r="BI11" s="6">
        <f>ROUND('Vendas de Veículos'!BI11*(1-'Frota Nacional 2022'!BI$5),0)</f>
        <v>535</v>
      </c>
      <c r="BJ11" s="6">
        <f>ROUND('Vendas de Veículos'!BJ11*(1-'Frota Nacional 2022'!BJ$5),0)</f>
        <v>550</v>
      </c>
      <c r="BK11" s="6">
        <f>ROUND('Vendas de Veículos'!BK11*(1-'Frota Nacional 2022'!BK$5),0)</f>
        <v>721</v>
      </c>
      <c r="BL11" s="6">
        <f>ROUND('Vendas de Veículos'!BL11*(1-'Frota Nacional 2022'!BL$5),0)</f>
        <v>2207</v>
      </c>
      <c r="BM11" s="6">
        <f>ROUND('Vendas de Veículos'!BM11*(1-'Frota Nacional 2022'!BM$5),0)</f>
        <v>2696</v>
      </c>
      <c r="BN11" s="6">
        <f>ROUND('Vendas de Veículos'!BN11*(1-'Frota Nacional 2022'!BN$5),0)</f>
        <v>8105</v>
      </c>
      <c r="BO11" s="6">
        <f>ROUND('Vendas de Veículos'!BO11*(1-'Frota Nacional 2022'!BO$5),0)</f>
        <v>13526</v>
      </c>
      <c r="BP11" s="6">
        <f>ROUND('Vendas de Veículos'!BP11*(1-'Frota Nacional 2022'!BP$5),0)</f>
        <v>23990</v>
      </c>
      <c r="BQ11" s="6">
        <f>ROUND('Vendas de Veículos'!BQ11*(1-'Frota Nacional 2022'!BQ$5),0)</f>
        <v>33603</v>
      </c>
    </row>
    <row r="12" spans="2:69" x14ac:dyDescent="0.35">
      <c r="B12" s="12" t="s">
        <v>11</v>
      </c>
      <c r="C12" s="12" t="s">
        <v>17</v>
      </c>
      <c r="D12" s="6">
        <f>ROUND('Vendas de Veículos'!D12*(1-'Frota Nacional 2022'!D$5),0)</f>
        <v>0</v>
      </c>
      <c r="E12" s="6">
        <f>ROUND('Vendas de Veículos'!E12*(1-'Frota Nacional 2022'!E$5),0)</f>
        <v>0</v>
      </c>
      <c r="F12" s="6">
        <f>ROUND('Vendas de Veículos'!F12*(1-'Frota Nacional 2022'!F$5),0)</f>
        <v>0</v>
      </c>
      <c r="G12" s="6">
        <f>ROUND('Vendas de Veículos'!G12*(1-'Frota Nacional 2022'!G$5),0)</f>
        <v>0</v>
      </c>
      <c r="H12" s="6">
        <f>ROUND('Vendas de Veículos'!H12*(1-'Frota Nacional 2022'!H$5),0)</f>
        <v>0</v>
      </c>
      <c r="I12" s="6">
        <f>ROUND('Vendas de Veículos'!I12*(1-'Frota Nacional 2022'!I$5),0)</f>
        <v>0</v>
      </c>
      <c r="J12" s="6">
        <f>ROUND('Vendas de Veículos'!J12*(1-'Frota Nacional 2022'!J$5),0)</f>
        <v>0</v>
      </c>
      <c r="K12" s="6">
        <f>ROUND('Vendas de Veículos'!K12*(1-'Frota Nacional 2022'!K$5),0)</f>
        <v>0</v>
      </c>
      <c r="L12" s="6">
        <f>ROUND('Vendas de Veículos'!L12*(1-'Frota Nacional 2022'!L$5),0)</f>
        <v>0</v>
      </c>
      <c r="M12" s="6">
        <f>ROUND('Vendas de Veículos'!M12*(1-'Frota Nacional 2022'!M$5),0)</f>
        <v>0</v>
      </c>
      <c r="N12" s="6">
        <f>ROUND('Vendas de Veículos'!N12*(1-'Frota Nacional 2022'!N$5),0)</f>
        <v>0</v>
      </c>
      <c r="O12" s="6">
        <f>ROUND('Vendas de Veículos'!O12*(1-'Frota Nacional 2022'!O$5),0)</f>
        <v>0</v>
      </c>
      <c r="P12" s="6">
        <f>ROUND('Vendas de Veículos'!P12*(1-'Frota Nacional 2022'!P$5),0)</f>
        <v>0</v>
      </c>
      <c r="Q12" s="6">
        <f>ROUND('Vendas de Veículos'!Q12*(1-'Frota Nacional 2022'!Q$5),0)</f>
        <v>0</v>
      </c>
      <c r="R12" s="6">
        <f>ROUND('Vendas de Veículos'!R12*(1-'Frota Nacional 2022'!R$5),0)</f>
        <v>0</v>
      </c>
      <c r="S12" s="6">
        <f>ROUND('Vendas de Veículos'!S12*(1-'Frota Nacional 2022'!S$5),0)</f>
        <v>0</v>
      </c>
      <c r="T12" s="6">
        <f>ROUND('Vendas de Veículos'!T12*(1-'Frota Nacional 2022'!T$5),0)</f>
        <v>0</v>
      </c>
      <c r="U12" s="6">
        <f>ROUND('Vendas de Veículos'!U12*(1-'Frota Nacional 2022'!U$5),0)</f>
        <v>0</v>
      </c>
      <c r="V12" s="6">
        <f>ROUND('Vendas de Veículos'!V12*(1-'Frota Nacional 2022'!V$5),0)</f>
        <v>0</v>
      </c>
      <c r="W12" s="6">
        <f>ROUND('Vendas de Veículos'!W12*(1-'Frota Nacional 2022'!W$5),0)</f>
        <v>0</v>
      </c>
      <c r="X12" s="6">
        <f>ROUND('Vendas de Veículos'!X12*(1-'Frota Nacional 2022'!X$5),0)</f>
        <v>0</v>
      </c>
      <c r="Y12" s="6">
        <f>ROUND('Vendas de Veículos'!Y12*(1-'Frota Nacional 2022'!Y$5),0)</f>
        <v>0</v>
      </c>
      <c r="Z12" s="6">
        <f>ROUND('Vendas de Veículos'!Z12*(1-'Frota Nacional 2022'!Z$5),0)</f>
        <v>0</v>
      </c>
      <c r="AA12" s="6">
        <f>ROUND('Vendas de Veículos'!AA12*(1-'Frota Nacional 2022'!AA$5),0)</f>
        <v>0</v>
      </c>
      <c r="AB12" s="6">
        <f>ROUND('Vendas de Veículos'!AB12*(1-'Frota Nacional 2022'!AB$5),0)</f>
        <v>0</v>
      </c>
      <c r="AC12" s="6">
        <f>ROUND('Vendas de Veículos'!AC12*(1-'Frota Nacional 2022'!AC$5),0)</f>
        <v>0</v>
      </c>
      <c r="AD12" s="6">
        <f>ROUND('Vendas de Veículos'!AD12*(1-'Frota Nacional 2022'!AD$5),0)</f>
        <v>0</v>
      </c>
      <c r="AE12" s="6">
        <f>ROUND('Vendas de Veículos'!AE12*(1-'Frota Nacional 2022'!AE$5),0)</f>
        <v>0</v>
      </c>
      <c r="AF12" s="6">
        <f>ROUND('Vendas de Veículos'!AF12*(1-'Frota Nacional 2022'!AF$5),0)</f>
        <v>0</v>
      </c>
      <c r="AG12" s="6">
        <f>ROUND('Vendas de Veículos'!AG12*(1-'Frota Nacional 2022'!AG$5),0)</f>
        <v>0</v>
      </c>
      <c r="AH12" s="6">
        <f>ROUND('Vendas de Veículos'!AH12*(1-'Frota Nacional 2022'!AH$5),0)</f>
        <v>0</v>
      </c>
      <c r="AI12" s="6">
        <f>ROUND('Vendas de Veículos'!AI12*(1-'Frota Nacional 2022'!AI$5),0)</f>
        <v>0</v>
      </c>
      <c r="AJ12" s="6">
        <f>ROUND('Vendas de Veículos'!AJ12*(1-'Frota Nacional 2022'!AJ$5),0)</f>
        <v>0</v>
      </c>
      <c r="AK12" s="6">
        <f>ROUND('Vendas de Veículos'!AK12*(1-'Frota Nacional 2022'!AK$5),0)</f>
        <v>0</v>
      </c>
      <c r="AL12" s="6">
        <f>ROUND('Vendas de Veículos'!AL12*(1-'Frota Nacional 2022'!AL$5),0)</f>
        <v>0</v>
      </c>
      <c r="AM12" s="6">
        <f>ROUND('Vendas de Veículos'!AM12*(1-'Frota Nacional 2022'!AM$5),0)</f>
        <v>0</v>
      </c>
      <c r="AN12" s="6">
        <f>ROUND('Vendas de Veículos'!AN12*(1-'Frota Nacional 2022'!AN$5),0)</f>
        <v>0</v>
      </c>
      <c r="AO12" s="6">
        <f>ROUND('Vendas de Veículos'!AO12*(1-'Frota Nacional 2022'!AO$5),0)</f>
        <v>0</v>
      </c>
      <c r="AP12" s="6">
        <f>ROUND('Vendas de Veículos'!AP12*(1-'Frota Nacional 2022'!AP$5),0)</f>
        <v>0</v>
      </c>
      <c r="AQ12" s="6">
        <f>ROUND('Vendas de Veículos'!AQ12*(1-'Frota Nacional 2022'!AQ$5),0)</f>
        <v>0</v>
      </c>
      <c r="AR12" s="6">
        <f>ROUND('Vendas de Veículos'!AR12*(1-'Frota Nacional 2022'!AR$5),0)</f>
        <v>0</v>
      </c>
      <c r="AS12" s="6">
        <f>ROUND('Vendas de Veículos'!AS12*(1-'Frota Nacional 2022'!AS$5),0)</f>
        <v>0</v>
      </c>
      <c r="AT12" s="6">
        <f>ROUND('Vendas de Veículos'!AT12*(1-'Frota Nacional 2022'!AT$5),0)</f>
        <v>0</v>
      </c>
      <c r="AU12" s="6">
        <f>ROUND('Vendas de Veículos'!AU12*(1-'Frota Nacional 2022'!AU$5),0)</f>
        <v>0</v>
      </c>
      <c r="AV12" s="6">
        <f>ROUND('Vendas de Veículos'!AV12*(1-'Frota Nacional 2022'!AV$5),0)</f>
        <v>0</v>
      </c>
      <c r="AW12" s="6">
        <f>ROUND('Vendas de Veículos'!AW12*(1-'Frota Nacional 2022'!AW$5),0)</f>
        <v>0</v>
      </c>
      <c r="AX12" s="6">
        <f>ROUND('Vendas de Veículos'!AX12*(1-'Frota Nacional 2022'!AX$5),0)</f>
        <v>0</v>
      </c>
      <c r="AY12" s="6">
        <f>ROUND('Vendas de Veículos'!AY12*(1-'Frota Nacional 2022'!AY$5),0)</f>
        <v>0</v>
      </c>
      <c r="AZ12" s="6">
        <f>ROUND('Vendas de Veículos'!AZ12*(1-'Frota Nacional 2022'!AZ$5),0)</f>
        <v>0</v>
      </c>
      <c r="BA12" s="6">
        <f>ROUND('Vendas de Veículos'!BA12*(1-'Frota Nacional 2022'!BA$5),0)</f>
        <v>0</v>
      </c>
      <c r="BB12" s="6">
        <f>ROUND('Vendas de Veículos'!BB12*(1-'Frota Nacional 2022'!BB$5),0)</f>
        <v>0</v>
      </c>
      <c r="BC12" s="6">
        <f>ROUND('Vendas de Veículos'!BC12*(1-'Frota Nacional 2022'!BC$5),0)</f>
        <v>1</v>
      </c>
      <c r="BD12" s="6">
        <f>ROUND('Vendas de Veículos'!BD12*(1-'Frota Nacional 2022'!BD$5),0)</f>
        <v>4</v>
      </c>
      <c r="BE12" s="6">
        <f>ROUND('Vendas de Veículos'!BE12*(1-'Frota Nacional 2022'!BE$5),0)</f>
        <v>4</v>
      </c>
      <c r="BF12" s="6">
        <f>ROUND('Vendas de Veículos'!BF12*(1-'Frota Nacional 2022'!BF$5),0)</f>
        <v>36</v>
      </c>
      <c r="BG12" s="6">
        <f>ROUND('Vendas de Veículos'!BG12*(1-'Frota Nacional 2022'!BG$5),0)</f>
        <v>22</v>
      </c>
      <c r="BH12" s="6">
        <f>ROUND('Vendas de Veículos'!BH12*(1-'Frota Nacional 2022'!BH$5),0)</f>
        <v>95</v>
      </c>
      <c r="BI12" s="6">
        <f>ROUND('Vendas de Veículos'!BI12*(1-'Frota Nacional 2022'!BI$5),0)</f>
        <v>170</v>
      </c>
      <c r="BJ12" s="6">
        <f>ROUND('Vendas de Veículos'!BJ12*(1-'Frota Nacional 2022'!BJ$5),0)</f>
        <v>175</v>
      </c>
      <c r="BK12" s="6">
        <f>ROUND('Vendas de Veículos'!BK12*(1-'Frota Nacional 2022'!BK$5),0)</f>
        <v>230</v>
      </c>
      <c r="BL12" s="6">
        <f>ROUND('Vendas de Veículos'!BL12*(1-'Frota Nacional 2022'!BL$5),0)</f>
        <v>704</v>
      </c>
      <c r="BM12" s="6">
        <f>ROUND('Vendas de Veículos'!BM12*(1-'Frota Nacional 2022'!BM$5),0)</f>
        <v>859</v>
      </c>
      <c r="BN12" s="6">
        <f>ROUND('Vendas de Veículos'!BN12*(1-'Frota Nacional 2022'!BN$5),0)</f>
        <v>2585</v>
      </c>
      <c r="BO12" s="6">
        <f>ROUND('Vendas de Veículos'!BO12*(1-'Frota Nacional 2022'!BO$5),0)</f>
        <v>4312</v>
      </c>
      <c r="BP12" s="6">
        <f>ROUND('Vendas de Veículos'!BP12*(1-'Frota Nacional 2022'!BP$5),0)</f>
        <v>7649</v>
      </c>
      <c r="BQ12" s="6">
        <f>ROUND('Vendas de Veículos'!BQ12*(1-'Frota Nacional 2022'!BQ$5),0)</f>
        <v>10714</v>
      </c>
    </row>
    <row r="13" spans="2:69" x14ac:dyDescent="0.35">
      <c r="B13" s="13" t="s">
        <v>18</v>
      </c>
      <c r="C13" s="13" t="s">
        <v>10</v>
      </c>
      <c r="D13" s="4">
        <f>ROUND('Vendas de Veículos'!D14*(1-'Frota Nacional 2022'!D$5),0)</f>
        <v>3</v>
      </c>
      <c r="E13" s="4">
        <f>ROUND('Vendas de Veículos'!E14*(1-'Frota Nacional 2022'!E$5),0)</f>
        <v>20</v>
      </c>
      <c r="F13" s="4">
        <f>ROUND('Vendas de Veículos'!F14*(1-'Frota Nacional 2022'!F$5),0)</f>
        <v>38</v>
      </c>
      <c r="G13" s="4">
        <f>ROUND('Vendas de Veículos'!G14*(1-'Frota Nacional 2022'!G$5),0)</f>
        <v>55</v>
      </c>
      <c r="H13" s="4">
        <f>ROUND('Vendas de Veículos'!H14*(1-'Frota Nacional 2022'!H$5),0)</f>
        <v>87</v>
      </c>
      <c r="I13" s="4">
        <f>ROUND('Vendas de Veículos'!I14*(1-'Frota Nacional 2022'!I$5),0)</f>
        <v>115</v>
      </c>
      <c r="J13" s="4">
        <f>ROUND('Vendas de Veículos'!J14*(1-'Frota Nacional 2022'!J$5),0)</f>
        <v>109</v>
      </c>
      <c r="K13" s="4">
        <f>ROUND('Vendas de Veículos'!K14*(1-'Frota Nacional 2022'!K$5),0)</f>
        <v>115</v>
      </c>
      <c r="L13" s="4">
        <f>ROUND('Vendas de Veículos'!L14*(1-'Frota Nacional 2022'!L$5),0)</f>
        <v>128</v>
      </c>
      <c r="M13" s="4">
        <f>ROUND('Vendas de Veículos'!M14*(1-'Frota Nacional 2022'!M$5),0)</f>
        <v>180</v>
      </c>
      <c r="N13" s="4">
        <f>ROUND('Vendas de Veículos'!N14*(1-'Frota Nacional 2022'!N$5),0)</f>
        <v>228</v>
      </c>
      <c r="O13" s="4">
        <f>ROUND('Vendas de Veículos'!O14*(1-'Frota Nacional 2022'!O$5),0)</f>
        <v>334</v>
      </c>
      <c r="P13" s="4">
        <f>ROUND('Vendas de Veículos'!P14*(1-'Frota Nacional 2022'!P$5),0)</f>
        <v>40</v>
      </c>
      <c r="Q13" s="4">
        <f>ROUND('Vendas de Veículos'!Q14*(1-'Frota Nacional 2022'!Q$5),0)</f>
        <v>505</v>
      </c>
      <c r="R13" s="4">
        <f>ROUND('Vendas de Veículos'!R14*(1-'Frota Nacional 2022'!R$5),0)</f>
        <v>593</v>
      </c>
      <c r="S13" s="4">
        <f>ROUND('Vendas de Veículos'!S14*(1-'Frota Nacional 2022'!S$5),0)</f>
        <v>879</v>
      </c>
      <c r="T13" s="4">
        <f>ROUND('Vendas de Veículos'!T14*(1-'Frota Nacional 2022'!T$5),0)</f>
        <v>1278</v>
      </c>
      <c r="U13" s="4">
        <f>ROUND('Vendas de Veículos'!U14*(1-'Frota Nacional 2022'!U$5),0)</f>
        <v>1584</v>
      </c>
      <c r="V13" s="4">
        <f>ROUND('Vendas de Veículos'!V14*(1-'Frota Nacional 2022'!V$5),0)</f>
        <v>1859</v>
      </c>
      <c r="W13" s="4">
        <f>ROUND('Vendas de Veículos'!W14*(1-'Frota Nacional 2022'!W$5),0)</f>
        <v>2098</v>
      </c>
      <c r="X13" s="4">
        <f>ROUND('Vendas de Veículos'!X14*(1-'Frota Nacional 2022'!X$5),0)</f>
        <v>1515</v>
      </c>
      <c r="Y13" s="4">
        <f>ROUND('Vendas de Veículos'!Y14*(1-'Frota Nacional 2022'!Y$5),0)</f>
        <v>197</v>
      </c>
      <c r="Z13" s="4">
        <f>ROUND('Vendas de Veículos'!Z14*(1-'Frota Nacional 2022'!Z$5),0)</f>
        <v>2230</v>
      </c>
      <c r="AA13" s="4">
        <f>ROUND('Vendas de Veículos'!AA14*(1-'Frota Nacional 2022'!AA$5),0)</f>
        <v>1874</v>
      </c>
      <c r="AB13" s="4">
        <f>ROUND('Vendas de Veículos'!AB14*(1-'Frota Nacional 2022'!AB$5),0)</f>
        <v>908</v>
      </c>
      <c r="AC13" s="4">
        <f>ROUND('Vendas de Veículos'!AC14*(1-'Frota Nacional 2022'!AC$5),0)</f>
        <v>811</v>
      </c>
      <c r="AD13" s="4">
        <f>ROUND('Vendas de Veículos'!AD14*(1-'Frota Nacional 2022'!AD$5),0)</f>
        <v>377</v>
      </c>
      <c r="AE13" s="4">
        <f>ROUND('Vendas de Veículos'!AE14*(1-'Frota Nacional 2022'!AE$5),0)</f>
        <v>24</v>
      </c>
      <c r="AF13" s="4">
        <f>ROUND('Vendas de Veículos'!AF14*(1-'Frota Nacional 2022'!AF$5),0)</f>
        <v>269</v>
      </c>
      <c r="AG13" s="4">
        <f>ROUND('Vendas de Veículos'!AG14*(1-'Frota Nacional 2022'!AG$5),0)</f>
        <v>528</v>
      </c>
      <c r="AH13" s="4">
        <f>ROUND('Vendas de Veículos'!AH14*(1-'Frota Nacional 2022'!AH$5),0)</f>
        <v>510</v>
      </c>
      <c r="AI13" s="4">
        <f>ROUND('Vendas de Veículos'!AI14*(1-'Frota Nacional 2022'!AI$5),0)</f>
        <v>1038</v>
      </c>
      <c r="AJ13" s="4">
        <f>ROUND('Vendas de Veículos'!AJ14*(1-'Frota Nacional 2022'!AJ$5),0)</f>
        <v>386</v>
      </c>
      <c r="AK13" s="4">
        <f>ROUND('Vendas de Veículos'!AK14*(1-'Frota Nacional 2022'!AK$5),0)</f>
        <v>9031</v>
      </c>
      <c r="AL13" s="4">
        <f>ROUND('Vendas de Veículos'!AL14*(1-'Frota Nacional 2022'!AL$5),0)</f>
        <v>9249</v>
      </c>
      <c r="AM13" s="4">
        <f>ROUND('Vendas de Veículos'!AM14*(1-'Frota Nacional 2022'!AM$5),0)</f>
        <v>9335</v>
      </c>
      <c r="AN13" s="4">
        <f>ROUND('Vendas de Veículos'!AN14*(1-'Frota Nacional 2022'!AN$5),0)</f>
        <v>13757</v>
      </c>
      <c r="AO13" s="4">
        <f>ROUND('Vendas de Veículos'!AO14*(1-'Frota Nacional 2022'!AO$5),0)</f>
        <v>20743</v>
      </c>
      <c r="AP13" s="4">
        <f>ROUND('Vendas de Veículos'!AP14*(1-'Frota Nacional 2022'!AP$5),0)</f>
        <v>35961</v>
      </c>
      <c r="AQ13" s="4">
        <f>ROUND('Vendas de Veículos'!AQ14*(1-'Frota Nacional 2022'!AQ$5),0)</f>
        <v>45735</v>
      </c>
      <c r="AR13" s="4">
        <f>ROUND('Vendas de Veículos'!AR14*(1-'Frota Nacional 2022'!AR$5),0)</f>
        <v>51461</v>
      </c>
      <c r="AS13" s="4">
        <f>ROUND('Vendas de Veículos'!AS14*(1-'Frota Nacional 2022'!AS$5),0)</f>
        <v>4219</v>
      </c>
      <c r="AT13" s="4">
        <f>ROUND('Vendas de Veículos'!AT14*(1-'Frota Nacional 2022'!AT$5),0)</f>
        <v>31206</v>
      </c>
      <c r="AU13" s="4">
        <f>ROUND('Vendas de Veículos'!AU14*(1-'Frota Nacional 2022'!AU$5),0)</f>
        <v>41516</v>
      </c>
      <c r="AV13" s="4">
        <f>ROUND('Vendas de Veículos'!AV14*(1-'Frota Nacional 2022'!AV$5),0)</f>
        <v>43504</v>
      </c>
      <c r="AW13" s="4">
        <f>ROUND('Vendas de Veículos'!AW14*(1-'Frota Nacional 2022'!AW$5),0)</f>
        <v>43483</v>
      </c>
      <c r="AX13" s="4">
        <f>ROUND('Vendas de Veículos'!AX14*(1-'Frota Nacional 2022'!AX$5),0)</f>
        <v>49506</v>
      </c>
      <c r="AY13" s="4">
        <f>ROUND('Vendas de Veículos'!AY14*(1-'Frota Nacional 2022'!AY$5),0)</f>
        <v>5653</v>
      </c>
      <c r="AZ13" s="4">
        <f>ROUND('Vendas de Veículos'!AZ14*(1-'Frota Nacional 2022'!AZ$5),0)</f>
        <v>27981</v>
      </c>
      <c r="BA13" s="4">
        <f>ROUND('Vendas de Veículos'!BA14*(1-'Frota Nacional 2022'!BA$5),0)</f>
        <v>20058</v>
      </c>
      <c r="BB13" s="4">
        <f>ROUND('Vendas de Veículos'!BB14*(1-'Frota Nacional 2022'!BB$5),0)</f>
        <v>7921</v>
      </c>
      <c r="BC13" s="4">
        <f>ROUND('Vendas de Veículos'!BC14*(1-'Frota Nacional 2022'!BC$5),0)</f>
        <v>7090</v>
      </c>
      <c r="BD13" s="4">
        <f>ROUND('Vendas de Veículos'!BD14*(1-'Frota Nacional 2022'!BD$5),0)</f>
        <v>8445</v>
      </c>
      <c r="BE13" s="4">
        <f>ROUND('Vendas de Veículos'!BE14*(1-'Frota Nacional 2022'!BE$5),0)</f>
        <v>12811</v>
      </c>
      <c r="BF13" s="4">
        <f>ROUND('Vendas de Veículos'!BF14*(1-'Frota Nacional 2022'!BF$5),0)</f>
        <v>21393</v>
      </c>
      <c r="BG13" s="4">
        <f>ROUND('Vendas de Veículos'!BG14*(1-'Frota Nacional 2022'!BG$5),0)</f>
        <v>12886</v>
      </c>
      <c r="BH13" s="4">
        <f>ROUND('Vendas de Veículos'!BH14*(1-'Frota Nacional 2022'!BH$5),0)</f>
        <v>6312</v>
      </c>
      <c r="BI13" s="4">
        <f>ROUND('Vendas de Veículos'!BI14*(1-'Frota Nacional 2022'!BI$5),0)</f>
        <v>394</v>
      </c>
      <c r="BJ13" s="4">
        <f>ROUND('Vendas de Veículos'!BJ14*(1-'Frota Nacional 2022'!BJ$5),0)</f>
        <v>2104</v>
      </c>
      <c r="BK13" s="4">
        <f>ROUND('Vendas de Veículos'!BK14*(1-'Frota Nacional 2022'!BK$5),0)</f>
        <v>967</v>
      </c>
      <c r="BL13" s="4">
        <f>ROUND('Vendas de Veículos'!BL14*(1-'Frota Nacional 2022'!BL$5),0)</f>
        <v>739</v>
      </c>
      <c r="BM13" s="4">
        <f>ROUND('Vendas de Veículos'!BM14*(1-'Frota Nacional 2022'!BM$5),0)</f>
        <v>436</v>
      </c>
      <c r="BN13" s="4">
        <f>ROUND('Vendas de Veículos'!BN14*(1-'Frota Nacional 2022'!BN$5),0)</f>
        <v>422</v>
      </c>
      <c r="BO13" s="4">
        <f>ROUND('Vendas de Veículos'!BO14*(1-'Frota Nacional 2022'!BO$5),0)</f>
        <v>597</v>
      </c>
      <c r="BP13" s="4">
        <f>ROUND('Vendas de Veículos'!BP14*(1-'Frota Nacional 2022'!BP$5),0)</f>
        <v>1496</v>
      </c>
      <c r="BQ13" s="4">
        <f>ROUND('Vendas de Veículos'!BQ14*(1-'Frota Nacional 2022'!BQ$5),0)</f>
        <v>452</v>
      </c>
    </row>
    <row r="14" spans="2:69" x14ac:dyDescent="0.35">
      <c r="B14" s="13" t="s">
        <v>18</v>
      </c>
      <c r="C14" s="13" t="s">
        <v>12</v>
      </c>
      <c r="D14" s="4">
        <f>ROUND('Vendas de Veículos'!D15*(1-'Frota Nacional 2022'!D$5),0)</f>
        <v>0</v>
      </c>
      <c r="E14" s="4">
        <f>ROUND('Vendas de Veículos'!E15*(1-'Frota Nacional 2022'!E$5),0)</f>
        <v>0</v>
      </c>
      <c r="F14" s="4">
        <f>ROUND('Vendas de Veículos'!F15*(1-'Frota Nacional 2022'!F$5),0)</f>
        <v>0</v>
      </c>
      <c r="G14" s="4">
        <f>ROUND('Vendas de Veículos'!G15*(1-'Frota Nacional 2022'!G$5),0)</f>
        <v>0</v>
      </c>
      <c r="H14" s="4">
        <f>ROUND('Vendas de Veículos'!H15*(1-'Frota Nacional 2022'!H$5),0)</f>
        <v>0</v>
      </c>
      <c r="I14" s="4">
        <f>ROUND('Vendas de Veículos'!I15*(1-'Frota Nacional 2022'!I$5),0)</f>
        <v>0</v>
      </c>
      <c r="J14" s="4">
        <f>ROUND('Vendas de Veículos'!J15*(1-'Frota Nacional 2022'!J$5),0)</f>
        <v>0</v>
      </c>
      <c r="K14" s="4">
        <f>ROUND('Vendas de Veículos'!K15*(1-'Frota Nacional 2022'!K$5),0)</f>
        <v>0</v>
      </c>
      <c r="L14" s="4">
        <f>ROUND('Vendas de Veículos'!L15*(1-'Frota Nacional 2022'!L$5),0)</f>
        <v>0</v>
      </c>
      <c r="M14" s="4">
        <f>ROUND('Vendas de Veículos'!M15*(1-'Frota Nacional 2022'!M$5),0)</f>
        <v>0</v>
      </c>
      <c r="N14" s="4">
        <f>ROUND('Vendas de Veículos'!N15*(1-'Frota Nacional 2022'!N$5),0)</f>
        <v>0</v>
      </c>
      <c r="O14" s="4">
        <f>ROUND('Vendas de Veículos'!O15*(1-'Frota Nacional 2022'!O$5),0)</f>
        <v>0</v>
      </c>
      <c r="P14" s="4">
        <f>ROUND('Vendas de Veículos'!P15*(1-'Frota Nacional 2022'!P$5),0)</f>
        <v>0</v>
      </c>
      <c r="Q14" s="4">
        <f>ROUND('Vendas de Veículos'!Q15*(1-'Frota Nacional 2022'!Q$5),0)</f>
        <v>0</v>
      </c>
      <c r="R14" s="4">
        <f>ROUND('Vendas de Veículos'!R15*(1-'Frota Nacional 2022'!R$5),0)</f>
        <v>0</v>
      </c>
      <c r="S14" s="4">
        <f>ROUND('Vendas de Veículos'!S15*(1-'Frota Nacional 2022'!S$5),0)</f>
        <v>0</v>
      </c>
      <c r="T14" s="4">
        <f>ROUND('Vendas de Veículos'!T15*(1-'Frota Nacional 2022'!T$5),0)</f>
        <v>0</v>
      </c>
      <c r="U14" s="4">
        <f>ROUND('Vendas de Veículos'!U15*(1-'Frota Nacional 2022'!U$5),0)</f>
        <v>0</v>
      </c>
      <c r="V14" s="4">
        <f>ROUND('Vendas de Veículos'!V15*(1-'Frota Nacional 2022'!V$5),0)</f>
        <v>0</v>
      </c>
      <c r="W14" s="4">
        <f>ROUND('Vendas de Veículos'!W15*(1-'Frota Nacional 2022'!W$5),0)</f>
        <v>0</v>
      </c>
      <c r="X14" s="4">
        <f>ROUND('Vendas de Veículos'!X15*(1-'Frota Nacional 2022'!X$5),0)</f>
        <v>0</v>
      </c>
      <c r="Y14" s="4">
        <f>ROUND('Vendas de Veículos'!Y15*(1-'Frota Nacional 2022'!Y$5),0)</f>
        <v>0</v>
      </c>
      <c r="Z14" s="4">
        <f>ROUND('Vendas de Veículos'!Z15*(1-'Frota Nacional 2022'!Z$5),0)</f>
        <v>25</v>
      </c>
      <c r="AA14" s="4">
        <f>ROUND('Vendas de Veículos'!AA15*(1-'Frota Nacional 2022'!AA$5),0)</f>
        <v>470</v>
      </c>
      <c r="AB14" s="4">
        <f>ROUND('Vendas de Veículos'!AB15*(1-'Frota Nacional 2022'!AB$5),0)</f>
        <v>282</v>
      </c>
      <c r="AC14" s="4">
        <f>ROUND('Vendas de Veículos'!AC15*(1-'Frota Nacional 2022'!AC$5),0)</f>
        <v>878</v>
      </c>
      <c r="AD14" s="4">
        <f>ROUND('Vendas de Veículos'!AD15*(1-'Frota Nacional 2022'!AD$5),0)</f>
        <v>1961</v>
      </c>
      <c r="AE14" s="4">
        <f>ROUND('Vendas de Veículos'!AE15*(1-'Frota Nacional 2022'!AE$5),0)</f>
        <v>3377</v>
      </c>
      <c r="AF14" s="4">
        <f>ROUND('Vendas de Veículos'!AF15*(1-'Frota Nacional 2022'!AF$5),0)</f>
        <v>4142</v>
      </c>
      <c r="AG14" s="4">
        <f>ROUND('Vendas de Veículos'!AG15*(1-'Frota Nacional 2022'!AG$5),0)</f>
        <v>5384</v>
      </c>
      <c r="AH14" s="4">
        <f>ROUND('Vendas de Veículos'!AH15*(1-'Frota Nacional 2022'!AH$5),0)</f>
        <v>5614</v>
      </c>
      <c r="AI14" s="4">
        <f>ROUND('Vendas de Veículos'!AI15*(1-'Frota Nacional 2022'!AI$5),0)</f>
        <v>660</v>
      </c>
      <c r="AJ14" s="4">
        <f>ROUND('Vendas de Veículos'!AJ15*(1-'Frota Nacional 2022'!AJ$5),0)</f>
        <v>5435</v>
      </c>
      <c r="AK14" s="4">
        <f>ROUND('Vendas de Veículos'!AK15*(1-'Frota Nacional 2022'!AK$5),0)</f>
        <v>1336</v>
      </c>
      <c r="AL14" s="4">
        <f>ROUND('Vendas de Veículos'!AL15*(1-'Frota Nacional 2022'!AL$5),0)</f>
        <v>2799</v>
      </c>
      <c r="AM14" s="4">
        <f>ROUND('Vendas de Veículos'!AM15*(1-'Frota Nacional 2022'!AM$5),0)</f>
        <v>4420</v>
      </c>
      <c r="AN14" s="4">
        <f>ROUND('Vendas de Veículos'!AN15*(1-'Frota Nacional 2022'!AN$5),0)</f>
        <v>5986</v>
      </c>
      <c r="AO14" s="4">
        <f>ROUND('Vendas de Veículos'!AO15*(1-'Frota Nacional 2022'!AO$5),0)</f>
        <v>4115</v>
      </c>
      <c r="AP14" s="4">
        <f>ROUND('Vendas de Veículos'!AP15*(1-'Frota Nacional 2022'!AP$5),0)</f>
        <v>1609</v>
      </c>
      <c r="AQ14" s="4">
        <f>ROUND('Vendas de Veículos'!AQ15*(1-'Frota Nacional 2022'!AQ$5),0)</f>
        <v>300</v>
      </c>
      <c r="AR14" s="4">
        <f>ROUND('Vendas de Veículos'!AR15*(1-'Frota Nacional 2022'!AR$5),0)</f>
        <v>50</v>
      </c>
      <c r="AS14" s="4">
        <f>ROUND('Vendas de Veículos'!AS15*(1-'Frota Nacional 2022'!AS$5),0)</f>
        <v>69</v>
      </c>
      <c r="AT14" s="4">
        <f>ROUND('Vendas de Veículos'!AT15*(1-'Frota Nacional 2022'!AT$5),0)</f>
        <v>346</v>
      </c>
      <c r="AU14" s="4">
        <f>ROUND('Vendas de Veículos'!AU15*(1-'Frota Nacional 2022'!AU$5),0)</f>
        <v>238</v>
      </c>
      <c r="AV14" s="4">
        <f>ROUND('Vendas de Veículos'!AV15*(1-'Frota Nacional 2022'!AV$5),0)</f>
        <v>1296</v>
      </c>
      <c r="AW14" s="4">
        <f>ROUND('Vendas de Veículos'!AW15*(1-'Frota Nacional 2022'!AW$5),0)</f>
        <v>3658</v>
      </c>
      <c r="AX14" s="4">
        <f>ROUND('Vendas de Veículos'!AX15*(1-'Frota Nacional 2022'!AX$5),0)</f>
        <v>1563</v>
      </c>
      <c r="AY14" s="4">
        <f>ROUND('Vendas de Veículos'!AY15*(1-'Frota Nacional 2022'!AY$5),0)</f>
        <v>587</v>
      </c>
      <c r="AZ14" s="4">
        <f>ROUND('Vendas de Veículos'!AZ15*(1-'Frota Nacional 2022'!AZ$5),0)</f>
        <v>808</v>
      </c>
      <c r="BA14" s="4">
        <f>ROUND('Vendas de Veículos'!BA15*(1-'Frota Nacional 2022'!BA$5),0)</f>
        <v>128</v>
      </c>
      <c r="BB14" s="4">
        <f>ROUND('Vendas de Veículos'!BB15*(1-'Frota Nacional 2022'!BB$5),0)</f>
        <v>11</v>
      </c>
      <c r="BC14" s="4">
        <f>ROUND('Vendas de Veículos'!BC15*(1-'Frota Nacional 2022'!BC$5),0)</f>
        <v>10</v>
      </c>
      <c r="BD14" s="4">
        <f>ROUND('Vendas de Veículos'!BD15*(1-'Frota Nacional 2022'!BD$5),0)</f>
        <v>7</v>
      </c>
      <c r="BE14" s="4">
        <f>ROUND('Vendas de Veículos'!BE15*(1-'Frota Nacional 2022'!BE$5),0)</f>
        <v>5</v>
      </c>
      <c r="BF14" s="4">
        <f>ROUND('Vendas de Veículos'!BF15*(1-'Frota Nacional 2022'!BF$5),0)</f>
        <v>6</v>
      </c>
      <c r="BG14" s="4">
        <f>ROUND('Vendas de Veículos'!BG15*(1-'Frota Nacional 2022'!BG$5),0)</f>
        <v>5</v>
      </c>
      <c r="BH14" s="4">
        <f>ROUND('Vendas de Veículos'!BH15*(1-'Frota Nacional 2022'!BH$5),0)</f>
        <v>4</v>
      </c>
      <c r="BI14" s="4">
        <f>ROUND('Vendas de Veículos'!BI15*(1-'Frota Nacional 2022'!BI$5),0)</f>
        <v>4</v>
      </c>
      <c r="BJ14" s="4">
        <f>ROUND('Vendas de Veículos'!BJ15*(1-'Frota Nacional 2022'!BJ$5),0)</f>
        <v>3</v>
      </c>
      <c r="BK14" s="4">
        <f>ROUND('Vendas de Veículos'!BK15*(1-'Frota Nacional 2022'!BK$5),0)</f>
        <v>4</v>
      </c>
      <c r="BL14" s="4">
        <f>ROUND('Vendas de Veículos'!BL15*(1-'Frota Nacional 2022'!BL$5),0)</f>
        <v>4</v>
      </c>
      <c r="BM14" s="4">
        <f>ROUND('Vendas de Veículos'!BM15*(1-'Frota Nacional 2022'!BM$5),0)</f>
        <v>1</v>
      </c>
      <c r="BN14" s="4">
        <f>ROUND('Vendas de Veículos'!BN15*(1-'Frota Nacional 2022'!BN$5),0)</f>
        <v>2</v>
      </c>
      <c r="BO14" s="4">
        <f>ROUND('Vendas de Veículos'!BO15*(1-'Frota Nacional 2022'!BO$5),0)</f>
        <v>3</v>
      </c>
      <c r="BP14" s="4">
        <f>ROUND('Vendas de Veículos'!BP15*(1-'Frota Nacional 2022'!BP$5),0)</f>
        <v>6</v>
      </c>
      <c r="BQ14" s="4">
        <f>ROUND('Vendas de Veículos'!BQ15*(1-'Frota Nacional 2022'!BQ$5),0)</f>
        <v>3</v>
      </c>
    </row>
    <row r="15" spans="2:69" x14ac:dyDescent="0.35">
      <c r="B15" s="13" t="s">
        <v>18</v>
      </c>
      <c r="C15" s="13" t="s">
        <v>13</v>
      </c>
      <c r="D15" s="4">
        <f>ROUND('Vendas de Veículos'!D16*(1-'Frota Nacional 2022'!D$5),0)</f>
        <v>0</v>
      </c>
      <c r="E15" s="4">
        <f>ROUND('Vendas de Veículos'!E16*(1-'Frota Nacional 2022'!E$5),0)</f>
        <v>0</v>
      </c>
      <c r="F15" s="4">
        <f>ROUND('Vendas de Veículos'!F16*(1-'Frota Nacional 2022'!F$5),0)</f>
        <v>0</v>
      </c>
      <c r="G15" s="4">
        <f>ROUND('Vendas de Veículos'!G16*(1-'Frota Nacional 2022'!G$5),0)</f>
        <v>0</v>
      </c>
      <c r="H15" s="4">
        <f>ROUND('Vendas de Veículos'!H16*(1-'Frota Nacional 2022'!H$5),0)</f>
        <v>0</v>
      </c>
      <c r="I15" s="4">
        <f>ROUND('Vendas de Veículos'!I16*(1-'Frota Nacional 2022'!I$5),0)</f>
        <v>0</v>
      </c>
      <c r="J15" s="4">
        <f>ROUND('Vendas de Veículos'!J16*(1-'Frota Nacional 2022'!J$5),0)</f>
        <v>0</v>
      </c>
      <c r="K15" s="4">
        <f>ROUND('Vendas de Veículos'!K16*(1-'Frota Nacional 2022'!K$5),0)</f>
        <v>0</v>
      </c>
      <c r="L15" s="4">
        <f>ROUND('Vendas de Veículos'!L16*(1-'Frota Nacional 2022'!L$5),0)</f>
        <v>0</v>
      </c>
      <c r="M15" s="4">
        <f>ROUND('Vendas de Veículos'!M16*(1-'Frota Nacional 2022'!M$5),0)</f>
        <v>0</v>
      </c>
      <c r="N15" s="4">
        <f>ROUND('Vendas de Veículos'!N16*(1-'Frota Nacional 2022'!N$5),0)</f>
        <v>0</v>
      </c>
      <c r="O15" s="4">
        <f>ROUND('Vendas de Veículos'!O16*(1-'Frota Nacional 2022'!O$5),0)</f>
        <v>0</v>
      </c>
      <c r="P15" s="4">
        <f>ROUND('Vendas de Veículos'!P16*(1-'Frota Nacional 2022'!P$5),0)</f>
        <v>0</v>
      </c>
      <c r="Q15" s="4">
        <f>ROUND('Vendas de Veículos'!Q16*(1-'Frota Nacional 2022'!Q$5),0)</f>
        <v>0</v>
      </c>
      <c r="R15" s="4">
        <f>ROUND('Vendas de Veículos'!R16*(1-'Frota Nacional 2022'!R$5),0)</f>
        <v>0</v>
      </c>
      <c r="S15" s="4">
        <f>ROUND('Vendas de Veículos'!S16*(1-'Frota Nacional 2022'!S$5),0)</f>
        <v>0</v>
      </c>
      <c r="T15" s="4">
        <f>ROUND('Vendas de Veículos'!T16*(1-'Frota Nacional 2022'!T$5),0)</f>
        <v>0</v>
      </c>
      <c r="U15" s="4">
        <f>ROUND('Vendas de Veículos'!U16*(1-'Frota Nacional 2022'!U$5),0)</f>
        <v>0</v>
      </c>
      <c r="V15" s="4">
        <f>ROUND('Vendas de Veículos'!V16*(1-'Frota Nacional 2022'!V$5),0)</f>
        <v>0</v>
      </c>
      <c r="W15" s="4">
        <f>ROUND('Vendas de Veículos'!W16*(1-'Frota Nacional 2022'!W$5),0)</f>
        <v>0</v>
      </c>
      <c r="X15" s="4">
        <f>ROUND('Vendas de Veículos'!X16*(1-'Frota Nacional 2022'!X$5),0)</f>
        <v>0</v>
      </c>
      <c r="Y15" s="4">
        <f>ROUND('Vendas de Veículos'!Y16*(1-'Frota Nacional 2022'!Y$5),0)</f>
        <v>0</v>
      </c>
      <c r="Z15" s="4">
        <f>ROUND('Vendas de Veículos'!Z16*(1-'Frota Nacional 2022'!Z$5),0)</f>
        <v>0</v>
      </c>
      <c r="AA15" s="4">
        <f>ROUND('Vendas de Veículos'!AA16*(1-'Frota Nacional 2022'!AA$5),0)</f>
        <v>0</v>
      </c>
      <c r="AB15" s="4">
        <f>ROUND('Vendas de Veículos'!AB16*(1-'Frota Nacional 2022'!AB$5),0)</f>
        <v>0</v>
      </c>
      <c r="AC15" s="4">
        <f>ROUND('Vendas de Veículos'!AC16*(1-'Frota Nacional 2022'!AC$5),0)</f>
        <v>0</v>
      </c>
      <c r="AD15" s="4">
        <f>ROUND('Vendas de Veículos'!AD16*(1-'Frota Nacional 2022'!AD$5),0)</f>
        <v>0</v>
      </c>
      <c r="AE15" s="4">
        <f>ROUND('Vendas de Veículos'!AE16*(1-'Frota Nacional 2022'!AE$5),0)</f>
        <v>0</v>
      </c>
      <c r="AF15" s="4">
        <f>ROUND('Vendas de Veículos'!AF16*(1-'Frota Nacional 2022'!AF$5),0)</f>
        <v>0</v>
      </c>
      <c r="AG15" s="4">
        <f>ROUND('Vendas de Veículos'!AG16*(1-'Frota Nacional 2022'!AG$5),0)</f>
        <v>0</v>
      </c>
      <c r="AH15" s="4">
        <f>ROUND('Vendas de Veículos'!AH16*(1-'Frota Nacional 2022'!AH$5),0)</f>
        <v>0</v>
      </c>
      <c r="AI15" s="4">
        <f>ROUND('Vendas de Veículos'!AI16*(1-'Frota Nacional 2022'!AI$5),0)</f>
        <v>0</v>
      </c>
      <c r="AJ15" s="4">
        <f>ROUND('Vendas de Veículos'!AJ16*(1-'Frota Nacional 2022'!AJ$5),0)</f>
        <v>0</v>
      </c>
      <c r="AK15" s="4">
        <f>ROUND('Vendas de Veículos'!AK16*(1-'Frota Nacional 2022'!AK$5),0)</f>
        <v>0</v>
      </c>
      <c r="AL15" s="4">
        <f>ROUND('Vendas de Veículos'!AL16*(1-'Frota Nacional 2022'!AL$5),0)</f>
        <v>0</v>
      </c>
      <c r="AM15" s="4">
        <f>ROUND('Vendas de Veículos'!AM16*(1-'Frota Nacional 2022'!AM$5),0)</f>
        <v>0</v>
      </c>
      <c r="AN15" s="4">
        <f>ROUND('Vendas de Veículos'!AN16*(1-'Frota Nacional 2022'!AN$5),0)</f>
        <v>0</v>
      </c>
      <c r="AO15" s="4">
        <f>ROUND('Vendas de Veículos'!AO16*(1-'Frota Nacional 2022'!AO$5),0)</f>
        <v>0</v>
      </c>
      <c r="AP15" s="4">
        <f>ROUND('Vendas de Veículos'!AP16*(1-'Frota Nacional 2022'!AP$5),0)</f>
        <v>0</v>
      </c>
      <c r="AQ15" s="4">
        <f>ROUND('Vendas de Veículos'!AQ16*(1-'Frota Nacional 2022'!AQ$5),0)</f>
        <v>0</v>
      </c>
      <c r="AR15" s="4">
        <f>ROUND('Vendas de Veículos'!AR16*(1-'Frota Nacional 2022'!AR$5),0)</f>
        <v>0</v>
      </c>
      <c r="AS15" s="4">
        <f>ROUND('Vendas de Veículos'!AS16*(1-'Frota Nacional 2022'!AS$5),0)</f>
        <v>0</v>
      </c>
      <c r="AT15" s="4">
        <f>ROUND('Vendas de Veículos'!AT16*(1-'Frota Nacional 2022'!AT$5),0)</f>
        <v>0</v>
      </c>
      <c r="AU15" s="4">
        <f>ROUND('Vendas de Veículos'!AU16*(1-'Frota Nacional 2022'!AU$5),0)</f>
        <v>0</v>
      </c>
      <c r="AV15" s="4">
        <f>ROUND('Vendas de Veículos'!AV16*(1-'Frota Nacional 2022'!AV$5),0)</f>
        <v>0</v>
      </c>
      <c r="AW15" s="4">
        <f>ROUND('Vendas de Veículos'!AW16*(1-'Frota Nacional 2022'!AW$5),0)</f>
        <v>0</v>
      </c>
      <c r="AX15" s="4">
        <f>ROUND('Vendas de Veículos'!AX16*(1-'Frota Nacional 2022'!AX$5),0)</f>
        <v>4243</v>
      </c>
      <c r="AY15" s="4">
        <f>ROUND('Vendas de Veículos'!AY16*(1-'Frota Nacional 2022'!AY$5),0)</f>
        <v>25335</v>
      </c>
      <c r="AZ15" s="4">
        <f>ROUND('Vendas de Veículos'!AZ16*(1-'Frota Nacional 2022'!AZ$5),0)</f>
        <v>33072</v>
      </c>
      <c r="BA15" s="4">
        <f>ROUND('Vendas de Veículos'!BA16*(1-'Frota Nacional 2022'!BA$5),0)</f>
        <v>57786</v>
      </c>
      <c r="BB15" s="4">
        <f>ROUND('Vendas de Veículos'!BB16*(1-'Frota Nacional 2022'!BB$5),0)</f>
        <v>109509</v>
      </c>
      <c r="BC15" s="4">
        <f>ROUND('Vendas de Veículos'!BC16*(1-'Frota Nacional 2022'!BC$5),0)</f>
        <v>150109</v>
      </c>
      <c r="BD15" s="4">
        <f>ROUND('Vendas de Veículos'!BD16*(1-'Frota Nacional 2022'!BD$5),0)</f>
        <v>174866</v>
      </c>
      <c r="BE15" s="4">
        <f>ROUND('Vendas de Veículos'!BE16*(1-'Frota Nacional 2022'!BE$5),0)</f>
        <v>239497</v>
      </c>
      <c r="BF15" s="4">
        <f>ROUND('Vendas de Veículos'!BF16*(1-'Frota Nacional 2022'!BF$5),0)</f>
        <v>266771</v>
      </c>
      <c r="BG15" s="4">
        <f>ROUND('Vendas de Veículos'!BG16*(1-'Frota Nacional 2022'!BG$5),0)</f>
        <v>282855</v>
      </c>
      <c r="BH15" s="4">
        <f>ROUND('Vendas de Veículos'!BH16*(1-'Frota Nacional 2022'!BH$5),0)</f>
        <v>300262</v>
      </c>
      <c r="BI15" s="4">
        <f>ROUND('Vendas de Veículos'!BI16*(1-'Frota Nacional 2022'!BI$5),0)</f>
        <v>324485</v>
      </c>
      <c r="BJ15" s="4">
        <f>ROUND('Vendas de Veículos'!BJ16*(1-'Frota Nacional 2022'!BJ$5),0)</f>
        <v>221114</v>
      </c>
      <c r="BK15" s="4">
        <f>ROUND('Vendas de Veículos'!BK16*(1-'Frota Nacional 2022'!BK$5),0)</f>
        <v>171242</v>
      </c>
      <c r="BL15" s="4">
        <f>ROUND('Vendas de Veículos'!BL16*(1-'Frota Nacional 2022'!BL$5),0)</f>
        <v>183638</v>
      </c>
      <c r="BM15" s="4">
        <f>ROUND('Vendas de Veículos'!BM16*(1-'Frota Nacional 2022'!BM$5),0)</f>
        <v>19559</v>
      </c>
      <c r="BN15" s="4">
        <f>ROUND('Vendas de Veículos'!BN16*(1-'Frota Nacional 2022'!BN$5),0)</f>
        <v>20310</v>
      </c>
      <c r="BO15" s="4">
        <f>ROUND('Vendas de Veículos'!BO16*(1-'Frota Nacional 2022'!BO$5),0)</f>
        <v>173750</v>
      </c>
      <c r="BP15" s="4">
        <f>ROUND('Vendas de Veículos'!BP16*(1-'Frota Nacional 2022'!BP$5),0)</f>
        <v>21222</v>
      </c>
      <c r="BQ15" s="4">
        <f>ROUND('Vendas de Veículos'!BQ16*(1-'Frota Nacional 2022'!BQ$5),0)</f>
        <v>195359</v>
      </c>
    </row>
    <row r="16" spans="2:69" x14ac:dyDescent="0.35">
      <c r="B16" s="13" t="s">
        <v>18</v>
      </c>
      <c r="C16" s="13" t="s">
        <v>14</v>
      </c>
      <c r="D16" s="4">
        <f>ROUND('Vendas de Veículos'!D17*(1-'Frota Nacional 2022'!D$5),0)</f>
        <v>0</v>
      </c>
      <c r="E16" s="4">
        <f>ROUND('Vendas de Veículos'!E17*(1-'Frota Nacional 2022'!E$5),0)</f>
        <v>0</v>
      </c>
      <c r="F16" s="4">
        <f>ROUND('Vendas de Veículos'!F17*(1-'Frota Nacional 2022'!F$5),0)</f>
        <v>0</v>
      </c>
      <c r="G16" s="4">
        <f>ROUND('Vendas de Veículos'!G17*(1-'Frota Nacional 2022'!G$5),0)</f>
        <v>0</v>
      </c>
      <c r="H16" s="4">
        <f>ROUND('Vendas de Veículos'!H17*(1-'Frota Nacional 2022'!H$5),0)</f>
        <v>0</v>
      </c>
      <c r="I16" s="4">
        <f>ROUND('Vendas de Veículos'!I17*(1-'Frota Nacional 2022'!I$5),0)</f>
        <v>0</v>
      </c>
      <c r="J16" s="4">
        <f>ROUND('Vendas de Veículos'!J17*(1-'Frota Nacional 2022'!J$5),0)</f>
        <v>0</v>
      </c>
      <c r="K16" s="4">
        <f>ROUND('Vendas de Veículos'!K17*(1-'Frota Nacional 2022'!K$5),0)</f>
        <v>0</v>
      </c>
      <c r="L16" s="4">
        <f>ROUND('Vendas de Veículos'!L17*(1-'Frota Nacional 2022'!L$5),0)</f>
        <v>0</v>
      </c>
      <c r="M16" s="4">
        <f>ROUND('Vendas de Veículos'!M17*(1-'Frota Nacional 2022'!M$5),0)</f>
        <v>0</v>
      </c>
      <c r="N16" s="4">
        <f>ROUND('Vendas de Veículos'!N17*(1-'Frota Nacional 2022'!N$5),0)</f>
        <v>0</v>
      </c>
      <c r="O16" s="4">
        <f>ROUND('Vendas de Veículos'!O17*(1-'Frota Nacional 2022'!O$5),0)</f>
        <v>0</v>
      </c>
      <c r="P16" s="4">
        <f>ROUND('Vendas de Veículos'!P17*(1-'Frota Nacional 2022'!P$5),0)</f>
        <v>0</v>
      </c>
      <c r="Q16" s="4">
        <f>ROUND('Vendas de Veículos'!Q17*(1-'Frota Nacional 2022'!Q$5),0)</f>
        <v>0</v>
      </c>
      <c r="R16" s="4">
        <f>ROUND('Vendas de Veículos'!R17*(1-'Frota Nacional 2022'!R$5),0)</f>
        <v>0</v>
      </c>
      <c r="S16" s="4">
        <f>ROUND('Vendas de Veículos'!S17*(1-'Frota Nacional 2022'!S$5),0)</f>
        <v>0</v>
      </c>
      <c r="T16" s="4">
        <f>ROUND('Vendas de Veículos'!T17*(1-'Frota Nacional 2022'!T$5),0)</f>
        <v>0</v>
      </c>
      <c r="U16" s="4">
        <f>ROUND('Vendas de Veículos'!U17*(1-'Frota Nacional 2022'!U$5),0)</f>
        <v>0</v>
      </c>
      <c r="V16" s="4">
        <f>ROUND('Vendas de Veículos'!V17*(1-'Frota Nacional 2022'!V$5),0)</f>
        <v>0</v>
      </c>
      <c r="W16" s="4">
        <f>ROUND('Vendas de Veículos'!W17*(1-'Frota Nacional 2022'!W$5),0)</f>
        <v>0</v>
      </c>
      <c r="X16" s="4">
        <f>ROUND('Vendas de Veículos'!X17*(1-'Frota Nacional 2022'!X$5),0)</f>
        <v>0</v>
      </c>
      <c r="Y16" s="4">
        <f>ROUND('Vendas de Veículos'!Y17*(1-'Frota Nacional 2022'!Y$5),0)</f>
        <v>0</v>
      </c>
      <c r="Z16" s="4">
        <f>ROUND('Vendas de Veículos'!Z17*(1-'Frota Nacional 2022'!Z$5),0)</f>
        <v>0</v>
      </c>
      <c r="AA16" s="4">
        <f>ROUND('Vendas de Veículos'!AA17*(1-'Frota Nacional 2022'!AA$5),0)</f>
        <v>0</v>
      </c>
      <c r="AB16" s="4">
        <f>ROUND('Vendas de Veículos'!AB17*(1-'Frota Nacional 2022'!AB$5),0)</f>
        <v>0</v>
      </c>
      <c r="AC16" s="4">
        <f>ROUND('Vendas de Veículos'!AC17*(1-'Frota Nacional 2022'!AC$5),0)</f>
        <v>0</v>
      </c>
      <c r="AD16" s="4">
        <f>ROUND('Vendas de Veículos'!AD17*(1-'Frota Nacional 2022'!AD$5),0)</f>
        <v>0</v>
      </c>
      <c r="AE16" s="4">
        <f>ROUND('Vendas de Veículos'!AE17*(1-'Frota Nacional 2022'!AE$5),0)</f>
        <v>0</v>
      </c>
      <c r="AF16" s="4">
        <f>ROUND('Vendas de Veículos'!AF17*(1-'Frota Nacional 2022'!AF$5),0)</f>
        <v>0</v>
      </c>
      <c r="AG16" s="4">
        <f>ROUND('Vendas de Veículos'!AG17*(1-'Frota Nacional 2022'!AG$5),0)</f>
        <v>0</v>
      </c>
      <c r="AH16" s="4">
        <f>ROUND('Vendas de Veículos'!AH17*(1-'Frota Nacional 2022'!AH$5),0)</f>
        <v>0</v>
      </c>
      <c r="AI16" s="4">
        <f>ROUND('Vendas de Veículos'!AI17*(1-'Frota Nacional 2022'!AI$5),0)</f>
        <v>0</v>
      </c>
      <c r="AJ16" s="4">
        <f>ROUND('Vendas de Veículos'!AJ17*(1-'Frota Nacional 2022'!AJ$5),0)</f>
        <v>0</v>
      </c>
      <c r="AK16" s="4">
        <f>ROUND('Vendas de Veículos'!AK17*(1-'Frota Nacional 2022'!AK$5),0)</f>
        <v>0</v>
      </c>
      <c r="AL16" s="4">
        <f>ROUND('Vendas de Veículos'!AL17*(1-'Frota Nacional 2022'!AL$5),0)</f>
        <v>0</v>
      </c>
      <c r="AM16" s="4">
        <f>ROUND('Vendas de Veículos'!AM17*(1-'Frota Nacional 2022'!AM$5),0)</f>
        <v>0</v>
      </c>
      <c r="AN16" s="4">
        <f>ROUND('Vendas de Veículos'!AN17*(1-'Frota Nacional 2022'!AN$5),0)</f>
        <v>0</v>
      </c>
      <c r="AO16" s="4">
        <f>ROUND('Vendas de Veículos'!AO17*(1-'Frota Nacional 2022'!AO$5),0)</f>
        <v>0</v>
      </c>
      <c r="AP16" s="4">
        <f>ROUND('Vendas de Veículos'!AP17*(1-'Frota Nacional 2022'!AP$5),0)</f>
        <v>0</v>
      </c>
      <c r="AQ16" s="4">
        <f>ROUND('Vendas de Veículos'!AQ17*(1-'Frota Nacional 2022'!AQ$5),0)</f>
        <v>0</v>
      </c>
      <c r="AR16" s="4">
        <f>ROUND('Vendas de Veículos'!AR17*(1-'Frota Nacional 2022'!AR$5),0)</f>
        <v>0</v>
      </c>
      <c r="AS16" s="4">
        <f>ROUND('Vendas de Veículos'!AS17*(1-'Frota Nacional 2022'!AS$5),0)</f>
        <v>0</v>
      </c>
      <c r="AT16" s="4">
        <f>ROUND('Vendas de Veículos'!AT17*(1-'Frota Nacional 2022'!AT$5),0)</f>
        <v>0</v>
      </c>
      <c r="AU16" s="4">
        <f>ROUND('Vendas de Veículos'!AU17*(1-'Frota Nacional 2022'!AU$5),0)</f>
        <v>0</v>
      </c>
      <c r="AV16" s="4">
        <f>ROUND('Vendas de Veículos'!AV17*(1-'Frota Nacional 2022'!AV$5),0)</f>
        <v>0</v>
      </c>
      <c r="AW16" s="4">
        <f>ROUND('Vendas de Veículos'!AW17*(1-'Frota Nacional 2022'!AW$5),0)</f>
        <v>0</v>
      </c>
      <c r="AX16" s="4">
        <f>ROUND('Vendas de Veículos'!AX17*(1-'Frota Nacional 2022'!AX$5),0)</f>
        <v>0</v>
      </c>
      <c r="AY16" s="4">
        <f>ROUND('Vendas de Veículos'!AY17*(1-'Frota Nacional 2022'!AY$5),0)</f>
        <v>0</v>
      </c>
      <c r="AZ16" s="4">
        <f>ROUND('Vendas de Veículos'!AZ17*(1-'Frota Nacional 2022'!AZ$5),0)</f>
        <v>0</v>
      </c>
      <c r="BA16" s="4">
        <f>ROUND('Vendas de Veículos'!BA17*(1-'Frota Nacional 2022'!BA$5),0)</f>
        <v>1</v>
      </c>
      <c r="BB16" s="4">
        <f>ROUND('Vendas de Veículos'!BB17*(1-'Frota Nacional 2022'!BB$5),0)</f>
        <v>1</v>
      </c>
      <c r="BC16" s="4">
        <f>ROUND('Vendas de Veículos'!BC17*(1-'Frota Nacional 2022'!BC$5),0)</f>
        <v>1</v>
      </c>
      <c r="BD16" s="4">
        <f>ROUND('Vendas de Veículos'!BD17*(1-'Frota Nacional 2022'!BD$5),0)</f>
        <v>1</v>
      </c>
      <c r="BE16" s="4">
        <f>ROUND('Vendas de Veículos'!BE17*(1-'Frota Nacional 2022'!BE$5),0)</f>
        <v>4</v>
      </c>
      <c r="BF16" s="4">
        <f>ROUND('Vendas de Veículos'!BF17*(1-'Frota Nacional 2022'!BF$5),0)</f>
        <v>0</v>
      </c>
      <c r="BG16" s="4">
        <f>ROUND('Vendas de Veículos'!BG17*(1-'Frota Nacional 2022'!BG$5),0)</f>
        <v>0</v>
      </c>
      <c r="BH16" s="4">
        <f>ROUND('Vendas de Veículos'!BH17*(1-'Frota Nacional 2022'!BH$5),0)</f>
        <v>6</v>
      </c>
      <c r="BI16" s="4">
        <f>ROUND('Vendas de Veículos'!BI17*(1-'Frota Nacional 2022'!BI$5),0)</f>
        <v>12</v>
      </c>
      <c r="BJ16" s="4">
        <f>ROUND('Vendas de Veículos'!BJ17*(1-'Frota Nacional 2022'!BJ$5),0)</f>
        <v>3</v>
      </c>
      <c r="BK16" s="4">
        <f>ROUND('Vendas de Veículos'!BK17*(1-'Frota Nacional 2022'!BK$5),0)</f>
        <v>6</v>
      </c>
      <c r="BL16" s="4">
        <f>ROUND('Vendas de Veículos'!BL17*(1-'Frota Nacional 2022'!BL$5),0)</f>
        <v>18</v>
      </c>
      <c r="BM16" s="4">
        <f>ROUND('Vendas de Veículos'!BM17*(1-'Frota Nacional 2022'!BM$5),0)</f>
        <v>5</v>
      </c>
      <c r="BN16" s="4">
        <f>ROUND('Vendas de Veículos'!BN17*(1-'Frota Nacional 2022'!BN$5),0)</f>
        <v>14</v>
      </c>
      <c r="BO16" s="4">
        <f>ROUND('Vendas de Veículos'!BO17*(1-'Frota Nacional 2022'!BO$5),0)</f>
        <v>58</v>
      </c>
      <c r="BP16" s="4">
        <f>ROUND('Vendas de Veículos'!BP17*(1-'Frota Nacional 2022'!BP$5),0)</f>
        <v>151</v>
      </c>
      <c r="BQ16" s="4">
        <f>ROUND('Vendas de Veículos'!BQ17*(1-'Frota Nacional 2022'!BQ$5),0)</f>
        <v>518</v>
      </c>
    </row>
    <row r="17" spans="2:69" x14ac:dyDescent="0.35">
      <c r="B17" s="13" t="s">
        <v>18</v>
      </c>
      <c r="C17" s="13" t="s">
        <v>15</v>
      </c>
      <c r="D17" s="4">
        <f>ROUND('Vendas de Veículos'!D18*(1-'Frota Nacional 2022'!D$5),0)</f>
        <v>0</v>
      </c>
      <c r="E17" s="4">
        <f>ROUND('Vendas de Veículos'!E18*(1-'Frota Nacional 2022'!E$5),0)</f>
        <v>0</v>
      </c>
      <c r="F17" s="4">
        <f>ROUND('Vendas de Veículos'!F18*(1-'Frota Nacional 2022'!F$5),0)</f>
        <v>0</v>
      </c>
      <c r="G17" s="4">
        <f>ROUND('Vendas de Veículos'!G18*(1-'Frota Nacional 2022'!G$5),0)</f>
        <v>0</v>
      </c>
      <c r="H17" s="4">
        <f>ROUND('Vendas de Veículos'!H18*(1-'Frota Nacional 2022'!H$5),0)</f>
        <v>0</v>
      </c>
      <c r="I17" s="4">
        <f>ROUND('Vendas de Veículos'!I18*(1-'Frota Nacional 2022'!I$5),0)</f>
        <v>0</v>
      </c>
      <c r="J17" s="4">
        <f>ROUND('Vendas de Veículos'!J18*(1-'Frota Nacional 2022'!J$5),0)</f>
        <v>0</v>
      </c>
      <c r="K17" s="4">
        <f>ROUND('Vendas de Veículos'!K18*(1-'Frota Nacional 2022'!K$5),0)</f>
        <v>0</v>
      </c>
      <c r="L17" s="4">
        <f>ROUND('Vendas de Veículos'!L18*(1-'Frota Nacional 2022'!L$5),0)</f>
        <v>0</v>
      </c>
      <c r="M17" s="4">
        <f>ROUND('Vendas de Veículos'!M18*(1-'Frota Nacional 2022'!M$5),0)</f>
        <v>0</v>
      </c>
      <c r="N17" s="4">
        <f>ROUND('Vendas de Veículos'!N18*(1-'Frota Nacional 2022'!N$5),0)</f>
        <v>0</v>
      </c>
      <c r="O17" s="4">
        <f>ROUND('Vendas de Veículos'!O18*(1-'Frota Nacional 2022'!O$5),0)</f>
        <v>0</v>
      </c>
      <c r="P17" s="4">
        <f>ROUND('Vendas de Veículos'!P18*(1-'Frota Nacional 2022'!P$5),0)</f>
        <v>0</v>
      </c>
      <c r="Q17" s="4">
        <f>ROUND('Vendas de Veículos'!Q18*(1-'Frota Nacional 2022'!Q$5),0)</f>
        <v>0</v>
      </c>
      <c r="R17" s="4">
        <f>ROUND('Vendas de Veículos'!R18*(1-'Frota Nacional 2022'!R$5),0)</f>
        <v>0</v>
      </c>
      <c r="S17" s="4">
        <f>ROUND('Vendas de Veículos'!S18*(1-'Frota Nacional 2022'!S$5),0)</f>
        <v>0</v>
      </c>
      <c r="T17" s="4">
        <f>ROUND('Vendas de Veículos'!T18*(1-'Frota Nacional 2022'!T$5),0)</f>
        <v>0</v>
      </c>
      <c r="U17" s="4">
        <f>ROUND('Vendas de Veículos'!U18*(1-'Frota Nacional 2022'!U$5),0)</f>
        <v>0</v>
      </c>
      <c r="V17" s="4">
        <f>ROUND('Vendas de Veículos'!V18*(1-'Frota Nacional 2022'!V$5),0)</f>
        <v>0</v>
      </c>
      <c r="W17" s="4">
        <f>ROUND('Vendas de Veículos'!W18*(1-'Frota Nacional 2022'!W$5),0)</f>
        <v>0</v>
      </c>
      <c r="X17" s="4">
        <f>ROUND('Vendas de Veículos'!X18*(1-'Frota Nacional 2022'!X$5),0)</f>
        <v>0</v>
      </c>
      <c r="Y17" s="4">
        <f>ROUND('Vendas de Veículos'!Y18*(1-'Frota Nacional 2022'!Y$5),0)</f>
        <v>0</v>
      </c>
      <c r="Z17" s="4">
        <f>ROUND('Vendas de Veículos'!Z18*(1-'Frota Nacional 2022'!Z$5),0)</f>
        <v>0</v>
      </c>
      <c r="AA17" s="4">
        <f>ROUND('Vendas de Veículos'!AA18*(1-'Frota Nacional 2022'!AA$5),0)</f>
        <v>0</v>
      </c>
      <c r="AB17" s="4">
        <f>ROUND('Vendas de Veículos'!AB18*(1-'Frota Nacional 2022'!AB$5),0)</f>
        <v>0</v>
      </c>
      <c r="AC17" s="4">
        <f>ROUND('Vendas de Veículos'!AC18*(1-'Frota Nacional 2022'!AC$5),0)</f>
        <v>0</v>
      </c>
      <c r="AD17" s="4">
        <f>ROUND('Vendas de Veículos'!AD18*(1-'Frota Nacional 2022'!AD$5),0)</f>
        <v>0</v>
      </c>
      <c r="AE17" s="4">
        <f>ROUND('Vendas de Veículos'!AE18*(1-'Frota Nacional 2022'!AE$5),0)</f>
        <v>0</v>
      </c>
      <c r="AF17" s="4">
        <f>ROUND('Vendas de Veículos'!AF18*(1-'Frota Nacional 2022'!AF$5),0)</f>
        <v>0</v>
      </c>
      <c r="AG17" s="4">
        <f>ROUND('Vendas de Veículos'!AG18*(1-'Frota Nacional 2022'!AG$5),0)</f>
        <v>0</v>
      </c>
      <c r="AH17" s="4">
        <f>ROUND('Vendas de Veículos'!AH18*(1-'Frota Nacional 2022'!AH$5),0)</f>
        <v>0</v>
      </c>
      <c r="AI17" s="4">
        <f>ROUND('Vendas de Veículos'!AI18*(1-'Frota Nacional 2022'!AI$5),0)</f>
        <v>0</v>
      </c>
      <c r="AJ17" s="4">
        <f>ROUND('Vendas de Veículos'!AJ18*(1-'Frota Nacional 2022'!AJ$5),0)</f>
        <v>0</v>
      </c>
      <c r="AK17" s="4">
        <f>ROUND('Vendas de Veículos'!AK18*(1-'Frota Nacional 2022'!AK$5),0)</f>
        <v>0</v>
      </c>
      <c r="AL17" s="4">
        <f>ROUND('Vendas de Veículos'!AL18*(1-'Frota Nacional 2022'!AL$5),0)</f>
        <v>0</v>
      </c>
      <c r="AM17" s="4">
        <f>ROUND('Vendas de Veículos'!AM18*(1-'Frota Nacional 2022'!AM$5),0)</f>
        <v>0</v>
      </c>
      <c r="AN17" s="4">
        <f>ROUND('Vendas de Veículos'!AN18*(1-'Frota Nacional 2022'!AN$5),0)</f>
        <v>0</v>
      </c>
      <c r="AO17" s="4">
        <f>ROUND('Vendas de Veículos'!AO18*(1-'Frota Nacional 2022'!AO$5),0)</f>
        <v>0</v>
      </c>
      <c r="AP17" s="4">
        <f>ROUND('Vendas de Veículos'!AP18*(1-'Frota Nacional 2022'!AP$5),0)</f>
        <v>0</v>
      </c>
      <c r="AQ17" s="4">
        <f>ROUND('Vendas de Veículos'!AQ18*(1-'Frota Nacional 2022'!AQ$5),0)</f>
        <v>0</v>
      </c>
      <c r="AR17" s="4">
        <f>ROUND('Vendas de Veículos'!AR18*(1-'Frota Nacional 2022'!AR$5),0)</f>
        <v>0</v>
      </c>
      <c r="AS17" s="4">
        <f>ROUND('Vendas de Veículos'!AS18*(1-'Frota Nacional 2022'!AS$5),0)</f>
        <v>0</v>
      </c>
      <c r="AT17" s="4">
        <f>ROUND('Vendas de Veículos'!AT18*(1-'Frota Nacional 2022'!AT$5),0)</f>
        <v>0</v>
      </c>
      <c r="AU17" s="4">
        <f>ROUND('Vendas de Veículos'!AU18*(1-'Frota Nacional 2022'!AU$5),0)</f>
        <v>0</v>
      </c>
      <c r="AV17" s="4">
        <f>ROUND('Vendas de Veículos'!AV18*(1-'Frota Nacional 2022'!AV$5),0)</f>
        <v>0</v>
      </c>
      <c r="AW17" s="4">
        <f>ROUND('Vendas de Veículos'!AW18*(1-'Frota Nacional 2022'!AW$5),0)</f>
        <v>0</v>
      </c>
      <c r="AX17" s="4">
        <f>ROUND('Vendas de Veículos'!AX18*(1-'Frota Nacional 2022'!AX$5),0)</f>
        <v>0</v>
      </c>
      <c r="AY17" s="4">
        <f>ROUND('Vendas de Veículos'!AY18*(1-'Frota Nacional 2022'!AY$5),0)</f>
        <v>0</v>
      </c>
      <c r="AZ17" s="4">
        <f>ROUND('Vendas de Veículos'!AZ18*(1-'Frota Nacional 2022'!AZ$5),0)</f>
        <v>0</v>
      </c>
      <c r="BA17" s="4">
        <f>ROUND('Vendas de Veículos'!BA18*(1-'Frota Nacional 2022'!BA$5),0)</f>
        <v>0</v>
      </c>
      <c r="BB17" s="4">
        <f>ROUND('Vendas de Veículos'!BB18*(1-'Frota Nacional 2022'!BB$5),0)</f>
        <v>0</v>
      </c>
      <c r="BC17" s="4">
        <f>ROUND('Vendas de Veículos'!BC18*(1-'Frota Nacional 2022'!BC$5),0)</f>
        <v>0</v>
      </c>
      <c r="BD17" s="4">
        <f>ROUND('Vendas de Veículos'!BD18*(1-'Frota Nacional 2022'!BD$5),0)</f>
        <v>0</v>
      </c>
      <c r="BE17" s="4">
        <f>ROUND('Vendas de Veículos'!BE18*(1-'Frota Nacional 2022'!BE$5),0)</f>
        <v>0</v>
      </c>
      <c r="BF17" s="4">
        <f>ROUND('Vendas de Veículos'!BF18*(1-'Frota Nacional 2022'!BF$5),0)</f>
        <v>0</v>
      </c>
      <c r="BG17" s="4">
        <f>ROUND('Vendas de Veículos'!BG18*(1-'Frota Nacional 2022'!BG$5),0)</f>
        <v>0</v>
      </c>
      <c r="BH17" s="4">
        <f>ROUND('Vendas de Veículos'!BH18*(1-'Frota Nacional 2022'!BH$5),0)</f>
        <v>1</v>
      </c>
      <c r="BI17" s="4">
        <f>ROUND('Vendas de Veículos'!BI18*(1-'Frota Nacional 2022'!BI$5),0)</f>
        <v>1</v>
      </c>
      <c r="BJ17" s="4">
        <f>ROUND('Vendas de Veículos'!BJ18*(1-'Frota Nacional 2022'!BJ$5),0)</f>
        <v>0</v>
      </c>
      <c r="BK17" s="4">
        <f>ROUND('Vendas de Veículos'!BK18*(1-'Frota Nacional 2022'!BK$5),0)</f>
        <v>1</v>
      </c>
      <c r="BL17" s="4">
        <f>ROUND('Vendas de Veículos'!BL18*(1-'Frota Nacional 2022'!BL$5),0)</f>
        <v>2</v>
      </c>
      <c r="BM17" s="4">
        <f>ROUND('Vendas de Veículos'!BM18*(1-'Frota Nacional 2022'!BM$5),0)</f>
        <v>0</v>
      </c>
      <c r="BN17" s="4">
        <f>ROUND('Vendas de Veículos'!BN18*(1-'Frota Nacional 2022'!BN$5),0)</f>
        <v>1</v>
      </c>
      <c r="BO17" s="4">
        <f>ROUND('Vendas de Veículos'!BO18*(1-'Frota Nacional 2022'!BO$5),0)</f>
        <v>5</v>
      </c>
      <c r="BP17" s="4">
        <f>ROUND('Vendas de Veículos'!BP18*(1-'Frota Nacional 2022'!BP$5),0)</f>
        <v>14</v>
      </c>
      <c r="BQ17" s="4">
        <f>ROUND('Vendas de Veículos'!BQ18*(1-'Frota Nacional 2022'!BQ$5),0)</f>
        <v>47</v>
      </c>
    </row>
    <row r="18" spans="2:69" x14ac:dyDescent="0.35">
      <c r="B18" s="13" t="s">
        <v>18</v>
      </c>
      <c r="C18" s="13" t="s">
        <v>16</v>
      </c>
      <c r="D18" s="4">
        <f>ROUND('Vendas de Veículos'!D19*(1-'Frota Nacional 2022'!D$5),0)</f>
        <v>0</v>
      </c>
      <c r="E18" s="4">
        <f>ROUND('Vendas de Veículos'!E19*(1-'Frota Nacional 2022'!E$5),0)</f>
        <v>0</v>
      </c>
      <c r="F18" s="4">
        <f>ROUND('Vendas de Veículos'!F19*(1-'Frota Nacional 2022'!F$5),0)</f>
        <v>0</v>
      </c>
      <c r="G18" s="4">
        <f>ROUND('Vendas de Veículos'!G19*(1-'Frota Nacional 2022'!G$5),0)</f>
        <v>0</v>
      </c>
      <c r="H18" s="4">
        <f>ROUND('Vendas de Veículos'!H19*(1-'Frota Nacional 2022'!H$5),0)</f>
        <v>0</v>
      </c>
      <c r="I18" s="4">
        <f>ROUND('Vendas de Veículos'!I19*(1-'Frota Nacional 2022'!I$5),0)</f>
        <v>0</v>
      </c>
      <c r="J18" s="4">
        <f>ROUND('Vendas de Veículos'!J19*(1-'Frota Nacional 2022'!J$5),0)</f>
        <v>0</v>
      </c>
      <c r="K18" s="4">
        <f>ROUND('Vendas de Veículos'!K19*(1-'Frota Nacional 2022'!K$5),0)</f>
        <v>0</v>
      </c>
      <c r="L18" s="4">
        <f>ROUND('Vendas de Veículos'!L19*(1-'Frota Nacional 2022'!L$5),0)</f>
        <v>0</v>
      </c>
      <c r="M18" s="4">
        <f>ROUND('Vendas de Veículos'!M19*(1-'Frota Nacional 2022'!M$5),0)</f>
        <v>0</v>
      </c>
      <c r="N18" s="4">
        <f>ROUND('Vendas de Veículos'!N19*(1-'Frota Nacional 2022'!N$5),0)</f>
        <v>0</v>
      </c>
      <c r="O18" s="4">
        <f>ROUND('Vendas de Veículos'!O19*(1-'Frota Nacional 2022'!O$5),0)</f>
        <v>0</v>
      </c>
      <c r="P18" s="4">
        <f>ROUND('Vendas de Veículos'!P19*(1-'Frota Nacional 2022'!P$5),0)</f>
        <v>0</v>
      </c>
      <c r="Q18" s="4">
        <f>ROUND('Vendas de Veículos'!Q19*(1-'Frota Nacional 2022'!Q$5),0)</f>
        <v>0</v>
      </c>
      <c r="R18" s="4">
        <f>ROUND('Vendas de Veículos'!R19*(1-'Frota Nacional 2022'!R$5),0)</f>
        <v>0</v>
      </c>
      <c r="S18" s="4">
        <f>ROUND('Vendas de Veículos'!S19*(1-'Frota Nacional 2022'!S$5),0)</f>
        <v>0</v>
      </c>
      <c r="T18" s="4">
        <f>ROUND('Vendas de Veículos'!T19*(1-'Frota Nacional 2022'!T$5),0)</f>
        <v>0</v>
      </c>
      <c r="U18" s="4">
        <f>ROUND('Vendas de Veículos'!U19*(1-'Frota Nacional 2022'!U$5),0)</f>
        <v>0</v>
      </c>
      <c r="V18" s="4">
        <f>ROUND('Vendas de Veículos'!V19*(1-'Frota Nacional 2022'!V$5),0)</f>
        <v>0</v>
      </c>
      <c r="W18" s="4">
        <f>ROUND('Vendas de Veículos'!W19*(1-'Frota Nacional 2022'!W$5),0)</f>
        <v>0</v>
      </c>
      <c r="X18" s="4">
        <f>ROUND('Vendas de Veículos'!X19*(1-'Frota Nacional 2022'!X$5),0)</f>
        <v>0</v>
      </c>
      <c r="Y18" s="4">
        <f>ROUND('Vendas de Veículos'!Y19*(1-'Frota Nacional 2022'!Y$5),0)</f>
        <v>0</v>
      </c>
      <c r="Z18" s="4">
        <f>ROUND('Vendas de Veículos'!Z19*(1-'Frota Nacional 2022'!Z$5),0)</f>
        <v>0</v>
      </c>
      <c r="AA18" s="4">
        <f>ROUND('Vendas de Veículos'!AA19*(1-'Frota Nacional 2022'!AA$5),0)</f>
        <v>0</v>
      </c>
      <c r="AB18" s="4">
        <f>ROUND('Vendas de Veículos'!AB19*(1-'Frota Nacional 2022'!AB$5),0)</f>
        <v>0</v>
      </c>
      <c r="AC18" s="4">
        <f>ROUND('Vendas de Veículos'!AC19*(1-'Frota Nacional 2022'!AC$5),0)</f>
        <v>0</v>
      </c>
      <c r="AD18" s="4">
        <f>ROUND('Vendas de Veículos'!AD19*(1-'Frota Nacional 2022'!AD$5),0)</f>
        <v>0</v>
      </c>
      <c r="AE18" s="4">
        <f>ROUND('Vendas de Veículos'!AE19*(1-'Frota Nacional 2022'!AE$5),0)</f>
        <v>0</v>
      </c>
      <c r="AF18" s="4">
        <f>ROUND('Vendas de Veículos'!AF19*(1-'Frota Nacional 2022'!AF$5),0)</f>
        <v>0</v>
      </c>
      <c r="AG18" s="4">
        <f>ROUND('Vendas de Veículos'!AG19*(1-'Frota Nacional 2022'!AG$5),0)</f>
        <v>0</v>
      </c>
      <c r="AH18" s="4">
        <f>ROUND('Vendas de Veículos'!AH19*(1-'Frota Nacional 2022'!AH$5),0)</f>
        <v>0</v>
      </c>
      <c r="AI18" s="4">
        <f>ROUND('Vendas de Veículos'!AI19*(1-'Frota Nacional 2022'!AI$5),0)</f>
        <v>0</v>
      </c>
      <c r="AJ18" s="4">
        <f>ROUND('Vendas de Veículos'!AJ19*(1-'Frota Nacional 2022'!AJ$5),0)</f>
        <v>0</v>
      </c>
      <c r="AK18" s="4">
        <f>ROUND('Vendas de Veículos'!AK19*(1-'Frota Nacional 2022'!AK$5),0)</f>
        <v>0</v>
      </c>
      <c r="AL18" s="4">
        <f>ROUND('Vendas de Veículos'!AL19*(1-'Frota Nacional 2022'!AL$5),0)</f>
        <v>0</v>
      </c>
      <c r="AM18" s="4">
        <f>ROUND('Vendas de Veículos'!AM19*(1-'Frota Nacional 2022'!AM$5),0)</f>
        <v>0</v>
      </c>
      <c r="AN18" s="4">
        <f>ROUND('Vendas de Veículos'!AN19*(1-'Frota Nacional 2022'!AN$5),0)</f>
        <v>0</v>
      </c>
      <c r="AO18" s="4">
        <f>ROUND('Vendas de Veículos'!AO19*(1-'Frota Nacional 2022'!AO$5),0)</f>
        <v>0</v>
      </c>
      <c r="AP18" s="4">
        <f>ROUND('Vendas de Veículos'!AP19*(1-'Frota Nacional 2022'!AP$5),0)</f>
        <v>0</v>
      </c>
      <c r="AQ18" s="4">
        <f>ROUND('Vendas de Veículos'!AQ19*(1-'Frota Nacional 2022'!AQ$5),0)</f>
        <v>0</v>
      </c>
      <c r="AR18" s="4">
        <f>ROUND('Vendas de Veículos'!AR19*(1-'Frota Nacional 2022'!AR$5),0)</f>
        <v>0</v>
      </c>
      <c r="AS18" s="4">
        <f>ROUND('Vendas de Veículos'!AS19*(1-'Frota Nacional 2022'!AS$5),0)</f>
        <v>0</v>
      </c>
      <c r="AT18" s="4">
        <f>ROUND('Vendas de Veículos'!AT19*(1-'Frota Nacional 2022'!AT$5),0)</f>
        <v>0</v>
      </c>
      <c r="AU18" s="4">
        <f>ROUND('Vendas de Veículos'!AU19*(1-'Frota Nacional 2022'!AU$5),0)</f>
        <v>0</v>
      </c>
      <c r="AV18" s="4">
        <f>ROUND('Vendas de Veículos'!AV19*(1-'Frota Nacional 2022'!AV$5),0)</f>
        <v>0</v>
      </c>
      <c r="AW18" s="4">
        <f>ROUND('Vendas de Veículos'!AW19*(1-'Frota Nacional 2022'!AW$5),0)</f>
        <v>0</v>
      </c>
      <c r="AX18" s="4">
        <f>ROUND('Vendas de Veículos'!AX19*(1-'Frota Nacional 2022'!AX$5),0)</f>
        <v>0</v>
      </c>
      <c r="AY18" s="4">
        <f>ROUND('Vendas de Veículos'!AY19*(1-'Frota Nacional 2022'!AY$5),0)</f>
        <v>0</v>
      </c>
      <c r="AZ18" s="4">
        <f>ROUND('Vendas de Veículos'!AZ19*(1-'Frota Nacional 2022'!AZ$5),0)</f>
        <v>0</v>
      </c>
      <c r="BA18" s="4">
        <f>ROUND('Vendas de Veículos'!BA19*(1-'Frota Nacional 2022'!BA$5),0)</f>
        <v>1</v>
      </c>
      <c r="BB18" s="4">
        <f>ROUND('Vendas de Veículos'!BB19*(1-'Frota Nacional 2022'!BB$5),0)</f>
        <v>1</v>
      </c>
      <c r="BC18" s="4">
        <f>ROUND('Vendas de Veículos'!BC19*(1-'Frota Nacional 2022'!BC$5),0)</f>
        <v>1</v>
      </c>
      <c r="BD18" s="4">
        <f>ROUND('Vendas de Veículos'!BD19*(1-'Frota Nacional 2022'!BD$5),0)</f>
        <v>1</v>
      </c>
      <c r="BE18" s="4">
        <f>ROUND('Vendas de Veículos'!BE19*(1-'Frota Nacional 2022'!BE$5),0)</f>
        <v>3</v>
      </c>
      <c r="BF18" s="4">
        <f>ROUND('Vendas de Veículos'!BF19*(1-'Frota Nacional 2022'!BF$5),0)</f>
        <v>0</v>
      </c>
      <c r="BG18" s="4">
        <f>ROUND('Vendas de Veículos'!BG19*(1-'Frota Nacional 2022'!BG$5),0)</f>
        <v>0</v>
      </c>
      <c r="BH18" s="4">
        <f>ROUND('Vendas de Veículos'!BH19*(1-'Frota Nacional 2022'!BH$5),0)</f>
        <v>4</v>
      </c>
      <c r="BI18" s="4">
        <f>ROUND('Vendas de Veículos'!BI19*(1-'Frota Nacional 2022'!BI$5),0)</f>
        <v>8</v>
      </c>
      <c r="BJ18" s="4">
        <f>ROUND('Vendas de Veículos'!BJ19*(1-'Frota Nacional 2022'!BJ$5),0)</f>
        <v>2</v>
      </c>
      <c r="BK18" s="4">
        <f>ROUND('Vendas de Veículos'!BK19*(1-'Frota Nacional 2022'!BK$5),0)</f>
        <v>4</v>
      </c>
      <c r="BL18" s="4">
        <f>ROUND('Vendas de Veículos'!BL19*(1-'Frota Nacional 2022'!BL$5),0)</f>
        <v>12</v>
      </c>
      <c r="BM18" s="4">
        <f>ROUND('Vendas de Veículos'!BM19*(1-'Frota Nacional 2022'!BM$5),0)</f>
        <v>3</v>
      </c>
      <c r="BN18" s="4">
        <f>ROUND('Vendas de Veículos'!BN19*(1-'Frota Nacional 2022'!BN$5),0)</f>
        <v>10</v>
      </c>
      <c r="BO18" s="4">
        <f>ROUND('Vendas de Veículos'!BO19*(1-'Frota Nacional 2022'!BO$5),0)</f>
        <v>40</v>
      </c>
      <c r="BP18" s="4">
        <f>ROUND('Vendas de Veículos'!BP19*(1-'Frota Nacional 2022'!BP$5),0)</f>
        <v>104</v>
      </c>
      <c r="BQ18" s="4">
        <f>ROUND('Vendas de Veículos'!BQ19*(1-'Frota Nacional 2022'!BQ$5),0)</f>
        <v>357</v>
      </c>
    </row>
    <row r="19" spans="2:69" x14ac:dyDescent="0.35">
      <c r="B19" s="13" t="s">
        <v>18</v>
      </c>
      <c r="C19" s="13" t="s">
        <v>17</v>
      </c>
      <c r="D19" s="4">
        <f>ROUND('Vendas de Veículos'!D20*(1-'Frota Nacional 2022'!D$5),0)</f>
        <v>0</v>
      </c>
      <c r="E19" s="4">
        <f>ROUND('Vendas de Veículos'!E20*(1-'Frota Nacional 2022'!E$5),0)</f>
        <v>0</v>
      </c>
      <c r="F19" s="4">
        <f>ROUND('Vendas de Veículos'!F20*(1-'Frota Nacional 2022'!F$5),0)</f>
        <v>0</v>
      </c>
      <c r="G19" s="4">
        <f>ROUND('Vendas de Veículos'!G20*(1-'Frota Nacional 2022'!G$5),0)</f>
        <v>0</v>
      </c>
      <c r="H19" s="4">
        <f>ROUND('Vendas de Veículos'!H20*(1-'Frota Nacional 2022'!H$5),0)</f>
        <v>0</v>
      </c>
      <c r="I19" s="4">
        <f>ROUND('Vendas de Veículos'!I20*(1-'Frota Nacional 2022'!I$5),0)</f>
        <v>0</v>
      </c>
      <c r="J19" s="4">
        <f>ROUND('Vendas de Veículos'!J20*(1-'Frota Nacional 2022'!J$5),0)</f>
        <v>0</v>
      </c>
      <c r="K19" s="4">
        <f>ROUND('Vendas de Veículos'!K20*(1-'Frota Nacional 2022'!K$5),0)</f>
        <v>0</v>
      </c>
      <c r="L19" s="4">
        <f>ROUND('Vendas de Veículos'!L20*(1-'Frota Nacional 2022'!L$5),0)</f>
        <v>0</v>
      </c>
      <c r="M19" s="4">
        <f>ROUND('Vendas de Veículos'!M20*(1-'Frota Nacional 2022'!M$5),0)</f>
        <v>0</v>
      </c>
      <c r="N19" s="4">
        <f>ROUND('Vendas de Veículos'!N20*(1-'Frota Nacional 2022'!N$5),0)</f>
        <v>0</v>
      </c>
      <c r="O19" s="4">
        <f>ROUND('Vendas de Veículos'!O20*(1-'Frota Nacional 2022'!O$5),0)</f>
        <v>0</v>
      </c>
      <c r="P19" s="4">
        <f>ROUND('Vendas de Veículos'!P20*(1-'Frota Nacional 2022'!P$5),0)</f>
        <v>0</v>
      </c>
      <c r="Q19" s="4">
        <f>ROUND('Vendas de Veículos'!Q20*(1-'Frota Nacional 2022'!Q$5),0)</f>
        <v>0</v>
      </c>
      <c r="R19" s="4">
        <f>ROUND('Vendas de Veículos'!R20*(1-'Frota Nacional 2022'!R$5),0)</f>
        <v>0</v>
      </c>
      <c r="S19" s="4">
        <f>ROUND('Vendas de Veículos'!S20*(1-'Frota Nacional 2022'!S$5),0)</f>
        <v>0</v>
      </c>
      <c r="T19" s="4">
        <f>ROUND('Vendas de Veículos'!T20*(1-'Frota Nacional 2022'!T$5),0)</f>
        <v>0</v>
      </c>
      <c r="U19" s="4">
        <f>ROUND('Vendas de Veículos'!U20*(1-'Frota Nacional 2022'!U$5),0)</f>
        <v>0</v>
      </c>
      <c r="V19" s="4">
        <f>ROUND('Vendas de Veículos'!V20*(1-'Frota Nacional 2022'!V$5),0)</f>
        <v>0</v>
      </c>
      <c r="W19" s="4">
        <f>ROUND('Vendas de Veículos'!W20*(1-'Frota Nacional 2022'!W$5),0)</f>
        <v>0</v>
      </c>
      <c r="X19" s="4">
        <f>ROUND('Vendas de Veículos'!X20*(1-'Frota Nacional 2022'!X$5),0)</f>
        <v>0</v>
      </c>
      <c r="Y19" s="4">
        <f>ROUND('Vendas de Veículos'!Y20*(1-'Frota Nacional 2022'!Y$5),0)</f>
        <v>0</v>
      </c>
      <c r="Z19" s="4">
        <f>ROUND('Vendas de Veículos'!Z20*(1-'Frota Nacional 2022'!Z$5),0)</f>
        <v>0</v>
      </c>
      <c r="AA19" s="4">
        <f>ROUND('Vendas de Veículos'!AA20*(1-'Frota Nacional 2022'!AA$5),0)</f>
        <v>0</v>
      </c>
      <c r="AB19" s="4">
        <f>ROUND('Vendas de Veículos'!AB20*(1-'Frota Nacional 2022'!AB$5),0)</f>
        <v>0</v>
      </c>
      <c r="AC19" s="4">
        <f>ROUND('Vendas de Veículos'!AC20*(1-'Frota Nacional 2022'!AC$5),0)</f>
        <v>0</v>
      </c>
      <c r="AD19" s="4">
        <f>ROUND('Vendas de Veículos'!AD20*(1-'Frota Nacional 2022'!AD$5),0)</f>
        <v>0</v>
      </c>
      <c r="AE19" s="4">
        <f>ROUND('Vendas de Veículos'!AE20*(1-'Frota Nacional 2022'!AE$5),0)</f>
        <v>0</v>
      </c>
      <c r="AF19" s="4">
        <f>ROUND('Vendas de Veículos'!AF20*(1-'Frota Nacional 2022'!AF$5),0)</f>
        <v>0</v>
      </c>
      <c r="AG19" s="4">
        <f>ROUND('Vendas de Veículos'!AG20*(1-'Frota Nacional 2022'!AG$5),0)</f>
        <v>0</v>
      </c>
      <c r="AH19" s="4">
        <f>ROUND('Vendas de Veículos'!AH20*(1-'Frota Nacional 2022'!AH$5),0)</f>
        <v>0</v>
      </c>
      <c r="AI19" s="4">
        <f>ROUND('Vendas de Veículos'!AI20*(1-'Frota Nacional 2022'!AI$5),0)</f>
        <v>0</v>
      </c>
      <c r="AJ19" s="4">
        <f>ROUND('Vendas de Veículos'!AJ20*(1-'Frota Nacional 2022'!AJ$5),0)</f>
        <v>0</v>
      </c>
      <c r="AK19" s="4">
        <f>ROUND('Vendas de Veículos'!AK20*(1-'Frota Nacional 2022'!AK$5),0)</f>
        <v>0</v>
      </c>
      <c r="AL19" s="4">
        <f>ROUND('Vendas de Veículos'!AL20*(1-'Frota Nacional 2022'!AL$5),0)</f>
        <v>0</v>
      </c>
      <c r="AM19" s="4">
        <f>ROUND('Vendas de Veículos'!AM20*(1-'Frota Nacional 2022'!AM$5),0)</f>
        <v>0</v>
      </c>
      <c r="AN19" s="4">
        <f>ROUND('Vendas de Veículos'!AN20*(1-'Frota Nacional 2022'!AN$5),0)</f>
        <v>0</v>
      </c>
      <c r="AO19" s="4">
        <f>ROUND('Vendas de Veículos'!AO20*(1-'Frota Nacional 2022'!AO$5),0)</f>
        <v>0</v>
      </c>
      <c r="AP19" s="4">
        <f>ROUND('Vendas de Veículos'!AP20*(1-'Frota Nacional 2022'!AP$5),0)</f>
        <v>0</v>
      </c>
      <c r="AQ19" s="4">
        <f>ROUND('Vendas de Veículos'!AQ20*(1-'Frota Nacional 2022'!AQ$5),0)</f>
        <v>0</v>
      </c>
      <c r="AR19" s="4">
        <f>ROUND('Vendas de Veículos'!AR20*(1-'Frota Nacional 2022'!AR$5),0)</f>
        <v>0</v>
      </c>
      <c r="AS19" s="4">
        <f>ROUND('Vendas de Veículos'!AS20*(1-'Frota Nacional 2022'!AS$5),0)</f>
        <v>0</v>
      </c>
      <c r="AT19" s="4">
        <f>ROUND('Vendas de Veículos'!AT20*(1-'Frota Nacional 2022'!AT$5),0)</f>
        <v>0</v>
      </c>
      <c r="AU19" s="4">
        <f>ROUND('Vendas de Veículos'!AU20*(1-'Frota Nacional 2022'!AU$5),0)</f>
        <v>0</v>
      </c>
      <c r="AV19" s="4">
        <f>ROUND('Vendas de Veículos'!AV20*(1-'Frota Nacional 2022'!AV$5),0)</f>
        <v>0</v>
      </c>
      <c r="AW19" s="4">
        <f>ROUND('Vendas de Veículos'!AW20*(1-'Frota Nacional 2022'!AW$5),0)</f>
        <v>0</v>
      </c>
      <c r="AX19" s="4">
        <f>ROUND('Vendas de Veículos'!AX20*(1-'Frota Nacional 2022'!AX$5),0)</f>
        <v>0</v>
      </c>
      <c r="AY19" s="4">
        <f>ROUND('Vendas de Veículos'!AY20*(1-'Frota Nacional 2022'!AY$5),0)</f>
        <v>0</v>
      </c>
      <c r="AZ19" s="4">
        <f>ROUND('Vendas de Veículos'!AZ20*(1-'Frota Nacional 2022'!AZ$5),0)</f>
        <v>0</v>
      </c>
      <c r="BA19" s="4">
        <f>ROUND('Vendas de Veículos'!BA20*(1-'Frota Nacional 2022'!BA$5),0)</f>
        <v>0</v>
      </c>
      <c r="BB19" s="4">
        <f>ROUND('Vendas de Veículos'!BB20*(1-'Frota Nacional 2022'!BB$5),0)</f>
        <v>0</v>
      </c>
      <c r="BC19" s="4">
        <f>ROUND('Vendas de Veículos'!BC20*(1-'Frota Nacional 2022'!BC$5),0)</f>
        <v>0</v>
      </c>
      <c r="BD19" s="4">
        <f>ROUND('Vendas de Veículos'!BD20*(1-'Frota Nacional 2022'!BD$5),0)</f>
        <v>0</v>
      </c>
      <c r="BE19" s="4">
        <f>ROUND('Vendas de Veículos'!BE20*(1-'Frota Nacional 2022'!BE$5),0)</f>
        <v>1</v>
      </c>
      <c r="BF19" s="4">
        <f>ROUND('Vendas de Veículos'!BF20*(1-'Frota Nacional 2022'!BF$5),0)</f>
        <v>0</v>
      </c>
      <c r="BG19" s="4">
        <f>ROUND('Vendas de Veículos'!BG20*(1-'Frota Nacional 2022'!BG$5),0)</f>
        <v>0</v>
      </c>
      <c r="BH19" s="4">
        <f>ROUND('Vendas de Veículos'!BH20*(1-'Frota Nacional 2022'!BH$5),0)</f>
        <v>2</v>
      </c>
      <c r="BI19" s="4">
        <f>ROUND('Vendas de Veículos'!BI20*(1-'Frota Nacional 2022'!BI$5),0)</f>
        <v>3</v>
      </c>
      <c r="BJ19" s="4">
        <f>ROUND('Vendas de Veículos'!BJ20*(1-'Frota Nacional 2022'!BJ$5),0)</f>
        <v>1</v>
      </c>
      <c r="BK19" s="4">
        <f>ROUND('Vendas de Veículos'!BK20*(1-'Frota Nacional 2022'!BK$5),0)</f>
        <v>1</v>
      </c>
      <c r="BL19" s="4">
        <f>ROUND('Vendas de Veículos'!BL20*(1-'Frota Nacional 2022'!BL$5),0)</f>
        <v>4</v>
      </c>
      <c r="BM19" s="4">
        <f>ROUND('Vendas de Veículos'!BM20*(1-'Frota Nacional 2022'!BM$5),0)</f>
        <v>1</v>
      </c>
      <c r="BN19" s="4">
        <f>ROUND('Vendas de Veículos'!BN20*(1-'Frota Nacional 2022'!BN$5),0)</f>
        <v>3</v>
      </c>
      <c r="BO19" s="4">
        <f>ROUND('Vendas de Veículos'!BO20*(1-'Frota Nacional 2022'!BO$5),0)</f>
        <v>13</v>
      </c>
      <c r="BP19" s="4">
        <f>ROUND('Vendas de Veículos'!BP20*(1-'Frota Nacional 2022'!BP$5),0)</f>
        <v>33</v>
      </c>
      <c r="BQ19" s="4">
        <f>ROUND('Vendas de Veículos'!BQ20*(1-'Frota Nacional 2022'!BQ$5),0)</f>
        <v>114</v>
      </c>
    </row>
    <row r="20" spans="2:69" x14ac:dyDescent="0.35">
      <c r="B20" s="13" t="s">
        <v>18</v>
      </c>
      <c r="C20" s="13" t="s">
        <v>19</v>
      </c>
      <c r="D20" s="4">
        <f>ROUND('Vendas de Veículos'!D21*(1-'Frota Nacional 2022'!D$5),0)</f>
        <v>0</v>
      </c>
      <c r="E20" s="4">
        <f>ROUND('Vendas de Veículos'!E21*(1-'Frota Nacional 2022'!E$5),0)</f>
        <v>0</v>
      </c>
      <c r="F20" s="4">
        <f>ROUND('Vendas de Veículos'!F21*(1-'Frota Nacional 2022'!F$5),0)</f>
        <v>0</v>
      </c>
      <c r="G20" s="4">
        <f>ROUND('Vendas de Veículos'!G21*(1-'Frota Nacional 2022'!G$5),0)</f>
        <v>0</v>
      </c>
      <c r="H20" s="4">
        <f>ROUND('Vendas de Veículos'!H21*(1-'Frota Nacional 2022'!H$5),0)</f>
        <v>0</v>
      </c>
      <c r="I20" s="4">
        <f>ROUND('Vendas de Veículos'!I21*(1-'Frota Nacional 2022'!I$5),0)</f>
        <v>0</v>
      </c>
      <c r="J20" s="4">
        <f>ROUND('Vendas de Veículos'!J21*(1-'Frota Nacional 2022'!J$5),0)</f>
        <v>1</v>
      </c>
      <c r="K20" s="4">
        <f>ROUND('Vendas de Veículos'!K21*(1-'Frota Nacional 2022'!K$5),0)</f>
        <v>3</v>
      </c>
      <c r="L20" s="4">
        <f>ROUND('Vendas de Veículos'!L21*(1-'Frota Nacional 2022'!L$5),0)</f>
        <v>2</v>
      </c>
      <c r="M20" s="4">
        <f>ROUND('Vendas de Veículos'!M21*(1-'Frota Nacional 2022'!M$5),0)</f>
        <v>2</v>
      </c>
      <c r="N20" s="4">
        <f>ROUND('Vendas de Veículos'!N21*(1-'Frota Nacional 2022'!N$5),0)</f>
        <v>2</v>
      </c>
      <c r="O20" s="4">
        <f>ROUND('Vendas de Veículos'!O21*(1-'Frota Nacional 2022'!O$5),0)</f>
        <v>5</v>
      </c>
      <c r="P20" s="4">
        <f>ROUND('Vendas de Veículos'!P21*(1-'Frota Nacional 2022'!P$5),0)</f>
        <v>5</v>
      </c>
      <c r="Q20" s="4">
        <f>ROUND('Vendas de Veículos'!Q21*(1-'Frota Nacional 2022'!Q$5),0)</f>
        <v>4</v>
      </c>
      <c r="R20" s="4">
        <f>ROUND('Vendas de Veículos'!R21*(1-'Frota Nacional 2022'!R$5),0)</f>
        <v>4</v>
      </c>
      <c r="S20" s="4">
        <f>ROUND('Vendas de Veículos'!S21*(1-'Frota Nacional 2022'!S$5),0)</f>
        <v>6</v>
      </c>
      <c r="T20" s="4">
        <f>ROUND('Vendas de Veículos'!T21*(1-'Frota Nacional 2022'!T$5),0)</f>
        <v>7</v>
      </c>
      <c r="U20" s="4">
        <f>ROUND('Vendas de Veículos'!U21*(1-'Frota Nacional 2022'!U$5),0)</f>
        <v>7</v>
      </c>
      <c r="V20" s="4">
        <f>ROUND('Vendas de Veículos'!V21*(1-'Frota Nacional 2022'!V$5),0)</f>
        <v>11</v>
      </c>
      <c r="W20" s="4">
        <f>ROUND('Vendas de Veículos'!W21*(1-'Frota Nacional 2022'!W$5),0)</f>
        <v>24</v>
      </c>
      <c r="X20" s="4">
        <f>ROUND('Vendas de Veículos'!X21*(1-'Frota Nacional 2022'!X$5),0)</f>
        <v>51</v>
      </c>
      <c r="Y20" s="4">
        <f>ROUND('Vendas de Veículos'!Y21*(1-'Frota Nacional 2022'!Y$5),0)</f>
        <v>99</v>
      </c>
      <c r="Z20" s="4">
        <f>ROUND('Vendas de Veículos'!Z21*(1-'Frota Nacional 2022'!Z$5),0)</f>
        <v>453</v>
      </c>
      <c r="AA20" s="4">
        <f>ROUND('Vendas de Veículos'!AA21*(1-'Frota Nacional 2022'!AA$5),0)</f>
        <v>636</v>
      </c>
      <c r="AB20" s="4">
        <f>ROUND('Vendas de Veículos'!AB21*(1-'Frota Nacional 2022'!AB$5),0)</f>
        <v>1293</v>
      </c>
      <c r="AC20" s="4">
        <f>ROUND('Vendas de Veículos'!AC21*(1-'Frota Nacional 2022'!AC$5),0)</f>
        <v>1854</v>
      </c>
      <c r="AD20" s="4">
        <f>ROUND('Vendas de Veículos'!AD21*(1-'Frota Nacional 2022'!AD$5),0)</f>
        <v>1365</v>
      </c>
      <c r="AE20" s="4">
        <f>ROUND('Vendas de Veículos'!AE21*(1-'Frota Nacional 2022'!AE$5),0)</f>
        <v>1571</v>
      </c>
      <c r="AF20" s="4">
        <f>ROUND('Vendas de Veículos'!AF21*(1-'Frota Nacional 2022'!AF$5),0)</f>
        <v>1586</v>
      </c>
      <c r="AG20" s="4">
        <f>ROUND('Vendas de Veículos'!AG21*(1-'Frota Nacional 2022'!AG$5),0)</f>
        <v>1869</v>
      </c>
      <c r="AH20" s="4">
        <f>ROUND('Vendas de Veículos'!AH21*(1-'Frota Nacional 2022'!AH$5),0)</f>
        <v>1810</v>
      </c>
      <c r="AI20" s="4">
        <f>ROUND('Vendas de Veículos'!AI21*(1-'Frota Nacional 2022'!AI$5),0)</f>
        <v>312</v>
      </c>
      <c r="AJ20" s="4">
        <f>ROUND('Vendas de Veículos'!AJ21*(1-'Frota Nacional 2022'!AJ$5),0)</f>
        <v>430</v>
      </c>
      <c r="AK20" s="4">
        <f>ROUND('Vendas de Veículos'!AK21*(1-'Frota Nacional 2022'!AK$5),0)</f>
        <v>4030</v>
      </c>
      <c r="AL20" s="4">
        <f>ROUND('Vendas de Veículos'!AL21*(1-'Frota Nacional 2022'!AL$5),0)</f>
        <v>4344</v>
      </c>
      <c r="AM20" s="4">
        <f>ROUND('Vendas de Veículos'!AM21*(1-'Frota Nacional 2022'!AM$5),0)</f>
        <v>4187</v>
      </c>
      <c r="AN20" s="4">
        <f>ROUND('Vendas de Veículos'!AN21*(1-'Frota Nacional 2022'!AN$5),0)</f>
        <v>7926</v>
      </c>
      <c r="AO20" s="4">
        <f>ROUND('Vendas de Veículos'!AO21*(1-'Frota Nacional 2022'!AO$5),0)</f>
        <v>10683</v>
      </c>
      <c r="AP20" s="4">
        <f>ROUND('Vendas de Veículos'!AP21*(1-'Frota Nacional 2022'!AP$5),0)</f>
        <v>10669</v>
      </c>
      <c r="AQ20" s="4">
        <f>ROUND('Vendas de Veículos'!AQ21*(1-'Frota Nacional 2022'!AQ$5),0)</f>
        <v>9731</v>
      </c>
      <c r="AR20" s="4">
        <f>ROUND('Vendas de Veículos'!AR21*(1-'Frota Nacional 2022'!AR$5),0)</f>
        <v>16821</v>
      </c>
      <c r="AS20" s="4">
        <f>ROUND('Vendas de Veículos'!AS21*(1-'Frota Nacional 2022'!AS$5),0)</f>
        <v>20241</v>
      </c>
      <c r="AT20" s="4">
        <f>ROUND('Vendas de Veículos'!AT21*(1-'Frota Nacional 2022'!AT$5),0)</f>
        <v>18701</v>
      </c>
      <c r="AU20" s="4">
        <f>ROUND('Vendas de Veículos'!AU21*(1-'Frota Nacional 2022'!AU$5),0)</f>
        <v>27643</v>
      </c>
      <c r="AV20" s="4">
        <f>ROUND('Vendas de Veículos'!AV21*(1-'Frota Nacional 2022'!AV$5),0)</f>
        <v>29586</v>
      </c>
      <c r="AW20" s="4">
        <f>ROUND('Vendas de Veículos'!AW21*(1-'Frota Nacional 2022'!AW$5),0)</f>
        <v>27380</v>
      </c>
      <c r="AX20" s="4">
        <f>ROUND('Vendas de Veículos'!AX21*(1-'Frota Nacional 2022'!AX$5),0)</f>
        <v>25563</v>
      </c>
      <c r="AY20" s="4">
        <f>ROUND('Vendas de Veículos'!AY21*(1-'Frota Nacional 2022'!AY$5),0)</f>
        <v>33827</v>
      </c>
      <c r="AZ20" s="4">
        <f>ROUND('Vendas de Veículos'!AZ21*(1-'Frota Nacional 2022'!AZ$5),0)</f>
        <v>38188</v>
      </c>
      <c r="BA20" s="4">
        <f>ROUND('Vendas de Veículos'!BA21*(1-'Frota Nacional 2022'!BA$5),0)</f>
        <v>42027</v>
      </c>
      <c r="BB20" s="4">
        <f>ROUND('Vendas de Veículos'!BB21*(1-'Frota Nacional 2022'!BB$5),0)</f>
        <v>48304</v>
      </c>
      <c r="BC20" s="4">
        <f>ROUND('Vendas de Veículos'!BC21*(1-'Frota Nacional 2022'!BC$5),0)</f>
        <v>72087</v>
      </c>
      <c r="BD20" s="4">
        <f>ROUND('Vendas de Veículos'!BD21*(1-'Frota Nacional 2022'!BD$5),0)</f>
        <v>86921</v>
      </c>
      <c r="BE20" s="4">
        <f>ROUND('Vendas de Veículos'!BE21*(1-'Frota Nacional 2022'!BE$5),0)</f>
        <v>117976</v>
      </c>
      <c r="BF20" s="4">
        <f>ROUND('Vendas de Veículos'!BF21*(1-'Frota Nacional 2022'!BF$5),0)</f>
        <v>143867</v>
      </c>
      <c r="BG20" s="4">
        <f>ROUND('Vendas de Veículos'!BG21*(1-'Frota Nacional 2022'!BG$5),0)</f>
        <v>151121</v>
      </c>
      <c r="BH20" s="4">
        <f>ROUND('Vendas de Veículos'!BH21*(1-'Frota Nacional 2022'!BH$5),0)</f>
        <v>175202</v>
      </c>
      <c r="BI20" s="4">
        <f>ROUND('Vendas de Veículos'!BI21*(1-'Frota Nacional 2022'!BI$5),0)</f>
        <v>168056</v>
      </c>
      <c r="BJ20" s="4">
        <f>ROUND('Vendas de Veículos'!BJ21*(1-'Frota Nacional 2022'!BJ$5),0)</f>
        <v>114415</v>
      </c>
      <c r="BK20" s="4">
        <f>ROUND('Vendas de Veículos'!BK21*(1-'Frota Nacional 2022'!BK$5),0)</f>
        <v>116794</v>
      </c>
      <c r="BL20" s="4">
        <f>ROUND('Vendas de Veículos'!BL21*(1-'Frota Nacional 2022'!BL$5),0)</f>
        <v>127298</v>
      </c>
      <c r="BM20" s="4">
        <f>ROUND('Vendas de Veículos'!BM21*(1-'Frota Nacional 2022'!BM$5),0)</f>
        <v>171757</v>
      </c>
      <c r="BN20" s="4">
        <f>ROUND('Vendas de Veículos'!BN21*(1-'Frota Nacional 2022'!BN$5),0)</f>
        <v>196660</v>
      </c>
      <c r="BO20" s="4">
        <f>ROUND('Vendas de Veículos'!BO21*(1-'Frota Nacional 2022'!BO$5),0)</f>
        <v>163016</v>
      </c>
      <c r="BP20" s="4">
        <f>ROUND('Vendas de Veículos'!BP21*(1-'Frota Nacional 2022'!BP$5),0)</f>
        <v>203908</v>
      </c>
      <c r="BQ20" s="4">
        <f>ROUND('Vendas de Veículos'!BQ21*(1-'Frota Nacional 2022'!BQ$5),0)</f>
        <v>183060</v>
      </c>
    </row>
    <row r="21" spans="2:69" x14ac:dyDescent="0.35">
      <c r="B21" s="2"/>
      <c r="C21" s="3" t="s">
        <v>31</v>
      </c>
      <c r="D21" s="7">
        <f>EXP(-EXP($G$2+$I$2*($D$1-D4)))</f>
        <v>0.97675664113233551</v>
      </c>
      <c r="E21" s="7">
        <f t="shared" ref="E21:BP21" si="1">EXP(-EXP($G$2+$I$2*($D$1-E4)))</f>
        <v>0.97459574670515448</v>
      </c>
      <c r="F21" s="7">
        <f t="shared" si="1"/>
        <v>0.97223682830482283</v>
      </c>
      <c r="G21" s="7">
        <f t="shared" si="1"/>
        <v>0.96966230135574383</v>
      </c>
      <c r="H21" s="7">
        <f t="shared" si="1"/>
        <v>0.96685313026505637</v>
      </c>
      <c r="I21" s="7">
        <f t="shared" si="1"/>
        <v>0.96378873071358573</v>
      </c>
      <c r="J21" s="7">
        <f t="shared" si="1"/>
        <v>0.96044686997268258</v>
      </c>
      <c r="K21" s="7">
        <f t="shared" si="1"/>
        <v>0.95680356635050889</v>
      </c>
      <c r="L21" s="7">
        <f t="shared" si="1"/>
        <v>0.9528329891891979</v>
      </c>
      <c r="M21" s="7">
        <f t="shared" si="1"/>
        <v>0.94850736121254353</v>
      </c>
      <c r="N21" s="7">
        <f t="shared" si="1"/>
        <v>0.94379686547081298</v>
      </c>
      <c r="O21" s="7">
        <f t="shared" si="1"/>
        <v>0.93866955965368715</v>
      </c>
      <c r="P21" s="7">
        <f t="shared" si="1"/>
        <v>0.93309130115310734</v>
      </c>
      <c r="Q21" s="7">
        <f t="shared" si="1"/>
        <v>0.92702568696359899</v>
      </c>
      <c r="R21" s="7">
        <f t="shared" si="1"/>
        <v>0.92043401331625596</v>
      </c>
      <c r="S21" s="7">
        <f t="shared" si="1"/>
        <v>0.9132752608601854</v>
      </c>
      <c r="T21" s="7">
        <f t="shared" si="1"/>
        <v>0.90550611223529465</v>
      </c>
      <c r="U21" s="7">
        <f t="shared" si="1"/>
        <v>0.89708101002212504</v>
      </c>
      <c r="V21" s="7">
        <f t="shared" si="1"/>
        <v>0.88795226430124696</v>
      </c>
      <c r="W21" s="7">
        <f t="shared" si="1"/>
        <v>0.87807022039130778</v>
      </c>
      <c r="X21" s="7">
        <f t="shared" si="1"/>
        <v>0.8673834987344663</v>
      </c>
      <c r="Y21" s="7">
        <f t="shared" si="1"/>
        <v>0.85583932031884391</v>
      </c>
      <c r="Z21" s="7">
        <f t="shared" si="1"/>
        <v>0.84338393240830922</v>
      </c>
      <c r="AA21" s="7">
        <f t="shared" si="1"/>
        <v>0.82996315060425219</v>
      </c>
      <c r="AB21" s="7">
        <f t="shared" si="1"/>
        <v>0.81552303427518247</v>
      </c>
      <c r="AC21" s="7">
        <f t="shared" si="1"/>
        <v>0.80001071300435356</v>
      </c>
      <c r="AD21" s="7">
        <f t="shared" si="1"/>
        <v>0.78337538172608712</v>
      </c>
      <c r="AE21" s="7">
        <f t="shared" si="1"/>
        <v>0.76556948140173364</v>
      </c>
      <c r="AF21" s="7">
        <f t="shared" si="1"/>
        <v>0.74655008012617419</v>
      </c>
      <c r="AG21" s="7">
        <f t="shared" si="1"/>
        <v>0.72628046610004759</v>
      </c>
      <c r="AH21" s="7">
        <f t="shared" si="1"/>
        <v>0.70473195854407911</v>
      </c>
      <c r="AI21" s="7">
        <f t="shared" si="1"/>
        <v>0.68188593492135419</v>
      </c>
      <c r="AJ21" s="7">
        <f t="shared" si="1"/>
        <v>0.65773606230289328</v>
      </c>
      <c r="AK21" s="7">
        <f t="shared" si="1"/>
        <v>0.6322907069100786</v>
      </c>
      <c r="AL21" s="7">
        <f t="shared" si="1"/>
        <v>0.60557547841581527</v>
      </c>
      <c r="AM21" s="7">
        <f t="shared" si="1"/>
        <v>0.57763584425891545</v>
      </c>
      <c r="AN21" s="7">
        <f t="shared" si="1"/>
        <v>0.54853972405774021</v>
      </c>
      <c r="AO21" s="7">
        <f t="shared" si="1"/>
        <v>0.51837994563239431</v>
      </c>
      <c r="AP21" s="7">
        <f t="shared" si="1"/>
        <v>0.48727641315583248</v>
      </c>
      <c r="AQ21" s="7">
        <f t="shared" si="1"/>
        <v>0.45537780629663638</v>
      </c>
      <c r="AR21" s="7">
        <f t="shared" si="1"/>
        <v>0.42286259956536282</v>
      </c>
      <c r="AS21" s="7">
        <f t="shared" si="1"/>
        <v>0.38993916719182814</v>
      </c>
      <c r="AT21" s="7">
        <f t="shared" si="1"/>
        <v>0.35684472565735781</v>
      </c>
      <c r="AU21" s="7">
        <f t="shared" si="1"/>
        <v>0.32384286947595758</v>
      </c>
      <c r="AV21" s="7">
        <f t="shared" si="1"/>
        <v>0.29121948271878961</v>
      </c>
      <c r="AW21" s="7">
        <f t="shared" si="1"/>
        <v>0.2592768659908275</v>
      </c>
      <c r="AX21" s="7">
        <f t="shared" si="1"/>
        <v>0.22832601205777195</v>
      </c>
      <c r="AY21" s="7">
        <f t="shared" si="1"/>
        <v>0.19867709662098684</v>
      </c>
      <c r="AZ21" s="7">
        <f t="shared" si="1"/>
        <v>0.17062842304640172</v>
      </c>
      <c r="BA21" s="7">
        <f t="shared" si="1"/>
        <v>0.14445426389005228</v>
      </c>
      <c r="BB21" s="7">
        <f t="shared" si="1"/>
        <v>0.12039226207982952</v>
      </c>
      <c r="BC21" s="7">
        <f t="shared" si="1"/>
        <v>9.863126515831637E-2</v>
      </c>
      <c r="BD21" s="7">
        <f t="shared" si="1"/>
        <v>7.9300632239492283E-2</v>
      </c>
      <c r="BE21" s="7">
        <f t="shared" si="1"/>
        <v>6.2462133867604783E-2</v>
      </c>
      <c r="BF21" s="7">
        <f t="shared" si="1"/>
        <v>4.8105517744068356E-2</v>
      </c>
      <c r="BG21" s="7">
        <f t="shared" si="1"/>
        <v>3.6148604913135492E-2</v>
      </c>
      <c r="BH21" s="7">
        <f t="shared" si="1"/>
        <v>2.6442398434797329E-2</v>
      </c>
      <c r="BI21" s="7">
        <f t="shared" si="1"/>
        <v>1.878114895248734E-2</v>
      </c>
      <c r="BJ21" s="7">
        <f t="shared" si="1"/>
        <v>1.2916688247698281E-2</v>
      </c>
      <c r="BK21" s="7">
        <f t="shared" si="1"/>
        <v>8.5757121043602402E-3</v>
      </c>
      <c r="BL21" s="7">
        <f t="shared" si="1"/>
        <v>5.4781938203353102E-3</v>
      </c>
      <c r="BM21" s="7">
        <f t="shared" si="1"/>
        <v>3.3548660908216564E-3</v>
      </c>
      <c r="BN21" s="7">
        <f t="shared" si="1"/>
        <v>1.9618121657663879E-3</v>
      </c>
      <c r="BO21" s="7">
        <f t="shared" si="1"/>
        <v>1.0906750426032791E-3</v>
      </c>
      <c r="BP21" s="7">
        <f t="shared" si="1"/>
        <v>5.7374968401893516E-4</v>
      </c>
      <c r="BQ21" s="7">
        <f>EXP(-EXP($G$2+$I$2*($D$1-BQ4)))</f>
        <v>2.841040787212921E-4</v>
      </c>
    </row>
    <row r="22" spans="2:69" x14ac:dyDescent="0.35">
      <c r="B22" s="14" t="s">
        <v>20</v>
      </c>
      <c r="C22" s="14" t="s">
        <v>10</v>
      </c>
      <c r="D22" s="5">
        <f>ROUND('Vendas de Veículos'!D23*(1-'Frota Nacional 2022'!D$21),0)</f>
        <v>231</v>
      </c>
      <c r="E22" s="5">
        <f>ROUND('Vendas de Veículos'!E23*(1-'Frota Nacional 2022'!E$21),0)</f>
        <v>408</v>
      </c>
      <c r="F22" s="5">
        <f>ROUND('Vendas de Veículos'!F23*(1-'Frota Nacional 2022'!F$21),0)</f>
        <v>753</v>
      </c>
      <c r="G22" s="5">
        <f>ROUND('Vendas de Veículos'!G23*(1-'Frota Nacional 2022'!G$21),0)</f>
        <v>859</v>
      </c>
      <c r="H22" s="5">
        <f>ROUND('Vendas de Veículos'!H23*(1-'Frota Nacional 2022'!H$21),0)</f>
        <v>682</v>
      </c>
      <c r="I22" s="5">
        <f>ROUND('Vendas de Veículos'!I23*(1-'Frota Nacional 2022'!I$21),0)</f>
        <v>1043</v>
      </c>
      <c r="J22" s="5">
        <f>ROUND('Vendas de Veículos'!J23*(1-'Frota Nacional 2022'!J$21),0)</f>
        <v>615</v>
      </c>
      <c r="K22" s="5">
        <f>ROUND('Vendas de Veículos'!K23*(1-'Frota Nacional 2022'!K$21),0)</f>
        <v>678</v>
      </c>
      <c r="L22" s="5">
        <f>ROUND('Vendas de Veículos'!L23*(1-'Frota Nacional 2022'!L$21),0)</f>
        <v>740</v>
      </c>
      <c r="M22" s="5">
        <f>ROUND('Vendas de Veículos'!M23*(1-'Frota Nacional 2022'!M$21),0)</f>
        <v>1041</v>
      </c>
      <c r="N22" s="5">
        <f>ROUND('Vendas de Veículos'!N23*(1-'Frota Nacional 2022'!N$21),0)</f>
        <v>989</v>
      </c>
      <c r="O22" s="5">
        <f>ROUND('Vendas de Veículos'!O23*(1-'Frota Nacional 2022'!O$21),0)</f>
        <v>16</v>
      </c>
      <c r="P22" s="5">
        <f>ROUND('Vendas de Veículos'!P23*(1-'Frota Nacional 2022'!P$21),0)</f>
        <v>1509</v>
      </c>
      <c r="Q22" s="5">
        <f>ROUND('Vendas de Veículos'!Q23*(1-'Frota Nacional 2022'!Q$21),0)</f>
        <v>1245</v>
      </c>
      <c r="R22" s="5">
        <f>ROUND('Vendas de Veículos'!R23*(1-'Frota Nacional 2022'!R$21),0)</f>
        <v>1263</v>
      </c>
      <c r="S22" s="5">
        <f>ROUND('Vendas de Veículos'!S23*(1-'Frota Nacional 2022'!S$21),0)</f>
        <v>1726</v>
      </c>
      <c r="T22" s="5">
        <f>ROUND('Vendas de Veículos'!T23*(1-'Frota Nacional 2022'!T$21),0)</f>
        <v>2446</v>
      </c>
      <c r="U22" s="5">
        <f>ROUND('Vendas de Veículos'!U23*(1-'Frota Nacional 2022'!U$21),0)</f>
        <v>3024</v>
      </c>
      <c r="V22" s="5">
        <f>ROUND('Vendas de Veículos'!V23*(1-'Frota Nacional 2022'!V$21),0)</f>
        <v>183</v>
      </c>
      <c r="W22" s="5">
        <f>ROUND('Vendas de Veículos'!W23*(1-'Frota Nacional 2022'!W$21),0)</f>
        <v>1001</v>
      </c>
      <c r="X22" s="5">
        <f>ROUND('Vendas de Veículos'!X23*(1-'Frota Nacional 2022'!X$21),0)</f>
        <v>249</v>
      </c>
      <c r="Y22" s="5">
        <f>ROUND('Vendas de Veículos'!Y23*(1-'Frota Nacional 2022'!Y$21),0)</f>
        <v>75</v>
      </c>
      <c r="Z22" s="5">
        <f>ROUND('Vendas de Veículos'!Z23*(1-'Frota Nacional 2022'!Z$21),0)</f>
        <v>184</v>
      </c>
      <c r="AA22" s="5">
        <f>ROUND('Vendas de Veículos'!AA23*(1-'Frota Nacional 2022'!AA$21),0)</f>
        <v>99</v>
      </c>
      <c r="AB22" s="5">
        <f>ROUND('Vendas de Veículos'!AB23*(1-'Frota Nacional 2022'!AB$21),0)</f>
        <v>11</v>
      </c>
      <c r="AC22" s="5">
        <f>ROUND('Vendas de Veículos'!AC23*(1-'Frota Nacional 2022'!AC$21),0)</f>
        <v>24</v>
      </c>
      <c r="AD22" s="5">
        <f>ROUND('Vendas de Veículos'!AD23*(1-'Frota Nacional 2022'!AD$21),0)</f>
        <v>45</v>
      </c>
      <c r="AE22" s="5">
        <f>ROUND('Vendas de Veículos'!AE23*(1-'Frota Nacional 2022'!AE$21),0)</f>
        <v>19</v>
      </c>
      <c r="AF22" s="5">
        <f>ROUND('Vendas de Veículos'!AF23*(1-'Frota Nacional 2022'!AF$21),0)</f>
        <v>6</v>
      </c>
      <c r="AG22" s="5">
        <f>ROUND('Vendas de Veículos'!AG23*(1-'Frota Nacional 2022'!AG$21),0)</f>
        <v>28</v>
      </c>
      <c r="AH22" s="5">
        <f>ROUND('Vendas de Veículos'!AH23*(1-'Frota Nacional 2022'!AH$21),0)</f>
        <v>15</v>
      </c>
      <c r="AI22" s="5">
        <f>ROUND('Vendas de Veículos'!AI23*(1-'Frota Nacional 2022'!AI$21),0)</f>
        <v>5</v>
      </c>
      <c r="AJ22" s="5">
        <f>ROUND('Vendas de Veículos'!AJ23*(1-'Frota Nacional 2022'!AJ$21),0)</f>
        <v>21</v>
      </c>
      <c r="AK22" s="5">
        <f>ROUND('Vendas de Veículos'!AK23*(1-'Frota Nacional 2022'!AK$21),0)</f>
        <v>45</v>
      </c>
      <c r="AL22" s="5">
        <f>ROUND('Vendas de Veículos'!AL23*(1-'Frota Nacional 2022'!AL$21),0)</f>
        <v>49</v>
      </c>
      <c r="AM22" s="5">
        <f>ROUND('Vendas de Veículos'!AM23*(1-'Frota Nacional 2022'!AM$21),0)</f>
        <v>24</v>
      </c>
      <c r="AN22" s="5">
        <f>ROUND('Vendas de Veículos'!AN23*(1-'Frota Nacional 2022'!AN$21),0)</f>
        <v>30</v>
      </c>
      <c r="AO22" s="5">
        <f>ROUND('Vendas de Veículos'!AO23*(1-'Frota Nacional 2022'!AO$21),0)</f>
        <v>11</v>
      </c>
      <c r="AP22" s="5">
        <f>ROUND('Vendas de Veículos'!AP23*(1-'Frota Nacional 2022'!AP$21),0)</f>
        <v>4</v>
      </c>
      <c r="AQ22" s="5">
        <f>ROUND('Vendas de Veículos'!AQ23*(1-'Frota Nacional 2022'!AQ$21),0)</f>
        <v>0</v>
      </c>
      <c r="AR22" s="5">
        <f>ROUND('Vendas de Veículos'!AR23*(1-'Frota Nacional 2022'!AR$21),0)</f>
        <v>0</v>
      </c>
      <c r="AS22" s="5">
        <f>ROUND('Vendas de Veículos'!AS23*(1-'Frota Nacional 2022'!AS$21),0)</f>
        <v>0</v>
      </c>
      <c r="AT22" s="5">
        <f>ROUND('Vendas de Veículos'!AT23*(1-'Frota Nacional 2022'!AT$21),0)</f>
        <v>0</v>
      </c>
      <c r="AU22" s="5">
        <f>ROUND('Vendas de Veículos'!AU23*(1-'Frota Nacional 2022'!AU$21),0)</f>
        <v>79</v>
      </c>
      <c r="AV22" s="5">
        <f>ROUND('Vendas de Veículos'!AV23*(1-'Frota Nacional 2022'!AV$21),0)</f>
        <v>0</v>
      </c>
      <c r="AW22" s="5">
        <f>ROUND('Vendas de Veículos'!AW23*(1-'Frota Nacional 2022'!AW$21),0)</f>
        <v>0</v>
      </c>
      <c r="AX22" s="5">
        <f>ROUND('Vendas de Veículos'!AX23*(1-'Frota Nacional 2022'!AX$21),0)</f>
        <v>0</v>
      </c>
      <c r="AY22" s="5">
        <f>ROUND('Vendas de Veículos'!AY23*(1-'Frota Nacional 2022'!AY$21),0)</f>
        <v>0</v>
      </c>
      <c r="AZ22" s="5">
        <f>ROUND('Vendas de Veículos'!AZ23*(1-'Frota Nacional 2022'!AZ$21),0)</f>
        <v>0</v>
      </c>
      <c r="BA22" s="5">
        <f>ROUND('Vendas de Veículos'!BA23*(1-'Frota Nacional 2022'!BA$21),0)</f>
        <v>0</v>
      </c>
      <c r="BB22" s="5">
        <f>ROUND('Vendas de Veículos'!BB23*(1-'Frota Nacional 2022'!BB$21),0)</f>
        <v>0</v>
      </c>
      <c r="BC22" s="5">
        <f>ROUND('Vendas de Veículos'!BC23*(1-'Frota Nacional 2022'!BC$21),0)</f>
        <v>0</v>
      </c>
      <c r="BD22" s="5">
        <f>ROUND('Vendas de Veículos'!BD23*(1-'Frota Nacional 2022'!BD$21),0)</f>
        <v>0</v>
      </c>
      <c r="BE22" s="5">
        <f>ROUND('Vendas de Veículos'!BE23*(1-'Frota Nacional 2022'!BE$21),0)</f>
        <v>0</v>
      </c>
      <c r="BF22" s="5">
        <f>ROUND('Vendas de Veículos'!BF23*(1-'Frota Nacional 2022'!BF$21),0)</f>
        <v>0</v>
      </c>
      <c r="BG22" s="5">
        <f>ROUND('Vendas de Veículos'!BG23*(1-'Frota Nacional 2022'!BG$21),0)</f>
        <v>0</v>
      </c>
      <c r="BH22" s="5">
        <f>ROUND('Vendas de Veículos'!BH23*(1-'Frota Nacional 2022'!BH$21),0)</f>
        <v>0</v>
      </c>
      <c r="BI22" s="5">
        <f>ROUND('Vendas de Veículos'!BI23*(1-'Frota Nacional 2022'!BI$21),0)</f>
        <v>0</v>
      </c>
      <c r="BJ22" s="5">
        <f>ROUND('Vendas de Veículos'!BJ23*(1-'Frota Nacional 2022'!BJ$21),0)</f>
        <v>0</v>
      </c>
      <c r="BK22" s="5">
        <f>ROUND('Vendas de Veículos'!BK23*(1-'Frota Nacional 2022'!BK$21),0)</f>
        <v>0</v>
      </c>
      <c r="BL22" s="5">
        <f>ROUND('Vendas de Veículos'!BL23*(1-'Frota Nacional 2022'!BL$21),0)</f>
        <v>2</v>
      </c>
      <c r="BM22" s="5">
        <f>ROUND('Vendas de Veículos'!BM23*(1-'Frota Nacional 2022'!BM$21),0)</f>
        <v>12</v>
      </c>
      <c r="BN22" s="5">
        <f>ROUND('Vendas de Veículos'!BN23*(1-'Frota Nacional 2022'!BN$21),0)</f>
        <v>17</v>
      </c>
      <c r="BO22" s="5">
        <f>ROUND('Vendas de Veículos'!BO23*(1-'Frota Nacional 2022'!BO$21),0)</f>
        <v>8</v>
      </c>
      <c r="BP22" s="5">
        <f>ROUND('Vendas de Veículos'!BP23*(1-'Frota Nacional 2022'!BP$21),0)</f>
        <v>9</v>
      </c>
      <c r="BQ22" s="5">
        <f>ROUND('Vendas de Veículos'!BQ23*(1-'Frota Nacional 2022'!BQ$21),0)</f>
        <v>34</v>
      </c>
    </row>
    <row r="23" spans="2:69" x14ac:dyDescent="0.35">
      <c r="B23" s="14" t="s">
        <v>20</v>
      </c>
      <c r="C23" s="14" t="s">
        <v>12</v>
      </c>
      <c r="D23" s="5">
        <f>ROUND('Vendas de Veículos'!D24*(1-'Frota Nacional 2022'!D$21),0)</f>
        <v>0</v>
      </c>
      <c r="E23" s="5">
        <f>ROUND('Vendas de Veículos'!E24*(1-'Frota Nacional 2022'!E$21),0)</f>
        <v>0</v>
      </c>
      <c r="F23" s="5">
        <f>ROUND('Vendas de Veículos'!F24*(1-'Frota Nacional 2022'!F$21),0)</f>
        <v>0</v>
      </c>
      <c r="G23" s="5">
        <f>ROUND('Vendas de Veículos'!G24*(1-'Frota Nacional 2022'!G$21),0)</f>
        <v>0</v>
      </c>
      <c r="H23" s="5">
        <f>ROUND('Vendas de Veículos'!H24*(1-'Frota Nacional 2022'!H$21),0)</f>
        <v>0</v>
      </c>
      <c r="I23" s="5">
        <f>ROUND('Vendas de Veículos'!I24*(1-'Frota Nacional 2022'!I$21),0)</f>
        <v>0</v>
      </c>
      <c r="J23" s="5">
        <f>ROUND('Vendas de Veículos'!J24*(1-'Frota Nacional 2022'!J$21),0)</f>
        <v>0</v>
      </c>
      <c r="K23" s="5">
        <f>ROUND('Vendas de Veículos'!K24*(1-'Frota Nacional 2022'!K$21),0)</f>
        <v>0</v>
      </c>
      <c r="L23" s="5">
        <f>ROUND('Vendas de Veículos'!L24*(1-'Frota Nacional 2022'!L$21),0)</f>
        <v>0</v>
      </c>
      <c r="M23" s="5">
        <f>ROUND('Vendas de Veículos'!M24*(1-'Frota Nacional 2022'!M$21),0)</f>
        <v>0</v>
      </c>
      <c r="N23" s="5">
        <f>ROUND('Vendas de Veículos'!N24*(1-'Frota Nacional 2022'!N$21),0)</f>
        <v>0</v>
      </c>
      <c r="O23" s="5">
        <f>ROUND('Vendas de Veículos'!O24*(1-'Frota Nacional 2022'!O$21),0)</f>
        <v>0</v>
      </c>
      <c r="P23" s="5">
        <f>ROUND('Vendas de Veículos'!P24*(1-'Frota Nacional 2022'!P$21),0)</f>
        <v>0</v>
      </c>
      <c r="Q23" s="5">
        <f>ROUND('Vendas de Veículos'!Q24*(1-'Frota Nacional 2022'!Q$21),0)</f>
        <v>0</v>
      </c>
      <c r="R23" s="5">
        <f>ROUND('Vendas de Veículos'!R24*(1-'Frota Nacional 2022'!R$21),0)</f>
        <v>0</v>
      </c>
      <c r="S23" s="5">
        <f>ROUND('Vendas de Veículos'!S24*(1-'Frota Nacional 2022'!S$21),0)</f>
        <v>0</v>
      </c>
      <c r="T23" s="5">
        <f>ROUND('Vendas de Veículos'!T24*(1-'Frota Nacional 2022'!T$21),0)</f>
        <v>0</v>
      </c>
      <c r="U23" s="5">
        <f>ROUND('Vendas de Veículos'!U24*(1-'Frota Nacional 2022'!U$21),0)</f>
        <v>0</v>
      </c>
      <c r="V23" s="5">
        <f>ROUND('Vendas de Veículos'!V24*(1-'Frota Nacional 2022'!V$21),0)</f>
        <v>0</v>
      </c>
      <c r="W23" s="5">
        <f>ROUND('Vendas de Veículos'!W24*(1-'Frota Nacional 2022'!W$21),0)</f>
        <v>0</v>
      </c>
      <c r="X23" s="5">
        <f>ROUND('Vendas de Veículos'!X24*(1-'Frota Nacional 2022'!X$21),0)</f>
        <v>0</v>
      </c>
      <c r="Y23" s="5">
        <f>ROUND('Vendas de Veículos'!Y24*(1-'Frota Nacional 2022'!Y$21),0)</f>
        <v>0</v>
      </c>
      <c r="Z23" s="5">
        <f>ROUND('Vendas de Veículos'!Z24*(1-'Frota Nacional 2022'!Z$21),0)</f>
        <v>1</v>
      </c>
      <c r="AA23" s="5">
        <f>ROUND('Vendas de Veículos'!AA24*(1-'Frota Nacional 2022'!AA$21),0)</f>
        <v>0</v>
      </c>
      <c r="AB23" s="5">
        <f>ROUND('Vendas de Veículos'!AB24*(1-'Frota Nacional 2022'!AB$21),0)</f>
        <v>195</v>
      </c>
      <c r="AC23" s="5">
        <f>ROUND('Vendas de Veículos'!AC24*(1-'Frota Nacional 2022'!AC$21),0)</f>
        <v>184</v>
      </c>
      <c r="AD23" s="5">
        <f>ROUND('Vendas de Veículos'!AD24*(1-'Frota Nacional 2022'!AD$21),0)</f>
        <v>443</v>
      </c>
      <c r="AE23" s="5">
        <f>ROUND('Vendas de Veículos'!AE24*(1-'Frota Nacional 2022'!AE$21),0)</f>
        <v>613</v>
      </c>
      <c r="AF23" s="5">
        <f>ROUND('Vendas de Veículos'!AF24*(1-'Frota Nacional 2022'!AF$21),0)</f>
        <v>480</v>
      </c>
      <c r="AG23" s="5">
        <f>ROUND('Vendas de Veículos'!AG24*(1-'Frota Nacional 2022'!AG$21),0)</f>
        <v>414</v>
      </c>
      <c r="AH23" s="5">
        <f>ROUND('Vendas de Veículos'!AH24*(1-'Frota Nacional 2022'!AH$21),0)</f>
        <v>159</v>
      </c>
      <c r="AI23" s="5">
        <f>ROUND('Vendas de Veículos'!AI24*(1-'Frota Nacional 2022'!AI$21),0)</f>
        <v>41</v>
      </c>
      <c r="AJ23" s="5">
        <f>ROUND('Vendas de Veículos'!AJ24*(1-'Frota Nacional 2022'!AJ$21),0)</f>
        <v>17</v>
      </c>
      <c r="AK23" s="5">
        <f>ROUND('Vendas de Veículos'!AK24*(1-'Frota Nacional 2022'!AK$21),0)</f>
        <v>2</v>
      </c>
      <c r="AL23" s="5">
        <f>ROUND('Vendas de Veículos'!AL24*(1-'Frota Nacional 2022'!AL$21),0)</f>
        <v>1</v>
      </c>
      <c r="AM23" s="5">
        <f>ROUND('Vendas de Veículos'!AM24*(1-'Frota Nacional 2022'!AM$21),0)</f>
        <v>3</v>
      </c>
      <c r="AN23" s="5">
        <f>ROUND('Vendas de Veículos'!AN24*(1-'Frota Nacional 2022'!AN$21),0)</f>
        <v>0</v>
      </c>
      <c r="AO23" s="5">
        <f>ROUND('Vendas de Veículos'!AO24*(1-'Frota Nacional 2022'!AO$21),0)</f>
        <v>0</v>
      </c>
      <c r="AP23" s="5">
        <f>ROUND('Vendas de Veículos'!AP24*(1-'Frota Nacional 2022'!AP$21),0)</f>
        <v>1</v>
      </c>
      <c r="AQ23" s="5">
        <f>ROUND('Vendas de Veículos'!AQ24*(1-'Frota Nacional 2022'!AQ$21),0)</f>
        <v>0</v>
      </c>
      <c r="AR23" s="5">
        <f>ROUND('Vendas de Veículos'!AR24*(1-'Frota Nacional 2022'!AR$21),0)</f>
        <v>0</v>
      </c>
      <c r="AS23" s="5">
        <f>ROUND('Vendas de Veículos'!AS24*(1-'Frota Nacional 2022'!AS$21),0)</f>
        <v>0</v>
      </c>
      <c r="AT23" s="5">
        <f>ROUND('Vendas de Veículos'!AT24*(1-'Frota Nacional 2022'!AT$21),0)</f>
        <v>0</v>
      </c>
      <c r="AU23" s="5">
        <f>ROUND('Vendas de Veículos'!AU24*(1-'Frota Nacional 2022'!AU$21),0)</f>
        <v>0</v>
      </c>
      <c r="AV23" s="5">
        <f>ROUND('Vendas de Veículos'!AV24*(1-'Frota Nacional 2022'!AV$21),0)</f>
        <v>0</v>
      </c>
      <c r="AW23" s="5">
        <f>ROUND('Vendas de Veículos'!AW24*(1-'Frota Nacional 2022'!AW$21),0)</f>
        <v>0</v>
      </c>
      <c r="AX23" s="5">
        <f>ROUND('Vendas de Veículos'!AX24*(1-'Frota Nacional 2022'!AX$21),0)</f>
        <v>0</v>
      </c>
      <c r="AY23" s="5">
        <f>ROUND('Vendas de Veículos'!AY24*(1-'Frota Nacional 2022'!AY$21),0)</f>
        <v>0</v>
      </c>
      <c r="AZ23" s="5">
        <f>ROUND('Vendas de Veículos'!AZ24*(1-'Frota Nacional 2022'!AZ$21),0)</f>
        <v>0</v>
      </c>
      <c r="BA23" s="5">
        <f>ROUND('Vendas de Veículos'!BA24*(1-'Frota Nacional 2022'!BA$21),0)</f>
        <v>0</v>
      </c>
      <c r="BB23" s="5">
        <f>ROUND('Vendas de Veículos'!BB24*(1-'Frota Nacional 2022'!BB$21),0)</f>
        <v>0</v>
      </c>
      <c r="BC23" s="5">
        <f>ROUND('Vendas de Veículos'!BC24*(1-'Frota Nacional 2022'!BC$21),0)</f>
        <v>0</v>
      </c>
      <c r="BD23" s="5">
        <f>ROUND('Vendas de Veículos'!BD24*(1-'Frota Nacional 2022'!BD$21),0)</f>
        <v>0</v>
      </c>
      <c r="BE23" s="5">
        <f>ROUND('Vendas de Veículos'!BE24*(1-'Frota Nacional 2022'!BE$21),0)</f>
        <v>0</v>
      </c>
      <c r="BF23" s="5">
        <f>ROUND('Vendas de Veículos'!BF24*(1-'Frota Nacional 2022'!BF$21),0)</f>
        <v>0</v>
      </c>
      <c r="BG23" s="5">
        <f>ROUND('Vendas de Veículos'!BG24*(1-'Frota Nacional 2022'!BG$21),0)</f>
        <v>0</v>
      </c>
      <c r="BH23" s="5">
        <f>ROUND('Vendas de Veículos'!BH24*(1-'Frota Nacional 2022'!BH$21),0)</f>
        <v>0</v>
      </c>
      <c r="BI23" s="5">
        <f>ROUND('Vendas de Veículos'!BI24*(1-'Frota Nacional 2022'!BI$21),0)</f>
        <v>0</v>
      </c>
      <c r="BJ23" s="5">
        <f>ROUND('Vendas de Veículos'!BJ24*(1-'Frota Nacional 2022'!BJ$21),0)</f>
        <v>0</v>
      </c>
      <c r="BK23" s="5">
        <f>ROUND('Vendas de Veículos'!BK24*(1-'Frota Nacional 2022'!BK$21),0)</f>
        <v>0</v>
      </c>
      <c r="BL23" s="5">
        <f>ROUND('Vendas de Veículos'!BL24*(1-'Frota Nacional 2022'!BL$21),0)</f>
        <v>0</v>
      </c>
      <c r="BM23" s="5">
        <f>ROUND('Vendas de Veículos'!BM24*(1-'Frota Nacional 2022'!BM$21),0)</f>
        <v>0</v>
      </c>
      <c r="BN23" s="5">
        <f>ROUND('Vendas de Veículos'!BN24*(1-'Frota Nacional 2022'!BN$21),0)</f>
        <v>2</v>
      </c>
      <c r="BO23" s="5">
        <f>ROUND('Vendas de Veículos'!BO24*(1-'Frota Nacional 2022'!BO$21),0)</f>
        <v>0</v>
      </c>
      <c r="BP23" s="5">
        <f>ROUND('Vendas de Veículos'!BP24*(1-'Frota Nacional 2022'!BP$21),0)</f>
        <v>0</v>
      </c>
      <c r="BQ23" s="5">
        <f>ROUND('Vendas de Veículos'!BQ24*(1-'Frota Nacional 2022'!BQ$21),0)</f>
        <v>1</v>
      </c>
    </row>
    <row r="24" spans="2:69" x14ac:dyDescent="0.35">
      <c r="B24" s="14" t="s">
        <v>20</v>
      </c>
      <c r="C24" s="14" t="s">
        <v>14</v>
      </c>
      <c r="D24" s="5">
        <f>ROUND('Vendas de Veículos'!D25*(1-'Frota Nacional 2022'!D$21),0)</f>
        <v>0</v>
      </c>
      <c r="E24" s="5">
        <f>ROUND('Vendas de Veículos'!E25*(1-'Frota Nacional 2022'!E$21),0)</f>
        <v>0</v>
      </c>
      <c r="F24" s="5">
        <f>ROUND('Vendas de Veículos'!F25*(1-'Frota Nacional 2022'!F$21),0)</f>
        <v>0</v>
      </c>
      <c r="G24" s="5">
        <f>ROUND('Vendas de Veículos'!G25*(1-'Frota Nacional 2022'!G$21),0)</f>
        <v>0</v>
      </c>
      <c r="H24" s="5">
        <f>ROUND('Vendas de Veículos'!H25*(1-'Frota Nacional 2022'!H$21),0)</f>
        <v>0</v>
      </c>
      <c r="I24" s="5">
        <f>ROUND('Vendas de Veículos'!I25*(1-'Frota Nacional 2022'!I$21),0)</f>
        <v>0</v>
      </c>
      <c r="J24" s="5">
        <f>ROUND('Vendas de Veículos'!J25*(1-'Frota Nacional 2022'!J$21),0)</f>
        <v>0</v>
      </c>
      <c r="K24" s="5">
        <f>ROUND('Vendas de Veículos'!K25*(1-'Frota Nacional 2022'!K$21),0)</f>
        <v>0</v>
      </c>
      <c r="L24" s="5">
        <f>ROUND('Vendas de Veículos'!L25*(1-'Frota Nacional 2022'!L$21),0)</f>
        <v>0</v>
      </c>
      <c r="M24" s="5">
        <f>ROUND('Vendas de Veículos'!M25*(1-'Frota Nacional 2022'!M$21),0)</f>
        <v>0</v>
      </c>
      <c r="N24" s="5">
        <f>ROUND('Vendas de Veículos'!N25*(1-'Frota Nacional 2022'!N$21),0)</f>
        <v>0</v>
      </c>
      <c r="O24" s="5">
        <f>ROUND('Vendas de Veículos'!O25*(1-'Frota Nacional 2022'!O$21),0)</f>
        <v>0</v>
      </c>
      <c r="P24" s="5">
        <f>ROUND('Vendas de Veículos'!P25*(1-'Frota Nacional 2022'!P$21),0)</f>
        <v>0</v>
      </c>
      <c r="Q24" s="5">
        <f>ROUND('Vendas de Veículos'!Q25*(1-'Frota Nacional 2022'!Q$21),0)</f>
        <v>0</v>
      </c>
      <c r="R24" s="5">
        <f>ROUND('Vendas de Veículos'!R25*(1-'Frota Nacional 2022'!R$21),0)</f>
        <v>0</v>
      </c>
      <c r="S24" s="5">
        <f>ROUND('Vendas de Veículos'!S25*(1-'Frota Nacional 2022'!S$21),0)</f>
        <v>0</v>
      </c>
      <c r="T24" s="5">
        <f>ROUND('Vendas de Veículos'!T25*(1-'Frota Nacional 2022'!T$21),0)</f>
        <v>0</v>
      </c>
      <c r="U24" s="5">
        <f>ROUND('Vendas de Veículos'!U25*(1-'Frota Nacional 2022'!U$21),0)</f>
        <v>0</v>
      </c>
      <c r="V24" s="5">
        <f>ROUND('Vendas de Veículos'!V25*(1-'Frota Nacional 2022'!V$21),0)</f>
        <v>0</v>
      </c>
      <c r="W24" s="5">
        <f>ROUND('Vendas de Veículos'!W25*(1-'Frota Nacional 2022'!W$21),0)</f>
        <v>0</v>
      </c>
      <c r="X24" s="5">
        <f>ROUND('Vendas de Veículos'!X25*(1-'Frota Nacional 2022'!X$21),0)</f>
        <v>0</v>
      </c>
      <c r="Y24" s="5">
        <f>ROUND('Vendas de Veículos'!Y25*(1-'Frota Nacional 2022'!Y$21),0)</f>
        <v>0</v>
      </c>
      <c r="Z24" s="5">
        <f>ROUND('Vendas de Veículos'!Z25*(1-'Frota Nacional 2022'!Z$21),0)</f>
        <v>0</v>
      </c>
      <c r="AA24" s="5">
        <f>ROUND('Vendas de Veículos'!AA25*(1-'Frota Nacional 2022'!AA$21),0)</f>
        <v>0</v>
      </c>
      <c r="AB24" s="5">
        <f>ROUND('Vendas de Veículos'!AB25*(1-'Frota Nacional 2022'!AB$21),0)</f>
        <v>0</v>
      </c>
      <c r="AC24" s="5">
        <f>ROUND('Vendas de Veículos'!AC25*(1-'Frota Nacional 2022'!AC$21),0)</f>
        <v>0</v>
      </c>
      <c r="AD24" s="5">
        <f>ROUND('Vendas de Veículos'!AD25*(1-'Frota Nacional 2022'!AD$21),0)</f>
        <v>0</v>
      </c>
      <c r="AE24" s="5">
        <f>ROUND('Vendas de Veículos'!AE25*(1-'Frota Nacional 2022'!AE$21),0)</f>
        <v>0</v>
      </c>
      <c r="AF24" s="5">
        <f>ROUND('Vendas de Veículos'!AF25*(1-'Frota Nacional 2022'!AF$21),0)</f>
        <v>0</v>
      </c>
      <c r="AG24" s="5">
        <f>ROUND('Vendas de Veículos'!AG25*(1-'Frota Nacional 2022'!AG$21),0)</f>
        <v>0</v>
      </c>
      <c r="AH24" s="5">
        <f>ROUND('Vendas de Veículos'!AH25*(1-'Frota Nacional 2022'!AH$21),0)</f>
        <v>0</v>
      </c>
      <c r="AI24" s="5">
        <f>ROUND('Vendas de Veículos'!AI25*(1-'Frota Nacional 2022'!AI$21),0)</f>
        <v>0</v>
      </c>
      <c r="AJ24" s="5">
        <f>ROUND('Vendas de Veículos'!AJ25*(1-'Frota Nacional 2022'!AJ$21),0)</f>
        <v>0</v>
      </c>
      <c r="AK24" s="5">
        <f>ROUND('Vendas de Veículos'!AK25*(1-'Frota Nacional 2022'!AK$21),0)</f>
        <v>0</v>
      </c>
      <c r="AL24" s="5">
        <f>ROUND('Vendas de Veículos'!AL25*(1-'Frota Nacional 2022'!AL$21),0)</f>
        <v>0</v>
      </c>
      <c r="AM24" s="5">
        <f>ROUND('Vendas de Veículos'!AM25*(1-'Frota Nacional 2022'!AM$21),0)</f>
        <v>0</v>
      </c>
      <c r="AN24" s="5">
        <f>ROUND('Vendas de Veículos'!AN25*(1-'Frota Nacional 2022'!AN$21),0)</f>
        <v>0</v>
      </c>
      <c r="AO24" s="5">
        <f>ROUND('Vendas de Veículos'!AO25*(1-'Frota Nacional 2022'!AO$21),0)</f>
        <v>0</v>
      </c>
      <c r="AP24" s="5">
        <f>ROUND('Vendas de Veículos'!AP25*(1-'Frota Nacional 2022'!AP$21),0)</f>
        <v>0</v>
      </c>
      <c r="AQ24" s="5">
        <f>ROUND('Vendas de Veículos'!AQ25*(1-'Frota Nacional 2022'!AQ$21),0)</f>
        <v>0</v>
      </c>
      <c r="AR24" s="5">
        <f>ROUND('Vendas de Veículos'!AR25*(1-'Frota Nacional 2022'!AR$21),0)</f>
        <v>0</v>
      </c>
      <c r="AS24" s="5">
        <f>ROUND('Vendas de Veículos'!AS25*(1-'Frota Nacional 2022'!AS$21),0)</f>
        <v>0</v>
      </c>
      <c r="AT24" s="5">
        <f>ROUND('Vendas de Veículos'!AT25*(1-'Frota Nacional 2022'!AT$21),0)</f>
        <v>0</v>
      </c>
      <c r="AU24" s="5">
        <f>ROUND('Vendas de Veículos'!AU25*(1-'Frota Nacional 2022'!AU$21),0)</f>
        <v>0</v>
      </c>
      <c r="AV24" s="5">
        <f>ROUND('Vendas de Veículos'!AV25*(1-'Frota Nacional 2022'!AV$21),0)</f>
        <v>0</v>
      </c>
      <c r="AW24" s="5">
        <f>ROUND('Vendas de Veículos'!AW25*(1-'Frota Nacional 2022'!AW$21),0)</f>
        <v>0</v>
      </c>
      <c r="AX24" s="5">
        <f>ROUND('Vendas de Veículos'!AX25*(1-'Frota Nacional 2022'!AX$21),0)</f>
        <v>0</v>
      </c>
      <c r="AY24" s="5">
        <f>ROUND('Vendas de Veículos'!AY25*(1-'Frota Nacional 2022'!AY$21),0)</f>
        <v>0</v>
      </c>
      <c r="AZ24" s="5">
        <f>ROUND('Vendas de Veículos'!AZ25*(1-'Frota Nacional 2022'!AZ$21),0)</f>
        <v>0</v>
      </c>
      <c r="BA24" s="5">
        <f>ROUND('Vendas de Veículos'!BA25*(1-'Frota Nacional 2022'!BA$21),0)</f>
        <v>0</v>
      </c>
      <c r="BB24" s="5">
        <f>ROUND('Vendas de Veículos'!BB25*(1-'Frota Nacional 2022'!BB$21),0)</f>
        <v>0</v>
      </c>
      <c r="BC24" s="5">
        <f>ROUND('Vendas de Veículos'!BC25*(1-'Frota Nacional 2022'!BC$21),0)</f>
        <v>0</v>
      </c>
      <c r="BD24" s="5">
        <f>ROUND('Vendas de Veículos'!BD25*(1-'Frota Nacional 2022'!BD$21),0)</f>
        <v>0</v>
      </c>
      <c r="BE24" s="5">
        <f>ROUND('Vendas de Veículos'!BE25*(1-'Frota Nacional 2022'!BE$21),0)</f>
        <v>0</v>
      </c>
      <c r="BF24" s="5">
        <f>ROUND('Vendas de Veículos'!BF25*(1-'Frota Nacional 2022'!BF$21),0)</f>
        <v>0</v>
      </c>
      <c r="BG24" s="5">
        <f>ROUND('Vendas de Veículos'!BG25*(1-'Frota Nacional 2022'!BG$21),0)</f>
        <v>0</v>
      </c>
      <c r="BH24" s="5">
        <f>ROUND('Vendas de Veículos'!BH25*(1-'Frota Nacional 2022'!BH$21),0)</f>
        <v>1</v>
      </c>
      <c r="BI24" s="5">
        <f>ROUND('Vendas de Veículos'!BI25*(1-'Frota Nacional 2022'!BI$21),0)</f>
        <v>0</v>
      </c>
      <c r="BJ24" s="5">
        <f>ROUND('Vendas de Veículos'!BJ25*(1-'Frota Nacional 2022'!BJ$21),0)</f>
        <v>0</v>
      </c>
      <c r="BK24" s="5">
        <f>ROUND('Vendas de Veículos'!BK25*(1-'Frota Nacional 2022'!BK$21),0)</f>
        <v>1</v>
      </c>
      <c r="BL24" s="5">
        <f>ROUND('Vendas de Veículos'!BL25*(1-'Frota Nacional 2022'!BL$21),0)</f>
        <v>0</v>
      </c>
      <c r="BM24" s="5">
        <f>ROUND('Vendas de Veículos'!BM25*(1-'Frota Nacional 2022'!BM$21),0)</f>
        <v>3</v>
      </c>
      <c r="BN24" s="5">
        <f>ROUND('Vendas de Veículos'!BN25*(1-'Frota Nacional 2022'!BN$21),0)</f>
        <v>29</v>
      </c>
      <c r="BO24" s="5">
        <f>ROUND('Vendas de Veículos'!BO25*(1-'Frota Nacional 2022'!BO$21),0)</f>
        <v>23</v>
      </c>
      <c r="BP24" s="5">
        <f>ROUND('Vendas de Veículos'!BP25*(1-'Frota Nacional 2022'!BP$21),0)</f>
        <v>293</v>
      </c>
      <c r="BQ24" s="5">
        <f>ROUND('Vendas de Veículos'!BQ25*(1-'Frota Nacional 2022'!BQ$21),0)</f>
        <v>714</v>
      </c>
    </row>
    <row r="25" spans="2:69" x14ac:dyDescent="0.35">
      <c r="B25" s="14" t="s">
        <v>20</v>
      </c>
      <c r="C25" s="14" t="s">
        <v>21</v>
      </c>
      <c r="D25" s="5">
        <f>ROUND('Vendas de Veículos'!D26*(1-'Frota Nacional 2022'!D$21),0)</f>
        <v>0</v>
      </c>
      <c r="E25" s="5">
        <f>ROUND('Vendas de Veículos'!E26*(1-'Frota Nacional 2022'!E$21),0)</f>
        <v>0</v>
      </c>
      <c r="F25" s="5">
        <f>ROUND('Vendas de Veículos'!F26*(1-'Frota Nacional 2022'!F$21),0)</f>
        <v>0</v>
      </c>
      <c r="G25" s="5">
        <f>ROUND('Vendas de Veículos'!G26*(1-'Frota Nacional 2022'!G$21),0)</f>
        <v>0</v>
      </c>
      <c r="H25" s="5">
        <f>ROUND('Vendas de Veículos'!H26*(1-'Frota Nacional 2022'!H$21),0)</f>
        <v>0</v>
      </c>
      <c r="I25" s="5">
        <f>ROUND('Vendas de Veículos'!I26*(1-'Frota Nacional 2022'!I$21),0)</f>
        <v>0</v>
      </c>
      <c r="J25" s="5">
        <f>ROUND('Vendas de Veículos'!J26*(1-'Frota Nacional 2022'!J$21),0)</f>
        <v>0</v>
      </c>
      <c r="K25" s="5">
        <f>ROUND('Vendas de Veículos'!K26*(1-'Frota Nacional 2022'!K$21),0)</f>
        <v>0</v>
      </c>
      <c r="L25" s="5">
        <f>ROUND('Vendas de Veículos'!L26*(1-'Frota Nacional 2022'!L$21),0)</f>
        <v>0</v>
      </c>
      <c r="M25" s="5">
        <f>ROUND('Vendas de Veículos'!M26*(1-'Frota Nacional 2022'!M$21),0)</f>
        <v>0</v>
      </c>
      <c r="N25" s="5">
        <f>ROUND('Vendas de Veículos'!N26*(1-'Frota Nacional 2022'!N$21),0)</f>
        <v>0</v>
      </c>
      <c r="O25" s="5">
        <f>ROUND('Vendas de Veículos'!O26*(1-'Frota Nacional 2022'!O$21),0)</f>
        <v>0</v>
      </c>
      <c r="P25" s="5">
        <f>ROUND('Vendas de Veículos'!P26*(1-'Frota Nacional 2022'!P$21),0)</f>
        <v>0</v>
      </c>
      <c r="Q25" s="5">
        <f>ROUND('Vendas de Veículos'!Q26*(1-'Frota Nacional 2022'!Q$21),0)</f>
        <v>0</v>
      </c>
      <c r="R25" s="5">
        <f>ROUND('Vendas de Veículos'!R26*(1-'Frota Nacional 2022'!R$21),0)</f>
        <v>0</v>
      </c>
      <c r="S25" s="5">
        <f>ROUND('Vendas de Veículos'!S26*(1-'Frota Nacional 2022'!S$21),0)</f>
        <v>0</v>
      </c>
      <c r="T25" s="5">
        <f>ROUND('Vendas de Veículos'!T26*(1-'Frota Nacional 2022'!T$21),0)</f>
        <v>0</v>
      </c>
      <c r="U25" s="5">
        <f>ROUND('Vendas de Veículos'!U26*(1-'Frota Nacional 2022'!U$21),0)</f>
        <v>0</v>
      </c>
      <c r="V25" s="5">
        <f>ROUND('Vendas de Veículos'!V26*(1-'Frota Nacional 2022'!V$21),0)</f>
        <v>0</v>
      </c>
      <c r="W25" s="5">
        <f>ROUND('Vendas de Veículos'!W26*(1-'Frota Nacional 2022'!W$21),0)</f>
        <v>0</v>
      </c>
      <c r="X25" s="5">
        <f>ROUND('Vendas de Veículos'!X26*(1-'Frota Nacional 2022'!X$21),0)</f>
        <v>0</v>
      </c>
      <c r="Y25" s="5">
        <f>ROUND('Vendas de Veículos'!Y26*(1-'Frota Nacional 2022'!Y$21),0)</f>
        <v>0</v>
      </c>
      <c r="Z25" s="5">
        <f>ROUND('Vendas de Veículos'!Z26*(1-'Frota Nacional 2022'!Z$21),0)</f>
        <v>0</v>
      </c>
      <c r="AA25" s="5">
        <f>ROUND('Vendas de Veículos'!AA26*(1-'Frota Nacional 2022'!AA$21),0)</f>
        <v>0</v>
      </c>
      <c r="AB25" s="5">
        <f>ROUND('Vendas de Veículos'!AB26*(1-'Frota Nacional 2022'!AB$21),0)</f>
        <v>0</v>
      </c>
      <c r="AC25" s="5">
        <f>ROUND('Vendas de Veículos'!AC26*(1-'Frota Nacional 2022'!AC$21),0)</f>
        <v>0</v>
      </c>
      <c r="AD25" s="5">
        <f>ROUND('Vendas de Veículos'!AD26*(1-'Frota Nacional 2022'!AD$21),0)</f>
        <v>0</v>
      </c>
      <c r="AE25" s="5">
        <f>ROUND('Vendas de Veículos'!AE26*(1-'Frota Nacional 2022'!AE$21),0)</f>
        <v>0</v>
      </c>
      <c r="AF25" s="5">
        <f>ROUND('Vendas de Veículos'!AF26*(1-'Frota Nacional 2022'!AF$21),0)</f>
        <v>0</v>
      </c>
      <c r="AG25" s="5">
        <f>ROUND('Vendas de Veículos'!AG26*(1-'Frota Nacional 2022'!AG$21),0)</f>
        <v>0</v>
      </c>
      <c r="AH25" s="5">
        <f>ROUND('Vendas de Veículos'!AH26*(1-'Frota Nacional 2022'!AH$21),0)</f>
        <v>0</v>
      </c>
      <c r="AI25" s="5">
        <f>ROUND('Vendas de Veículos'!AI26*(1-'Frota Nacional 2022'!AI$21),0)</f>
        <v>0</v>
      </c>
      <c r="AJ25" s="5">
        <f>ROUND('Vendas de Veículos'!AJ26*(1-'Frota Nacional 2022'!AJ$21),0)</f>
        <v>0</v>
      </c>
      <c r="AK25" s="5">
        <f>ROUND('Vendas de Veículos'!AK26*(1-'Frota Nacional 2022'!AK$21),0)</f>
        <v>0</v>
      </c>
      <c r="AL25" s="5">
        <f>ROUND('Vendas de Veículos'!AL26*(1-'Frota Nacional 2022'!AL$21),0)</f>
        <v>0</v>
      </c>
      <c r="AM25" s="5">
        <f>ROUND('Vendas de Veículos'!AM26*(1-'Frota Nacional 2022'!AM$21),0)</f>
        <v>0</v>
      </c>
      <c r="AN25" s="5">
        <f>ROUND('Vendas de Veículos'!AN26*(1-'Frota Nacional 2022'!AN$21),0)</f>
        <v>0</v>
      </c>
      <c r="AO25" s="5">
        <f>ROUND('Vendas de Veículos'!AO26*(1-'Frota Nacional 2022'!AO$21),0)</f>
        <v>0</v>
      </c>
      <c r="AP25" s="5">
        <f>ROUND('Vendas de Veículos'!AP26*(1-'Frota Nacional 2022'!AP$21),0)</f>
        <v>0</v>
      </c>
      <c r="AQ25" s="5">
        <f>ROUND('Vendas de Veículos'!AQ26*(1-'Frota Nacional 2022'!AQ$21),0)</f>
        <v>0</v>
      </c>
      <c r="AR25" s="5">
        <f>ROUND('Vendas de Veículos'!AR26*(1-'Frota Nacional 2022'!AR$21),0)</f>
        <v>0</v>
      </c>
      <c r="AS25" s="5">
        <f>ROUND('Vendas de Veículos'!AS26*(1-'Frota Nacional 2022'!AS$21),0)</f>
        <v>0</v>
      </c>
      <c r="AT25" s="5">
        <f>ROUND('Vendas de Veículos'!AT26*(1-'Frota Nacional 2022'!AT$21),0)</f>
        <v>0</v>
      </c>
      <c r="AU25" s="5">
        <f>ROUND('Vendas de Veículos'!AU26*(1-'Frota Nacional 2022'!AU$21),0)</f>
        <v>0</v>
      </c>
      <c r="AV25" s="5">
        <f>ROUND('Vendas de Veículos'!AV26*(1-'Frota Nacional 2022'!AV$21),0)</f>
        <v>0</v>
      </c>
      <c r="AW25" s="5">
        <f>ROUND('Vendas de Veículos'!AW26*(1-'Frota Nacional 2022'!AW$21),0)</f>
        <v>0</v>
      </c>
      <c r="AX25" s="5">
        <f>ROUND('Vendas de Veículos'!AX26*(1-'Frota Nacional 2022'!AX$21),0)</f>
        <v>0</v>
      </c>
      <c r="AY25" s="5">
        <f>ROUND('Vendas de Veículos'!AY26*(1-'Frota Nacional 2022'!AY$21),0)</f>
        <v>0</v>
      </c>
      <c r="AZ25" s="5">
        <f>ROUND('Vendas de Veículos'!AZ26*(1-'Frota Nacional 2022'!AZ$21),0)</f>
        <v>0</v>
      </c>
      <c r="BA25" s="5">
        <f>ROUND('Vendas de Veículos'!BA26*(1-'Frota Nacional 2022'!BA$21),0)</f>
        <v>1</v>
      </c>
      <c r="BB25" s="5">
        <f>ROUND('Vendas de Veículos'!BB26*(1-'Frota Nacional 2022'!BB$21),0)</f>
        <v>0</v>
      </c>
      <c r="BC25" s="5">
        <f>ROUND('Vendas de Veículos'!BC26*(1-'Frota Nacional 2022'!BC$21),0)</f>
        <v>0</v>
      </c>
      <c r="BD25" s="5">
        <f>ROUND('Vendas de Veículos'!BD26*(1-'Frota Nacional 2022'!BD$21),0)</f>
        <v>6</v>
      </c>
      <c r="BE25" s="5">
        <f>ROUND('Vendas de Veículos'!BE26*(1-'Frota Nacional 2022'!BE$21),0)</f>
        <v>5</v>
      </c>
      <c r="BF25" s="5">
        <f>ROUND('Vendas de Veículos'!BF26*(1-'Frota Nacional 2022'!BF$21),0)</f>
        <v>7</v>
      </c>
      <c r="BG25" s="5">
        <f>ROUND('Vendas de Veículos'!BG26*(1-'Frota Nacional 2022'!BG$21),0)</f>
        <v>2</v>
      </c>
      <c r="BH25" s="5">
        <f>ROUND('Vendas de Veículos'!BH26*(1-'Frota Nacional 2022'!BH$21),0)</f>
        <v>3</v>
      </c>
      <c r="BI25" s="5">
        <f>ROUND('Vendas de Veículos'!BI26*(1-'Frota Nacional 2022'!BI$21),0)</f>
        <v>4</v>
      </c>
      <c r="BJ25" s="5">
        <f>ROUND('Vendas de Veículos'!BJ26*(1-'Frota Nacional 2022'!BJ$21),0)</f>
        <v>1</v>
      </c>
      <c r="BK25" s="5">
        <f>ROUND('Vendas de Veículos'!BK26*(1-'Frota Nacional 2022'!BK$21),0)</f>
        <v>0</v>
      </c>
      <c r="BL25" s="5">
        <f>ROUND('Vendas de Veículos'!BL26*(1-'Frota Nacional 2022'!BL$21),0)</f>
        <v>0</v>
      </c>
      <c r="BM25" s="5">
        <f>ROUND('Vendas de Veículos'!BM26*(1-'Frota Nacional 2022'!BM$21),0)</f>
        <v>1</v>
      </c>
      <c r="BN25" s="5">
        <f>ROUND('Vendas de Veículos'!BN26*(1-'Frota Nacional 2022'!BN$21),0)</f>
        <v>10</v>
      </c>
      <c r="BO25" s="5">
        <f>ROUND('Vendas de Veículos'!BO26*(1-'Frota Nacional 2022'!BO$21),0)</f>
        <v>45</v>
      </c>
      <c r="BP25" s="5">
        <f>ROUND('Vendas de Veículos'!BP26*(1-'Frota Nacional 2022'!BP$21),0)</f>
        <v>93</v>
      </c>
      <c r="BQ25" s="5">
        <f>ROUND('Vendas de Veículos'!BQ26*(1-'Frota Nacional 2022'!BQ$21),0)</f>
        <v>356</v>
      </c>
    </row>
    <row r="26" spans="2:69" x14ac:dyDescent="0.35">
      <c r="B26" s="14" t="s">
        <v>20</v>
      </c>
      <c r="C26" s="14" t="s">
        <v>19</v>
      </c>
      <c r="D26" s="5">
        <f>ROUND('Vendas de Veículos'!D27*(1-'Frota Nacional 2022'!D$21),0)</f>
        <v>188</v>
      </c>
      <c r="E26" s="5">
        <f>ROUND('Vendas de Veículos'!E27*(1-'Frota Nacional 2022'!E$21),0)</f>
        <v>287</v>
      </c>
      <c r="F26" s="5">
        <f>ROUND('Vendas de Veículos'!F27*(1-'Frota Nacional 2022'!F$21),0)</f>
        <v>3</v>
      </c>
      <c r="G26" s="5">
        <f>ROUND('Vendas de Veículos'!G27*(1-'Frota Nacional 2022'!G$21),0)</f>
        <v>296</v>
      </c>
      <c r="H26" s="5">
        <f>ROUND('Vendas de Veículos'!H27*(1-'Frota Nacional 2022'!H$21),0)</f>
        <v>189</v>
      </c>
      <c r="I26" s="5">
        <f>ROUND('Vendas de Veículos'!I27*(1-'Frota Nacional 2022'!I$21),0)</f>
        <v>268</v>
      </c>
      <c r="J26" s="5">
        <f>ROUND('Vendas de Veículos'!J27*(1-'Frota Nacional 2022'!J$21),0)</f>
        <v>236</v>
      </c>
      <c r="K26" s="5">
        <f>ROUND('Vendas de Veículos'!K27*(1-'Frota Nacional 2022'!K$21),0)</f>
        <v>237</v>
      </c>
      <c r="L26" s="5">
        <f>ROUND('Vendas de Veículos'!L27*(1-'Frota Nacional 2022'!L$21),0)</f>
        <v>319</v>
      </c>
      <c r="M26" s="5">
        <f>ROUND('Vendas de Veículos'!M27*(1-'Frota Nacional 2022'!M$21),0)</f>
        <v>532</v>
      </c>
      <c r="N26" s="5">
        <f>ROUND('Vendas de Veículos'!N27*(1-'Frota Nacional 2022'!N$21),0)</f>
        <v>562</v>
      </c>
      <c r="O26" s="5">
        <f>ROUND('Vendas de Veículos'!O27*(1-'Frota Nacional 2022'!O$21),0)</f>
        <v>924</v>
      </c>
      <c r="P26" s="5">
        <f>ROUND('Vendas de Veículos'!P27*(1-'Frota Nacional 2022'!P$21),0)</f>
        <v>1129</v>
      </c>
      <c r="Q26" s="5">
        <f>ROUND('Vendas de Veículos'!Q27*(1-'Frota Nacional 2022'!Q$21),0)</f>
        <v>15</v>
      </c>
      <c r="R26" s="5">
        <f>ROUND('Vendas de Veículos'!R27*(1-'Frota Nacional 2022'!R$21),0)</f>
        <v>1732</v>
      </c>
      <c r="S26" s="5">
        <f>ROUND('Vendas de Veículos'!S27*(1-'Frota Nacional 2022'!S$21),0)</f>
        <v>2640</v>
      </c>
      <c r="T26" s="5">
        <f>ROUND('Vendas de Veículos'!T27*(1-'Frota Nacional 2022'!T$21),0)</f>
        <v>368</v>
      </c>
      <c r="U26" s="5">
        <f>ROUND('Vendas de Veículos'!U27*(1-'Frota Nacional 2022'!U$21),0)</f>
        <v>4328</v>
      </c>
      <c r="V26" s="5">
        <f>ROUND('Vendas de Veículos'!V27*(1-'Frota Nacional 2022'!V$21),0)</f>
        <v>6000</v>
      </c>
      <c r="W26" s="5">
        <f>ROUND('Vendas de Veículos'!W27*(1-'Frota Nacional 2022'!W$21),0)</f>
        <v>8140</v>
      </c>
      <c r="X26" s="5">
        <f>ROUND('Vendas de Veículos'!X27*(1-'Frota Nacional 2022'!X$21),0)</f>
        <v>11720</v>
      </c>
      <c r="Y26" s="5">
        <f>ROUND('Vendas de Veículos'!Y27*(1-'Frota Nacional 2022'!Y$21),0)</f>
        <v>11298</v>
      </c>
      <c r="Z26" s="5">
        <f>ROUND('Vendas de Veículos'!Z27*(1-'Frota Nacional 2022'!Z$21),0)</f>
        <v>12142</v>
      </c>
      <c r="AA26" s="5">
        <f>ROUND('Vendas de Veículos'!AA27*(1-'Frota Nacional 2022'!AA$21),0)</f>
        <v>1383</v>
      </c>
      <c r="AB26" s="5">
        <f>ROUND('Vendas de Veículos'!AB27*(1-'Frota Nacional 2022'!AB$21),0)</f>
        <v>10113</v>
      </c>
      <c r="AC26" s="5">
        <f>ROUND('Vendas de Veículos'!AC27*(1-'Frota Nacional 2022'!AC$21),0)</f>
        <v>8043</v>
      </c>
      <c r="AD26" s="5">
        <f>ROUND('Vendas de Veículos'!AD27*(1-'Frota Nacional 2022'!AD$21),0)</f>
        <v>7002</v>
      </c>
      <c r="AE26" s="5">
        <f>ROUND('Vendas de Veículos'!AE27*(1-'Frota Nacional 2022'!AE$21),0)</f>
        <v>9422</v>
      </c>
      <c r="AF26" s="5">
        <f>ROUND('Vendas de Veículos'!AF27*(1-'Frota Nacional 2022'!AF$21),0)</f>
        <v>13622</v>
      </c>
      <c r="AG26" s="5">
        <f>ROUND('Vendas de Veículos'!AG27*(1-'Frota Nacional 2022'!AG$21),0)</f>
        <v>19225</v>
      </c>
      <c r="AH26" s="5">
        <f>ROUND('Vendas de Veículos'!AH27*(1-'Frota Nacional 2022'!AH$21),0)</f>
        <v>16474</v>
      </c>
      <c r="AI26" s="5">
        <f>ROUND('Vendas de Veículos'!AI27*(1-'Frota Nacional 2022'!AI$21),0)</f>
        <v>17423</v>
      </c>
      <c r="AJ26" s="5">
        <f>ROUND('Vendas de Veículos'!AJ27*(1-'Frota Nacional 2022'!AJ$21),0)</f>
        <v>16452</v>
      </c>
      <c r="AK26" s="5">
        <f>ROUND('Vendas de Veículos'!AK27*(1-'Frota Nacional 2022'!AK$21),0)</f>
        <v>15144</v>
      </c>
      <c r="AL26" s="5">
        <f>ROUND('Vendas de Veículos'!AL27*(1-'Frota Nacional 2022'!AL$21),0)</f>
        <v>16305</v>
      </c>
      <c r="AM26" s="5">
        <f>ROUND('Vendas de Veículos'!AM27*(1-'Frota Nacional 2022'!AM$21),0)</f>
        <v>10810</v>
      </c>
      <c r="AN26" s="5">
        <f>ROUND('Vendas de Veículos'!AN27*(1-'Frota Nacional 2022'!AN$21),0)</f>
        <v>17299</v>
      </c>
      <c r="AO26" s="5">
        <f>ROUND('Vendas de Veículos'!AO27*(1-'Frota Nacional 2022'!AO$21),0)</f>
        <v>25201</v>
      </c>
      <c r="AP26" s="5">
        <f>ROUND('Vendas de Veículos'!AP27*(1-'Frota Nacional 2022'!AP$21),0)</f>
        <v>30110</v>
      </c>
      <c r="AQ26" s="5">
        <f>ROUND('Vendas de Veículos'!AQ27*(1-'Frota Nacional 2022'!AQ$21),0)</f>
        <v>22947</v>
      </c>
      <c r="AR26" s="5">
        <f>ROUND('Vendas de Veículos'!AR27*(1-'Frota Nacional 2022'!AR$21),0)</f>
        <v>31703</v>
      </c>
      <c r="AS26" s="5">
        <f>ROUND('Vendas de Veículos'!AS27*(1-'Frota Nacional 2022'!AS$21),0)</f>
        <v>32192</v>
      </c>
      <c r="AT26" s="5">
        <f>ROUND('Vendas de Veículos'!AT27*(1-'Frota Nacional 2022'!AT$21),0)</f>
        <v>32585</v>
      </c>
      <c r="AU26" s="5">
        <f>ROUND('Vendas de Veículos'!AU27*(1-'Frota Nacional 2022'!AU$21),0)</f>
        <v>46717</v>
      </c>
      <c r="AV26" s="5">
        <f>ROUND('Vendas de Veículos'!AV27*(1-'Frota Nacional 2022'!AV$21),0)</f>
        <v>52107</v>
      </c>
      <c r="AW26" s="5">
        <f>ROUND('Vendas de Veículos'!AW27*(1-'Frota Nacional 2022'!AW$21),0)</f>
        <v>49246</v>
      </c>
      <c r="AX26" s="5">
        <f>ROUND('Vendas de Veículos'!AX27*(1-'Frota Nacional 2022'!AX$21),0)</f>
        <v>52567</v>
      </c>
      <c r="AY26" s="5">
        <f>ROUND('Vendas de Veículos'!AY27*(1-'Frota Nacional 2022'!AY$21),0)</f>
        <v>68697</v>
      </c>
      <c r="AZ26" s="5">
        <f>ROUND('Vendas de Veículos'!AZ27*(1-'Frota Nacional 2022'!AZ$21),0)</f>
        <v>65962</v>
      </c>
      <c r="BA26" s="5">
        <f>ROUND('Vendas de Veículos'!BA27*(1-'Frota Nacional 2022'!BA$21),0)</f>
        <v>6500</v>
      </c>
      <c r="BB26" s="5">
        <f>ROUND('Vendas de Veículos'!BB27*(1-'Frota Nacional 2022'!BB$21),0)</f>
        <v>86716</v>
      </c>
      <c r="BC26" s="5">
        <f>ROUND('Vendas de Veículos'!BC27*(1-'Frota Nacional 2022'!BC$21),0)</f>
        <v>110226</v>
      </c>
      <c r="BD26" s="5">
        <f>ROUND('Vendas de Veículos'!BD27*(1-'Frota Nacional 2022'!BD$21),0)</f>
        <v>101112</v>
      </c>
      <c r="BE26" s="5">
        <f>ROUND('Vendas de Veículos'!BE27*(1-'Frota Nacional 2022'!BE$21),0)</f>
        <v>147852</v>
      </c>
      <c r="BF26" s="5">
        <f>ROUND('Vendas de Veículos'!BF27*(1-'Frota Nacional 2022'!BF$21),0)</f>
        <v>164547</v>
      </c>
      <c r="BG26" s="5">
        <f>ROUND('Vendas de Veículos'!BG27*(1-'Frota Nacional 2022'!BG$21),0)</f>
        <v>134141</v>
      </c>
      <c r="BH26" s="5">
        <f>ROUND('Vendas de Veículos'!BH27*(1-'Frota Nacional 2022'!BH$21),0)</f>
        <v>150485</v>
      </c>
      <c r="BI26" s="5">
        <f>ROUND('Vendas de Veículos'!BI27*(1-'Frota Nacional 2022'!BI$21),0)</f>
        <v>134477</v>
      </c>
      <c r="BJ26" s="5">
        <f>ROUND('Vendas de Veículos'!BJ27*(1-'Frota Nacional 2022'!BJ$21),0)</f>
        <v>70726</v>
      </c>
      <c r="BK26" s="5">
        <f>ROUND('Vendas de Veículos'!BK27*(1-'Frota Nacional 2022'!BK$21),0)</f>
        <v>50125</v>
      </c>
      <c r="BL26" s="5">
        <f>ROUND('Vendas de Veículos'!BL27*(1-'Frota Nacional 2022'!BL$21),0)</f>
        <v>51656</v>
      </c>
      <c r="BM26" s="5">
        <f>ROUND('Vendas de Veículos'!BM27*(1-'Frota Nacional 2022'!BM$21),0)</f>
        <v>75734</v>
      </c>
      <c r="BN26" s="5">
        <f>ROUND('Vendas de Veículos'!BN27*(1-'Frota Nacional 2022'!BN$21),0)</f>
        <v>101078</v>
      </c>
      <c r="BO26" s="5">
        <f>ROUND('Vendas de Veículos'!BO27*(1-'Frota Nacional 2022'!BO$21),0)</f>
        <v>89504</v>
      </c>
      <c r="BP26" s="5">
        <f>ROUND('Vendas de Veículos'!BP27*(1-'Frota Nacional 2022'!BP$21),0)</f>
        <v>128210</v>
      </c>
      <c r="BQ26" s="5">
        <f>ROUND('Vendas de Veículos'!BQ27*(1-'Frota Nacional 2022'!BQ$21),0)</f>
        <v>125502</v>
      </c>
    </row>
    <row r="27" spans="2:69" x14ac:dyDescent="0.35">
      <c r="B27" s="15" t="s">
        <v>22</v>
      </c>
      <c r="C27" s="15" t="s">
        <v>10</v>
      </c>
      <c r="D27" s="10">
        <f>ROUND('Vendas de Veículos'!D29*(1-'Frota Nacional 2022'!D$21),0)</f>
        <v>0</v>
      </c>
      <c r="E27" s="10">
        <f>ROUND('Vendas de Veículos'!E29*(1-'Frota Nacional 2022'!E$21),0)</f>
        <v>0</v>
      </c>
      <c r="F27" s="10">
        <f>ROUND('Vendas de Veículos'!F29*(1-'Frota Nacional 2022'!F$21),0)</f>
        <v>9</v>
      </c>
      <c r="G27" s="10">
        <f>ROUND('Vendas de Veículos'!G29*(1-'Frota Nacional 2022'!G$21),0)</f>
        <v>16</v>
      </c>
      <c r="H27" s="10">
        <f>ROUND('Vendas de Veículos'!H29*(1-'Frota Nacional 2022'!H$21),0)</f>
        <v>7</v>
      </c>
      <c r="I27" s="10">
        <f>ROUND('Vendas de Veículos'!I29*(1-'Frota Nacional 2022'!I$21),0)</f>
        <v>6</v>
      </c>
      <c r="J27" s="10">
        <f>ROUND('Vendas de Veículos'!J29*(1-'Frota Nacional 2022'!J$21),0)</f>
        <v>5</v>
      </c>
      <c r="K27" s="10">
        <f>ROUND('Vendas de Veículos'!K29*(1-'Frota Nacional 2022'!K$21),0)</f>
        <v>3</v>
      </c>
      <c r="L27" s="10">
        <f>ROUND('Vendas de Veículos'!L29*(1-'Frota Nacional 2022'!L$21),0)</f>
        <v>1</v>
      </c>
      <c r="M27" s="10">
        <f>ROUND('Vendas de Veículos'!M29*(1-'Frota Nacional 2022'!M$21),0)</f>
        <v>1</v>
      </c>
      <c r="N27" s="10">
        <f>ROUND('Vendas de Veículos'!N29*(1-'Frota Nacional 2022'!N$21),0)</f>
        <v>1</v>
      </c>
      <c r="O27" s="10">
        <f>ROUND('Vendas de Veículos'!O29*(1-'Frota Nacional 2022'!O$21),0)</f>
        <v>0</v>
      </c>
      <c r="P27" s="10">
        <f>ROUND('Vendas de Veículos'!P29*(1-'Frota Nacional 2022'!P$21),0)</f>
        <v>0</v>
      </c>
      <c r="Q27" s="10">
        <f>ROUND('Vendas de Veículos'!Q29*(1-'Frota Nacional 2022'!Q$21),0)</f>
        <v>2</v>
      </c>
      <c r="R27" s="10">
        <f>ROUND('Vendas de Veículos'!R29*(1-'Frota Nacional 2022'!R$21),0)</f>
        <v>3</v>
      </c>
      <c r="S27" s="10">
        <f>ROUND('Vendas de Veículos'!S29*(1-'Frota Nacional 2022'!S$21),0)</f>
        <v>1</v>
      </c>
      <c r="T27" s="10">
        <f>ROUND('Vendas de Veículos'!T29*(1-'Frota Nacional 2022'!T$21),0)</f>
        <v>6</v>
      </c>
      <c r="U27" s="10">
        <f>ROUND('Vendas de Veículos'!U29*(1-'Frota Nacional 2022'!U$21),0)</f>
        <v>10</v>
      </c>
      <c r="V27" s="10">
        <f>ROUND('Vendas de Veículos'!V29*(1-'Frota Nacional 2022'!V$21),0)</f>
        <v>17</v>
      </c>
      <c r="W27" s="10">
        <f>ROUND('Vendas de Veículos'!W29*(1-'Frota Nacional 2022'!W$21),0)</f>
        <v>2</v>
      </c>
      <c r="X27" s="10">
        <f>ROUND('Vendas de Veículos'!X29*(1-'Frota Nacional 2022'!X$21),0)</f>
        <v>3</v>
      </c>
      <c r="Y27" s="10">
        <f>ROUND('Vendas de Veículos'!Y29*(1-'Frota Nacional 2022'!Y$21),0)</f>
        <v>0</v>
      </c>
      <c r="Z27" s="10">
        <f>ROUND('Vendas de Veículos'!Z29*(1-'Frota Nacional 2022'!Z$21),0)</f>
        <v>1</v>
      </c>
      <c r="AA27" s="10">
        <f>ROUND('Vendas de Veículos'!AA29*(1-'Frota Nacional 2022'!AA$21),0)</f>
        <v>0</v>
      </c>
      <c r="AB27" s="10">
        <f>ROUND('Vendas de Veículos'!AB29*(1-'Frota Nacional 2022'!AB$21),0)</f>
        <v>0</v>
      </c>
      <c r="AC27" s="10">
        <f>ROUND('Vendas de Veículos'!AC29*(1-'Frota Nacional 2022'!AC$21),0)</f>
        <v>0</v>
      </c>
      <c r="AD27" s="10">
        <f>ROUND('Vendas de Veículos'!AD29*(1-'Frota Nacional 2022'!AD$21),0)</f>
        <v>0</v>
      </c>
      <c r="AE27" s="10">
        <f>ROUND('Vendas de Veículos'!AE29*(1-'Frota Nacional 2022'!AE$21),0)</f>
        <v>0</v>
      </c>
      <c r="AF27" s="10">
        <f>ROUND('Vendas de Veículos'!AF29*(1-'Frota Nacional 2022'!AF$21),0)</f>
        <v>0</v>
      </c>
      <c r="AG27" s="10">
        <f>ROUND('Vendas de Veículos'!AG29*(1-'Frota Nacional 2022'!AG$21),0)</f>
        <v>0</v>
      </c>
      <c r="AH27" s="10">
        <f>ROUND('Vendas de Veículos'!AH29*(1-'Frota Nacional 2022'!AH$21),0)</f>
        <v>0</v>
      </c>
      <c r="AI27" s="10">
        <f>ROUND('Vendas de Veículos'!AI29*(1-'Frota Nacional 2022'!AI$21),0)</f>
        <v>0</v>
      </c>
      <c r="AJ27" s="10">
        <f>ROUND('Vendas de Veículos'!AJ29*(1-'Frota Nacional 2022'!AJ$21),0)</f>
        <v>0</v>
      </c>
      <c r="AK27" s="10">
        <f>ROUND('Vendas de Veículos'!AK29*(1-'Frota Nacional 2022'!AK$21),0)</f>
        <v>0</v>
      </c>
      <c r="AL27" s="10">
        <f>ROUND('Vendas de Veículos'!AL29*(1-'Frota Nacional 2022'!AL$21),0)</f>
        <v>0</v>
      </c>
      <c r="AM27" s="10">
        <f>ROUND('Vendas de Veículos'!AM29*(1-'Frota Nacional 2022'!AM$21),0)</f>
        <v>0</v>
      </c>
      <c r="AN27" s="10">
        <f>ROUND('Vendas de Veículos'!AN29*(1-'Frota Nacional 2022'!AN$21),0)</f>
        <v>0</v>
      </c>
      <c r="AO27" s="10">
        <f>ROUND('Vendas de Veículos'!AO29*(1-'Frota Nacional 2022'!AO$21),0)</f>
        <v>0</v>
      </c>
      <c r="AP27" s="10">
        <f>ROUND('Vendas de Veículos'!AP29*(1-'Frota Nacional 2022'!AP$21),0)</f>
        <v>0</v>
      </c>
      <c r="AQ27" s="10">
        <f>ROUND('Vendas de Veículos'!AQ29*(1-'Frota Nacional 2022'!AQ$21),0)</f>
        <v>0</v>
      </c>
      <c r="AR27" s="10">
        <f>ROUND('Vendas de Veículos'!AR29*(1-'Frota Nacional 2022'!AR$21),0)</f>
        <v>0</v>
      </c>
      <c r="AS27" s="10">
        <f>ROUND('Vendas de Veículos'!AS29*(1-'Frota Nacional 2022'!AS$21),0)</f>
        <v>0</v>
      </c>
      <c r="AT27" s="10">
        <f>ROUND('Vendas de Veículos'!AT29*(1-'Frota Nacional 2022'!AT$21),0)</f>
        <v>0</v>
      </c>
      <c r="AU27" s="10">
        <f>ROUND('Vendas de Veículos'!AU29*(1-'Frota Nacional 2022'!AU$21),0)</f>
        <v>0</v>
      </c>
      <c r="AV27" s="10">
        <f>ROUND('Vendas de Veículos'!AV29*(1-'Frota Nacional 2022'!AV$21),0)</f>
        <v>0</v>
      </c>
      <c r="AW27" s="10">
        <f>ROUND('Vendas de Veículos'!AW29*(1-'Frota Nacional 2022'!AW$21),0)</f>
        <v>0</v>
      </c>
      <c r="AX27" s="10">
        <f>ROUND('Vendas de Veículos'!AX29*(1-'Frota Nacional 2022'!AX$21),0)</f>
        <v>0</v>
      </c>
      <c r="AY27" s="10">
        <f>ROUND('Vendas de Veículos'!AY29*(1-'Frota Nacional 2022'!AY$21),0)</f>
        <v>0</v>
      </c>
      <c r="AZ27" s="10">
        <f>ROUND('Vendas de Veículos'!AZ29*(1-'Frota Nacional 2022'!AZ$21),0)</f>
        <v>0</v>
      </c>
      <c r="BA27" s="10">
        <f>ROUND('Vendas de Veículos'!BA29*(1-'Frota Nacional 2022'!BA$21),0)</f>
        <v>0</v>
      </c>
      <c r="BB27" s="10">
        <f>ROUND('Vendas de Veículos'!BB29*(1-'Frota Nacional 2022'!BB$21),0)</f>
        <v>0</v>
      </c>
      <c r="BC27" s="10">
        <f>ROUND('Vendas de Veículos'!BC29*(1-'Frota Nacional 2022'!BC$21),0)</f>
        <v>0</v>
      </c>
      <c r="BD27" s="10">
        <f>ROUND('Vendas de Veículos'!BD29*(1-'Frota Nacional 2022'!BD$21),0)</f>
        <v>0</v>
      </c>
      <c r="BE27" s="10">
        <f>ROUND('Vendas de Veículos'!BE29*(1-'Frota Nacional 2022'!BE$21),0)</f>
        <v>0</v>
      </c>
      <c r="BF27" s="10">
        <f>ROUND('Vendas de Veículos'!BF29*(1-'Frota Nacional 2022'!BF$21),0)</f>
        <v>0</v>
      </c>
      <c r="BG27" s="10">
        <f>ROUND('Vendas de Veículos'!BG29*(1-'Frota Nacional 2022'!BG$21),0)</f>
        <v>0</v>
      </c>
      <c r="BH27" s="10">
        <f>ROUND('Vendas de Veículos'!BH29*(1-'Frota Nacional 2022'!BH$21),0)</f>
        <v>0</v>
      </c>
      <c r="BI27" s="10">
        <f>ROUND('Vendas de Veículos'!BI29*(1-'Frota Nacional 2022'!BI$21),0)</f>
        <v>0</v>
      </c>
      <c r="BJ27" s="10">
        <f>ROUND('Vendas de Veículos'!BJ29*(1-'Frota Nacional 2022'!BJ$21),0)</f>
        <v>0</v>
      </c>
      <c r="BK27" s="10">
        <f>ROUND('Vendas de Veículos'!BK29*(1-'Frota Nacional 2022'!BK$21),0)</f>
        <v>0</v>
      </c>
      <c r="BL27" s="10">
        <f>ROUND('Vendas de Veículos'!BL29*(1-'Frota Nacional 2022'!BL$21),0)</f>
        <v>1</v>
      </c>
      <c r="BM27" s="10">
        <f>ROUND('Vendas de Veículos'!BM29*(1-'Frota Nacional 2022'!BM$21),0)</f>
        <v>3</v>
      </c>
      <c r="BN27" s="10">
        <f>ROUND('Vendas de Veículos'!BN29*(1-'Frota Nacional 2022'!BN$21),0)</f>
        <v>0</v>
      </c>
      <c r="BO27" s="10">
        <f>ROUND('Vendas de Veículos'!BO29*(1-'Frota Nacional 2022'!BO$21),0)</f>
        <v>1</v>
      </c>
      <c r="BP27" s="10">
        <f>ROUND('Vendas de Veículos'!BP29*(1-'Frota Nacional 2022'!BP$21),0)</f>
        <v>0</v>
      </c>
      <c r="BQ27" s="10">
        <f>ROUND('Vendas de Veículos'!BQ29*(1-'Frota Nacional 2022'!BQ$21),0)</f>
        <v>0</v>
      </c>
    </row>
    <row r="28" spans="2:69" x14ac:dyDescent="0.35">
      <c r="B28" s="15" t="s">
        <v>22</v>
      </c>
      <c r="C28" s="15" t="s">
        <v>12</v>
      </c>
      <c r="D28" s="11">
        <f>ROUND('Vendas de Veículos'!D30*(1-'Frota Nacional 2022'!D$21),0)</f>
        <v>0</v>
      </c>
      <c r="E28" s="11">
        <f>ROUND('Vendas de Veículos'!E30*(1-'Frota Nacional 2022'!E$21),0)</f>
        <v>0</v>
      </c>
      <c r="F28" s="11">
        <f>ROUND('Vendas de Veículos'!F30*(1-'Frota Nacional 2022'!F$21),0)</f>
        <v>0</v>
      </c>
      <c r="G28" s="11">
        <f>ROUND('Vendas de Veículos'!G30*(1-'Frota Nacional 2022'!G$21),0)</f>
        <v>0</v>
      </c>
      <c r="H28" s="11">
        <f>ROUND('Vendas de Veículos'!H30*(1-'Frota Nacional 2022'!H$21),0)</f>
        <v>0</v>
      </c>
      <c r="I28" s="11">
        <f>ROUND('Vendas de Veículos'!I30*(1-'Frota Nacional 2022'!I$21),0)</f>
        <v>0</v>
      </c>
      <c r="J28" s="11">
        <f>ROUND('Vendas de Veículos'!J30*(1-'Frota Nacional 2022'!J$21),0)</f>
        <v>0</v>
      </c>
      <c r="K28" s="11">
        <f>ROUND('Vendas de Veículos'!K30*(1-'Frota Nacional 2022'!K$21),0)</f>
        <v>0</v>
      </c>
      <c r="L28" s="11">
        <f>ROUND('Vendas de Veículos'!L30*(1-'Frota Nacional 2022'!L$21),0)</f>
        <v>0</v>
      </c>
      <c r="M28" s="11">
        <f>ROUND('Vendas de Veículos'!M30*(1-'Frota Nacional 2022'!M$21),0)</f>
        <v>0</v>
      </c>
      <c r="N28" s="11">
        <f>ROUND('Vendas de Veículos'!N30*(1-'Frota Nacional 2022'!N$21),0)</f>
        <v>0</v>
      </c>
      <c r="O28" s="11">
        <f>ROUND('Vendas de Veículos'!O30*(1-'Frota Nacional 2022'!O$21),0)</f>
        <v>0</v>
      </c>
      <c r="P28" s="11">
        <f>ROUND('Vendas de Veículos'!P30*(1-'Frota Nacional 2022'!P$21),0)</f>
        <v>0</v>
      </c>
      <c r="Q28" s="11">
        <f>ROUND('Vendas de Veículos'!Q30*(1-'Frota Nacional 2022'!Q$21),0)</f>
        <v>0</v>
      </c>
      <c r="R28" s="11">
        <f>ROUND('Vendas de Veículos'!R30*(1-'Frota Nacional 2022'!R$21),0)</f>
        <v>0</v>
      </c>
      <c r="S28" s="11">
        <f>ROUND('Vendas de Veículos'!S30*(1-'Frota Nacional 2022'!S$21),0)</f>
        <v>0</v>
      </c>
      <c r="T28" s="11">
        <f>ROUND('Vendas de Veículos'!T30*(1-'Frota Nacional 2022'!T$21),0)</f>
        <v>0</v>
      </c>
      <c r="U28" s="11">
        <f>ROUND('Vendas de Veículos'!U30*(1-'Frota Nacional 2022'!U$21),0)</f>
        <v>0</v>
      </c>
      <c r="V28" s="11">
        <f>ROUND('Vendas de Veículos'!V30*(1-'Frota Nacional 2022'!V$21),0)</f>
        <v>0</v>
      </c>
      <c r="W28" s="11">
        <f>ROUND('Vendas de Veículos'!W30*(1-'Frota Nacional 2022'!W$21),0)</f>
        <v>0</v>
      </c>
      <c r="X28" s="11">
        <f>ROUND('Vendas de Veículos'!X30*(1-'Frota Nacional 2022'!X$21),0)</f>
        <v>0</v>
      </c>
      <c r="Y28" s="11">
        <f>ROUND('Vendas de Veículos'!Y30*(1-'Frota Nacional 2022'!Y$21),0)</f>
        <v>0</v>
      </c>
      <c r="Z28" s="11">
        <f>ROUND('Vendas de Veículos'!Z30*(1-'Frota Nacional 2022'!Z$21),0)</f>
        <v>0</v>
      </c>
      <c r="AA28" s="11">
        <f>ROUND('Vendas de Veículos'!AA30*(1-'Frota Nacional 2022'!AA$21),0)</f>
        <v>0</v>
      </c>
      <c r="AB28" s="11">
        <f>ROUND('Vendas de Veículos'!AB30*(1-'Frota Nacional 2022'!AB$21),0)</f>
        <v>1</v>
      </c>
      <c r="AC28" s="11">
        <f>ROUND('Vendas de Veículos'!AC30*(1-'Frota Nacional 2022'!AC$21),0)</f>
        <v>1</v>
      </c>
      <c r="AD28" s="11">
        <f>ROUND('Vendas de Veículos'!AD30*(1-'Frota Nacional 2022'!AD$21),0)</f>
        <v>0</v>
      </c>
      <c r="AE28" s="11">
        <f>ROUND('Vendas de Veículos'!AE30*(1-'Frota Nacional 2022'!AE$21),0)</f>
        <v>3</v>
      </c>
      <c r="AF28" s="11">
        <f>ROUND('Vendas de Veículos'!AF30*(1-'Frota Nacional 2022'!AF$21),0)</f>
        <v>0</v>
      </c>
      <c r="AG28" s="11">
        <f>ROUND('Vendas de Veículos'!AG30*(1-'Frota Nacional 2022'!AG$21),0)</f>
        <v>0</v>
      </c>
      <c r="AH28" s="11">
        <f>ROUND('Vendas de Veículos'!AH30*(1-'Frota Nacional 2022'!AH$21),0)</f>
        <v>0</v>
      </c>
      <c r="AI28" s="11">
        <f>ROUND('Vendas de Veículos'!AI30*(1-'Frota Nacional 2022'!AI$21),0)</f>
        <v>0</v>
      </c>
      <c r="AJ28" s="11">
        <f>ROUND('Vendas de Veículos'!AJ30*(1-'Frota Nacional 2022'!AJ$21),0)</f>
        <v>0</v>
      </c>
      <c r="AK28" s="11">
        <f>ROUND('Vendas de Veículos'!AK30*(1-'Frota Nacional 2022'!AK$21),0)</f>
        <v>0</v>
      </c>
      <c r="AL28" s="11">
        <f>ROUND('Vendas de Veículos'!AL30*(1-'Frota Nacional 2022'!AL$21),0)</f>
        <v>0</v>
      </c>
      <c r="AM28" s="11">
        <f>ROUND('Vendas de Veículos'!AM30*(1-'Frota Nacional 2022'!AM$21),0)</f>
        <v>0</v>
      </c>
      <c r="AN28" s="11">
        <f>ROUND('Vendas de Veículos'!AN30*(1-'Frota Nacional 2022'!AN$21),0)</f>
        <v>0</v>
      </c>
      <c r="AO28" s="11">
        <f>ROUND('Vendas de Veículos'!AO30*(1-'Frota Nacional 2022'!AO$21),0)</f>
        <v>0</v>
      </c>
      <c r="AP28" s="11">
        <f>ROUND('Vendas de Veículos'!AP30*(1-'Frota Nacional 2022'!AP$21),0)</f>
        <v>0</v>
      </c>
      <c r="AQ28" s="11">
        <f>ROUND('Vendas de Veículos'!AQ30*(1-'Frota Nacional 2022'!AQ$21),0)</f>
        <v>0</v>
      </c>
      <c r="AR28" s="11">
        <f>ROUND('Vendas de Veículos'!AR30*(1-'Frota Nacional 2022'!AR$21),0)</f>
        <v>0</v>
      </c>
      <c r="AS28" s="11">
        <f>ROUND('Vendas de Veículos'!AS30*(1-'Frota Nacional 2022'!AS$21),0)</f>
        <v>0</v>
      </c>
      <c r="AT28" s="11">
        <f>ROUND('Vendas de Veículos'!AT30*(1-'Frota Nacional 2022'!AT$21),0)</f>
        <v>0</v>
      </c>
      <c r="AU28" s="11">
        <f>ROUND('Vendas de Veículos'!AU30*(1-'Frota Nacional 2022'!AU$21),0)</f>
        <v>0</v>
      </c>
      <c r="AV28" s="11">
        <f>ROUND('Vendas de Veículos'!AV30*(1-'Frota Nacional 2022'!AV$21),0)</f>
        <v>0</v>
      </c>
      <c r="AW28" s="11">
        <f>ROUND('Vendas de Veículos'!AW30*(1-'Frota Nacional 2022'!AW$21),0)</f>
        <v>0</v>
      </c>
      <c r="AX28" s="11">
        <f>ROUND('Vendas de Veículos'!AX30*(1-'Frota Nacional 2022'!AX$21),0)</f>
        <v>0</v>
      </c>
      <c r="AY28" s="11">
        <f>ROUND('Vendas de Veículos'!AY30*(1-'Frota Nacional 2022'!AY$21),0)</f>
        <v>0</v>
      </c>
      <c r="AZ28" s="11">
        <f>ROUND('Vendas de Veículos'!AZ30*(1-'Frota Nacional 2022'!AZ$21),0)</f>
        <v>0</v>
      </c>
      <c r="BA28" s="11">
        <f>ROUND('Vendas de Veículos'!BA30*(1-'Frota Nacional 2022'!BA$21),0)</f>
        <v>0</v>
      </c>
      <c r="BB28" s="11">
        <f>ROUND('Vendas de Veículos'!BB30*(1-'Frota Nacional 2022'!BB$21),0)</f>
        <v>0</v>
      </c>
      <c r="BC28" s="11">
        <f>ROUND('Vendas de Veículos'!BC30*(1-'Frota Nacional 2022'!BC$21),0)</f>
        <v>0</v>
      </c>
      <c r="BD28" s="11">
        <f>ROUND('Vendas de Veículos'!BD30*(1-'Frota Nacional 2022'!BD$21),0)</f>
        <v>0</v>
      </c>
      <c r="BE28" s="11">
        <f>ROUND('Vendas de Veículos'!BE30*(1-'Frota Nacional 2022'!BE$21),0)</f>
        <v>0</v>
      </c>
      <c r="BF28" s="11">
        <f>ROUND('Vendas de Veículos'!BF30*(1-'Frota Nacional 2022'!BF$21),0)</f>
        <v>0</v>
      </c>
      <c r="BG28" s="11">
        <f>ROUND('Vendas de Veículos'!BG30*(1-'Frota Nacional 2022'!BG$21),0)</f>
        <v>0</v>
      </c>
      <c r="BH28" s="11">
        <f>ROUND('Vendas de Veículos'!BH30*(1-'Frota Nacional 2022'!BH$21),0)</f>
        <v>0</v>
      </c>
      <c r="BI28" s="11">
        <f>ROUND('Vendas de Veículos'!BI30*(1-'Frota Nacional 2022'!BI$21),0)</f>
        <v>0</v>
      </c>
      <c r="BJ28" s="11">
        <f>ROUND('Vendas de Veículos'!BJ30*(1-'Frota Nacional 2022'!BJ$21),0)</f>
        <v>0</v>
      </c>
      <c r="BK28" s="11">
        <f>ROUND('Vendas de Veículos'!BK30*(1-'Frota Nacional 2022'!BK$21),0)</f>
        <v>0</v>
      </c>
      <c r="BL28" s="11">
        <f>ROUND('Vendas de Veículos'!BL30*(1-'Frota Nacional 2022'!BL$21),0)</f>
        <v>0</v>
      </c>
      <c r="BM28" s="11">
        <f>ROUND('Vendas de Veículos'!BM30*(1-'Frota Nacional 2022'!BM$21),0)</f>
        <v>0</v>
      </c>
      <c r="BN28" s="11">
        <f>ROUND('Vendas de Veículos'!BN30*(1-'Frota Nacional 2022'!BN$21),0)</f>
        <v>0</v>
      </c>
      <c r="BO28" s="11">
        <f>ROUND('Vendas de Veículos'!BO30*(1-'Frota Nacional 2022'!BO$21),0)</f>
        <v>0</v>
      </c>
      <c r="BP28" s="11">
        <f>ROUND('Vendas de Veículos'!BP30*(1-'Frota Nacional 2022'!BP$21),0)</f>
        <v>0</v>
      </c>
      <c r="BQ28" s="11">
        <f>ROUND('Vendas de Veículos'!BQ30*(1-'Frota Nacional 2022'!BQ$21),0)</f>
        <v>0</v>
      </c>
    </row>
    <row r="29" spans="2:69" x14ac:dyDescent="0.35">
      <c r="B29" s="15" t="s">
        <v>22</v>
      </c>
      <c r="C29" s="15" t="s">
        <v>14</v>
      </c>
      <c r="D29" s="10">
        <f>ROUND('Vendas de Veículos'!D31*(1-'Frota Nacional 2022'!D$21),0)</f>
        <v>0</v>
      </c>
      <c r="E29" s="10">
        <f>ROUND('Vendas de Veículos'!E31*(1-'Frota Nacional 2022'!E$21),0)</f>
        <v>0</v>
      </c>
      <c r="F29" s="10">
        <f>ROUND('Vendas de Veículos'!F31*(1-'Frota Nacional 2022'!F$21),0)</f>
        <v>0</v>
      </c>
      <c r="G29" s="10">
        <f>ROUND('Vendas de Veículos'!G31*(1-'Frota Nacional 2022'!G$21),0)</f>
        <v>0</v>
      </c>
      <c r="H29" s="10">
        <f>ROUND('Vendas de Veículos'!H31*(1-'Frota Nacional 2022'!H$21),0)</f>
        <v>0</v>
      </c>
      <c r="I29" s="10">
        <f>ROUND('Vendas de Veículos'!I31*(1-'Frota Nacional 2022'!I$21),0)</f>
        <v>0</v>
      </c>
      <c r="J29" s="10">
        <f>ROUND('Vendas de Veículos'!J31*(1-'Frota Nacional 2022'!J$21),0)</f>
        <v>0</v>
      </c>
      <c r="K29" s="10">
        <f>ROUND('Vendas de Veículos'!K31*(1-'Frota Nacional 2022'!K$21),0)</f>
        <v>0</v>
      </c>
      <c r="L29" s="10">
        <f>ROUND('Vendas de Veículos'!L31*(1-'Frota Nacional 2022'!L$21),0)</f>
        <v>0</v>
      </c>
      <c r="M29" s="10">
        <f>ROUND('Vendas de Veículos'!M31*(1-'Frota Nacional 2022'!M$21),0)</f>
        <v>0</v>
      </c>
      <c r="N29" s="10">
        <f>ROUND('Vendas de Veículos'!N31*(1-'Frota Nacional 2022'!N$21),0)</f>
        <v>0</v>
      </c>
      <c r="O29" s="10">
        <f>ROUND('Vendas de Veículos'!O31*(1-'Frota Nacional 2022'!O$21),0)</f>
        <v>0</v>
      </c>
      <c r="P29" s="10">
        <f>ROUND('Vendas de Veículos'!P31*(1-'Frota Nacional 2022'!P$21),0)</f>
        <v>0</v>
      </c>
      <c r="Q29" s="10">
        <f>ROUND('Vendas de Veículos'!Q31*(1-'Frota Nacional 2022'!Q$21),0)</f>
        <v>0</v>
      </c>
      <c r="R29" s="10">
        <f>ROUND('Vendas de Veículos'!R31*(1-'Frota Nacional 2022'!R$21),0)</f>
        <v>0</v>
      </c>
      <c r="S29" s="10">
        <f>ROUND('Vendas de Veículos'!S31*(1-'Frota Nacional 2022'!S$21),0)</f>
        <v>0</v>
      </c>
      <c r="T29" s="10">
        <f>ROUND('Vendas de Veículos'!T31*(1-'Frota Nacional 2022'!T$21),0)</f>
        <v>0</v>
      </c>
      <c r="U29" s="10">
        <f>ROUND('Vendas de Veículos'!U31*(1-'Frota Nacional 2022'!U$21),0)</f>
        <v>0</v>
      </c>
      <c r="V29" s="10">
        <f>ROUND('Vendas de Veículos'!V31*(1-'Frota Nacional 2022'!V$21),0)</f>
        <v>0</v>
      </c>
      <c r="W29" s="10">
        <f>ROUND('Vendas de Veículos'!W31*(1-'Frota Nacional 2022'!W$21),0)</f>
        <v>0</v>
      </c>
      <c r="X29" s="10">
        <f>ROUND('Vendas de Veículos'!X31*(1-'Frota Nacional 2022'!X$21),0)</f>
        <v>0</v>
      </c>
      <c r="Y29" s="10">
        <f>ROUND('Vendas de Veículos'!Y31*(1-'Frota Nacional 2022'!Y$21),0)</f>
        <v>0</v>
      </c>
      <c r="Z29" s="10">
        <f>ROUND('Vendas de Veículos'!Z31*(1-'Frota Nacional 2022'!Z$21),0)</f>
        <v>0</v>
      </c>
      <c r="AA29" s="10">
        <f>ROUND('Vendas de Veículos'!AA31*(1-'Frota Nacional 2022'!AA$21),0)</f>
        <v>0</v>
      </c>
      <c r="AB29" s="10">
        <f>ROUND('Vendas de Veículos'!AB31*(1-'Frota Nacional 2022'!AB$21),0)</f>
        <v>0</v>
      </c>
      <c r="AC29" s="10">
        <f>ROUND('Vendas de Veículos'!AC31*(1-'Frota Nacional 2022'!AC$21),0)</f>
        <v>0</v>
      </c>
      <c r="AD29" s="10">
        <f>ROUND('Vendas de Veículos'!AD31*(1-'Frota Nacional 2022'!AD$21),0)</f>
        <v>0</v>
      </c>
      <c r="AE29" s="10">
        <f>ROUND('Vendas de Veículos'!AE31*(1-'Frota Nacional 2022'!AE$21),0)</f>
        <v>0</v>
      </c>
      <c r="AF29" s="10">
        <f>ROUND('Vendas de Veículos'!AF31*(1-'Frota Nacional 2022'!AF$21),0)</f>
        <v>0</v>
      </c>
      <c r="AG29" s="10">
        <f>ROUND('Vendas de Veículos'!AG31*(1-'Frota Nacional 2022'!AG$21),0)</f>
        <v>0</v>
      </c>
      <c r="AH29" s="10">
        <f>ROUND('Vendas de Veículos'!AH31*(1-'Frota Nacional 2022'!AH$21),0)</f>
        <v>0</v>
      </c>
      <c r="AI29" s="10">
        <f>ROUND('Vendas de Veículos'!AI31*(1-'Frota Nacional 2022'!AI$21),0)</f>
        <v>0</v>
      </c>
      <c r="AJ29" s="10">
        <f>ROUND('Vendas de Veículos'!AJ31*(1-'Frota Nacional 2022'!AJ$21),0)</f>
        <v>0</v>
      </c>
      <c r="AK29" s="10">
        <f>ROUND('Vendas de Veículos'!AK31*(1-'Frota Nacional 2022'!AK$21),0)</f>
        <v>0</v>
      </c>
      <c r="AL29" s="10">
        <f>ROUND('Vendas de Veículos'!AL31*(1-'Frota Nacional 2022'!AL$21),0)</f>
        <v>0</v>
      </c>
      <c r="AM29" s="10">
        <f>ROUND('Vendas de Veículos'!AM31*(1-'Frota Nacional 2022'!AM$21),0)</f>
        <v>0</v>
      </c>
      <c r="AN29" s="10">
        <f>ROUND('Vendas de Veículos'!AN31*(1-'Frota Nacional 2022'!AN$21),0)</f>
        <v>0</v>
      </c>
      <c r="AO29" s="10">
        <f>ROUND('Vendas de Veículos'!AO31*(1-'Frota Nacional 2022'!AO$21),0)</f>
        <v>0</v>
      </c>
      <c r="AP29" s="10">
        <f>ROUND('Vendas de Veículos'!AP31*(1-'Frota Nacional 2022'!AP$21),0)</f>
        <v>0</v>
      </c>
      <c r="AQ29" s="10">
        <f>ROUND('Vendas de Veículos'!AQ31*(1-'Frota Nacional 2022'!AQ$21),0)</f>
        <v>0</v>
      </c>
      <c r="AR29" s="10">
        <f>ROUND('Vendas de Veículos'!AR31*(1-'Frota Nacional 2022'!AR$21),0)</f>
        <v>0</v>
      </c>
      <c r="AS29" s="10">
        <f>ROUND('Vendas de Veículos'!AS31*(1-'Frota Nacional 2022'!AS$21),0)</f>
        <v>0</v>
      </c>
      <c r="AT29" s="10">
        <f>ROUND('Vendas de Veículos'!AT31*(1-'Frota Nacional 2022'!AT$21),0)</f>
        <v>0</v>
      </c>
      <c r="AU29" s="10">
        <f>ROUND('Vendas de Veículos'!AU31*(1-'Frota Nacional 2022'!AU$21),0)</f>
        <v>0</v>
      </c>
      <c r="AV29" s="10">
        <f>ROUND('Vendas de Veículos'!AV31*(1-'Frota Nacional 2022'!AV$21),0)</f>
        <v>0</v>
      </c>
      <c r="AW29" s="10">
        <f>ROUND('Vendas de Veículos'!AW31*(1-'Frota Nacional 2022'!AW$21),0)</f>
        <v>0</v>
      </c>
      <c r="AX29" s="10">
        <f>ROUND('Vendas de Veículos'!AX31*(1-'Frota Nacional 2022'!AX$21),0)</f>
        <v>0</v>
      </c>
      <c r="AY29" s="10">
        <f>ROUND('Vendas de Veículos'!AY31*(1-'Frota Nacional 2022'!AY$21),0)</f>
        <v>0</v>
      </c>
      <c r="AZ29" s="10">
        <f>ROUND('Vendas de Veículos'!AZ31*(1-'Frota Nacional 2022'!AZ$21),0)</f>
        <v>13</v>
      </c>
      <c r="BA29" s="10">
        <f>ROUND('Vendas de Veículos'!BA31*(1-'Frota Nacional 2022'!BA$21),0)</f>
        <v>3</v>
      </c>
      <c r="BB29" s="10">
        <f>ROUND('Vendas de Veículos'!BB31*(1-'Frota Nacional 2022'!BB$21),0)</f>
        <v>2</v>
      </c>
      <c r="BC29" s="10">
        <f>ROUND('Vendas de Veículos'!BC31*(1-'Frota Nacional 2022'!BC$21),0)</f>
        <v>1</v>
      </c>
      <c r="BD29" s="10">
        <f>ROUND('Vendas de Veículos'!BD31*(1-'Frota Nacional 2022'!BD$21),0)</f>
        <v>11</v>
      </c>
      <c r="BE29" s="10">
        <f>ROUND('Vendas de Veículos'!BE31*(1-'Frota Nacional 2022'!BE$21),0)</f>
        <v>3</v>
      </c>
      <c r="BF29" s="10">
        <f>ROUND('Vendas de Veículos'!BF31*(1-'Frota Nacional 2022'!BF$21),0)</f>
        <v>3</v>
      </c>
      <c r="BG29" s="10">
        <f>ROUND('Vendas de Veículos'!BG31*(1-'Frota Nacional 2022'!BG$21),0)</f>
        <v>91</v>
      </c>
      <c r="BH29" s="10">
        <f>ROUND('Vendas de Veículos'!BH31*(1-'Frota Nacional 2022'!BH$21),0)</f>
        <v>115</v>
      </c>
      <c r="BI29" s="10">
        <f>ROUND('Vendas de Veículos'!BI31*(1-'Frota Nacional 2022'!BI$21),0)</f>
        <v>0</v>
      </c>
      <c r="BJ29" s="10">
        <f>ROUND('Vendas de Veículos'!BJ31*(1-'Frota Nacional 2022'!BJ$21),0)</f>
        <v>13</v>
      </c>
      <c r="BK29" s="10">
        <f>ROUND('Vendas de Veículos'!BK31*(1-'Frota Nacional 2022'!BK$21),0)</f>
        <v>15</v>
      </c>
      <c r="BL29" s="10">
        <f>ROUND('Vendas de Veículos'!BL31*(1-'Frota Nacional 2022'!BL$21),0)</f>
        <v>2</v>
      </c>
      <c r="BM29" s="10">
        <f>ROUND('Vendas de Veículos'!BM31*(1-'Frota Nacional 2022'!BM$21),0)</f>
        <v>4</v>
      </c>
      <c r="BN29" s="10">
        <f>ROUND('Vendas de Veículos'!BN31*(1-'Frota Nacional 2022'!BN$21),0)</f>
        <v>37</v>
      </c>
      <c r="BO29" s="10">
        <f>ROUND('Vendas de Veículos'!BO31*(1-'Frota Nacional 2022'!BO$21),0)</f>
        <v>18</v>
      </c>
      <c r="BP29" s="10">
        <f>ROUND('Vendas de Veículos'!BP31*(1-'Frota Nacional 2022'!BP$21),0)</f>
        <v>20</v>
      </c>
      <c r="BQ29" s="10">
        <f>ROUND('Vendas de Veículos'!BQ31*(1-'Frota Nacional 2022'!BQ$21),0)</f>
        <v>35</v>
      </c>
    </row>
    <row r="30" spans="2:69" x14ac:dyDescent="0.35">
      <c r="B30" s="15" t="s">
        <v>22</v>
      </c>
      <c r="C30" s="15" t="s">
        <v>21</v>
      </c>
      <c r="D30" s="11">
        <f>ROUND('Vendas de Veículos'!D32*(1-'Frota Nacional 2022'!D$21),0)</f>
        <v>0</v>
      </c>
      <c r="E30" s="11">
        <f>ROUND('Vendas de Veículos'!E32*(1-'Frota Nacional 2022'!E$21),0)</f>
        <v>0</v>
      </c>
      <c r="F30" s="11">
        <f>ROUND('Vendas de Veículos'!F32*(1-'Frota Nacional 2022'!F$21),0)</f>
        <v>0</v>
      </c>
      <c r="G30" s="11">
        <f>ROUND('Vendas de Veículos'!G32*(1-'Frota Nacional 2022'!G$21),0)</f>
        <v>0</v>
      </c>
      <c r="H30" s="11">
        <f>ROUND('Vendas de Veículos'!H32*(1-'Frota Nacional 2022'!H$21),0)</f>
        <v>0</v>
      </c>
      <c r="I30" s="11">
        <f>ROUND('Vendas de Veículos'!I32*(1-'Frota Nacional 2022'!I$21),0)</f>
        <v>0</v>
      </c>
      <c r="J30" s="11">
        <f>ROUND('Vendas de Veículos'!J32*(1-'Frota Nacional 2022'!J$21),0)</f>
        <v>0</v>
      </c>
      <c r="K30" s="11">
        <f>ROUND('Vendas de Veículos'!K32*(1-'Frota Nacional 2022'!K$21),0)</f>
        <v>0</v>
      </c>
      <c r="L30" s="11">
        <f>ROUND('Vendas de Veículos'!L32*(1-'Frota Nacional 2022'!L$21),0)</f>
        <v>0</v>
      </c>
      <c r="M30" s="11">
        <f>ROUND('Vendas de Veículos'!M32*(1-'Frota Nacional 2022'!M$21),0)</f>
        <v>0</v>
      </c>
      <c r="N30" s="11">
        <f>ROUND('Vendas de Veículos'!N32*(1-'Frota Nacional 2022'!N$21),0)</f>
        <v>0</v>
      </c>
      <c r="O30" s="11">
        <f>ROUND('Vendas de Veículos'!O32*(1-'Frota Nacional 2022'!O$21),0)</f>
        <v>0</v>
      </c>
      <c r="P30" s="11">
        <f>ROUND('Vendas de Veículos'!P32*(1-'Frota Nacional 2022'!P$21),0)</f>
        <v>0</v>
      </c>
      <c r="Q30" s="11">
        <f>ROUND('Vendas de Veículos'!Q32*(1-'Frota Nacional 2022'!Q$21),0)</f>
        <v>0</v>
      </c>
      <c r="R30" s="11">
        <f>ROUND('Vendas de Veículos'!R32*(1-'Frota Nacional 2022'!R$21),0)</f>
        <v>0</v>
      </c>
      <c r="S30" s="11">
        <f>ROUND('Vendas de Veículos'!S32*(1-'Frota Nacional 2022'!S$21),0)</f>
        <v>0</v>
      </c>
      <c r="T30" s="11">
        <f>ROUND('Vendas de Veículos'!T32*(1-'Frota Nacional 2022'!T$21),0)</f>
        <v>0</v>
      </c>
      <c r="U30" s="11">
        <f>ROUND('Vendas de Veículos'!U32*(1-'Frota Nacional 2022'!U$21),0)</f>
        <v>0</v>
      </c>
      <c r="V30" s="11">
        <f>ROUND('Vendas de Veículos'!V32*(1-'Frota Nacional 2022'!V$21),0)</f>
        <v>0</v>
      </c>
      <c r="W30" s="11">
        <f>ROUND('Vendas de Veículos'!W32*(1-'Frota Nacional 2022'!W$21),0)</f>
        <v>0</v>
      </c>
      <c r="X30" s="11">
        <f>ROUND('Vendas de Veículos'!X32*(1-'Frota Nacional 2022'!X$21),0)</f>
        <v>0</v>
      </c>
      <c r="Y30" s="11">
        <f>ROUND('Vendas de Veículos'!Y32*(1-'Frota Nacional 2022'!Y$21),0)</f>
        <v>0</v>
      </c>
      <c r="Z30" s="11">
        <f>ROUND('Vendas de Veículos'!Z32*(1-'Frota Nacional 2022'!Z$21),0)</f>
        <v>0</v>
      </c>
      <c r="AA30" s="11">
        <f>ROUND('Vendas de Veículos'!AA32*(1-'Frota Nacional 2022'!AA$21),0)</f>
        <v>0</v>
      </c>
      <c r="AB30" s="11">
        <f>ROUND('Vendas de Veículos'!AB32*(1-'Frota Nacional 2022'!AB$21),0)</f>
        <v>0</v>
      </c>
      <c r="AC30" s="11">
        <f>ROUND('Vendas de Veículos'!AC32*(1-'Frota Nacional 2022'!AC$21),0)</f>
        <v>0</v>
      </c>
      <c r="AD30" s="11">
        <f>ROUND('Vendas de Veículos'!AD32*(1-'Frota Nacional 2022'!AD$21),0)</f>
        <v>0</v>
      </c>
      <c r="AE30" s="11">
        <f>ROUND('Vendas de Veículos'!AE32*(1-'Frota Nacional 2022'!AE$21),0)</f>
        <v>0</v>
      </c>
      <c r="AF30" s="11">
        <f>ROUND('Vendas de Veículos'!AF32*(1-'Frota Nacional 2022'!AF$21),0)</f>
        <v>0</v>
      </c>
      <c r="AG30" s="11">
        <f>ROUND('Vendas de Veículos'!AG32*(1-'Frota Nacional 2022'!AG$21),0)</f>
        <v>0</v>
      </c>
      <c r="AH30" s="11">
        <f>ROUND('Vendas de Veículos'!AH32*(1-'Frota Nacional 2022'!AH$21),0)</f>
        <v>0</v>
      </c>
      <c r="AI30" s="11">
        <f>ROUND('Vendas de Veículos'!AI32*(1-'Frota Nacional 2022'!AI$21),0)</f>
        <v>0</v>
      </c>
      <c r="AJ30" s="11">
        <f>ROUND('Vendas de Veículos'!AJ32*(1-'Frota Nacional 2022'!AJ$21),0)</f>
        <v>0</v>
      </c>
      <c r="AK30" s="11">
        <f>ROUND('Vendas de Veículos'!AK32*(1-'Frota Nacional 2022'!AK$21),0)</f>
        <v>0</v>
      </c>
      <c r="AL30" s="11">
        <f>ROUND('Vendas de Veículos'!AL32*(1-'Frota Nacional 2022'!AL$21),0)</f>
        <v>0</v>
      </c>
      <c r="AM30" s="11">
        <f>ROUND('Vendas de Veículos'!AM32*(1-'Frota Nacional 2022'!AM$21),0)</f>
        <v>0</v>
      </c>
      <c r="AN30" s="11">
        <f>ROUND('Vendas de Veículos'!AN32*(1-'Frota Nacional 2022'!AN$21),0)</f>
        <v>0</v>
      </c>
      <c r="AO30" s="11">
        <f>ROUND('Vendas de Veículos'!AO32*(1-'Frota Nacional 2022'!AO$21),0)</f>
        <v>0</v>
      </c>
      <c r="AP30" s="11">
        <f>ROUND('Vendas de Veículos'!AP32*(1-'Frota Nacional 2022'!AP$21),0)</f>
        <v>0</v>
      </c>
      <c r="AQ30" s="11">
        <f>ROUND('Vendas de Veículos'!AQ32*(1-'Frota Nacional 2022'!AQ$21),0)</f>
        <v>0</v>
      </c>
      <c r="AR30" s="11">
        <f>ROUND('Vendas de Veículos'!AR32*(1-'Frota Nacional 2022'!AR$21),0)</f>
        <v>0</v>
      </c>
      <c r="AS30" s="11">
        <f>ROUND('Vendas de Veículos'!AS32*(1-'Frota Nacional 2022'!AS$21),0)</f>
        <v>0</v>
      </c>
      <c r="AT30" s="11">
        <f>ROUND('Vendas de Veículos'!AT32*(1-'Frota Nacional 2022'!AT$21),0)</f>
        <v>0</v>
      </c>
      <c r="AU30" s="11">
        <f>ROUND('Vendas de Veículos'!AU32*(1-'Frota Nacional 2022'!AU$21),0)</f>
        <v>0</v>
      </c>
      <c r="AV30" s="11">
        <f>ROUND('Vendas de Veículos'!AV32*(1-'Frota Nacional 2022'!AV$21),0)</f>
        <v>0</v>
      </c>
      <c r="AW30" s="11">
        <f>ROUND('Vendas de Veículos'!AW32*(1-'Frota Nacional 2022'!AW$21),0)</f>
        <v>0</v>
      </c>
      <c r="AX30" s="11">
        <f>ROUND('Vendas de Veículos'!AX32*(1-'Frota Nacional 2022'!AX$21),0)</f>
        <v>0</v>
      </c>
      <c r="AY30" s="11">
        <f>ROUND('Vendas de Veículos'!AY32*(1-'Frota Nacional 2022'!AY$21),0)</f>
        <v>0</v>
      </c>
      <c r="AZ30" s="11">
        <f>ROUND('Vendas de Veículos'!AZ32*(1-'Frota Nacional 2022'!AZ$21),0)</f>
        <v>4</v>
      </c>
      <c r="BA30" s="11">
        <f>ROUND('Vendas de Veículos'!BA32*(1-'Frota Nacional 2022'!BA$21),0)</f>
        <v>2</v>
      </c>
      <c r="BB30" s="11">
        <f>ROUND('Vendas de Veículos'!BB32*(1-'Frota Nacional 2022'!BB$21),0)</f>
        <v>2</v>
      </c>
      <c r="BC30" s="11">
        <f>ROUND('Vendas de Veículos'!BC32*(1-'Frota Nacional 2022'!BC$21),0)</f>
        <v>0</v>
      </c>
      <c r="BD30" s="11">
        <f>ROUND('Vendas de Veículos'!BD32*(1-'Frota Nacional 2022'!BD$21),0)</f>
        <v>3</v>
      </c>
      <c r="BE30" s="11">
        <f>ROUND('Vendas de Veículos'!BE32*(1-'Frota Nacional 2022'!BE$21),0)</f>
        <v>1</v>
      </c>
      <c r="BF30" s="11">
        <f>ROUND('Vendas de Veículos'!BF32*(1-'Frota Nacional 2022'!BF$21),0)</f>
        <v>0</v>
      </c>
      <c r="BG30" s="11">
        <f>ROUND('Vendas de Veículos'!BG32*(1-'Frota Nacional 2022'!BG$21),0)</f>
        <v>0</v>
      </c>
      <c r="BH30" s="11">
        <f>ROUND('Vendas de Veículos'!BH32*(1-'Frota Nacional 2022'!BH$21),0)</f>
        <v>0</v>
      </c>
      <c r="BI30" s="11">
        <f>ROUND('Vendas de Veículos'!BI32*(1-'Frota Nacional 2022'!BI$21),0)</f>
        <v>0</v>
      </c>
      <c r="BJ30" s="11">
        <f>ROUND('Vendas de Veículos'!BJ32*(1-'Frota Nacional 2022'!BJ$21),0)</f>
        <v>1</v>
      </c>
      <c r="BK30" s="11">
        <f>ROUND('Vendas de Veículos'!BK32*(1-'Frota Nacional 2022'!BK$21),0)</f>
        <v>2</v>
      </c>
      <c r="BL30" s="11">
        <f>ROUND('Vendas de Veículos'!BL32*(1-'Frota Nacional 2022'!BL$21),0)</f>
        <v>0</v>
      </c>
      <c r="BM30" s="11">
        <f>ROUND('Vendas de Veículos'!BM32*(1-'Frota Nacional 2022'!BM$21),0)</f>
        <v>0</v>
      </c>
      <c r="BN30" s="11">
        <f>ROUND('Vendas de Veículos'!BN32*(1-'Frota Nacional 2022'!BN$21),0)</f>
        <v>0</v>
      </c>
      <c r="BO30" s="11">
        <f>ROUND('Vendas de Veículos'!BO32*(1-'Frota Nacional 2022'!BO$21),0)</f>
        <v>0</v>
      </c>
      <c r="BP30" s="11">
        <f>ROUND('Vendas de Veículos'!BP32*(1-'Frota Nacional 2022'!BP$21),0)</f>
        <v>2</v>
      </c>
      <c r="BQ30" s="11">
        <f>ROUND('Vendas de Veículos'!BQ32*(1-'Frota Nacional 2022'!BQ$21),0)</f>
        <v>0</v>
      </c>
    </row>
    <row r="31" spans="2:69" x14ac:dyDescent="0.35">
      <c r="B31" s="15" t="s">
        <v>22</v>
      </c>
      <c r="C31" s="15" t="s">
        <v>19</v>
      </c>
      <c r="D31" s="11">
        <f>ROUND('Vendas de Veículos'!D33*(1-'Frota Nacional 2022'!D$21),0)</f>
        <v>44</v>
      </c>
      <c r="E31" s="11">
        <f>ROUND('Vendas de Veículos'!E33*(1-'Frota Nacional 2022'!E$21),0)</f>
        <v>85</v>
      </c>
      <c r="F31" s="11">
        <f>ROUND('Vendas de Veículos'!F33*(1-'Frota Nacional 2022'!F$21),0)</f>
        <v>8</v>
      </c>
      <c r="G31" s="11">
        <f>ROUND('Vendas de Veículos'!G33*(1-'Frota Nacional 2022'!G$21),0)</f>
        <v>104</v>
      </c>
      <c r="H31" s="11">
        <f>ROUND('Vendas de Veículos'!H33*(1-'Frota Nacional 2022'!H$21),0)</f>
        <v>9</v>
      </c>
      <c r="I31" s="11">
        <f>ROUND('Vendas de Veículos'!I33*(1-'Frota Nacional 2022'!I$21),0)</f>
        <v>116</v>
      </c>
      <c r="J31" s="11">
        <f>ROUND('Vendas de Veículos'!J33*(1-'Frota Nacional 2022'!J$21),0)</f>
        <v>91</v>
      </c>
      <c r="K31" s="11">
        <f>ROUND('Vendas de Veículos'!K33*(1-'Frota Nacional 2022'!K$21),0)</f>
        <v>110</v>
      </c>
      <c r="L31" s="11">
        <f>ROUND('Vendas de Veículos'!L33*(1-'Frota Nacional 2022'!L$21),0)</f>
        <v>138</v>
      </c>
      <c r="M31" s="11">
        <f>ROUND('Vendas de Veículos'!M33*(1-'Frota Nacional 2022'!M$21),0)</f>
        <v>186</v>
      </c>
      <c r="N31" s="11">
        <f>ROUND('Vendas de Veículos'!N33*(1-'Frota Nacional 2022'!N$21),0)</f>
        <v>268</v>
      </c>
      <c r="O31" s="11">
        <f>ROUND('Vendas de Veículos'!O33*(1-'Frota Nacional 2022'!O$21),0)</f>
        <v>429</v>
      </c>
      <c r="P31" s="11">
        <f>ROUND('Vendas de Veículos'!P33*(1-'Frota Nacional 2022'!P$21),0)</f>
        <v>376</v>
      </c>
      <c r="Q31" s="11">
        <f>ROUND('Vendas de Veículos'!Q33*(1-'Frota Nacional 2022'!Q$21),0)</f>
        <v>3</v>
      </c>
      <c r="R31" s="11">
        <f>ROUND('Vendas de Veículos'!R33*(1-'Frota Nacional 2022'!R$21),0)</f>
        <v>342</v>
      </c>
      <c r="S31" s="11">
        <f>ROUND('Vendas de Veículos'!S33*(1-'Frota Nacional 2022'!S$21),0)</f>
        <v>365</v>
      </c>
      <c r="T31" s="11">
        <f>ROUND('Vendas de Veículos'!T33*(1-'Frota Nacional 2022'!T$21),0)</f>
        <v>598</v>
      </c>
      <c r="U31" s="11">
        <f>ROUND('Vendas de Veículos'!U33*(1-'Frota Nacional 2022'!U$21),0)</f>
        <v>73</v>
      </c>
      <c r="V31" s="11">
        <f>ROUND('Vendas de Veículos'!V33*(1-'Frota Nacional 2022'!V$21),0)</f>
        <v>98</v>
      </c>
      <c r="W31" s="11">
        <f>ROUND('Vendas de Veículos'!W33*(1-'Frota Nacional 2022'!W$21),0)</f>
        <v>1338</v>
      </c>
      <c r="X31" s="11">
        <f>ROUND('Vendas de Veículos'!X33*(1-'Frota Nacional 2022'!X$21),0)</f>
        <v>1593</v>
      </c>
      <c r="Y31" s="11">
        <f>ROUND('Vendas de Veículos'!Y33*(1-'Frota Nacional 2022'!Y$21),0)</f>
        <v>1710</v>
      </c>
      <c r="Z31" s="11">
        <f>ROUND('Vendas de Veículos'!Z33*(1-'Frota Nacional 2022'!Z$21),0)</f>
        <v>1805</v>
      </c>
      <c r="AA31" s="11">
        <f>ROUND('Vendas de Veículos'!AA33*(1-'Frota Nacional 2022'!AA$21),0)</f>
        <v>1961</v>
      </c>
      <c r="AB31" s="11">
        <f>ROUND('Vendas de Veículos'!AB33*(1-'Frota Nacional 2022'!AB$21),0)</f>
        <v>1692</v>
      </c>
      <c r="AC31" s="11">
        <f>ROUND('Vendas de Veículos'!AC33*(1-'Frota Nacional 2022'!AC$21),0)</f>
        <v>1608</v>
      </c>
      <c r="AD31" s="11">
        <f>ROUND('Vendas de Veículos'!AD33*(1-'Frota Nacional 2022'!AD$21),0)</f>
        <v>1424</v>
      </c>
      <c r="AE31" s="11">
        <f>ROUND('Vendas de Veículos'!AE33*(1-'Frota Nacional 2022'!AE$21),0)</f>
        <v>1403</v>
      </c>
      <c r="AF31" s="11">
        <f>ROUND('Vendas de Veículos'!AF33*(1-'Frota Nacional 2022'!AF$21),0)</f>
        <v>1810</v>
      </c>
      <c r="AG31" s="11">
        <f>ROUND('Vendas de Veículos'!AG33*(1-'Frota Nacional 2022'!AG$21),0)</f>
        <v>2323</v>
      </c>
      <c r="AH31" s="11">
        <f>ROUND('Vendas de Veículos'!AH33*(1-'Frota Nacional 2022'!AH$21),0)</f>
        <v>2973</v>
      </c>
      <c r="AI31" s="11">
        <f>ROUND('Vendas de Veículos'!AI33*(1-'Frota Nacional 2022'!AI$21),0)</f>
        <v>4125</v>
      </c>
      <c r="AJ31" s="11">
        <f>ROUND('Vendas de Veículos'!AJ33*(1-'Frota Nacional 2022'!AJ$21),0)</f>
        <v>3246</v>
      </c>
      <c r="AK31" s="11">
        <f>ROUND('Vendas de Veículos'!AK33*(1-'Frota Nacional 2022'!AK$21),0)</f>
        <v>3711</v>
      </c>
      <c r="AL31" s="11">
        <f>ROUND('Vendas de Veículos'!AL33*(1-'Frota Nacional 2022'!AL$21),0)</f>
        <v>6652</v>
      </c>
      <c r="AM31" s="11">
        <f>ROUND('Vendas de Veículos'!AM33*(1-'Frota Nacional 2022'!AM$21),0)</f>
        <v>5789</v>
      </c>
      <c r="AN31" s="11">
        <f>ROUND('Vendas de Veículos'!AN33*(1-'Frota Nacional 2022'!AN$21),0)</f>
        <v>5145</v>
      </c>
      <c r="AO31" s="11">
        <f>ROUND('Vendas de Veículos'!AO33*(1-'Frota Nacional 2022'!AO$21),0)</f>
        <v>6066</v>
      </c>
      <c r="AP31" s="11">
        <f>ROUND('Vendas de Veículos'!AP33*(1-'Frota Nacional 2022'!AP$21),0)</f>
        <v>8905</v>
      </c>
      <c r="AQ31" s="11">
        <f>ROUND('Vendas de Veículos'!AQ33*(1-'Frota Nacional 2022'!AQ$21),0)</f>
        <v>8451</v>
      </c>
      <c r="AR31" s="11">
        <f>ROUND('Vendas de Veículos'!AR33*(1-'Frota Nacional 2022'!AR$21),0)</f>
        <v>8577</v>
      </c>
      <c r="AS31" s="11">
        <f>ROUND('Vendas de Veículos'!AS33*(1-'Frota Nacional 2022'!AS$21),0)</f>
        <v>9615</v>
      </c>
      <c r="AT31" s="11">
        <f>ROUND('Vendas de Veículos'!AT33*(1-'Frota Nacional 2022'!AT$21),0)</f>
        <v>6868</v>
      </c>
      <c r="AU31" s="11">
        <f>ROUND('Vendas de Veículos'!AU33*(1-'Frota Nacional 2022'!AU$21),0)</f>
        <v>11243</v>
      </c>
      <c r="AV31" s="11">
        <f>ROUND('Vendas de Veículos'!AV33*(1-'Frota Nacional 2022'!AV$21),0)</f>
        <v>1202</v>
      </c>
      <c r="AW31" s="11">
        <f>ROUND('Vendas de Veículos'!AW33*(1-'Frota Nacional 2022'!AW$21),0)</f>
        <v>1244</v>
      </c>
      <c r="AX31" s="11">
        <f>ROUND('Vendas de Veículos'!AX33*(1-'Frota Nacional 2022'!AX$21),0)</f>
        <v>13437</v>
      </c>
      <c r="AY31" s="11">
        <f>ROUND('Vendas de Veículos'!AY33*(1-'Frota Nacional 2022'!AY$21),0)</f>
        <v>13608</v>
      </c>
      <c r="AZ31" s="11">
        <f>ROUND('Vendas de Veículos'!AZ33*(1-'Frota Nacional 2022'!AZ$21),0)</f>
        <v>12646</v>
      </c>
      <c r="BA31" s="11">
        <f>ROUND('Vendas de Veículos'!BA33*(1-'Frota Nacional 2022'!BA$21),0)</f>
        <v>16663</v>
      </c>
      <c r="BB31" s="11">
        <f>ROUND('Vendas de Veículos'!BB33*(1-'Frota Nacional 2022'!BB$21),0)</f>
        <v>20144</v>
      </c>
      <c r="BC31" s="11">
        <f>ROUND('Vendas de Veículos'!BC33*(1-'Frota Nacional 2022'!BC$21),0)</f>
        <v>24222</v>
      </c>
      <c r="BD31" s="11">
        <f>ROUND('Vendas de Veículos'!BD33*(1-'Frota Nacional 2022'!BD$21),0)</f>
        <v>20744</v>
      </c>
      <c r="BE31" s="11">
        <f>ROUND('Vendas de Veículos'!BE33*(1-'Frota Nacional 2022'!BE$21),0)</f>
        <v>26555</v>
      </c>
      <c r="BF31" s="11">
        <f>ROUND('Vendas de Veículos'!BF33*(1-'Frota Nacional 2022'!BF$21),0)</f>
        <v>32882</v>
      </c>
      <c r="BG31" s="11">
        <f>ROUND('Vendas de Veículos'!BG33*(1-'Frota Nacional 2022'!BG$21),0)</f>
        <v>2759</v>
      </c>
      <c r="BH31" s="11">
        <f>ROUND('Vendas de Veículos'!BH33*(1-'Frota Nacional 2022'!BH$21),0)</f>
        <v>3191</v>
      </c>
      <c r="BI31" s="11">
        <f>ROUND('Vendas de Veículos'!BI33*(1-'Frota Nacional 2022'!BI$21),0)</f>
        <v>26958</v>
      </c>
      <c r="BJ31" s="11">
        <f>ROUND('Vendas de Veículos'!BJ33*(1-'Frota Nacional 2022'!BJ$21),0)</f>
        <v>16561</v>
      </c>
      <c r="BK31" s="11">
        <f>ROUND('Vendas de Veículos'!BK33*(1-'Frota Nacional 2022'!BK$21),0)</f>
        <v>11048</v>
      </c>
      <c r="BL31" s="11">
        <f>ROUND('Vendas de Veículos'!BL33*(1-'Frota Nacional 2022'!BL$21),0)</f>
        <v>11688</v>
      </c>
      <c r="BM31" s="11">
        <f>ROUND('Vendas de Veículos'!BM33*(1-'Frota Nacional 2022'!BM$21),0)</f>
        <v>15023</v>
      </c>
      <c r="BN31" s="11">
        <f>ROUND('Vendas de Veículos'!BN33*(1-'Frota Nacional 2022'!BN$21),0)</f>
        <v>20854</v>
      </c>
      <c r="BO31" s="11">
        <f>ROUND('Vendas de Veículos'!BO33*(1-'Frota Nacional 2022'!BO$21),0)</f>
        <v>13906</v>
      </c>
      <c r="BP31" s="11">
        <f>ROUND('Vendas de Veículos'!BP33*(1-'Frota Nacional 2022'!BP$21),0)</f>
        <v>1403</v>
      </c>
      <c r="BQ31" s="11">
        <f>ROUND('Vendas de Veículos'!BQ33*(1-'Frota Nacional 2022'!BQ$21),0)</f>
        <v>17317</v>
      </c>
    </row>
    <row r="32" spans="2:69" x14ac:dyDescent="0.35">
      <c r="B32" s="2"/>
      <c r="C32" s="3" t="s">
        <v>40</v>
      </c>
      <c r="D32" s="7">
        <f>EXP(-EXP($G$3+$I$3*($D$1-D4)))</f>
        <v>0.99921935530636385</v>
      </c>
      <c r="E32" s="7">
        <f t="shared" ref="E32:BP32" si="2">EXP(-EXP($G$3+$I$3*($D$1-E4)))</f>
        <v>0.99910478601066999</v>
      </c>
      <c r="F32" s="7">
        <f t="shared" si="2"/>
        <v>0.99897341088848524</v>
      </c>
      <c r="G32" s="7">
        <f t="shared" si="2"/>
        <v>0.9988227674659691</v>
      </c>
      <c r="H32" s="7">
        <f t="shared" si="2"/>
        <v>0.99865003331325297</v>
      </c>
      <c r="I32" s="7">
        <f t="shared" si="2"/>
        <v>0.99845197369778238</v>
      </c>
      <c r="J32" s="7">
        <f t="shared" si="2"/>
        <v>0.99822488171051615</v>
      </c>
      <c r="K32" s="7">
        <f t="shared" si="2"/>
        <v>0.99796450980966256</v>
      </c>
      <c r="L32" s="7">
        <f t="shared" si="2"/>
        <v>0.99766599158730629</v>
      </c>
      <c r="M32" s="7">
        <f t="shared" si="2"/>
        <v>0.99732375240937732</v>
      </c>
      <c r="N32" s="7">
        <f t="shared" si="2"/>
        <v>0.99693140740815389</v>
      </c>
      <c r="O32" s="7">
        <f t="shared" si="2"/>
        <v>0.99648164511846049</v>
      </c>
      <c r="P32" s="7">
        <f t="shared" si="2"/>
        <v>0.99596609484402432</v>
      </c>
      <c r="Q32" s="7">
        <f t="shared" si="2"/>
        <v>0.99537517562002886</v>
      </c>
      <c r="R32" s="7">
        <f t="shared" si="2"/>
        <v>0.99469792440381699</v>
      </c>
      <c r="S32" s="7">
        <f t="shared" si="2"/>
        <v>0.99392180088165549</v>
      </c>
      <c r="T32" s="7">
        <f t="shared" si="2"/>
        <v>0.99303246603143258</v>
      </c>
      <c r="U32" s="7">
        <f t="shared" si="2"/>
        <v>0.99201353133813563</v>
      </c>
      <c r="V32" s="7">
        <f t="shared" si="2"/>
        <v>0.99084627533411584</v>
      </c>
      <c r="W32" s="7">
        <f t="shared" si="2"/>
        <v>0.98950932394817137</v>
      </c>
      <c r="X32" s="7">
        <f t="shared" si="2"/>
        <v>0.98797829102238655</v>
      </c>
      <c r="Y32" s="7">
        <f t="shared" si="2"/>
        <v>0.98622537532904997</v>
      </c>
      <c r="Z32" s="7">
        <f t="shared" si="2"/>
        <v>0.98421891053992383</v>
      </c>
      <c r="AA32" s="7">
        <f t="shared" si="2"/>
        <v>0.98192286493078851</v>
      </c>
      <c r="AB32" s="7">
        <f t="shared" si="2"/>
        <v>0.97929628823019488</v>
      </c>
      <c r="AC32" s="7">
        <f t="shared" si="2"/>
        <v>0.97629270405320667</v>
      </c>
      <c r="AD32" s="7">
        <f t="shared" si="2"/>
        <v>0.97285944794128898</v>
      </c>
      <c r="AE32" s="7">
        <f t="shared" si="2"/>
        <v>0.96893695334056984</v>
      </c>
      <c r="AF32" s="7">
        <f t="shared" si="2"/>
        <v>0.96445799112211872</v>
      </c>
      <c r="AG32" s="7">
        <f t="shared" si="2"/>
        <v>0.95934687276509312</v>
      </c>
      <c r="AH32" s="7">
        <f t="shared" si="2"/>
        <v>0.95351863343533205</v>
      </c>
      <c r="AI32" s="7">
        <f t="shared" si="2"/>
        <v>0.94687821931546456</v>
      </c>
      <c r="AJ32" s="7">
        <f t="shared" si="2"/>
        <v>0.93931971416360571</v>
      </c>
      <c r="AK32" s="7">
        <f t="shared" si="2"/>
        <v>0.93072565374119087</v>
      </c>
      <c r="AL32" s="7">
        <f t="shared" si="2"/>
        <v>0.92096649403535658</v>
      </c>
      <c r="AM32" s="7">
        <f t="shared" si="2"/>
        <v>0.90990032066991677</v>
      </c>
      <c r="AN32" s="7">
        <f t="shared" si="2"/>
        <v>0.89737291300825173</v>
      </c>
      <c r="AO32" s="7">
        <f t="shared" si="2"/>
        <v>0.88321830740738239</v>
      </c>
      <c r="AP32" s="7">
        <f t="shared" si="2"/>
        <v>0.86726003961592757</v>
      </c>
      <c r="AQ32" s="7">
        <f t="shared" si="2"/>
        <v>0.84931328534446748</v>
      </c>
      <c r="AR32" s="7">
        <f t="shared" si="2"/>
        <v>0.82918815822840697</v>
      </c>
      <c r="AS32" s="7">
        <f t="shared" si="2"/>
        <v>0.80669446150818402</v>
      </c>
      <c r="AT32" s="7">
        <f t="shared" si="2"/>
        <v>0.78164821684245012</v>
      </c>
      <c r="AU32" s="7">
        <f t="shared" si="2"/>
        <v>0.75388030021795338</v>
      </c>
      <c r="AV32" s="7">
        <f t="shared" si="2"/>
        <v>0.7232474858644018</v>
      </c>
      <c r="AW32" s="7">
        <f t="shared" si="2"/>
        <v>0.68964611413565224</v>
      </c>
      <c r="AX32" s="7">
        <f t="shared" si="2"/>
        <v>0.65302843296223179</v>
      </c>
      <c r="AY32" s="7">
        <f t="shared" si="2"/>
        <v>0.61342138540010138</v>
      </c>
      <c r="AZ32" s="7">
        <f t="shared" si="2"/>
        <v>0.57094719884623257</v>
      </c>
      <c r="BA32" s="7">
        <f t="shared" si="2"/>
        <v>0.52584455356868054</v>
      </c>
      <c r="BB32" s="7">
        <f t="shared" si="2"/>
        <v>0.47848836957560087</v>
      </c>
      <c r="BC32" s="7">
        <f t="shared" si="2"/>
        <v>0.42940539280525503</v>
      </c>
      <c r="BD32" s="7">
        <f t="shared" si="2"/>
        <v>0.37928189159250653</v>
      </c>
      <c r="BE32" s="7">
        <f t="shared" si="2"/>
        <v>0.32895909195614254</v>
      </c>
      <c r="BF32" s="7">
        <f t="shared" si="2"/>
        <v>0.2794117931754857</v>
      </c>
      <c r="BG32" s="7">
        <f t="shared" si="2"/>
        <v>0.23170631579006803</v>
      </c>
      <c r="BH32" s="7">
        <f t="shared" si="2"/>
        <v>0.18693596978845631</v>
      </c>
      <c r="BI32" s="7">
        <f t="shared" si="2"/>
        <v>0.14613588994476942</v>
      </c>
      <c r="BJ32" s="7">
        <f t="shared" si="2"/>
        <v>0.11018429293770678</v>
      </c>
      <c r="BK32" s="7">
        <f t="shared" si="2"/>
        <v>7.9703225387389706E-2</v>
      </c>
      <c r="BL32" s="7">
        <f t="shared" si="2"/>
        <v>5.4977075811719761E-2</v>
      </c>
      <c r="BM32" s="7">
        <f t="shared" si="2"/>
        <v>3.5909126302346613E-2</v>
      </c>
      <c r="BN32" s="7">
        <f t="shared" si="2"/>
        <v>2.203272632438022E-2</v>
      </c>
      <c r="BO32" s="7">
        <f t="shared" si="2"/>
        <v>1.2582994808545227E-2</v>
      </c>
      <c r="BP32" s="7">
        <f t="shared" si="2"/>
        <v>6.618793365645346E-3</v>
      </c>
      <c r="BQ32" s="7">
        <f>EXP(-EXP($G$3+$I$3*($D$1-BQ4)))</f>
        <v>3.168165149053243E-3</v>
      </c>
    </row>
    <row r="33" spans="2:69" x14ac:dyDescent="0.35">
      <c r="B33" s="24" t="s">
        <v>36</v>
      </c>
      <c r="C33" s="24" t="s">
        <v>37</v>
      </c>
      <c r="D33" s="25">
        <f>ROUND('Vendas de Veículos'!D35*(1-'Frota Nacional 2022'!D$32),0)</f>
        <v>0</v>
      </c>
      <c r="E33" s="25">
        <f>ROUND('Vendas de Veículos'!E35*(1-'Frota Nacional 2022'!E$32),0)</f>
        <v>0</v>
      </c>
      <c r="F33" s="25">
        <f>ROUND('Vendas de Veículos'!F35*(1-'Frota Nacional 2022'!F$32),0)</f>
        <v>0</v>
      </c>
      <c r="G33" s="25">
        <f>ROUND('Vendas de Veículos'!G35*(1-'Frota Nacional 2022'!G$32),0)</f>
        <v>0</v>
      </c>
      <c r="H33" s="25">
        <f>ROUND('Vendas de Veículos'!H35*(1-'Frota Nacional 2022'!H$32),0)</f>
        <v>0</v>
      </c>
      <c r="I33" s="25">
        <f>ROUND('Vendas de Veículos'!I35*(1-'Frota Nacional 2022'!I$32),0)</f>
        <v>0</v>
      </c>
      <c r="J33" s="25">
        <f>ROUND('Vendas de Veículos'!J35*(1-'Frota Nacional 2022'!J$32),0)</f>
        <v>0</v>
      </c>
      <c r="K33" s="25">
        <f>ROUND('Vendas de Veículos'!K35*(1-'Frota Nacional 2022'!K$32),0)</f>
        <v>0</v>
      </c>
      <c r="L33" s="25">
        <f>ROUND('Vendas de Veículos'!L35*(1-'Frota Nacional 2022'!L$32),0)</f>
        <v>0</v>
      </c>
      <c r="M33" s="25">
        <f>ROUND('Vendas de Veículos'!M35*(1-'Frota Nacional 2022'!M$32),0)</f>
        <v>0</v>
      </c>
      <c r="N33" s="25">
        <f>ROUND('Vendas de Veículos'!N35*(1-'Frota Nacional 2022'!N$32),0)</f>
        <v>0</v>
      </c>
      <c r="O33" s="25">
        <f>ROUND('Vendas de Veículos'!O35*(1-'Frota Nacional 2022'!O$32),0)</f>
        <v>0</v>
      </c>
      <c r="P33" s="25">
        <f>ROUND('Vendas de Veículos'!P35*(1-'Frota Nacional 2022'!P$32),0)</f>
        <v>0</v>
      </c>
      <c r="Q33" s="25">
        <f>ROUND('Vendas de Veículos'!Q35*(1-'Frota Nacional 2022'!Q$32),0)</f>
        <v>0</v>
      </c>
      <c r="R33" s="25">
        <f>ROUND('Vendas de Veículos'!R35*(1-'Frota Nacional 2022'!R$32),0)</f>
        <v>0</v>
      </c>
      <c r="S33" s="25">
        <f>ROUND('Vendas de Veículos'!S35*(1-'Frota Nacional 2022'!S$32),0)</f>
        <v>0</v>
      </c>
      <c r="T33" s="25">
        <f>ROUND('Vendas de Veículos'!T35*(1-'Frota Nacional 2022'!T$32),0)</f>
        <v>0</v>
      </c>
      <c r="U33" s="25">
        <f>ROUND('Vendas de Veículos'!U35*(1-'Frota Nacional 2022'!U$32),0)</f>
        <v>0</v>
      </c>
      <c r="V33" s="25">
        <f>ROUND('Vendas de Veículos'!V35*(1-'Frota Nacional 2022'!V$32),0)</f>
        <v>0</v>
      </c>
      <c r="W33" s="25">
        <f>ROUND('Vendas de Veículos'!W35*(1-'Frota Nacional 2022'!W$32),0)</f>
        <v>26</v>
      </c>
      <c r="X33" s="25">
        <f>ROUND('Vendas de Veículos'!X35*(1-'Frota Nacional 2022'!X$32),0)</f>
        <v>358</v>
      </c>
      <c r="Y33" s="25">
        <f>ROUND('Vendas de Veículos'!Y35*(1-'Frota Nacional 2022'!Y$32),0)</f>
        <v>444</v>
      </c>
      <c r="Z33" s="25">
        <f>ROUND('Vendas de Veículos'!Z35*(1-'Frota Nacional 2022'!Z$32),0)</f>
        <v>826</v>
      </c>
      <c r="AA33" s="25">
        <f>ROUND('Vendas de Veículos'!AA35*(1-'Frota Nacional 2022'!AA$32),0)</f>
        <v>1417</v>
      </c>
      <c r="AB33" s="25">
        <f>ROUND('Vendas de Veículos'!AB35*(1-'Frota Nacional 2022'!AB$32),0)</f>
        <v>2373</v>
      </c>
      <c r="AC33" s="25">
        <f>ROUND('Vendas de Veículos'!AC35*(1-'Frota Nacional 2022'!AC$32),0)</f>
        <v>3936</v>
      </c>
      <c r="AD33" s="25">
        <f>ROUND('Vendas de Veículos'!AD35*(1-'Frota Nacional 2022'!AD$32),0)</f>
        <v>5116</v>
      </c>
      <c r="AE33" s="25">
        <f>ROUND('Vendas de Veículos'!AE35*(1-'Frota Nacional 2022'!AE$32),0)</f>
        <v>4032</v>
      </c>
      <c r="AF33" s="25">
        <f>ROUND('Vendas de Veículos'!AF35*(1-'Frota Nacional 2022'!AF$32),0)</f>
        <v>4143</v>
      </c>
      <c r="AG33" s="25">
        <f>ROUND('Vendas de Veículos'!AG35*(1-'Frota Nacional 2022'!AG$32),0)</f>
        <v>4680</v>
      </c>
      <c r="AH33" s="25">
        <f>ROUND('Vendas de Veículos'!AH35*(1-'Frota Nacional 2022'!AH$32),0)</f>
        <v>6107</v>
      </c>
      <c r="AI33" s="25">
        <f>ROUND('Vendas de Veículos'!AI35*(1-'Frota Nacional 2022'!AI$32),0)</f>
        <v>7313</v>
      </c>
      <c r="AJ33" s="25">
        <f>ROUND('Vendas de Veículos'!AJ35*(1-'Frota Nacional 2022'!AJ$32),0)</f>
        <v>8533</v>
      </c>
      <c r="AK33" s="25">
        <f>ROUND('Vendas de Veículos'!AK35*(1-'Frota Nacional 2022'!AK$32),0)</f>
        <v>8536</v>
      </c>
      <c r="AL33" s="25">
        <f>ROUND('Vendas de Veículos'!AL35*(1-'Frota Nacional 2022'!AL$32),0)</f>
        <v>7596</v>
      </c>
      <c r="AM33" s="25">
        <f>ROUND('Vendas de Veículos'!AM35*(1-'Frota Nacional 2022'!AM$32),0)</f>
        <v>11278</v>
      </c>
      <c r="AN33" s="25">
        <f>ROUND('Vendas de Veículos'!AN35*(1-'Frota Nacional 2022'!AN$32),0)</f>
        <v>7080</v>
      </c>
      <c r="AO33" s="25">
        <f>ROUND('Vendas de Veículos'!AO35*(1-'Frota Nacional 2022'!AO$32),0)</f>
        <v>14845</v>
      </c>
      <c r="AP33" s="25">
        <f>ROUND('Vendas de Veículos'!AP35*(1-'Frota Nacional 2022'!AP$32),0)</f>
        <v>27630</v>
      </c>
      <c r="AQ33" s="25">
        <f>ROUND('Vendas de Veículos'!AQ35*(1-'Frota Nacional 2022'!AQ$32),0)</f>
        <v>43575</v>
      </c>
      <c r="AR33" s="25">
        <f>ROUND('Vendas de Veículos'!AR35*(1-'Frota Nacional 2022'!AR$32),0)</f>
        <v>63235</v>
      </c>
      <c r="AS33" s="25">
        <f>ROUND('Vendas de Veículos'!AS35*(1-'Frota Nacional 2022'!AS$32),0)</f>
        <v>87225</v>
      </c>
      <c r="AT33" s="25">
        <f>ROUND('Vendas de Veículos'!AT35*(1-'Frota Nacional 2022'!AT$32),0)</f>
        <v>117183</v>
      </c>
      <c r="AU33" s="25">
        <f>ROUND('Vendas de Veículos'!AU35*(1-'Frota Nacional 2022'!AU$32),0)</f>
        <v>153114</v>
      </c>
      <c r="AV33" s="25">
        <f>ROUND('Vendas de Veículos'!AV35*(1-'Frota Nacional 2022'!AV$32),0)</f>
        <v>195816</v>
      </c>
      <c r="AW33" s="25">
        <f>ROUND('Vendas de Veículos'!AW35*(1-'Frota Nacional 2022'!AW$32),0)</f>
        <v>246107</v>
      </c>
      <c r="AX33" s="25">
        <f>ROUND('Vendas de Veículos'!AX35*(1-'Frota Nacional 2022'!AX$32),0)</f>
        <v>286379</v>
      </c>
      <c r="AY33" s="25">
        <f>ROUND('Vendas de Veículos'!AY35*(1-'Frota Nacional 2022'!AY$32),0)</f>
        <v>339459</v>
      </c>
      <c r="AZ33" s="25">
        <f>ROUND('Vendas de Veículos'!AZ35*(1-'Frota Nacional 2022'!AZ$32),0)</f>
        <v>432112</v>
      </c>
      <c r="BA33" s="25">
        <f>ROUND('Vendas de Veículos'!BA35*(1-'Frota Nacional 2022'!BA$32),0)</f>
        <v>602255</v>
      </c>
      <c r="BB33" s="25">
        <f>ROUND('Vendas de Veículos'!BB35*(1-'Frota Nacional 2022'!BB$32),0)</f>
        <v>883710</v>
      </c>
      <c r="BC33" s="25">
        <f>ROUND('Vendas de Veículos'!BC35*(1-'Frota Nacional 2022'!BC$32),0)</f>
        <v>1098713</v>
      </c>
      <c r="BD33" s="25">
        <f>ROUND('Vendas de Veículos'!BD35*(1-'Frota Nacional 2022'!BD$32),0)</f>
        <v>999138</v>
      </c>
      <c r="BE33" s="25">
        <f>ROUND('Vendas de Veículos'!BE35*(1-'Frota Nacional 2022'!BE$32),0)</f>
        <v>1210894</v>
      </c>
      <c r="BF33" s="25">
        <f>ROUND('Vendas de Veículos'!BF35*(1-'Frota Nacional 2022'!BF$32),0)</f>
        <v>1398332</v>
      </c>
      <c r="BG33" s="25">
        <f>ROUND('Vendas de Veículos'!BG35*(1-'Frota Nacional 2022'!BG$32),0)</f>
        <v>1257999</v>
      </c>
      <c r="BH33" s="25">
        <f>ROUND('Vendas de Veículos'!BH35*(1-'Frota Nacional 2022'!BH$32),0)</f>
        <v>1232256</v>
      </c>
      <c r="BI33" s="25">
        <f>ROUND('Vendas de Veículos'!BI35*(1-'Frota Nacional 2022'!BI$32),0)</f>
        <v>1220720</v>
      </c>
      <c r="BJ33" s="25">
        <f>ROUND('Vendas de Veículos'!BJ35*(1-'Frota Nacional 2022'!BJ$32),0)</f>
        <v>1089666</v>
      </c>
      <c r="BK33" s="25">
        <f>ROUND('Vendas de Veículos'!BK35*(1-'Frota Nacional 2022'!BK$32),0)</f>
        <v>828077</v>
      </c>
      <c r="BL33" s="25">
        <f>ROUND('Vendas de Veículos'!BL35*(1-'Frota Nacional 2022'!BL$32),0)</f>
        <v>804227</v>
      </c>
      <c r="BM33" s="25">
        <f>ROUND('Vendas de Veículos'!BM35*(1-'Frota Nacional 2022'!BM$32),0)</f>
        <v>906350</v>
      </c>
      <c r="BN33" s="25">
        <f>ROUND('Vendas de Veículos'!BN35*(1-'Frota Nacional 2022'!BN$32),0)</f>
        <v>1053500</v>
      </c>
      <c r="BO33" s="25">
        <f>ROUND('Vendas de Veículos'!BO35*(1-'Frota Nacional 2022'!BO$32),0)</f>
        <v>903642</v>
      </c>
      <c r="BP33" s="25">
        <f>ROUND('Vendas de Veículos'!BP35*(1-'Frota Nacional 2022'!BP$32),0)</f>
        <v>1149120</v>
      </c>
      <c r="BQ33" s="25">
        <f>ROUND('Vendas de Veículos'!BQ35*(1-'Frota Nacional 2022'!BQ$32),0)</f>
        <v>1357626</v>
      </c>
    </row>
    <row r="34" spans="2:69" x14ac:dyDescent="0.35">
      <c r="B34" s="24" t="s">
        <v>36</v>
      </c>
      <c r="C34" s="24" t="s">
        <v>10</v>
      </c>
      <c r="D34" s="26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>
        <f>ROUND('Vendas de Veículos'!W36*(1-'Frota Nacional 2022'!W$32),0)</f>
        <v>26</v>
      </c>
      <c r="X34" s="25">
        <f>ROUND('Vendas de Veículos'!X36*(1-'Frota Nacional 2022'!X$32),0)</f>
        <v>358</v>
      </c>
      <c r="Y34" s="25">
        <f>ROUND('Vendas de Veículos'!Y36*(1-'Frota Nacional 2022'!Y$32),0)</f>
        <v>444</v>
      </c>
      <c r="Z34" s="25">
        <f>ROUND('Vendas de Veículos'!Z36*(1-'Frota Nacional 2022'!Z$32),0)</f>
        <v>826</v>
      </c>
      <c r="AA34" s="25">
        <f>ROUND('Vendas de Veículos'!AA36*(1-'Frota Nacional 2022'!AA$32),0)</f>
        <v>1417</v>
      </c>
      <c r="AB34" s="25">
        <f>ROUND('Vendas de Veículos'!AB36*(1-'Frota Nacional 2022'!AB$32),0)</f>
        <v>2373</v>
      </c>
      <c r="AC34" s="25">
        <f>ROUND('Vendas de Veículos'!AC36*(1-'Frota Nacional 2022'!AC$32),0)</f>
        <v>3936</v>
      </c>
      <c r="AD34" s="25">
        <f>ROUND('Vendas de Veículos'!AD36*(1-'Frota Nacional 2022'!AD$32),0)</f>
        <v>5116</v>
      </c>
      <c r="AE34" s="25">
        <f>ROUND('Vendas de Veículos'!AE36*(1-'Frota Nacional 2022'!AE$32),0)</f>
        <v>4032</v>
      </c>
      <c r="AF34" s="25">
        <f>ROUND('Vendas de Veículos'!AF36*(1-'Frota Nacional 2022'!AF$32),0)</f>
        <v>4143</v>
      </c>
      <c r="AG34" s="25">
        <f>ROUND('Vendas de Veículos'!AG36*(1-'Frota Nacional 2022'!AG$32),0)</f>
        <v>4680</v>
      </c>
      <c r="AH34" s="25">
        <f>ROUND('Vendas de Veículos'!AH36*(1-'Frota Nacional 2022'!AH$32),0)</f>
        <v>6107</v>
      </c>
      <c r="AI34" s="25">
        <f>ROUND('Vendas de Veículos'!AI36*(1-'Frota Nacional 2022'!AI$32),0)</f>
        <v>7313</v>
      </c>
      <c r="AJ34" s="25">
        <f>ROUND('Vendas de Veículos'!AJ36*(1-'Frota Nacional 2022'!AJ$32),0)</f>
        <v>8533</v>
      </c>
      <c r="AK34" s="25">
        <f>ROUND('Vendas de Veículos'!AK36*(1-'Frota Nacional 2022'!AK$32),0)</f>
        <v>8536</v>
      </c>
      <c r="AL34" s="25">
        <f>ROUND('Vendas de Veículos'!AL36*(1-'Frota Nacional 2022'!AL$32),0)</f>
        <v>7596</v>
      </c>
      <c r="AM34" s="25">
        <f>ROUND('Vendas de Veículos'!AM36*(1-'Frota Nacional 2022'!AM$32),0)</f>
        <v>11278</v>
      </c>
      <c r="AN34" s="25">
        <f>ROUND('Vendas de Veículos'!AN36*(1-'Frota Nacional 2022'!AN$32),0)</f>
        <v>7080</v>
      </c>
      <c r="AO34" s="25">
        <f>ROUND('Vendas de Veículos'!AO36*(1-'Frota Nacional 2022'!AO$32),0)</f>
        <v>14845</v>
      </c>
      <c r="AP34" s="25">
        <f>ROUND('Vendas de Veículos'!AP36*(1-'Frota Nacional 2022'!AP$32),0)</f>
        <v>27630</v>
      </c>
      <c r="AQ34" s="25">
        <f>ROUND('Vendas de Veículos'!AQ36*(1-'Frota Nacional 2022'!AQ$32),0)</f>
        <v>43575</v>
      </c>
      <c r="AR34" s="25">
        <f>ROUND('Vendas de Veículos'!AR36*(1-'Frota Nacional 2022'!AR$32),0)</f>
        <v>63235</v>
      </c>
      <c r="AS34" s="25">
        <f>ROUND('Vendas de Veículos'!AS36*(1-'Frota Nacional 2022'!AS$32),0)</f>
        <v>87225</v>
      </c>
      <c r="AT34" s="25">
        <f>ROUND('Vendas de Veículos'!AT36*(1-'Frota Nacional 2022'!AT$32),0)</f>
        <v>117183</v>
      </c>
      <c r="AU34" s="25">
        <f>ROUND('Vendas de Veículos'!AU36*(1-'Frota Nacional 2022'!AU$32),0)</f>
        <v>153114</v>
      </c>
      <c r="AV34" s="25">
        <f>ROUND('Vendas de Veículos'!AV36*(1-'Frota Nacional 2022'!AV$32),0)</f>
        <v>195816</v>
      </c>
      <c r="AW34" s="25">
        <f>ROUND('Vendas de Veículos'!AW36*(1-'Frota Nacional 2022'!AW$32),0)</f>
        <v>246107</v>
      </c>
      <c r="AX34" s="25">
        <f>ROUND('Vendas de Veículos'!AX36*(1-'Frota Nacional 2022'!AX$32),0)</f>
        <v>286379</v>
      </c>
      <c r="AY34" s="25">
        <f>ROUND('Vendas de Veículos'!AY36*(1-'Frota Nacional 2022'!AY$32),0)</f>
        <v>339459</v>
      </c>
      <c r="AZ34" s="25">
        <f>ROUND('Vendas de Veículos'!AZ36*(1-'Frota Nacional 2022'!AZ$32),0)</f>
        <v>432112</v>
      </c>
      <c r="BA34" s="25">
        <f>ROUND('Vendas de Veículos'!BA36*(1-'Frota Nacional 2022'!BA$32),0)</f>
        <v>602255</v>
      </c>
      <c r="BB34" s="25">
        <f>ROUND('Vendas de Veículos'!BB36*(1-'Frota Nacional 2022'!BB$32),0)</f>
        <v>883710</v>
      </c>
      <c r="BC34" s="25">
        <f>ROUND('Vendas de Veículos'!BC36*(1-'Frota Nacional 2022'!BC$32),0)</f>
        <v>1098713</v>
      </c>
      <c r="BD34" s="25">
        <f>ROUND('Vendas de Veículos'!BD36*(1-'Frota Nacional 2022'!BD$32),0)</f>
        <v>899224</v>
      </c>
      <c r="BE34" s="25">
        <f>ROUND('Vendas de Veículos'!BE36*(1-'Frota Nacional 2022'!BE$32),0)</f>
        <v>968715</v>
      </c>
      <c r="BF34" s="25">
        <f>ROUND('Vendas de Veículos'!BF36*(1-'Frota Nacional 2022'!BF$32),0)</f>
        <v>978833</v>
      </c>
      <c r="BG34" s="25">
        <f>ROUND('Vendas de Veículos'!BG36*(1-'Frota Nacional 2022'!BG$32),0)</f>
        <v>754799</v>
      </c>
      <c r="BH34" s="25">
        <f>ROUND('Vendas de Veículos'!BH36*(1-'Frota Nacional 2022'!BH$32),0)</f>
        <v>581294</v>
      </c>
      <c r="BI34" s="25">
        <f>ROUND('Vendas de Veículos'!BI36*(1-'Frota Nacional 2022'!BI$32),0)</f>
        <v>575853</v>
      </c>
      <c r="BJ34" s="25">
        <f>ROUND('Vendas de Veículos'!BJ36*(1-'Frota Nacional 2022'!BJ$32),0)</f>
        <v>513812</v>
      </c>
      <c r="BK34" s="25">
        <f>ROUND('Vendas de Veículos'!BK36*(1-'Frota Nacional 2022'!BK$32),0)</f>
        <v>390299</v>
      </c>
      <c r="BL34" s="25">
        <f>ROUND('Vendas de Veículos'!BL36*(1-'Frota Nacional 2022'!BL$32),0)</f>
        <v>379379</v>
      </c>
      <c r="BM34" s="25">
        <f>ROUND('Vendas de Veículos'!BM36*(1-'Frota Nacional 2022'!BM$32),0)</f>
        <v>426066</v>
      </c>
      <c r="BN34" s="25">
        <f>ROUND('Vendas de Veículos'!BN36*(1-'Frota Nacional 2022'!BN$32),0)</f>
        <v>474075</v>
      </c>
      <c r="BO34" s="25">
        <f>ROUND('Vendas de Veículos'!BO36*(1-'Frota Nacional 2022'!BO$32),0)</f>
        <v>379530</v>
      </c>
      <c r="BP34" s="25">
        <f>ROUND('Vendas de Veículos'!BP36*(1-'Frota Nacional 2022'!BP$32),0)</f>
        <v>441315</v>
      </c>
      <c r="BQ34" s="25">
        <f>ROUND('Vendas de Veículos'!BQ36*(1-'Frota Nacional 2022'!BQ$32),0)</f>
        <v>521390</v>
      </c>
    </row>
    <row r="35" spans="2:69" x14ac:dyDescent="0.35">
      <c r="B35" s="24" t="s">
        <v>36</v>
      </c>
      <c r="C35" s="24" t="s">
        <v>38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>
        <f>ROUND('Vendas de Veículos'!W37*(1-'Frota Nacional 2022'!W$32),0)</f>
        <v>0</v>
      </c>
      <c r="X35" s="25">
        <f>ROUND('Vendas de Veículos'!X37*(1-'Frota Nacional 2022'!X$32),0)</f>
        <v>0</v>
      </c>
      <c r="Y35" s="25">
        <f>ROUND('Vendas de Veículos'!Y37*(1-'Frota Nacional 2022'!Y$32),0)</f>
        <v>0</v>
      </c>
      <c r="Z35" s="25">
        <f>ROUND('Vendas de Veículos'!Z37*(1-'Frota Nacional 2022'!Z$32),0)</f>
        <v>0</v>
      </c>
      <c r="AA35" s="25">
        <f>ROUND('Vendas de Veículos'!AA37*(1-'Frota Nacional 2022'!AA$32),0)</f>
        <v>0</v>
      </c>
      <c r="AB35" s="25">
        <f>ROUND('Vendas de Veículos'!AB37*(1-'Frota Nacional 2022'!AB$32),0)</f>
        <v>0</v>
      </c>
      <c r="AC35" s="25">
        <f>ROUND('Vendas de Veículos'!AC37*(1-'Frota Nacional 2022'!AC$32),0)</f>
        <v>0</v>
      </c>
      <c r="AD35" s="25">
        <f>ROUND('Vendas de Veículos'!AD37*(1-'Frota Nacional 2022'!AD$32),0)</f>
        <v>0</v>
      </c>
      <c r="AE35" s="25">
        <f>ROUND('Vendas de Veículos'!AE37*(1-'Frota Nacional 2022'!AE$32),0)</f>
        <v>0</v>
      </c>
      <c r="AF35" s="25">
        <f>ROUND('Vendas de Veículos'!AF37*(1-'Frota Nacional 2022'!AF$32),0)</f>
        <v>0</v>
      </c>
      <c r="AG35" s="25">
        <f>ROUND('Vendas de Veículos'!AG37*(1-'Frota Nacional 2022'!AG$32),0)</f>
        <v>0</v>
      </c>
      <c r="AH35" s="25">
        <f>ROUND('Vendas de Veículos'!AH37*(1-'Frota Nacional 2022'!AH$32),0)</f>
        <v>0</v>
      </c>
      <c r="AI35" s="25">
        <f>ROUND('Vendas de Veículos'!AI37*(1-'Frota Nacional 2022'!AI$32),0)</f>
        <v>0</v>
      </c>
      <c r="AJ35" s="25">
        <f>ROUND('Vendas de Veículos'!AJ37*(1-'Frota Nacional 2022'!AJ$32),0)</f>
        <v>0</v>
      </c>
      <c r="AK35" s="25">
        <f>ROUND('Vendas de Veículos'!AK37*(1-'Frota Nacional 2022'!AK$32),0)</f>
        <v>0</v>
      </c>
      <c r="AL35" s="25">
        <f>ROUND('Vendas de Veículos'!AL37*(1-'Frota Nacional 2022'!AL$32),0)</f>
        <v>0</v>
      </c>
      <c r="AM35" s="25">
        <f>ROUND('Vendas de Veículos'!AM37*(1-'Frota Nacional 2022'!AM$32),0)</f>
        <v>0</v>
      </c>
      <c r="AN35" s="25">
        <f>ROUND('Vendas de Veículos'!AN37*(1-'Frota Nacional 2022'!AN$32),0)</f>
        <v>0</v>
      </c>
      <c r="AO35" s="25">
        <f>ROUND('Vendas de Veículos'!AO37*(1-'Frota Nacional 2022'!AO$32),0)</f>
        <v>0</v>
      </c>
      <c r="AP35" s="25">
        <f>ROUND('Vendas de Veículos'!AP37*(1-'Frota Nacional 2022'!AP$32),0)</f>
        <v>0</v>
      </c>
      <c r="AQ35" s="25">
        <f>ROUND('Vendas de Veículos'!AQ37*(1-'Frota Nacional 2022'!AQ$32),0)</f>
        <v>0</v>
      </c>
      <c r="AR35" s="25">
        <f>ROUND('Vendas de Veículos'!AR37*(1-'Frota Nacional 2022'!AR$32),0)</f>
        <v>0</v>
      </c>
      <c r="AS35" s="25">
        <f>ROUND('Vendas de Veículos'!AS37*(1-'Frota Nacional 2022'!AS$32),0)</f>
        <v>0</v>
      </c>
      <c r="AT35" s="25">
        <f>ROUND('Vendas de Veículos'!AT37*(1-'Frota Nacional 2022'!AT$32),0)</f>
        <v>0</v>
      </c>
      <c r="AU35" s="25">
        <f>ROUND('Vendas de Veículos'!AU37*(1-'Frota Nacional 2022'!AU$32),0)</f>
        <v>0</v>
      </c>
      <c r="AV35" s="25">
        <f>ROUND('Vendas de Veículos'!AV37*(1-'Frota Nacional 2022'!AV$32),0)</f>
        <v>0</v>
      </c>
      <c r="AW35" s="25">
        <f>ROUND('Vendas de Veículos'!AW37*(1-'Frota Nacional 2022'!AW$32),0)</f>
        <v>0</v>
      </c>
      <c r="AX35" s="25">
        <f>ROUND('Vendas de Veículos'!AX37*(1-'Frota Nacional 2022'!AX$32),0)</f>
        <v>0</v>
      </c>
      <c r="AY35" s="25">
        <f>ROUND('Vendas de Veículos'!AY37*(1-'Frota Nacional 2022'!AY$32),0)</f>
        <v>0</v>
      </c>
      <c r="AZ35" s="25">
        <f>ROUND('Vendas de Veículos'!AZ37*(1-'Frota Nacional 2022'!AZ$32),0)</f>
        <v>0</v>
      </c>
      <c r="BA35" s="25">
        <f>ROUND('Vendas de Veículos'!BA37*(1-'Frota Nacional 2022'!BA$32),0)</f>
        <v>0</v>
      </c>
      <c r="BB35" s="25">
        <f>ROUND('Vendas de Veículos'!BB37*(1-'Frota Nacional 2022'!BB$32),0)</f>
        <v>0</v>
      </c>
      <c r="BC35" s="25">
        <f>ROUND('Vendas de Veículos'!BC37*(1-'Frota Nacional 2022'!BC$32),0)</f>
        <v>0</v>
      </c>
      <c r="BD35" s="25">
        <f>ROUND('Vendas de Veículos'!BD37*(1-'Frota Nacional 2022'!BD$32),0)</f>
        <v>99814</v>
      </c>
      <c r="BE35" s="25">
        <f>ROUND('Vendas de Veículos'!BE37*(1-'Frota Nacional 2022'!BE$32),0)</f>
        <v>242058</v>
      </c>
      <c r="BF35" s="25">
        <f>ROUND('Vendas de Veículos'!BF37*(1-'Frota Nacional 2022'!BF$32),0)</f>
        <v>419360</v>
      </c>
      <c r="BG35" s="25">
        <f>ROUND('Vendas de Veículos'!BG37*(1-'Frota Nacional 2022'!BG$32),0)</f>
        <v>503073</v>
      </c>
      <c r="BH35" s="25">
        <f>ROUND('Vendas de Veículos'!BH37*(1-'Frota Nacional 2022'!BH$32),0)</f>
        <v>650681</v>
      </c>
      <c r="BI35" s="25">
        <f>ROUND('Vendas de Veículos'!BI37*(1-'Frota Nacional 2022'!BI$32),0)</f>
        <v>644589</v>
      </c>
      <c r="BJ35" s="25">
        <f>ROUND('Vendas de Veículos'!BJ37*(1-'Frota Nacional 2022'!BJ$32),0)</f>
        <v>575388</v>
      </c>
      <c r="BK35" s="25">
        <f>ROUND('Vendas de Veículos'!BK37*(1-'Frota Nacional 2022'!BK$32),0)</f>
        <v>437258</v>
      </c>
      <c r="BL35" s="25">
        <f>ROUND('Vendas de Veículos'!BL37*(1-'Frota Nacional 2022'!BL$32),0)</f>
        <v>424181</v>
      </c>
      <c r="BM35" s="25">
        <f>ROUND('Vendas de Veículos'!BM37*(1-'Frota Nacional 2022'!BM$32),0)</f>
        <v>479320</v>
      </c>
      <c r="BN35" s="25">
        <f>ROUND('Vendas de Veículos'!BN37*(1-'Frota Nacional 2022'!BN$32),0)</f>
        <v>578161</v>
      </c>
      <c r="BO35" s="25">
        <f>ROUND('Vendas de Veículos'!BO37*(1-'Frota Nacional 2022'!BO$32),0)</f>
        <v>522937</v>
      </c>
      <c r="BP35" s="25">
        <f>ROUND('Vendas de Veículos'!BP37*(1-'Frota Nacional 2022'!BP$32),0)</f>
        <v>706194</v>
      </c>
      <c r="BQ35" s="25">
        <f>ROUND('Vendas de Veículos'!BQ37*(1-'Frota Nacional 2022'!BQ$32),0)</f>
        <v>834332</v>
      </c>
    </row>
    <row r="36" spans="2:69" x14ac:dyDescent="0.35">
      <c r="B36" s="24" t="s">
        <v>36</v>
      </c>
      <c r="C36" s="24" t="s">
        <v>39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>
        <f>ROUND('Vendas de Veículos'!W38*(1-'Frota Nacional 2022'!W$32),0)</f>
        <v>0</v>
      </c>
      <c r="X36" s="25">
        <f>ROUND('Vendas de Veículos'!X38*(1-'Frota Nacional 2022'!X$32),0)</f>
        <v>0</v>
      </c>
      <c r="Y36" s="25">
        <f>ROUND('Vendas de Veículos'!Y38*(1-'Frota Nacional 2022'!Y$32),0)</f>
        <v>0</v>
      </c>
      <c r="Z36" s="25">
        <f>ROUND('Vendas de Veículos'!Z38*(1-'Frota Nacional 2022'!Z$32),0)</f>
        <v>0</v>
      </c>
      <c r="AA36" s="25">
        <f>ROUND('Vendas de Veículos'!AA38*(1-'Frota Nacional 2022'!AA$32),0)</f>
        <v>0</v>
      </c>
      <c r="AB36" s="25">
        <f>ROUND('Vendas de Veículos'!AB38*(1-'Frota Nacional 2022'!AB$32),0)</f>
        <v>0</v>
      </c>
      <c r="AC36" s="25">
        <f>ROUND('Vendas de Veículos'!AC38*(1-'Frota Nacional 2022'!AC$32),0)</f>
        <v>0</v>
      </c>
      <c r="AD36" s="25">
        <f>ROUND('Vendas de Veículos'!AD38*(1-'Frota Nacional 2022'!AD$32),0)</f>
        <v>0</v>
      </c>
      <c r="AE36" s="25">
        <f>ROUND('Vendas de Veículos'!AE38*(1-'Frota Nacional 2022'!AE$32),0)</f>
        <v>0</v>
      </c>
      <c r="AF36" s="25">
        <f>ROUND('Vendas de Veículos'!AF38*(1-'Frota Nacional 2022'!AF$32),0)</f>
        <v>0</v>
      </c>
      <c r="AG36" s="25">
        <f>ROUND('Vendas de Veículos'!AG38*(1-'Frota Nacional 2022'!AG$32),0)</f>
        <v>0</v>
      </c>
      <c r="AH36" s="25">
        <f>ROUND('Vendas de Veículos'!AH38*(1-'Frota Nacional 2022'!AH$32),0)</f>
        <v>0</v>
      </c>
      <c r="AI36" s="25">
        <f>ROUND('Vendas de Veículos'!AI38*(1-'Frota Nacional 2022'!AI$32),0)</f>
        <v>0</v>
      </c>
      <c r="AJ36" s="25">
        <f>ROUND('Vendas de Veículos'!AJ38*(1-'Frota Nacional 2022'!AJ$32),0)</f>
        <v>0</v>
      </c>
      <c r="AK36" s="25">
        <f>ROUND('Vendas de Veículos'!AK38*(1-'Frota Nacional 2022'!AK$32),0)</f>
        <v>0</v>
      </c>
      <c r="AL36" s="25">
        <f>ROUND('Vendas de Veículos'!AL38*(1-'Frota Nacional 2022'!AL$32),0)</f>
        <v>0</v>
      </c>
      <c r="AM36" s="25">
        <f>ROUND('Vendas de Veículos'!AM38*(1-'Frota Nacional 2022'!AM$32),0)</f>
        <v>0</v>
      </c>
      <c r="AN36" s="25">
        <f>ROUND('Vendas de Veículos'!AN38*(1-'Frota Nacional 2022'!AN$32),0)</f>
        <v>0</v>
      </c>
      <c r="AO36" s="25">
        <f>ROUND('Vendas de Veículos'!AO38*(1-'Frota Nacional 2022'!AO$32),0)</f>
        <v>0</v>
      </c>
      <c r="AP36" s="25">
        <f>ROUND('Vendas de Veículos'!AP38*(1-'Frota Nacional 2022'!AP$32),0)</f>
        <v>0</v>
      </c>
      <c r="AQ36" s="25">
        <f>ROUND('Vendas de Veículos'!AQ38*(1-'Frota Nacional 2022'!AQ$32),0)</f>
        <v>0</v>
      </c>
      <c r="AR36" s="25">
        <f>ROUND('Vendas de Veículos'!AR38*(1-'Frota Nacional 2022'!AR$32),0)</f>
        <v>0</v>
      </c>
      <c r="AS36" s="25">
        <f>ROUND('Vendas de Veículos'!AS38*(1-'Frota Nacional 2022'!AS$32),0)</f>
        <v>0</v>
      </c>
      <c r="AT36" s="25">
        <f>ROUND('Vendas de Veículos'!AT38*(1-'Frota Nacional 2022'!AT$32),0)</f>
        <v>0</v>
      </c>
      <c r="AU36" s="25">
        <f>ROUND('Vendas de Veículos'!AU38*(1-'Frota Nacional 2022'!AU$32),0)</f>
        <v>0</v>
      </c>
      <c r="AV36" s="25">
        <f>ROUND('Vendas de Veículos'!AV38*(1-'Frota Nacional 2022'!AV$32),0)</f>
        <v>0</v>
      </c>
      <c r="AW36" s="25">
        <f>ROUND('Vendas de Veículos'!AW38*(1-'Frota Nacional 2022'!AW$32),0)</f>
        <v>0</v>
      </c>
      <c r="AX36" s="25">
        <f>ROUND('Vendas de Veículos'!AX38*(1-'Frota Nacional 2022'!AX$32),0)</f>
        <v>0</v>
      </c>
      <c r="AY36" s="25">
        <f>ROUND('Vendas de Veículos'!AY38*(1-'Frota Nacional 2022'!AY$32),0)</f>
        <v>0</v>
      </c>
      <c r="AZ36" s="25">
        <f>ROUND('Vendas de Veículos'!AZ38*(1-'Frota Nacional 2022'!AZ$32),0)</f>
        <v>0</v>
      </c>
      <c r="BA36" s="25">
        <f>ROUND('Vendas de Veículos'!BA38*(1-'Frota Nacional 2022'!BA$32),0)</f>
        <v>0</v>
      </c>
      <c r="BB36" s="25">
        <f>ROUND('Vendas de Veículos'!BB38*(1-'Frota Nacional 2022'!BB$32),0)</f>
        <v>0</v>
      </c>
      <c r="BC36" s="25">
        <f>ROUND('Vendas de Veículos'!BC38*(1-'Frota Nacional 2022'!BC$32),0)</f>
        <v>0</v>
      </c>
      <c r="BD36" s="25">
        <f>ROUND('Vendas de Veículos'!BD38*(1-'Frota Nacional 2022'!BD$32),0)</f>
        <v>100</v>
      </c>
      <c r="BE36" s="25">
        <f>ROUND('Vendas de Veículos'!BE38*(1-'Frota Nacional 2022'!BE$32),0)</f>
        <v>121</v>
      </c>
      <c r="BF36" s="25">
        <f>ROUND('Vendas de Veículos'!BF38*(1-'Frota Nacional 2022'!BF$32),0)</f>
        <v>140</v>
      </c>
      <c r="BG36" s="25">
        <f>ROUND('Vendas de Veículos'!BG38*(1-'Frota Nacional 2022'!BG$32),0)</f>
        <v>126</v>
      </c>
      <c r="BH36" s="25">
        <f>ROUND('Vendas de Veículos'!BH38*(1-'Frota Nacional 2022'!BH$32),0)</f>
        <v>281</v>
      </c>
      <c r="BI36" s="25">
        <f>ROUND('Vendas de Veículos'!BI38*(1-'Frota Nacional 2022'!BI$32),0)</f>
        <v>278</v>
      </c>
      <c r="BJ36" s="25">
        <f>ROUND('Vendas de Veículos'!BJ38*(1-'Frota Nacional 2022'!BJ$32),0)</f>
        <v>466</v>
      </c>
      <c r="BK36" s="25">
        <f>ROUND('Vendas de Veículos'!BK38*(1-'Frota Nacional 2022'!BK$32),0)</f>
        <v>520</v>
      </c>
      <c r="BL36" s="25">
        <f>ROUND('Vendas de Veículos'!BL38*(1-'Frota Nacional 2022'!BL$32),0)</f>
        <v>666</v>
      </c>
      <c r="BM36" s="25">
        <f>ROUND('Vendas de Veículos'!BM38*(1-'Frota Nacional 2022'!BM$32),0)</f>
        <v>964</v>
      </c>
      <c r="BN36" s="25">
        <f>ROUND('Vendas de Veículos'!BN38*(1-'Frota Nacional 2022'!BN$32),0)</f>
        <v>1265</v>
      </c>
      <c r="BO36" s="25">
        <f>ROUND('Vendas de Veículos'!BO38*(1-'Frota Nacional 2022'!BO$32),0)</f>
        <v>1175</v>
      </c>
      <c r="BP36" s="25">
        <f>ROUND('Vendas de Veículos'!BP38*(1-'Frota Nacional 2022'!BP$32),0)</f>
        <v>1611</v>
      </c>
      <c r="BQ36" s="25">
        <f>ROUND('Vendas de Veículos'!BQ38*(1-'Frota Nacional 2022'!BQ$32),0)</f>
        <v>1904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BR36"/>
  <sheetViews>
    <sheetView workbookViewId="0">
      <selection activeCell="G1" sqref="G1"/>
    </sheetView>
  </sheetViews>
  <sheetFormatPr defaultColWidth="9.1796875" defaultRowHeight="14.5" x14ac:dyDescent="0.35"/>
  <cols>
    <col min="1" max="1" width="3.81640625" style="8" customWidth="1"/>
    <col min="2" max="2" width="4.81640625" style="8" bestFit="1" customWidth="1"/>
    <col min="3" max="3" width="16.1796875" style="8" customWidth="1"/>
    <col min="4" max="4" width="9.453125" style="8" bestFit="1" customWidth="1"/>
    <col min="5" max="8" width="10.453125" style="8" bestFit="1" customWidth="1"/>
    <col min="9" max="9" width="11.453125" style="8" bestFit="1" customWidth="1"/>
    <col min="10" max="11" width="11.7265625" style="8" bestFit="1" customWidth="1"/>
    <col min="12" max="13" width="10.7265625" style="8" bestFit="1" customWidth="1"/>
    <col min="14" max="22" width="11.7265625" style="8" bestFit="1" customWidth="1"/>
    <col min="23" max="24" width="10.7265625" style="8" bestFit="1" customWidth="1"/>
    <col min="25" max="41" width="11.7265625" style="8" bestFit="1" customWidth="1"/>
    <col min="42" max="42" width="10.7265625" style="8" bestFit="1" customWidth="1"/>
    <col min="43" max="47" width="10.453125" style="8" bestFit="1" customWidth="1"/>
    <col min="48" max="50" width="10.7265625" style="8" bestFit="1" customWidth="1"/>
    <col min="51" max="52" width="11.7265625" style="8" bestFit="1" customWidth="1"/>
    <col min="53" max="69" width="13.453125" style="8" bestFit="1" customWidth="1"/>
    <col min="70" max="70" width="12.1796875" style="8" bestFit="1" customWidth="1"/>
    <col min="71" max="16384" width="9.1796875" style="8"/>
  </cols>
  <sheetData>
    <row r="1" spans="2:70" x14ac:dyDescent="0.35">
      <c r="B1" s="17"/>
      <c r="C1" s="20" t="s">
        <v>25</v>
      </c>
      <c r="D1" s="21">
        <v>2023</v>
      </c>
      <c r="E1" s="17"/>
      <c r="F1" s="22" t="s">
        <v>32</v>
      </c>
      <c r="G1" s="161">
        <f>'Base Curvas'!K1</f>
        <v>1.95</v>
      </c>
      <c r="H1" s="22" t="s">
        <v>33</v>
      </c>
      <c r="I1" s="162">
        <f>'Base Curvas'!M1</f>
        <v>-0.127</v>
      </c>
    </row>
    <row r="2" spans="2:70" x14ac:dyDescent="0.35">
      <c r="B2" s="17"/>
      <c r="C2" s="17"/>
      <c r="D2" s="17"/>
      <c r="E2" s="17"/>
      <c r="F2" s="22" t="s">
        <v>34</v>
      </c>
      <c r="G2" s="161">
        <f>'Base Curvas'!K2</f>
        <v>2.1</v>
      </c>
      <c r="H2" s="22" t="s">
        <v>35</v>
      </c>
      <c r="I2" s="162">
        <f>'Base Curvas'!M2</f>
        <v>-0.09</v>
      </c>
    </row>
    <row r="3" spans="2:70" x14ac:dyDescent="0.35">
      <c r="B3" s="17"/>
      <c r="C3" s="17"/>
      <c r="D3" s="17"/>
      <c r="E3" s="17"/>
      <c r="F3" s="22" t="s">
        <v>41</v>
      </c>
      <c r="G3" s="161">
        <f>'Base Curvas'!K3</f>
        <v>1.75</v>
      </c>
      <c r="H3" s="22" t="s">
        <v>42</v>
      </c>
      <c r="I3" s="162">
        <f>'Base Curvas'!M3</f>
        <v>-0.13700000000000001</v>
      </c>
    </row>
    <row r="4" spans="2:70" s="1" customFormat="1" x14ac:dyDescent="0.35">
      <c r="B4" s="2"/>
      <c r="C4" s="3"/>
      <c r="D4" s="2">
        <v>1957</v>
      </c>
      <c r="E4" s="2">
        <v>1958</v>
      </c>
      <c r="F4" s="2">
        <v>1959</v>
      </c>
      <c r="G4" s="2">
        <v>1960</v>
      </c>
      <c r="H4" s="2">
        <v>1961</v>
      </c>
      <c r="I4" s="2">
        <v>1962</v>
      </c>
      <c r="J4" s="2">
        <v>1963</v>
      </c>
      <c r="K4" s="2">
        <v>1964</v>
      </c>
      <c r="L4" s="2">
        <v>1965</v>
      </c>
      <c r="M4" s="2">
        <v>1966</v>
      </c>
      <c r="N4" s="2">
        <v>1967</v>
      </c>
      <c r="O4" s="2">
        <v>1968</v>
      </c>
      <c r="P4" s="2">
        <v>1969</v>
      </c>
      <c r="Q4" s="2">
        <v>1970</v>
      </c>
      <c r="R4" s="2">
        <v>1971</v>
      </c>
      <c r="S4" s="2">
        <v>1972</v>
      </c>
      <c r="T4" s="2">
        <v>1973</v>
      </c>
      <c r="U4" s="2">
        <v>1974</v>
      </c>
      <c r="V4" s="2">
        <v>1975</v>
      </c>
      <c r="W4" s="2">
        <v>1976</v>
      </c>
      <c r="X4" s="2">
        <v>1977</v>
      </c>
      <c r="Y4" s="2">
        <v>1978</v>
      </c>
      <c r="Z4" s="2">
        <v>1979</v>
      </c>
      <c r="AA4" s="2">
        <v>1980</v>
      </c>
      <c r="AB4" s="2">
        <v>1981</v>
      </c>
      <c r="AC4" s="2">
        <v>1982</v>
      </c>
      <c r="AD4" s="2">
        <v>1983</v>
      </c>
      <c r="AE4" s="2">
        <v>1984</v>
      </c>
      <c r="AF4" s="2">
        <v>1985</v>
      </c>
      <c r="AG4" s="2">
        <v>1986</v>
      </c>
      <c r="AH4" s="2">
        <v>1987</v>
      </c>
      <c r="AI4" s="2">
        <v>1988</v>
      </c>
      <c r="AJ4" s="2">
        <v>1989</v>
      </c>
      <c r="AK4" s="2">
        <v>1990</v>
      </c>
      <c r="AL4" s="2">
        <v>1991</v>
      </c>
      <c r="AM4" s="2">
        <v>1992</v>
      </c>
      <c r="AN4" s="2">
        <v>1993</v>
      </c>
      <c r="AO4" s="2">
        <v>1994</v>
      </c>
      <c r="AP4" s="2">
        <v>1995</v>
      </c>
      <c r="AQ4" s="2">
        <v>1996</v>
      </c>
      <c r="AR4" s="2">
        <v>1997</v>
      </c>
      <c r="AS4" s="2">
        <v>1998</v>
      </c>
      <c r="AT4" s="2">
        <v>1999</v>
      </c>
      <c r="AU4" s="2">
        <v>2000</v>
      </c>
      <c r="AV4" s="2">
        <v>2001</v>
      </c>
      <c r="AW4" s="2">
        <v>2002</v>
      </c>
      <c r="AX4" s="2">
        <v>2003</v>
      </c>
      <c r="AY4" s="2">
        <v>2004</v>
      </c>
      <c r="AZ4" s="2">
        <v>2005</v>
      </c>
      <c r="BA4" s="2">
        <v>2006</v>
      </c>
      <c r="BB4" s="2">
        <v>2007</v>
      </c>
      <c r="BC4" s="2">
        <v>2008</v>
      </c>
      <c r="BD4" s="2">
        <v>2009</v>
      </c>
      <c r="BE4" s="2">
        <v>2010</v>
      </c>
      <c r="BF4" s="2">
        <v>2011</v>
      </c>
      <c r="BG4" s="2">
        <v>2012</v>
      </c>
      <c r="BH4" s="2">
        <v>2013</v>
      </c>
      <c r="BI4" s="2">
        <v>2014</v>
      </c>
      <c r="BJ4" s="2">
        <v>2015</v>
      </c>
      <c r="BK4" s="2">
        <v>2016</v>
      </c>
      <c r="BL4" s="2">
        <v>2017</v>
      </c>
      <c r="BM4" s="2">
        <v>2018</v>
      </c>
      <c r="BN4" s="2">
        <v>2019</v>
      </c>
      <c r="BO4" s="2">
        <v>2020</v>
      </c>
      <c r="BP4" s="2">
        <v>2021</v>
      </c>
      <c r="BQ4" s="2">
        <v>2022</v>
      </c>
      <c r="BR4" s="2">
        <v>2023</v>
      </c>
    </row>
    <row r="5" spans="2:70" s="1" customFormat="1" x14ac:dyDescent="0.35">
      <c r="B5" s="2"/>
      <c r="C5" s="3" t="s">
        <v>30</v>
      </c>
      <c r="D5" s="7">
        <f>EXP(-EXP($G$1+$I$1*($D$1-D4)))</f>
        <v>0.99839206495939814</v>
      </c>
      <c r="E5" s="7">
        <f t="shared" ref="E5:BP5" si="0">EXP(-EXP($G$1+$I$1*($D$1-E4)))</f>
        <v>0.99817452204663693</v>
      </c>
      <c r="F5" s="7">
        <f t="shared" si="0"/>
        <v>0.9979275775849582</v>
      </c>
      <c r="G5" s="7">
        <f t="shared" si="0"/>
        <v>0.9976472667027072</v>
      </c>
      <c r="H5" s="7">
        <f t="shared" si="0"/>
        <v>0.99732909240839074</v>
      </c>
      <c r="I5" s="7">
        <f t="shared" si="0"/>
        <v>0.99696795491413681</v>
      </c>
      <c r="J5" s="7">
        <f t="shared" si="0"/>
        <v>0.99655807178602107</v>
      </c>
      <c r="K5" s="7">
        <f t="shared" si="0"/>
        <v>0.9960928877932087</v>
      </c>
      <c r="L5" s="7">
        <f t="shared" si="0"/>
        <v>0.9955649732077223</v>
      </c>
      <c r="M5" s="7">
        <f t="shared" si="0"/>
        <v>0.99496590917948902</v>
      </c>
      <c r="N5" s="7">
        <f t="shared" si="0"/>
        <v>0.99428615867878556</v>
      </c>
      <c r="O5" s="7">
        <f t="shared" si="0"/>
        <v>0.99351492136286523</v>
      </c>
      <c r="P5" s="7">
        <f t="shared" si="0"/>
        <v>0.99263997058924403</v>
      </c>
      <c r="Q5" s="7">
        <f t="shared" si="0"/>
        <v>0.99164747067030767</v>
      </c>
      <c r="R5" s="7">
        <f t="shared" si="0"/>
        <v>0.99052177235023764</v>
      </c>
      <c r="S5" s="7">
        <f t="shared" si="0"/>
        <v>0.98924518439619036</v>
      </c>
      <c r="T5" s="7">
        <f t="shared" si="0"/>
        <v>0.98779771914531234</v>
      </c>
      <c r="U5" s="7">
        <f t="shared" si="0"/>
        <v>0.98615680985629639</v>
      </c>
      <c r="V5" s="7">
        <f t="shared" si="0"/>
        <v>0.98429699780347546</v>
      </c>
      <c r="W5" s="7">
        <f t="shared" si="0"/>
        <v>0.98218958725509387</v>
      </c>
      <c r="X5" s="7">
        <f t="shared" si="0"/>
        <v>0.97980226683689708</v>
      </c>
      <c r="Y5" s="7">
        <f t="shared" si="0"/>
        <v>0.9770986963506636</v>
      </c>
      <c r="Z5" s="7">
        <f t="shared" si="0"/>
        <v>0.97403805896202678</v>
      </c>
      <c r="AA5" s="7">
        <f t="shared" si="0"/>
        <v>0.97057457987731532</v>
      </c>
      <c r="AB5" s="7">
        <f t="shared" si="0"/>
        <v>0.96665701429994344</v>
      </c>
      <c r="AC5" s="7">
        <f t="shared" si="0"/>
        <v>0.96222810972160688</v>
      </c>
      <c r="AD5" s="7">
        <f t="shared" si="0"/>
        <v>0.95722405061755766</v>
      </c>
      <c r="AE5" s="7">
        <f t="shared" si="0"/>
        <v>0.95157389756332666</v>
      </c>
      <c r="AF5" s="7">
        <f t="shared" si="0"/>
        <v>0.94519903788749804</v>
      </c>
      <c r="AG5" s="7">
        <f t="shared" si="0"/>
        <v>0.93801267146512757</v>
      </c>
      <c r="AH5" s="7">
        <f t="shared" si="0"/>
        <v>0.9299193634046875</v>
      </c>
      <c r="AI5" s="7">
        <f t="shared" si="0"/>
        <v>0.92081470546167199</v>
      </c>
      <c r="AJ5" s="7">
        <f t="shared" si="0"/>
        <v>0.91058514028086823</v>
      </c>
      <c r="AK5" s="7">
        <f t="shared" si="0"/>
        <v>0.89910801722505029</v>
      </c>
      <c r="AL5" s="7">
        <f t="shared" si="0"/>
        <v>0.88625196566597997</v>
      </c>
      <c r="AM5" s="7">
        <f t="shared" si="0"/>
        <v>0.8718776910511713</v>
      </c>
      <c r="AN5" s="7">
        <f t="shared" si="0"/>
        <v>0.85583932031884391</v>
      </c>
      <c r="AO5" s="7">
        <f t="shared" si="0"/>
        <v>0.83798644527310595</v>
      </c>
      <c r="AP5" s="7">
        <f t="shared" si="0"/>
        <v>0.81816703352082987</v>
      </c>
      <c r="AQ5" s="7">
        <f t="shared" si="0"/>
        <v>0.79623139358019068</v>
      </c>
      <c r="AR5" s="7">
        <f t="shared" si="0"/>
        <v>0.77203738940403066</v>
      </c>
      <c r="AS5" s="7">
        <f t="shared" si="0"/>
        <v>0.74545709357507939</v>
      </c>
      <c r="AT5" s="7">
        <f t="shared" si="0"/>
        <v>0.71638503939153442</v>
      </c>
      <c r="AU5" s="7">
        <f t="shared" si="0"/>
        <v>0.68474816918315407</v>
      </c>
      <c r="AV5" s="7">
        <f t="shared" si="0"/>
        <v>0.65051746655651721</v>
      </c>
      <c r="AW5" s="7">
        <f t="shared" si="0"/>
        <v>0.61372108972226069</v>
      </c>
      <c r="AX5" s="7">
        <f t="shared" si="0"/>
        <v>0.5744585782961753</v>
      </c>
      <c r="AY5" s="7">
        <f t="shared" si="0"/>
        <v>0.53291537820843737</v>
      </c>
      <c r="AZ5" s="7">
        <f t="shared" si="0"/>
        <v>0.48937652020714406</v>
      </c>
      <c r="BA5" s="7">
        <f t="shared" si="0"/>
        <v>0.44423781719008598</v>
      </c>
      <c r="BB5" s="7">
        <f t="shared" si="0"/>
        <v>0.39801246356568487</v>
      </c>
      <c r="BC5" s="7">
        <f t="shared" si="0"/>
        <v>0.35133051517356745</v>
      </c>
      <c r="BD5" s="7">
        <f t="shared" si="0"/>
        <v>0.30492853746731463</v>
      </c>
      <c r="BE5" s="7">
        <f t="shared" si="0"/>
        <v>0.25962691430343204</v>
      </c>
      <c r="BF5" s="7">
        <f t="shared" si="0"/>
        <v>0.21629311547304511</v>
      </c>
      <c r="BG5" s="7">
        <f t="shared" si="0"/>
        <v>0.17579080754688289</v>
      </c>
      <c r="BH5" s="7">
        <f t="shared" si="0"/>
        <v>0.13891712700793685</v>
      </c>
      <c r="BI5" s="7">
        <f t="shared" si="0"/>
        <v>0.10633355627958595</v>
      </c>
      <c r="BJ5" s="7">
        <f t="shared" si="0"/>
        <v>7.8499147237953093E-2</v>
      </c>
      <c r="BK5" s="7">
        <f t="shared" si="0"/>
        <v>5.5617420751964505E-2</v>
      </c>
      <c r="BL5" s="7">
        <f t="shared" si="0"/>
        <v>3.7608935341775958E-2</v>
      </c>
      <c r="BM5" s="7">
        <f t="shared" si="0"/>
        <v>2.4119105692130841E-2</v>
      </c>
      <c r="BN5" s="7">
        <f t="shared" si="0"/>
        <v>1.4564828613461218E-2</v>
      </c>
      <c r="BO5" s="7">
        <f t="shared" si="0"/>
        <v>8.2145858051170632E-3</v>
      </c>
      <c r="BP5" s="7">
        <f t="shared" si="0"/>
        <v>4.2873119161356962E-3</v>
      </c>
      <c r="BQ5" s="7">
        <f>EXP(-EXP($G$1+$I$1*($D$1-BQ4)))</f>
        <v>2.0490032442558614E-3</v>
      </c>
      <c r="BR5" s="7">
        <f>EXP(-EXP($G$1+$I$1*($D$1-BR4)))</f>
        <v>8.8609394469837022E-4</v>
      </c>
    </row>
    <row r="6" spans="2:70" x14ac:dyDescent="0.35">
      <c r="B6" s="12" t="s">
        <v>11</v>
      </c>
      <c r="C6" s="12" t="s">
        <v>10</v>
      </c>
      <c r="D6" s="6">
        <f>ROUND('Vendas de Veículos'!D6*(1-'Frota Nacional 2023'!D$5),0)</f>
        <v>15</v>
      </c>
      <c r="E6" s="6">
        <f>ROUND('Vendas de Veículos'!E6*(1-'Frota Nacional 2023'!E$5),0)</f>
        <v>38</v>
      </c>
      <c r="F6" s="6">
        <f>ROUND('Vendas de Veículos'!F6*(1-'Frota Nacional 2023'!F$5),0)</f>
        <v>82</v>
      </c>
      <c r="G6" s="6">
        <f>ROUND('Vendas de Veículos'!G6*(1-'Frota Nacional 2023'!G$5),0)</f>
        <v>161</v>
      </c>
      <c r="H6" s="6">
        <f>ROUND('Vendas de Veículos'!H6*(1-'Frota Nacional 2023'!H$5),0)</f>
        <v>232</v>
      </c>
      <c r="I6" s="6">
        <f>ROUND('Vendas de Veículos'!I6*(1-'Frota Nacional 2023'!I$5),0)</f>
        <v>354</v>
      </c>
      <c r="J6" s="6">
        <f>ROUND('Vendas de Veículos'!J6*(1-'Frota Nacional 2023'!J$5),0)</f>
        <v>414</v>
      </c>
      <c r="K6" s="6">
        <f>ROUND('Vendas de Veículos'!K6*(1-'Frota Nacional 2023'!K$5),0)</f>
        <v>503</v>
      </c>
      <c r="L6" s="6">
        <f>ROUND('Vendas de Veículos'!L6*(1-'Frota Nacional 2023'!L$5),0)</f>
        <v>60</v>
      </c>
      <c r="M6" s="6">
        <f>ROUND('Vendas de Veículos'!M6*(1-'Frota Nacional 2023'!M$5),0)</f>
        <v>78</v>
      </c>
      <c r="N6" s="6">
        <f>ROUND('Vendas de Veículos'!N6*(1-'Frota Nacional 2023'!N$5),0)</f>
        <v>907</v>
      </c>
      <c r="O6" s="6">
        <f>ROUND('Vendas de Veículos'!O6*(1-'Frota Nacional 2023'!O$5),0)</f>
        <v>1199</v>
      </c>
      <c r="P6" s="6">
        <f>ROUND('Vendas de Veículos'!P6*(1-'Frota Nacional 2023'!P$5),0)</f>
        <v>1881</v>
      </c>
      <c r="Q6" s="6">
        <f>ROUND('Vendas de Veículos'!Q6*(1-'Frota Nacional 2023'!Q$5),0)</f>
        <v>2677</v>
      </c>
      <c r="R6" s="6">
        <f>ROUND('Vendas de Veículos'!R6*(1-'Frota Nacional 2023'!R$5),0)</f>
        <v>3905</v>
      </c>
      <c r="S6" s="6">
        <f>ROUND('Vendas de Veículos'!S6*(1-'Frota Nacional 2023'!S$5),0)</f>
        <v>5100</v>
      </c>
      <c r="T6" s="6">
        <f>ROUND('Vendas de Veículos'!T6*(1-'Frota Nacional 2023'!T$5),0)</f>
        <v>6969</v>
      </c>
      <c r="U6" s="6">
        <f>ROUND('Vendas de Veículos'!U6*(1-'Frota Nacional 2023'!U$5),0)</f>
        <v>9068</v>
      </c>
      <c r="V6" s="6">
        <f>ROUND('Vendas de Veículos'!V6*(1-'Frota Nacional 2023'!V$5),0)</f>
        <v>10592</v>
      </c>
      <c r="W6" s="6">
        <f>ROUND('Vendas de Veículos'!W6*(1-'Frota Nacional 2023'!W$5),0)</f>
        <v>1255</v>
      </c>
      <c r="X6" s="6">
        <f>ROUND('Vendas de Veículos'!X6*(1-'Frota Nacional 2023'!X$5),0)</f>
        <v>1377</v>
      </c>
      <c r="Y6" s="6">
        <f>ROUND('Vendas de Veículos'!Y6*(1-'Frota Nacional 2023'!Y$5),0)</f>
        <v>18356</v>
      </c>
      <c r="Z6" s="6">
        <f>ROUND('Vendas de Veículos'!Z6*(1-'Frota Nacional 2023'!Z$5),0)</f>
        <v>21546</v>
      </c>
      <c r="AA6" s="6">
        <f>ROUND('Vendas de Veículos'!AA6*(1-'Frota Nacional 2023'!AA$5),0)</f>
        <v>16780</v>
      </c>
      <c r="AB6" s="6">
        <f>ROUND('Vendas de Veículos'!AB6*(1-'Frota Nacional 2023'!AB$5),0)</f>
        <v>10684</v>
      </c>
      <c r="AC6" s="6">
        <f>ROUND('Vendas de Veículos'!AC6*(1-'Frota Nacional 2023'!AC$5),0)</f>
        <v>13087</v>
      </c>
      <c r="AD6" s="6">
        <f>ROUND('Vendas de Veículos'!AD6*(1-'Frota Nacional 2023'!AD$5),0)</f>
        <v>3030</v>
      </c>
      <c r="AE6" s="6">
        <f>ROUND('Vendas de Veículos'!AE6*(1-'Frota Nacional 2023'!AE$5),0)</f>
        <v>1405</v>
      </c>
      <c r="AF6" s="6">
        <f>ROUND('Vendas de Veículos'!AF6*(1-'Frota Nacional 2023'!AF$5),0)</f>
        <v>1333</v>
      </c>
      <c r="AG6" s="6">
        <f>ROUND('Vendas de Veículos'!AG6*(1-'Frota Nacional 2023'!AG$5),0)</f>
        <v>3371</v>
      </c>
      <c r="AH6" s="6">
        <f>ROUND('Vendas de Veículos'!AH6*(1-'Frota Nacional 2023'!AH$5),0)</f>
        <v>1735</v>
      </c>
      <c r="AI6" s="6">
        <f>ROUND('Vendas de Veículos'!AI6*(1-'Frota Nacional 2023'!AI$5),0)</f>
        <v>5202</v>
      </c>
      <c r="AJ6" s="6">
        <f>ROUND('Vendas de Veículos'!AJ6*(1-'Frota Nacional 2023'!AJ$5),0)</f>
        <v>19899</v>
      </c>
      <c r="AK6" s="6">
        <f>ROUND('Vendas de Veículos'!AK6*(1-'Frota Nacional 2023'!AK$5),0)</f>
        <v>46760</v>
      </c>
      <c r="AL6" s="6">
        <f>ROUND('Vendas de Veículos'!AL6*(1-'Frota Nacional 2023'!AL$5),0)</f>
        <v>53924</v>
      </c>
      <c r="AM6" s="6">
        <f>ROUND('Vendas de Veículos'!AM6*(1-'Frota Nacional 2023'!AM$5),0)</f>
        <v>55627</v>
      </c>
      <c r="AN6" s="6">
        <f>ROUND('Vendas de Veículos'!AN6*(1-'Frota Nacional 2023'!AN$5),0)</f>
        <v>97984</v>
      </c>
      <c r="AO6" s="6">
        <f>ROUND('Vendas de Veículos'!AO6*(1-'Frota Nacional 2023'!AO$5),0)</f>
        <v>164186</v>
      </c>
      <c r="AP6" s="6">
        <f>ROUND('Vendas de Veículos'!AP6*(1-'Frota Nacional 2023'!AP$5),0)</f>
        <v>251146</v>
      </c>
      <c r="AQ6" s="6">
        <f>ROUND('Vendas de Veículos'!AQ6*(1-'Frota Nacional 2023'!AQ$5),0)</f>
        <v>289625</v>
      </c>
      <c r="AR6" s="6">
        <f>ROUND('Vendas de Veículos'!AR6*(1-'Frota Nacional 2023'!AR$5),0)</f>
        <v>364630</v>
      </c>
      <c r="AS6" s="6">
        <f>ROUND('Vendas de Veículos'!AS6*(1-'Frota Nacional 2023'!AS$5),0)</f>
        <v>315629</v>
      </c>
      <c r="AT6" s="6">
        <f>ROUND('Vendas de Veículos'!AT6*(1-'Frota Nacional 2023'!AT$5),0)</f>
        <v>290206</v>
      </c>
      <c r="AU6" s="6">
        <f>ROUND('Vendas de Veículos'!AU6*(1-'Frota Nacional 2023'!AU$5),0)</f>
        <v>375681</v>
      </c>
      <c r="AV6" s="6">
        <f>ROUND('Vendas de Veículos'!AV6*(1-'Frota Nacional 2023'!AV$5),0)</f>
        <v>454256</v>
      </c>
      <c r="AW6" s="6">
        <f>ROUND('Vendas de Veículos'!AW6*(1-'Frota Nacional 2023'!AW$5),0)</f>
        <v>456497</v>
      </c>
      <c r="AX6" s="6">
        <f>ROUND('Vendas de Veículos'!AX6*(1-'Frota Nacional 2023'!AX$5),0)</f>
        <v>445318</v>
      </c>
      <c r="AY6" s="6">
        <f>ROUND('Vendas de Veículos'!AY6*(1-'Frota Nacional 2023'!AY$5),0)</f>
        <v>451781</v>
      </c>
      <c r="AZ6" s="6">
        <f>ROUND('Vendas de Veículos'!AZ6*(1-'Frota Nacional 2023'!AZ$5),0)</f>
        <v>330199</v>
      </c>
      <c r="BA6" s="6">
        <f>ROUND('Vendas de Veículos'!BA6*(1-'Frota Nacional 2023'!BA$5),0)</f>
        <v>15741</v>
      </c>
      <c r="BB6" s="6">
        <f>ROUND('Vendas de Veículos'!BB6*(1-'Frota Nacional 2023'!BB$5),0)</f>
        <v>14053</v>
      </c>
      <c r="BC6" s="6">
        <f>ROUND('Vendas de Veículos'!BC6*(1-'Frota Nacional 2023'!BC$5),0)</f>
        <v>134155</v>
      </c>
      <c r="BD6" s="6">
        <f>ROUND('Vendas de Veículos'!BD6*(1-'Frota Nacional 2023'!BD$5),0)</f>
        <v>146160</v>
      </c>
      <c r="BE6" s="6">
        <f>ROUND('Vendas de Veículos'!BE6*(1-'Frota Nacional 2023'!BE$5),0)</f>
        <v>19570</v>
      </c>
      <c r="BF6" s="6">
        <f>ROUND('Vendas de Veículos'!BF6*(1-'Frota Nacional 2023'!BF$5),0)</f>
        <v>274962</v>
      </c>
      <c r="BG6" s="6">
        <f>ROUND('Vendas de Veículos'!BG6*(1-'Frota Nacional 2023'!BG$5),0)</f>
        <v>21343</v>
      </c>
      <c r="BH6" s="6">
        <f>ROUND('Vendas de Veículos'!BH6*(1-'Frota Nacional 2023'!BH$5),0)</f>
        <v>156757</v>
      </c>
      <c r="BI6" s="6">
        <f>ROUND('Vendas de Veículos'!BI6*(1-'Frota Nacional 2023'!BI$5),0)</f>
        <v>161361</v>
      </c>
      <c r="BJ6" s="6">
        <f>ROUND('Vendas de Veículos'!BJ6*(1-'Frota Nacional 2023'!BJ$5),0)</f>
        <v>123409</v>
      </c>
      <c r="BK6" s="6">
        <f>ROUND('Vendas de Veículos'!BK6*(1-'Frota Nacional 2023'!BK$5),0)</f>
        <v>7507</v>
      </c>
      <c r="BL6" s="6">
        <f>ROUND('Vendas de Veículos'!BL6*(1-'Frota Nacional 2023'!BL$5),0)</f>
        <v>65582</v>
      </c>
      <c r="BM6" s="6">
        <f>ROUND('Vendas de Veículos'!BM6*(1-'Frota Nacional 2023'!BM$5),0)</f>
        <v>79527</v>
      </c>
      <c r="BN6" s="6">
        <f>ROUND('Vendas de Veículos'!BN6*(1-'Frota Nacional 2023'!BN$5),0)</f>
        <v>72360</v>
      </c>
      <c r="BO6" s="6">
        <f>ROUND('Vendas de Veículos'!BO6*(1-'Frota Nacional 2023'!BO$5),0)</f>
        <v>5785</v>
      </c>
      <c r="BP6" s="6">
        <f>ROUND('Vendas de Veículos'!BP6*(1-'Frota Nacional 2023'!BP$5),0)</f>
        <v>51866</v>
      </c>
      <c r="BQ6" s="6">
        <f>ROUND('Vendas de Veículos'!BQ6*(1-'Frota Nacional 2023'!BQ$5),0)</f>
        <v>44195</v>
      </c>
      <c r="BR6" s="6">
        <f>ROUND('Vendas de Veículos'!BR6*(1-'Frota Nacional 2023'!BR$5),0)</f>
        <v>60688</v>
      </c>
    </row>
    <row r="7" spans="2:70" x14ac:dyDescent="0.35">
      <c r="B7" s="12" t="s">
        <v>11</v>
      </c>
      <c r="C7" s="12" t="s">
        <v>12</v>
      </c>
      <c r="D7" s="6">
        <f>ROUND('Vendas de Veículos'!D7*(1-'Frota Nacional 2023'!D$5),0)</f>
        <v>0</v>
      </c>
      <c r="E7" s="6">
        <f>ROUND('Vendas de Veículos'!E7*(1-'Frota Nacional 2023'!E$5),0)</f>
        <v>0</v>
      </c>
      <c r="F7" s="6">
        <f>ROUND('Vendas de Veículos'!F7*(1-'Frota Nacional 2023'!F$5),0)</f>
        <v>0</v>
      </c>
      <c r="G7" s="6">
        <f>ROUND('Vendas de Veículos'!G7*(1-'Frota Nacional 2023'!G$5),0)</f>
        <v>0</v>
      </c>
      <c r="H7" s="6">
        <f>ROUND('Vendas de Veículos'!H7*(1-'Frota Nacional 2023'!H$5),0)</f>
        <v>0</v>
      </c>
      <c r="I7" s="6">
        <f>ROUND('Vendas de Veículos'!I7*(1-'Frota Nacional 2023'!I$5),0)</f>
        <v>0</v>
      </c>
      <c r="J7" s="6">
        <f>ROUND('Vendas de Veículos'!J7*(1-'Frota Nacional 2023'!J$5),0)</f>
        <v>0</v>
      </c>
      <c r="K7" s="6">
        <f>ROUND('Vendas de Veículos'!K7*(1-'Frota Nacional 2023'!K$5),0)</f>
        <v>0</v>
      </c>
      <c r="L7" s="6">
        <f>ROUND('Vendas de Veículos'!L7*(1-'Frota Nacional 2023'!L$5),0)</f>
        <v>0</v>
      </c>
      <c r="M7" s="6">
        <f>ROUND('Vendas de Veículos'!M7*(1-'Frota Nacional 2023'!M$5),0)</f>
        <v>0</v>
      </c>
      <c r="N7" s="6">
        <f>ROUND('Vendas de Veículos'!N7*(1-'Frota Nacional 2023'!N$5),0)</f>
        <v>0</v>
      </c>
      <c r="O7" s="6">
        <f>ROUND('Vendas de Veículos'!O7*(1-'Frota Nacional 2023'!O$5),0)</f>
        <v>0</v>
      </c>
      <c r="P7" s="6">
        <f>ROUND('Vendas de Veículos'!P7*(1-'Frota Nacional 2023'!P$5),0)</f>
        <v>0</v>
      </c>
      <c r="Q7" s="6">
        <f>ROUND('Vendas de Veículos'!Q7*(1-'Frota Nacional 2023'!Q$5),0)</f>
        <v>0</v>
      </c>
      <c r="R7" s="6">
        <f>ROUND('Vendas de Veículos'!R7*(1-'Frota Nacional 2023'!R$5),0)</f>
        <v>0</v>
      </c>
      <c r="S7" s="6">
        <f>ROUND('Vendas de Veículos'!S7*(1-'Frota Nacional 2023'!S$5),0)</f>
        <v>0</v>
      </c>
      <c r="T7" s="6">
        <f>ROUND('Vendas de Veículos'!T7*(1-'Frota Nacional 2023'!T$5),0)</f>
        <v>0</v>
      </c>
      <c r="U7" s="6">
        <f>ROUND('Vendas de Veículos'!U7*(1-'Frota Nacional 2023'!U$5),0)</f>
        <v>0</v>
      </c>
      <c r="V7" s="6">
        <f>ROUND('Vendas de Veículos'!V7*(1-'Frota Nacional 2023'!V$5),0)</f>
        <v>0</v>
      </c>
      <c r="W7" s="6">
        <f>ROUND('Vendas de Veículos'!W7*(1-'Frota Nacional 2023'!W$5),0)</f>
        <v>0</v>
      </c>
      <c r="X7" s="6">
        <f>ROUND('Vendas de Veículos'!X7*(1-'Frota Nacional 2023'!X$5),0)</f>
        <v>0</v>
      </c>
      <c r="Y7" s="6">
        <f>ROUND('Vendas de Veículos'!Y7*(1-'Frota Nacional 2023'!Y$5),0)</f>
        <v>0</v>
      </c>
      <c r="Z7" s="6">
        <f>ROUND('Vendas de Veículos'!Z7*(1-'Frota Nacional 2023'!Z$5),0)</f>
        <v>59</v>
      </c>
      <c r="AA7" s="6">
        <f>ROUND('Vendas de Veículos'!AA7*(1-'Frota Nacional 2023'!AA$5),0)</f>
        <v>6666</v>
      </c>
      <c r="AB7" s="6">
        <f>ROUND('Vendas de Veículos'!AB7*(1-'Frota Nacional 2023'!AB$5),0)</f>
        <v>4294</v>
      </c>
      <c r="AC7" s="6">
        <f>ROUND('Vendas de Veículos'!AC7*(1-'Frota Nacional 2023'!AC$5),0)</f>
        <v>801</v>
      </c>
      <c r="AD7" s="6">
        <f>ROUND('Vendas de Veículos'!AD7*(1-'Frota Nacional 2023'!AD$5),0)</f>
        <v>23049</v>
      </c>
      <c r="AE7" s="6">
        <f>ROUND('Vendas de Veículos'!AE7*(1-'Frota Nacional 2023'!AE$5),0)</f>
        <v>24402</v>
      </c>
      <c r="AF7" s="6">
        <f>ROUND('Vendas de Veículos'!AF7*(1-'Frota Nacional 2023'!AF$5),0)</f>
        <v>31715</v>
      </c>
      <c r="AG7" s="6">
        <f>ROUND('Vendas de Veículos'!AG7*(1-'Frota Nacional 2023'!AG$5),0)</f>
        <v>38446</v>
      </c>
      <c r="AH7" s="6">
        <f>ROUND('Vendas de Veículos'!AH7*(1-'Frota Nacional 2023'!AH$5),0)</f>
        <v>27176</v>
      </c>
      <c r="AI7" s="6">
        <f>ROUND('Vendas de Veículos'!AI7*(1-'Frota Nacional 2023'!AI$5),0)</f>
        <v>39010</v>
      </c>
      <c r="AJ7" s="6">
        <f>ROUND('Vendas de Veículos'!AJ7*(1-'Frota Nacional 2023'!AJ$5),0)</f>
        <v>30907</v>
      </c>
      <c r="AK7" s="6">
        <f>ROUND('Vendas de Veículos'!AK7*(1-'Frota Nacional 2023'!AK$5),0)</f>
        <v>709</v>
      </c>
      <c r="AL7" s="6">
        <f>ROUND('Vendas de Veículos'!AL7*(1-'Frota Nacional 2023'!AL$5),0)</f>
        <v>14689</v>
      </c>
      <c r="AM7" s="6">
        <f>ROUND('Vendas de Veículos'!AM7*(1-'Frota Nacional 2023'!AM$5),0)</f>
        <v>2112</v>
      </c>
      <c r="AN7" s="6">
        <f>ROUND('Vendas de Veículos'!AN7*(1-'Frota Nacional 2023'!AN$5),0)</f>
        <v>32766</v>
      </c>
      <c r="AO7" s="6">
        <f>ROUND('Vendas de Veículos'!AO7*(1-'Frota Nacional 2023'!AO$5),0)</f>
        <v>19313</v>
      </c>
      <c r="AP7" s="6">
        <f>ROUND('Vendas de Veículos'!AP7*(1-'Frota Nacional 2023'!AP$5),0)</f>
        <v>5966</v>
      </c>
      <c r="AQ7" s="6">
        <f>ROUND('Vendas de Veículos'!AQ7*(1-'Frota Nacional 2023'!AQ$5),0)</f>
        <v>1290</v>
      </c>
      <c r="AR7" s="6">
        <f>ROUND('Vendas de Veículos'!AR7*(1-'Frota Nacional 2023'!AR$5),0)</f>
        <v>211</v>
      </c>
      <c r="AS7" s="6">
        <f>ROUND('Vendas de Veículos'!AS7*(1-'Frota Nacional 2023'!AS$5),0)</f>
        <v>250</v>
      </c>
      <c r="AT7" s="6">
        <f>ROUND('Vendas de Veículos'!AT7*(1-'Frota Nacional 2023'!AT$5),0)</f>
        <v>2794</v>
      </c>
      <c r="AU7" s="6">
        <f>ROUND('Vendas de Veículos'!AU7*(1-'Frota Nacional 2023'!AU$5),0)</f>
        <v>303</v>
      </c>
      <c r="AV7" s="6">
        <f>ROUND('Vendas de Veículos'!AV7*(1-'Frota Nacional 2023'!AV$5),0)</f>
        <v>5235</v>
      </c>
      <c r="AW7" s="6">
        <f>ROUND('Vendas de Veículos'!AW7*(1-'Frota Nacional 2023'!AW$5),0)</f>
        <v>18296</v>
      </c>
      <c r="AX7" s="6">
        <f>ROUND('Vendas de Veículos'!AX7*(1-'Frota Nacional 2023'!AX$5),0)</f>
        <v>14057</v>
      </c>
      <c r="AY7" s="6">
        <f>ROUND('Vendas de Veículos'!AY7*(1-'Frota Nacional 2023'!AY$5),0)</f>
        <v>23261</v>
      </c>
      <c r="AZ7" s="6">
        <f>ROUND('Vendas de Veículos'!AZ7*(1-'Frota Nacional 2023'!AZ$5),0)</f>
        <v>15780</v>
      </c>
      <c r="BA7" s="6">
        <f>ROUND('Vendas de Veículos'!BA7*(1-'Frota Nacional 2023'!BA$5),0)</f>
        <v>918</v>
      </c>
      <c r="BB7" s="6">
        <f>ROUND('Vendas de Veículos'!BB7*(1-'Frota Nacional 2023'!BB$5),0)</f>
        <v>54</v>
      </c>
      <c r="BC7" s="6">
        <f>ROUND('Vendas de Veículos'!BC7*(1-'Frota Nacional 2023'!BC$5),0)</f>
        <v>45</v>
      </c>
      <c r="BD7" s="6">
        <f>ROUND('Vendas de Veículos'!BD7*(1-'Frota Nacional 2023'!BD$5),0)</f>
        <v>42</v>
      </c>
      <c r="BE7" s="6">
        <f>ROUND('Vendas de Veículos'!BE7*(1-'Frota Nacional 2023'!BE$5),0)</f>
        <v>33</v>
      </c>
      <c r="BF7" s="6">
        <f>ROUND('Vendas de Veículos'!BF7*(1-'Frota Nacional 2023'!BF$5),0)</f>
        <v>34</v>
      </c>
      <c r="BG7" s="6">
        <f>ROUND('Vendas de Veículos'!BG7*(1-'Frota Nacional 2023'!BG$5),0)</f>
        <v>38</v>
      </c>
      <c r="BH7" s="6">
        <f>ROUND('Vendas de Veículos'!BH7*(1-'Frota Nacional 2023'!BH$5),0)</f>
        <v>25</v>
      </c>
      <c r="BI7" s="6">
        <f>ROUND('Vendas de Veículos'!BI7*(1-'Frota Nacional 2023'!BI$5),0)</f>
        <v>9</v>
      </c>
      <c r="BJ7" s="6">
        <f>ROUND('Vendas de Veículos'!BJ7*(1-'Frota Nacional 2023'!BJ$5),0)</f>
        <v>12</v>
      </c>
      <c r="BK7" s="6">
        <f>ROUND('Vendas de Veículos'!BK7*(1-'Frota Nacional 2023'!BK$5),0)</f>
        <v>11</v>
      </c>
      <c r="BL7" s="6">
        <f>ROUND('Vendas de Veículos'!BL7*(1-'Frota Nacional 2023'!BL$5),0)</f>
        <v>25</v>
      </c>
      <c r="BM7" s="6">
        <f>ROUND('Vendas de Veículos'!BM7*(1-'Frota Nacional 2023'!BM$5),0)</f>
        <v>20</v>
      </c>
      <c r="BN7" s="6">
        <f>ROUND('Vendas de Veículos'!BN7*(1-'Frota Nacional 2023'!BN$5),0)</f>
        <v>26</v>
      </c>
      <c r="BO7" s="6">
        <f>ROUND('Vendas de Veículos'!BO7*(1-'Frota Nacional 2023'!BO$5),0)</f>
        <v>18</v>
      </c>
      <c r="BP7" s="6">
        <f>ROUND('Vendas de Veículos'!BP7*(1-'Frota Nacional 2023'!BP$5),0)</f>
        <v>19</v>
      </c>
      <c r="BQ7" s="6">
        <f>ROUND('Vendas de Veículos'!BQ7*(1-'Frota Nacional 2023'!BQ$5),0)</f>
        <v>32</v>
      </c>
      <c r="BR7" s="6">
        <f>ROUND('Vendas de Veículos'!BR7*(1-'Frota Nacional 2023'!BR$5),0)</f>
        <v>18</v>
      </c>
    </row>
    <row r="8" spans="2:70" x14ac:dyDescent="0.35">
      <c r="B8" s="12" t="s">
        <v>11</v>
      </c>
      <c r="C8" s="12" t="s">
        <v>13</v>
      </c>
      <c r="D8" s="6">
        <f>ROUND('Vendas de Veículos'!D8*(1-'Frota Nacional 2023'!D$5),0)</f>
        <v>0</v>
      </c>
      <c r="E8" s="6">
        <f>ROUND('Vendas de Veículos'!E8*(1-'Frota Nacional 2023'!E$5),0)</f>
        <v>0</v>
      </c>
      <c r="F8" s="6">
        <f>ROUND('Vendas de Veículos'!F8*(1-'Frota Nacional 2023'!F$5),0)</f>
        <v>0</v>
      </c>
      <c r="G8" s="6">
        <f>ROUND('Vendas de Veículos'!G8*(1-'Frota Nacional 2023'!G$5),0)</f>
        <v>0</v>
      </c>
      <c r="H8" s="6">
        <f>ROUND('Vendas de Veículos'!H8*(1-'Frota Nacional 2023'!H$5),0)</f>
        <v>0</v>
      </c>
      <c r="I8" s="6">
        <f>ROUND('Vendas de Veículos'!I8*(1-'Frota Nacional 2023'!I$5),0)</f>
        <v>0</v>
      </c>
      <c r="J8" s="6">
        <f>ROUND('Vendas de Veículos'!J8*(1-'Frota Nacional 2023'!J$5),0)</f>
        <v>0</v>
      </c>
      <c r="K8" s="6">
        <f>ROUND('Vendas de Veículos'!K8*(1-'Frota Nacional 2023'!K$5),0)</f>
        <v>0</v>
      </c>
      <c r="L8" s="6">
        <f>ROUND('Vendas de Veículos'!L8*(1-'Frota Nacional 2023'!L$5),0)</f>
        <v>0</v>
      </c>
      <c r="M8" s="6">
        <f>ROUND('Vendas de Veículos'!M8*(1-'Frota Nacional 2023'!M$5),0)</f>
        <v>0</v>
      </c>
      <c r="N8" s="6">
        <f>ROUND('Vendas de Veículos'!N8*(1-'Frota Nacional 2023'!N$5),0)</f>
        <v>0</v>
      </c>
      <c r="O8" s="6">
        <f>ROUND('Vendas de Veículos'!O8*(1-'Frota Nacional 2023'!O$5),0)</f>
        <v>0</v>
      </c>
      <c r="P8" s="6">
        <f>ROUND('Vendas de Veículos'!P8*(1-'Frota Nacional 2023'!P$5),0)</f>
        <v>0</v>
      </c>
      <c r="Q8" s="6">
        <f>ROUND('Vendas de Veículos'!Q8*(1-'Frota Nacional 2023'!Q$5),0)</f>
        <v>0</v>
      </c>
      <c r="R8" s="6">
        <f>ROUND('Vendas de Veículos'!R8*(1-'Frota Nacional 2023'!R$5),0)</f>
        <v>0</v>
      </c>
      <c r="S8" s="6">
        <f>ROUND('Vendas de Veículos'!S8*(1-'Frota Nacional 2023'!S$5),0)</f>
        <v>0</v>
      </c>
      <c r="T8" s="6">
        <f>ROUND('Vendas de Veículos'!T8*(1-'Frota Nacional 2023'!T$5),0)</f>
        <v>0</v>
      </c>
      <c r="U8" s="6">
        <f>ROUND('Vendas de Veículos'!U8*(1-'Frota Nacional 2023'!U$5),0)</f>
        <v>0</v>
      </c>
      <c r="V8" s="6">
        <f>ROUND('Vendas de Veículos'!V8*(1-'Frota Nacional 2023'!V$5),0)</f>
        <v>0</v>
      </c>
      <c r="W8" s="6">
        <f>ROUND('Vendas de Veículos'!W8*(1-'Frota Nacional 2023'!W$5),0)</f>
        <v>0</v>
      </c>
      <c r="X8" s="6">
        <f>ROUND('Vendas de Veículos'!X8*(1-'Frota Nacional 2023'!X$5),0)</f>
        <v>0</v>
      </c>
      <c r="Y8" s="6">
        <f>ROUND('Vendas de Veículos'!Y8*(1-'Frota Nacional 2023'!Y$5),0)</f>
        <v>0</v>
      </c>
      <c r="Z8" s="6">
        <f>ROUND('Vendas de Veículos'!Z8*(1-'Frota Nacional 2023'!Z$5),0)</f>
        <v>0</v>
      </c>
      <c r="AA8" s="6">
        <f>ROUND('Vendas de Veículos'!AA8*(1-'Frota Nacional 2023'!AA$5),0)</f>
        <v>0</v>
      </c>
      <c r="AB8" s="6">
        <f>ROUND('Vendas de Veículos'!AB8*(1-'Frota Nacional 2023'!AB$5),0)</f>
        <v>0</v>
      </c>
      <c r="AC8" s="6">
        <f>ROUND('Vendas de Veículos'!AC8*(1-'Frota Nacional 2023'!AC$5),0)</f>
        <v>0</v>
      </c>
      <c r="AD8" s="6">
        <f>ROUND('Vendas de Veículos'!AD8*(1-'Frota Nacional 2023'!AD$5),0)</f>
        <v>0</v>
      </c>
      <c r="AE8" s="6">
        <f>ROUND('Vendas de Veículos'!AE8*(1-'Frota Nacional 2023'!AE$5),0)</f>
        <v>0</v>
      </c>
      <c r="AF8" s="6">
        <f>ROUND('Vendas de Veículos'!AF8*(1-'Frota Nacional 2023'!AF$5),0)</f>
        <v>0</v>
      </c>
      <c r="AG8" s="6">
        <f>ROUND('Vendas de Veículos'!AG8*(1-'Frota Nacional 2023'!AG$5),0)</f>
        <v>0</v>
      </c>
      <c r="AH8" s="6">
        <f>ROUND('Vendas de Veículos'!AH8*(1-'Frota Nacional 2023'!AH$5),0)</f>
        <v>0</v>
      </c>
      <c r="AI8" s="6">
        <f>ROUND('Vendas de Veículos'!AI8*(1-'Frota Nacional 2023'!AI$5),0)</f>
        <v>0</v>
      </c>
      <c r="AJ8" s="6">
        <f>ROUND('Vendas de Veículos'!AJ8*(1-'Frota Nacional 2023'!AJ$5),0)</f>
        <v>0</v>
      </c>
      <c r="AK8" s="6">
        <f>ROUND('Vendas de Veículos'!AK8*(1-'Frota Nacional 2023'!AK$5),0)</f>
        <v>0</v>
      </c>
      <c r="AL8" s="6">
        <f>ROUND('Vendas de Veículos'!AL8*(1-'Frota Nacional 2023'!AL$5),0)</f>
        <v>0</v>
      </c>
      <c r="AM8" s="6">
        <f>ROUND('Vendas de Veículos'!AM8*(1-'Frota Nacional 2023'!AM$5),0)</f>
        <v>0</v>
      </c>
      <c r="AN8" s="6">
        <f>ROUND('Vendas de Veículos'!AN8*(1-'Frota Nacional 2023'!AN$5),0)</f>
        <v>0</v>
      </c>
      <c r="AO8" s="6">
        <f>ROUND('Vendas de Veículos'!AO8*(1-'Frota Nacional 2023'!AO$5),0)</f>
        <v>0</v>
      </c>
      <c r="AP8" s="6">
        <f>ROUND('Vendas de Veículos'!AP8*(1-'Frota Nacional 2023'!AP$5),0)</f>
        <v>0</v>
      </c>
      <c r="AQ8" s="6">
        <f>ROUND('Vendas de Veículos'!AQ8*(1-'Frota Nacional 2023'!AQ$5),0)</f>
        <v>0</v>
      </c>
      <c r="AR8" s="6">
        <f>ROUND('Vendas de Veículos'!AR8*(1-'Frota Nacional 2023'!AR$5),0)</f>
        <v>0</v>
      </c>
      <c r="AS8" s="6">
        <f>ROUND('Vendas de Veículos'!AS8*(1-'Frota Nacional 2023'!AS$5),0)</f>
        <v>0</v>
      </c>
      <c r="AT8" s="6">
        <f>ROUND('Vendas de Veículos'!AT8*(1-'Frota Nacional 2023'!AT$5),0)</f>
        <v>0</v>
      </c>
      <c r="AU8" s="6">
        <f>ROUND('Vendas de Veículos'!AU8*(1-'Frota Nacional 2023'!AU$5),0)</f>
        <v>0</v>
      </c>
      <c r="AV8" s="6">
        <f>ROUND('Vendas de Veículos'!AV8*(1-'Frota Nacional 2023'!AV$5),0)</f>
        <v>0</v>
      </c>
      <c r="AW8" s="6">
        <f>ROUND('Vendas de Veículos'!AW8*(1-'Frota Nacional 2023'!AW$5),0)</f>
        <v>0</v>
      </c>
      <c r="AX8" s="6">
        <f>ROUND('Vendas de Veículos'!AX8*(1-'Frota Nacional 2023'!AX$5),0)</f>
        <v>16637</v>
      </c>
      <c r="AY8" s="6">
        <f>ROUND('Vendas de Veículos'!AY8*(1-'Frota Nacional 2023'!AY$5),0)</f>
        <v>130206</v>
      </c>
      <c r="AZ8" s="6">
        <f>ROUND('Vendas de Veículos'!AZ8*(1-'Frota Nacional 2023'!AZ$5),0)</f>
        <v>384294</v>
      </c>
      <c r="BA8" s="6">
        <f>ROUND('Vendas de Veículos'!BA8*(1-'Frota Nacional 2023'!BA$5),0)</f>
        <v>741577</v>
      </c>
      <c r="BB8" s="6">
        <f>ROUND('Vendas de Veículos'!BB8*(1-'Frota Nacional 2023'!BB$5),0)</f>
        <v>1104201</v>
      </c>
      <c r="BC8" s="6">
        <f>ROUND('Vendas de Veículos'!BC8*(1-'Frota Nacional 2023'!BC$5),0)</f>
        <v>1370826</v>
      </c>
      <c r="BD8" s="6">
        <f>ROUND('Vendas de Veículos'!BD8*(1-'Frota Nacional 2023'!BD$5),0)</f>
        <v>1679370</v>
      </c>
      <c r="BE8" s="6">
        <f>ROUND('Vendas de Veículos'!BE8*(1-'Frota Nacional 2023'!BE$5),0)</f>
        <v>1903187</v>
      </c>
      <c r="BF8" s="6">
        <f>ROUND('Vendas de Veículos'!BF8*(1-'Frota Nacional 2023'!BF$5),0)</f>
        <v>1978391</v>
      </c>
      <c r="BG8" s="6">
        <f>ROUND('Vendas de Veículos'!BG8*(1-'Frota Nacional 2023'!BG$5),0)</f>
        <v>2336084</v>
      </c>
      <c r="BH8" s="6">
        <f>ROUND('Vendas de Veículos'!BH8*(1-'Frota Nacional 2023'!BH$5),0)</f>
        <v>2439526</v>
      </c>
      <c r="BI8" s="6">
        <f>ROUND('Vendas de Veículos'!BI8*(1-'Frota Nacional 2023'!BI$5),0)</f>
        <v>2313137</v>
      </c>
      <c r="BJ8" s="6">
        <f>ROUND('Vendas de Veículos'!BJ8*(1-'Frota Nacional 2023'!BJ$5),0)</f>
        <v>1806020</v>
      </c>
      <c r="BK8" s="6">
        <f>ROUND('Vendas de Veículos'!BK8*(1-'Frota Nacional 2023'!BK$5),0)</f>
        <v>1485323</v>
      </c>
      <c r="BL8" s="6">
        <f>ROUND('Vendas de Veículos'!BL8*(1-'Frota Nacional 2023'!BL$5),0)</f>
        <v>1673612</v>
      </c>
      <c r="BM8" s="6">
        <f>ROUND('Vendas de Veículos'!BM8*(1-'Frota Nacional 2023'!BM$5),0)</f>
        <v>1922165</v>
      </c>
      <c r="BN8" s="6">
        <f>ROUND('Vendas de Veículos'!BN8*(1-'Frota Nacional 2023'!BN$5),0)</f>
        <v>2092908</v>
      </c>
      <c r="BO8" s="6">
        <f>ROUND('Vendas de Veículos'!BO8*(1-'Frota Nacional 2023'!BO$5),0)</f>
        <v>1478236</v>
      </c>
      <c r="BP8" s="6">
        <f>ROUND('Vendas de Veículos'!BP8*(1-'Frota Nacional 2023'!BP$5),0)</f>
        <v>1405610</v>
      </c>
      <c r="BQ8" s="6">
        <f>ROUND('Vendas de Veículos'!BQ8*(1-'Frota Nacional 2023'!BQ$5),0)</f>
        <v>1434767</v>
      </c>
      <c r="BR8" s="6">
        <f>ROUND('Vendas de Veículos'!BR8*(1-'Frota Nacional 2023'!BR$5),0)</f>
        <v>1486683</v>
      </c>
    </row>
    <row r="9" spans="2:70" x14ac:dyDescent="0.35">
      <c r="B9" s="12" t="s">
        <v>11</v>
      </c>
      <c r="C9" s="12" t="s">
        <v>14</v>
      </c>
      <c r="D9" s="6">
        <f>ROUND('Vendas de Veículos'!D9*(1-'Frota Nacional 2023'!D$5),0)</f>
        <v>0</v>
      </c>
      <c r="E9" s="6">
        <f>ROUND('Vendas de Veículos'!E9*(1-'Frota Nacional 2023'!E$5),0)</f>
        <v>0</v>
      </c>
      <c r="F9" s="6">
        <f>ROUND('Vendas de Veículos'!F9*(1-'Frota Nacional 2023'!F$5),0)</f>
        <v>0</v>
      </c>
      <c r="G9" s="6">
        <f>ROUND('Vendas de Veículos'!G9*(1-'Frota Nacional 2023'!G$5),0)</f>
        <v>0</v>
      </c>
      <c r="H9" s="6">
        <f>ROUND('Vendas de Veículos'!H9*(1-'Frota Nacional 2023'!H$5),0)</f>
        <v>0</v>
      </c>
      <c r="I9" s="6">
        <f>ROUND('Vendas de Veículos'!I9*(1-'Frota Nacional 2023'!I$5),0)</f>
        <v>0</v>
      </c>
      <c r="J9" s="6">
        <f>ROUND('Vendas de Veículos'!J9*(1-'Frota Nacional 2023'!J$5),0)</f>
        <v>0</v>
      </c>
      <c r="K9" s="6">
        <f>ROUND('Vendas de Veículos'!K9*(1-'Frota Nacional 2023'!K$5),0)</f>
        <v>0</v>
      </c>
      <c r="L9" s="6">
        <f>ROUND('Vendas de Veículos'!L9*(1-'Frota Nacional 2023'!L$5),0)</f>
        <v>0</v>
      </c>
      <c r="M9" s="6">
        <f>ROUND('Vendas de Veículos'!M9*(1-'Frota Nacional 2023'!M$5),0)</f>
        <v>0</v>
      </c>
      <c r="N9" s="6">
        <f>ROUND('Vendas de Veículos'!N9*(1-'Frota Nacional 2023'!N$5),0)</f>
        <v>0</v>
      </c>
      <c r="O9" s="6">
        <f>ROUND('Vendas de Veículos'!O9*(1-'Frota Nacional 2023'!O$5),0)</f>
        <v>0</v>
      </c>
      <c r="P9" s="6">
        <f>ROUND('Vendas de Veículos'!P9*(1-'Frota Nacional 2023'!P$5),0)</f>
        <v>0</v>
      </c>
      <c r="Q9" s="6">
        <f>ROUND('Vendas de Veículos'!Q9*(1-'Frota Nacional 2023'!Q$5),0)</f>
        <v>0</v>
      </c>
      <c r="R9" s="6">
        <f>ROUND('Vendas de Veículos'!R9*(1-'Frota Nacional 2023'!R$5),0)</f>
        <v>0</v>
      </c>
      <c r="S9" s="6">
        <f>ROUND('Vendas de Veículos'!S9*(1-'Frota Nacional 2023'!S$5),0)</f>
        <v>0</v>
      </c>
      <c r="T9" s="6">
        <f>ROUND('Vendas de Veículos'!T9*(1-'Frota Nacional 2023'!T$5),0)</f>
        <v>0</v>
      </c>
      <c r="U9" s="6">
        <f>ROUND('Vendas de Veículos'!U9*(1-'Frota Nacional 2023'!U$5),0)</f>
        <v>0</v>
      </c>
      <c r="V9" s="6">
        <f>ROUND('Vendas de Veículos'!V9*(1-'Frota Nacional 2023'!V$5),0)</f>
        <v>0</v>
      </c>
      <c r="W9" s="6">
        <f>ROUND('Vendas de Veículos'!W9*(1-'Frota Nacional 2023'!W$5),0)</f>
        <v>0</v>
      </c>
      <c r="X9" s="6">
        <f>ROUND('Vendas de Veículos'!X9*(1-'Frota Nacional 2023'!X$5),0)</f>
        <v>0</v>
      </c>
      <c r="Y9" s="6">
        <f>ROUND('Vendas de Veículos'!Y9*(1-'Frota Nacional 2023'!Y$5),0)</f>
        <v>0</v>
      </c>
      <c r="Z9" s="6">
        <f>ROUND('Vendas de Veículos'!Z9*(1-'Frota Nacional 2023'!Z$5),0)</f>
        <v>0</v>
      </c>
      <c r="AA9" s="6">
        <f>ROUND('Vendas de Veículos'!AA9*(1-'Frota Nacional 2023'!AA$5),0)</f>
        <v>0</v>
      </c>
      <c r="AB9" s="6">
        <f>ROUND('Vendas de Veículos'!AB9*(1-'Frota Nacional 2023'!AB$5),0)</f>
        <v>0</v>
      </c>
      <c r="AC9" s="6">
        <f>ROUND('Vendas de Veículos'!AC9*(1-'Frota Nacional 2023'!AC$5),0)</f>
        <v>0</v>
      </c>
      <c r="AD9" s="6">
        <f>ROUND('Vendas de Veículos'!AD9*(1-'Frota Nacional 2023'!AD$5),0)</f>
        <v>0</v>
      </c>
      <c r="AE9" s="6">
        <f>ROUND('Vendas de Veículos'!AE9*(1-'Frota Nacional 2023'!AE$5),0)</f>
        <v>0</v>
      </c>
      <c r="AF9" s="6">
        <f>ROUND('Vendas de Veículos'!AF9*(1-'Frota Nacional 2023'!AF$5),0)</f>
        <v>0</v>
      </c>
      <c r="AG9" s="6">
        <f>ROUND('Vendas de Veículos'!AG9*(1-'Frota Nacional 2023'!AG$5),0)</f>
        <v>0</v>
      </c>
      <c r="AH9" s="6">
        <f>ROUND('Vendas de Veículos'!AH9*(1-'Frota Nacional 2023'!AH$5),0)</f>
        <v>0</v>
      </c>
      <c r="AI9" s="6">
        <f>ROUND('Vendas de Veículos'!AI9*(1-'Frota Nacional 2023'!AI$5),0)</f>
        <v>0</v>
      </c>
      <c r="AJ9" s="6">
        <f>ROUND('Vendas de Veículos'!AJ9*(1-'Frota Nacional 2023'!AJ$5),0)</f>
        <v>0</v>
      </c>
      <c r="AK9" s="6">
        <f>ROUND('Vendas de Veículos'!AK9*(1-'Frota Nacional 2023'!AK$5),0)</f>
        <v>0</v>
      </c>
      <c r="AL9" s="6">
        <f>ROUND('Vendas de Veículos'!AL9*(1-'Frota Nacional 2023'!AL$5),0)</f>
        <v>0</v>
      </c>
      <c r="AM9" s="6">
        <f>ROUND('Vendas de Veículos'!AM9*(1-'Frota Nacional 2023'!AM$5),0)</f>
        <v>0</v>
      </c>
      <c r="AN9" s="6">
        <f>ROUND('Vendas de Veículos'!AN9*(1-'Frota Nacional 2023'!AN$5),0)</f>
        <v>0</v>
      </c>
      <c r="AO9" s="6">
        <f>ROUND('Vendas de Veículos'!AO9*(1-'Frota Nacional 2023'!AO$5),0)</f>
        <v>0</v>
      </c>
      <c r="AP9" s="6">
        <f>ROUND('Vendas de Veículos'!AP9*(1-'Frota Nacional 2023'!AP$5),0)</f>
        <v>0</v>
      </c>
      <c r="AQ9" s="6">
        <f>ROUND('Vendas de Veículos'!AQ9*(1-'Frota Nacional 2023'!AQ$5),0)</f>
        <v>0</v>
      </c>
      <c r="AR9" s="6">
        <f>ROUND('Vendas de Veículos'!AR9*(1-'Frota Nacional 2023'!AR$5),0)</f>
        <v>0</v>
      </c>
      <c r="AS9" s="6">
        <f>ROUND('Vendas de Veículos'!AS9*(1-'Frota Nacional 2023'!AS$5),0)</f>
        <v>0</v>
      </c>
      <c r="AT9" s="6">
        <f>ROUND('Vendas de Veículos'!AT9*(1-'Frota Nacional 2023'!AT$5),0)</f>
        <v>0</v>
      </c>
      <c r="AU9" s="6">
        <f>ROUND('Vendas de Veículos'!AU9*(1-'Frota Nacional 2023'!AU$5),0)</f>
        <v>0</v>
      </c>
      <c r="AV9" s="6">
        <f>ROUND('Vendas de Veículos'!AV9*(1-'Frota Nacional 2023'!AV$5),0)</f>
        <v>0</v>
      </c>
      <c r="AW9" s="6">
        <f>ROUND('Vendas de Veículos'!AW9*(1-'Frota Nacional 2023'!AW$5),0)</f>
        <v>0</v>
      </c>
      <c r="AX9" s="6">
        <f>ROUND('Vendas de Veículos'!AX9*(1-'Frota Nacional 2023'!AX$5),0)</f>
        <v>0</v>
      </c>
      <c r="AY9" s="6">
        <f>ROUND('Vendas de Veículos'!AY9*(1-'Frota Nacional 2023'!AY$5),0)</f>
        <v>0</v>
      </c>
      <c r="AZ9" s="6">
        <f>ROUND('Vendas de Veículos'!AZ9*(1-'Frota Nacional 2023'!AZ$5),0)</f>
        <v>0</v>
      </c>
      <c r="BA9" s="6">
        <f>ROUND('Vendas de Veículos'!BA9*(1-'Frota Nacional 2023'!BA$5),0)</f>
        <v>1</v>
      </c>
      <c r="BB9" s="6">
        <f>ROUND('Vendas de Veículos'!BB9*(1-'Frota Nacional 2023'!BB$5),0)</f>
        <v>1</v>
      </c>
      <c r="BC9" s="6">
        <f>ROUND('Vendas de Veículos'!BC9*(1-'Frota Nacional 2023'!BC$5),0)</f>
        <v>6</v>
      </c>
      <c r="BD9" s="6">
        <f>ROUND('Vendas de Veículos'!BD9*(1-'Frota Nacional 2023'!BD$5),0)</f>
        <v>15</v>
      </c>
      <c r="BE9" s="6">
        <f>ROUND('Vendas de Veículos'!BE9*(1-'Frota Nacional 2023'!BE$5),0)</f>
        <v>18</v>
      </c>
      <c r="BF9" s="6">
        <f>ROUND('Vendas de Veículos'!BF9*(1-'Frota Nacional 2023'!BF$5),0)</f>
        <v>157</v>
      </c>
      <c r="BG9" s="6">
        <f>ROUND('Vendas de Veículos'!BG9*(1-'Frota Nacional 2023'!BG$5),0)</f>
        <v>97</v>
      </c>
      <c r="BH9" s="6">
        <f>ROUND('Vendas de Veículos'!BH9*(1-'Frota Nacional 2023'!BH$5),0)</f>
        <v>417</v>
      </c>
      <c r="BI9" s="6">
        <f>ROUND('Vendas de Veículos'!BI9*(1-'Frota Nacional 2023'!BI$5),0)</f>
        <v>752</v>
      </c>
      <c r="BJ9" s="6">
        <f>ROUND('Vendas de Veículos'!BJ9*(1-'Frota Nacional 2023'!BJ$5),0)</f>
        <v>777</v>
      </c>
      <c r="BK9" s="6">
        <f>ROUND('Vendas de Veículos'!BK9*(1-'Frota Nacional 2023'!BK$5),0)</f>
        <v>1026</v>
      </c>
      <c r="BL9" s="6">
        <f>ROUND('Vendas de Veículos'!BL9*(1-'Frota Nacional 2023'!BL$5),0)</f>
        <v>3155</v>
      </c>
      <c r="BM9" s="6">
        <f>ROUND('Vendas de Veículos'!BM9*(1-'Frota Nacional 2023'!BM$5),0)</f>
        <v>3869</v>
      </c>
      <c r="BN9" s="6">
        <f>ROUND('Vendas de Veículos'!BN9*(1-'Frota Nacional 2023'!BN$5),0)</f>
        <v>11671</v>
      </c>
      <c r="BO9" s="6">
        <f>ROUND('Vendas de Veículos'!BO9*(1-'Frota Nacional 2023'!BO$5),0)</f>
        <v>19525</v>
      </c>
      <c r="BP9" s="6">
        <f>ROUND('Vendas de Veículos'!BP9*(1-'Frota Nacional 2023'!BP$5),0)</f>
        <v>34691</v>
      </c>
      <c r="BQ9" s="6">
        <f>ROUND('Vendas de Veículos'!BQ9*(1-'Frota Nacional 2023'!BQ$5),0)</f>
        <v>48644</v>
      </c>
      <c r="BR9" s="6">
        <f>ROUND('Vendas de Veículos'!BR9*(1-'Frota Nacional 2023'!BR$5),0)</f>
        <v>81442</v>
      </c>
    </row>
    <row r="10" spans="2:70" x14ac:dyDescent="0.35">
      <c r="B10" s="12" t="s">
        <v>11</v>
      </c>
      <c r="C10" s="12" t="s">
        <v>15</v>
      </c>
      <c r="D10" s="6">
        <f>ROUND('Vendas de Veículos'!D10*(1-'Frota Nacional 2023'!D$5),0)</f>
        <v>0</v>
      </c>
      <c r="E10" s="6">
        <f>ROUND('Vendas de Veículos'!E10*(1-'Frota Nacional 2023'!E$5),0)</f>
        <v>0</v>
      </c>
      <c r="F10" s="6">
        <f>ROUND('Vendas de Veículos'!F10*(1-'Frota Nacional 2023'!F$5),0)</f>
        <v>0</v>
      </c>
      <c r="G10" s="6">
        <f>ROUND('Vendas de Veículos'!G10*(1-'Frota Nacional 2023'!G$5),0)</f>
        <v>0</v>
      </c>
      <c r="H10" s="6">
        <f>ROUND('Vendas de Veículos'!H10*(1-'Frota Nacional 2023'!H$5),0)</f>
        <v>0</v>
      </c>
      <c r="I10" s="6">
        <f>ROUND('Vendas de Veículos'!I10*(1-'Frota Nacional 2023'!I$5),0)</f>
        <v>0</v>
      </c>
      <c r="J10" s="6">
        <f>ROUND('Vendas de Veículos'!J10*(1-'Frota Nacional 2023'!J$5),0)</f>
        <v>0</v>
      </c>
      <c r="K10" s="6">
        <f>ROUND('Vendas de Veículos'!K10*(1-'Frota Nacional 2023'!K$5),0)</f>
        <v>0</v>
      </c>
      <c r="L10" s="6">
        <f>ROUND('Vendas de Veículos'!L10*(1-'Frota Nacional 2023'!L$5),0)</f>
        <v>0</v>
      </c>
      <c r="M10" s="6">
        <f>ROUND('Vendas de Veículos'!M10*(1-'Frota Nacional 2023'!M$5),0)</f>
        <v>0</v>
      </c>
      <c r="N10" s="6">
        <f>ROUND('Vendas de Veículos'!N10*(1-'Frota Nacional 2023'!N$5),0)</f>
        <v>0</v>
      </c>
      <c r="O10" s="6">
        <f>ROUND('Vendas de Veículos'!O10*(1-'Frota Nacional 2023'!O$5),0)</f>
        <v>0</v>
      </c>
      <c r="P10" s="6">
        <f>ROUND('Vendas de Veículos'!P10*(1-'Frota Nacional 2023'!P$5),0)</f>
        <v>0</v>
      </c>
      <c r="Q10" s="6">
        <f>ROUND('Vendas de Veículos'!Q10*(1-'Frota Nacional 2023'!Q$5),0)</f>
        <v>0</v>
      </c>
      <c r="R10" s="6">
        <f>ROUND('Vendas de Veículos'!R10*(1-'Frota Nacional 2023'!R$5),0)</f>
        <v>0</v>
      </c>
      <c r="S10" s="6">
        <f>ROUND('Vendas de Veículos'!S10*(1-'Frota Nacional 2023'!S$5),0)</f>
        <v>0</v>
      </c>
      <c r="T10" s="6">
        <f>ROUND('Vendas de Veículos'!T10*(1-'Frota Nacional 2023'!T$5),0)</f>
        <v>0</v>
      </c>
      <c r="U10" s="6">
        <f>ROUND('Vendas de Veículos'!U10*(1-'Frota Nacional 2023'!U$5),0)</f>
        <v>0</v>
      </c>
      <c r="V10" s="6">
        <f>ROUND('Vendas de Veículos'!V10*(1-'Frota Nacional 2023'!V$5),0)</f>
        <v>0</v>
      </c>
      <c r="W10" s="6">
        <f>ROUND('Vendas de Veículos'!W10*(1-'Frota Nacional 2023'!W$5),0)</f>
        <v>0</v>
      </c>
      <c r="X10" s="6">
        <f>ROUND('Vendas de Veículos'!X10*(1-'Frota Nacional 2023'!X$5),0)</f>
        <v>0</v>
      </c>
      <c r="Y10" s="6">
        <f>ROUND('Vendas de Veículos'!Y10*(1-'Frota Nacional 2023'!Y$5),0)</f>
        <v>0</v>
      </c>
      <c r="Z10" s="6">
        <f>ROUND('Vendas de Veículos'!Z10*(1-'Frota Nacional 2023'!Z$5),0)</f>
        <v>0</v>
      </c>
      <c r="AA10" s="6">
        <f>ROUND('Vendas de Veículos'!AA10*(1-'Frota Nacional 2023'!AA$5),0)</f>
        <v>0</v>
      </c>
      <c r="AB10" s="6">
        <f>ROUND('Vendas de Veículos'!AB10*(1-'Frota Nacional 2023'!AB$5),0)</f>
        <v>0</v>
      </c>
      <c r="AC10" s="6">
        <f>ROUND('Vendas de Veículos'!AC10*(1-'Frota Nacional 2023'!AC$5),0)</f>
        <v>0</v>
      </c>
      <c r="AD10" s="6">
        <f>ROUND('Vendas de Veículos'!AD10*(1-'Frota Nacional 2023'!AD$5),0)</f>
        <v>0</v>
      </c>
      <c r="AE10" s="6">
        <f>ROUND('Vendas de Veículos'!AE10*(1-'Frota Nacional 2023'!AE$5),0)</f>
        <v>0</v>
      </c>
      <c r="AF10" s="6">
        <f>ROUND('Vendas de Veículos'!AF10*(1-'Frota Nacional 2023'!AF$5),0)</f>
        <v>0</v>
      </c>
      <c r="AG10" s="6">
        <f>ROUND('Vendas de Veículos'!AG10*(1-'Frota Nacional 2023'!AG$5),0)</f>
        <v>0</v>
      </c>
      <c r="AH10" s="6">
        <f>ROUND('Vendas de Veículos'!AH10*(1-'Frota Nacional 2023'!AH$5),0)</f>
        <v>0</v>
      </c>
      <c r="AI10" s="6">
        <f>ROUND('Vendas de Veículos'!AI10*(1-'Frota Nacional 2023'!AI$5),0)</f>
        <v>0</v>
      </c>
      <c r="AJ10" s="6">
        <f>ROUND('Vendas de Veículos'!AJ10*(1-'Frota Nacional 2023'!AJ$5),0)</f>
        <v>0</v>
      </c>
      <c r="AK10" s="6">
        <f>ROUND('Vendas de Veículos'!AK10*(1-'Frota Nacional 2023'!AK$5),0)</f>
        <v>0</v>
      </c>
      <c r="AL10" s="6">
        <f>ROUND('Vendas de Veículos'!AL10*(1-'Frota Nacional 2023'!AL$5),0)</f>
        <v>0</v>
      </c>
      <c r="AM10" s="6">
        <f>ROUND('Vendas de Veículos'!AM10*(1-'Frota Nacional 2023'!AM$5),0)</f>
        <v>0</v>
      </c>
      <c r="AN10" s="6">
        <f>ROUND('Vendas de Veículos'!AN10*(1-'Frota Nacional 2023'!AN$5),0)</f>
        <v>0</v>
      </c>
      <c r="AO10" s="6">
        <f>ROUND('Vendas de Veículos'!AO10*(1-'Frota Nacional 2023'!AO$5),0)</f>
        <v>0</v>
      </c>
      <c r="AP10" s="6">
        <f>ROUND('Vendas de Veículos'!AP10*(1-'Frota Nacional 2023'!AP$5),0)</f>
        <v>0</v>
      </c>
      <c r="AQ10" s="6">
        <f>ROUND('Vendas de Veículos'!AQ10*(1-'Frota Nacional 2023'!AQ$5),0)</f>
        <v>0</v>
      </c>
      <c r="AR10" s="6">
        <f>ROUND('Vendas de Veículos'!AR10*(1-'Frota Nacional 2023'!AR$5),0)</f>
        <v>0</v>
      </c>
      <c r="AS10" s="6">
        <f>ROUND('Vendas de Veículos'!AS10*(1-'Frota Nacional 2023'!AS$5),0)</f>
        <v>0</v>
      </c>
      <c r="AT10" s="6">
        <f>ROUND('Vendas de Veículos'!AT10*(1-'Frota Nacional 2023'!AT$5),0)</f>
        <v>0</v>
      </c>
      <c r="AU10" s="6">
        <f>ROUND('Vendas de Veículos'!AU10*(1-'Frota Nacional 2023'!AU$5),0)</f>
        <v>0</v>
      </c>
      <c r="AV10" s="6">
        <f>ROUND('Vendas de Veículos'!AV10*(1-'Frota Nacional 2023'!AV$5),0)</f>
        <v>0</v>
      </c>
      <c r="AW10" s="6">
        <f>ROUND('Vendas de Veículos'!AW10*(1-'Frota Nacional 2023'!AW$5),0)</f>
        <v>0</v>
      </c>
      <c r="AX10" s="6">
        <f>ROUND('Vendas de Veículos'!AX10*(1-'Frota Nacional 2023'!AX$5),0)</f>
        <v>0</v>
      </c>
      <c r="AY10" s="6">
        <f>ROUND('Vendas de Veículos'!AY10*(1-'Frota Nacional 2023'!AY$5),0)</f>
        <v>0</v>
      </c>
      <c r="AZ10" s="6">
        <f>ROUND('Vendas de Veículos'!AZ10*(1-'Frota Nacional 2023'!AZ$5),0)</f>
        <v>0</v>
      </c>
      <c r="BA10" s="6">
        <f>ROUND('Vendas de Veículos'!BA10*(1-'Frota Nacional 2023'!BA$5),0)</f>
        <v>0</v>
      </c>
      <c r="BB10" s="6">
        <f>ROUND('Vendas de Veículos'!BB10*(1-'Frota Nacional 2023'!BB$5),0)</f>
        <v>0</v>
      </c>
      <c r="BC10" s="6">
        <f>ROUND('Vendas de Veículos'!BC10*(1-'Frota Nacional 2023'!BC$5),0)</f>
        <v>1</v>
      </c>
      <c r="BD10" s="6">
        <f>ROUND('Vendas de Veículos'!BD10*(1-'Frota Nacional 2023'!BD$5),0)</f>
        <v>1</v>
      </c>
      <c r="BE10" s="6">
        <f>ROUND('Vendas de Veículos'!BE10*(1-'Frota Nacional 2023'!BE$5),0)</f>
        <v>1</v>
      </c>
      <c r="BF10" s="6">
        <f>ROUND('Vendas de Veículos'!BF10*(1-'Frota Nacional 2023'!BF$5),0)</f>
        <v>14</v>
      </c>
      <c r="BG10" s="6">
        <f>ROUND('Vendas de Veículos'!BG10*(1-'Frota Nacional 2023'!BG$5),0)</f>
        <v>9</v>
      </c>
      <c r="BH10" s="6">
        <f>ROUND('Vendas de Veículos'!BH10*(1-'Frota Nacional 2023'!BH$5),0)</f>
        <v>38</v>
      </c>
      <c r="BI10" s="6">
        <f>ROUND('Vendas de Veículos'!BI10*(1-'Frota Nacional 2023'!BI$5),0)</f>
        <v>68</v>
      </c>
      <c r="BJ10" s="6">
        <f>ROUND('Vendas de Veículos'!BJ10*(1-'Frota Nacional 2023'!BJ$5),0)</f>
        <v>70</v>
      </c>
      <c r="BK10" s="6">
        <f>ROUND('Vendas de Veículos'!BK10*(1-'Frota Nacional 2023'!BK$5),0)</f>
        <v>93</v>
      </c>
      <c r="BL10" s="6">
        <f>ROUND('Vendas de Veículos'!BL10*(1-'Frota Nacional 2023'!BL$5),0)</f>
        <v>284</v>
      </c>
      <c r="BM10" s="6">
        <f>ROUND('Vendas de Veículos'!BM10*(1-'Frota Nacional 2023'!BM$5),0)</f>
        <v>348</v>
      </c>
      <c r="BN10" s="6">
        <f>ROUND('Vendas de Veículos'!BN10*(1-'Frota Nacional 2023'!BN$5),0)</f>
        <v>1050</v>
      </c>
      <c r="BO10" s="6">
        <f>ROUND('Vendas de Veículos'!BO10*(1-'Frota Nacional 2023'!BO$5),0)</f>
        <v>1757</v>
      </c>
      <c r="BP10" s="6">
        <f>ROUND('Vendas de Veículos'!BP10*(1-'Frota Nacional 2023'!BP$5),0)</f>
        <v>3123</v>
      </c>
      <c r="BQ10" s="6">
        <f>ROUND('Vendas de Veículos'!BQ10*(1-'Frota Nacional 2023'!BQ$5),0)</f>
        <v>4378</v>
      </c>
      <c r="BR10" s="6">
        <f>ROUND('Vendas de Veículos'!BR10*(1-'Frota Nacional 2023'!BR$5),0)</f>
        <v>7329</v>
      </c>
    </row>
    <row r="11" spans="2:70" x14ac:dyDescent="0.35">
      <c r="B11" s="12" t="s">
        <v>11</v>
      </c>
      <c r="C11" s="12" t="s">
        <v>16</v>
      </c>
      <c r="D11" s="6">
        <f>ROUND('Vendas de Veículos'!D11*(1-'Frota Nacional 2023'!D$5),0)</f>
        <v>0</v>
      </c>
      <c r="E11" s="6">
        <f>ROUND('Vendas de Veículos'!E11*(1-'Frota Nacional 2023'!E$5),0)</f>
        <v>0</v>
      </c>
      <c r="F11" s="6">
        <f>ROUND('Vendas de Veículos'!F11*(1-'Frota Nacional 2023'!F$5),0)</f>
        <v>0</v>
      </c>
      <c r="G11" s="6">
        <f>ROUND('Vendas de Veículos'!G11*(1-'Frota Nacional 2023'!G$5),0)</f>
        <v>0</v>
      </c>
      <c r="H11" s="6">
        <f>ROUND('Vendas de Veículos'!H11*(1-'Frota Nacional 2023'!H$5),0)</f>
        <v>0</v>
      </c>
      <c r="I11" s="6">
        <f>ROUND('Vendas de Veículos'!I11*(1-'Frota Nacional 2023'!I$5),0)</f>
        <v>0</v>
      </c>
      <c r="J11" s="6">
        <f>ROUND('Vendas de Veículos'!J11*(1-'Frota Nacional 2023'!J$5),0)</f>
        <v>0</v>
      </c>
      <c r="K11" s="6">
        <f>ROUND('Vendas de Veículos'!K11*(1-'Frota Nacional 2023'!K$5),0)</f>
        <v>0</v>
      </c>
      <c r="L11" s="6">
        <f>ROUND('Vendas de Veículos'!L11*(1-'Frota Nacional 2023'!L$5),0)</f>
        <v>0</v>
      </c>
      <c r="M11" s="6">
        <f>ROUND('Vendas de Veículos'!M11*(1-'Frota Nacional 2023'!M$5),0)</f>
        <v>0</v>
      </c>
      <c r="N11" s="6">
        <f>ROUND('Vendas de Veículos'!N11*(1-'Frota Nacional 2023'!N$5),0)</f>
        <v>0</v>
      </c>
      <c r="O11" s="6">
        <f>ROUND('Vendas de Veículos'!O11*(1-'Frota Nacional 2023'!O$5),0)</f>
        <v>0</v>
      </c>
      <c r="P11" s="6">
        <f>ROUND('Vendas de Veículos'!P11*(1-'Frota Nacional 2023'!P$5),0)</f>
        <v>0</v>
      </c>
      <c r="Q11" s="6">
        <f>ROUND('Vendas de Veículos'!Q11*(1-'Frota Nacional 2023'!Q$5),0)</f>
        <v>0</v>
      </c>
      <c r="R11" s="6">
        <f>ROUND('Vendas de Veículos'!R11*(1-'Frota Nacional 2023'!R$5),0)</f>
        <v>0</v>
      </c>
      <c r="S11" s="6">
        <f>ROUND('Vendas de Veículos'!S11*(1-'Frota Nacional 2023'!S$5),0)</f>
        <v>0</v>
      </c>
      <c r="T11" s="6">
        <f>ROUND('Vendas de Veículos'!T11*(1-'Frota Nacional 2023'!T$5),0)</f>
        <v>0</v>
      </c>
      <c r="U11" s="6">
        <f>ROUND('Vendas de Veículos'!U11*(1-'Frota Nacional 2023'!U$5),0)</f>
        <v>0</v>
      </c>
      <c r="V11" s="6">
        <f>ROUND('Vendas de Veículos'!V11*(1-'Frota Nacional 2023'!V$5),0)</f>
        <v>0</v>
      </c>
      <c r="W11" s="6">
        <f>ROUND('Vendas de Veículos'!W11*(1-'Frota Nacional 2023'!W$5),0)</f>
        <v>0</v>
      </c>
      <c r="X11" s="6">
        <f>ROUND('Vendas de Veículos'!X11*(1-'Frota Nacional 2023'!X$5),0)</f>
        <v>0</v>
      </c>
      <c r="Y11" s="6">
        <f>ROUND('Vendas de Veículos'!Y11*(1-'Frota Nacional 2023'!Y$5),0)</f>
        <v>0</v>
      </c>
      <c r="Z11" s="6">
        <f>ROUND('Vendas de Veículos'!Z11*(1-'Frota Nacional 2023'!Z$5),0)</f>
        <v>0</v>
      </c>
      <c r="AA11" s="6">
        <f>ROUND('Vendas de Veículos'!AA11*(1-'Frota Nacional 2023'!AA$5),0)</f>
        <v>0</v>
      </c>
      <c r="AB11" s="6">
        <f>ROUND('Vendas de Veículos'!AB11*(1-'Frota Nacional 2023'!AB$5),0)</f>
        <v>0</v>
      </c>
      <c r="AC11" s="6">
        <f>ROUND('Vendas de Veículos'!AC11*(1-'Frota Nacional 2023'!AC$5),0)</f>
        <v>0</v>
      </c>
      <c r="AD11" s="6">
        <f>ROUND('Vendas de Veículos'!AD11*(1-'Frota Nacional 2023'!AD$5),0)</f>
        <v>0</v>
      </c>
      <c r="AE11" s="6">
        <f>ROUND('Vendas de Veículos'!AE11*(1-'Frota Nacional 2023'!AE$5),0)</f>
        <v>0</v>
      </c>
      <c r="AF11" s="6">
        <f>ROUND('Vendas de Veículos'!AF11*(1-'Frota Nacional 2023'!AF$5),0)</f>
        <v>0</v>
      </c>
      <c r="AG11" s="6">
        <f>ROUND('Vendas de Veículos'!AG11*(1-'Frota Nacional 2023'!AG$5),0)</f>
        <v>0</v>
      </c>
      <c r="AH11" s="6">
        <f>ROUND('Vendas de Veículos'!AH11*(1-'Frota Nacional 2023'!AH$5),0)</f>
        <v>0</v>
      </c>
      <c r="AI11" s="6">
        <f>ROUND('Vendas de Veículos'!AI11*(1-'Frota Nacional 2023'!AI$5),0)</f>
        <v>0</v>
      </c>
      <c r="AJ11" s="6">
        <f>ROUND('Vendas de Veículos'!AJ11*(1-'Frota Nacional 2023'!AJ$5),0)</f>
        <v>0</v>
      </c>
      <c r="AK11" s="6">
        <f>ROUND('Vendas de Veículos'!AK11*(1-'Frota Nacional 2023'!AK$5),0)</f>
        <v>0</v>
      </c>
      <c r="AL11" s="6">
        <f>ROUND('Vendas de Veículos'!AL11*(1-'Frota Nacional 2023'!AL$5),0)</f>
        <v>0</v>
      </c>
      <c r="AM11" s="6">
        <f>ROUND('Vendas de Veículos'!AM11*(1-'Frota Nacional 2023'!AM$5),0)</f>
        <v>0</v>
      </c>
      <c r="AN11" s="6">
        <f>ROUND('Vendas de Veículos'!AN11*(1-'Frota Nacional 2023'!AN$5),0)</f>
        <v>0</v>
      </c>
      <c r="AO11" s="6">
        <f>ROUND('Vendas de Veículos'!AO11*(1-'Frota Nacional 2023'!AO$5),0)</f>
        <v>0</v>
      </c>
      <c r="AP11" s="6">
        <f>ROUND('Vendas de Veículos'!AP11*(1-'Frota Nacional 2023'!AP$5),0)</f>
        <v>0</v>
      </c>
      <c r="AQ11" s="6">
        <f>ROUND('Vendas de Veículos'!AQ11*(1-'Frota Nacional 2023'!AQ$5),0)</f>
        <v>0</v>
      </c>
      <c r="AR11" s="6">
        <f>ROUND('Vendas de Veículos'!AR11*(1-'Frota Nacional 2023'!AR$5),0)</f>
        <v>0</v>
      </c>
      <c r="AS11" s="6">
        <f>ROUND('Vendas de Veículos'!AS11*(1-'Frota Nacional 2023'!AS$5),0)</f>
        <v>0</v>
      </c>
      <c r="AT11" s="6">
        <f>ROUND('Vendas de Veículos'!AT11*(1-'Frota Nacional 2023'!AT$5),0)</f>
        <v>0</v>
      </c>
      <c r="AU11" s="6">
        <f>ROUND('Vendas de Veículos'!AU11*(1-'Frota Nacional 2023'!AU$5),0)</f>
        <v>0</v>
      </c>
      <c r="AV11" s="6">
        <f>ROUND('Vendas de Veículos'!AV11*(1-'Frota Nacional 2023'!AV$5),0)</f>
        <v>0</v>
      </c>
      <c r="AW11" s="6">
        <f>ROUND('Vendas de Veículos'!AW11*(1-'Frota Nacional 2023'!AW$5),0)</f>
        <v>0</v>
      </c>
      <c r="AX11" s="6">
        <f>ROUND('Vendas de Veículos'!AX11*(1-'Frota Nacional 2023'!AX$5),0)</f>
        <v>0</v>
      </c>
      <c r="AY11" s="6">
        <f>ROUND('Vendas de Veículos'!AY11*(1-'Frota Nacional 2023'!AY$5),0)</f>
        <v>0</v>
      </c>
      <c r="AZ11" s="6">
        <f>ROUND('Vendas de Veículos'!AZ11*(1-'Frota Nacional 2023'!AZ$5),0)</f>
        <v>0</v>
      </c>
      <c r="BA11" s="6">
        <f>ROUND('Vendas de Veículos'!BA11*(1-'Frota Nacional 2023'!BA$5),0)</f>
        <v>1</v>
      </c>
      <c r="BB11" s="6">
        <f>ROUND('Vendas de Veículos'!BB11*(1-'Frota Nacional 2023'!BB$5),0)</f>
        <v>1</v>
      </c>
      <c r="BC11" s="6">
        <f>ROUND('Vendas de Veículos'!BC11*(1-'Frota Nacional 2023'!BC$5),0)</f>
        <v>4</v>
      </c>
      <c r="BD11" s="6">
        <f>ROUND('Vendas de Veículos'!BD11*(1-'Frota Nacional 2023'!BD$5),0)</f>
        <v>10</v>
      </c>
      <c r="BE11" s="6">
        <f>ROUND('Vendas de Veículos'!BE11*(1-'Frota Nacional 2023'!BE$5),0)</f>
        <v>13</v>
      </c>
      <c r="BF11" s="6">
        <f>ROUND('Vendas de Veículos'!BF11*(1-'Frota Nacional 2023'!BF$5),0)</f>
        <v>108</v>
      </c>
      <c r="BG11" s="6">
        <f>ROUND('Vendas de Veículos'!BG11*(1-'Frota Nacional 2023'!BG$5),0)</f>
        <v>67</v>
      </c>
      <c r="BH11" s="6">
        <f>ROUND('Vendas de Veículos'!BH11*(1-'Frota Nacional 2023'!BH$5),0)</f>
        <v>288</v>
      </c>
      <c r="BI11" s="6">
        <f>ROUND('Vendas de Veículos'!BI11*(1-'Frota Nacional 2023'!BI$5),0)</f>
        <v>519</v>
      </c>
      <c r="BJ11" s="6">
        <f>ROUND('Vendas de Veículos'!BJ11*(1-'Frota Nacional 2023'!BJ$5),0)</f>
        <v>536</v>
      </c>
      <c r="BK11" s="6">
        <f>ROUND('Vendas de Veículos'!BK11*(1-'Frota Nacional 2023'!BK$5),0)</f>
        <v>707</v>
      </c>
      <c r="BL11" s="6">
        <f>ROUND('Vendas de Veículos'!BL11*(1-'Frota Nacional 2023'!BL$5),0)</f>
        <v>2177</v>
      </c>
      <c r="BM11" s="6">
        <f>ROUND('Vendas de Veículos'!BM11*(1-'Frota Nacional 2023'!BM$5),0)</f>
        <v>2670</v>
      </c>
      <c r="BN11" s="6">
        <f>ROUND('Vendas de Veículos'!BN11*(1-'Frota Nacional 2023'!BN$5),0)</f>
        <v>8053</v>
      </c>
      <c r="BO11" s="6">
        <f>ROUND('Vendas de Veículos'!BO11*(1-'Frota Nacional 2023'!BO$5),0)</f>
        <v>13472</v>
      </c>
      <c r="BP11" s="6">
        <f>ROUND('Vendas de Veículos'!BP11*(1-'Frota Nacional 2023'!BP$5),0)</f>
        <v>23936</v>
      </c>
      <c r="BQ11" s="6">
        <f>ROUND('Vendas de Veículos'!BQ11*(1-'Frota Nacional 2023'!BQ$5),0)</f>
        <v>33564</v>
      </c>
      <c r="BR11" s="6">
        <f>ROUND('Vendas de Veículos'!BR11*(1-'Frota Nacional 2023'!BR$5),0)</f>
        <v>56194</v>
      </c>
    </row>
    <row r="12" spans="2:70" x14ac:dyDescent="0.35">
      <c r="B12" s="12" t="s">
        <v>11</v>
      </c>
      <c r="C12" s="12" t="s">
        <v>17</v>
      </c>
      <c r="D12" s="6">
        <f>ROUND('Vendas de Veículos'!D12*(1-'Frota Nacional 2023'!D$5),0)</f>
        <v>0</v>
      </c>
      <c r="E12" s="6">
        <f>ROUND('Vendas de Veículos'!E12*(1-'Frota Nacional 2023'!E$5),0)</f>
        <v>0</v>
      </c>
      <c r="F12" s="6">
        <f>ROUND('Vendas de Veículos'!F12*(1-'Frota Nacional 2023'!F$5),0)</f>
        <v>0</v>
      </c>
      <c r="G12" s="6">
        <f>ROUND('Vendas de Veículos'!G12*(1-'Frota Nacional 2023'!G$5),0)</f>
        <v>0</v>
      </c>
      <c r="H12" s="6">
        <f>ROUND('Vendas de Veículos'!H12*(1-'Frota Nacional 2023'!H$5),0)</f>
        <v>0</v>
      </c>
      <c r="I12" s="6">
        <f>ROUND('Vendas de Veículos'!I12*(1-'Frota Nacional 2023'!I$5),0)</f>
        <v>0</v>
      </c>
      <c r="J12" s="6">
        <f>ROUND('Vendas de Veículos'!J12*(1-'Frota Nacional 2023'!J$5),0)</f>
        <v>0</v>
      </c>
      <c r="K12" s="6">
        <f>ROUND('Vendas de Veículos'!K12*(1-'Frota Nacional 2023'!K$5),0)</f>
        <v>0</v>
      </c>
      <c r="L12" s="6">
        <f>ROUND('Vendas de Veículos'!L12*(1-'Frota Nacional 2023'!L$5),0)</f>
        <v>0</v>
      </c>
      <c r="M12" s="6">
        <f>ROUND('Vendas de Veículos'!M12*(1-'Frota Nacional 2023'!M$5),0)</f>
        <v>0</v>
      </c>
      <c r="N12" s="6">
        <f>ROUND('Vendas de Veículos'!N12*(1-'Frota Nacional 2023'!N$5),0)</f>
        <v>0</v>
      </c>
      <c r="O12" s="6">
        <f>ROUND('Vendas de Veículos'!O12*(1-'Frota Nacional 2023'!O$5),0)</f>
        <v>0</v>
      </c>
      <c r="P12" s="6">
        <f>ROUND('Vendas de Veículos'!P12*(1-'Frota Nacional 2023'!P$5),0)</f>
        <v>0</v>
      </c>
      <c r="Q12" s="6">
        <f>ROUND('Vendas de Veículos'!Q12*(1-'Frota Nacional 2023'!Q$5),0)</f>
        <v>0</v>
      </c>
      <c r="R12" s="6">
        <f>ROUND('Vendas de Veículos'!R12*(1-'Frota Nacional 2023'!R$5),0)</f>
        <v>0</v>
      </c>
      <c r="S12" s="6">
        <f>ROUND('Vendas de Veículos'!S12*(1-'Frota Nacional 2023'!S$5),0)</f>
        <v>0</v>
      </c>
      <c r="T12" s="6">
        <f>ROUND('Vendas de Veículos'!T12*(1-'Frota Nacional 2023'!T$5),0)</f>
        <v>0</v>
      </c>
      <c r="U12" s="6">
        <f>ROUND('Vendas de Veículos'!U12*(1-'Frota Nacional 2023'!U$5),0)</f>
        <v>0</v>
      </c>
      <c r="V12" s="6">
        <f>ROUND('Vendas de Veículos'!V12*(1-'Frota Nacional 2023'!V$5),0)</f>
        <v>0</v>
      </c>
      <c r="W12" s="6">
        <f>ROUND('Vendas de Veículos'!W12*(1-'Frota Nacional 2023'!W$5),0)</f>
        <v>0</v>
      </c>
      <c r="X12" s="6">
        <f>ROUND('Vendas de Veículos'!X12*(1-'Frota Nacional 2023'!X$5),0)</f>
        <v>0</v>
      </c>
      <c r="Y12" s="6">
        <f>ROUND('Vendas de Veículos'!Y12*(1-'Frota Nacional 2023'!Y$5),0)</f>
        <v>0</v>
      </c>
      <c r="Z12" s="6">
        <f>ROUND('Vendas de Veículos'!Z12*(1-'Frota Nacional 2023'!Z$5),0)</f>
        <v>0</v>
      </c>
      <c r="AA12" s="6">
        <f>ROUND('Vendas de Veículos'!AA12*(1-'Frota Nacional 2023'!AA$5),0)</f>
        <v>0</v>
      </c>
      <c r="AB12" s="6">
        <f>ROUND('Vendas de Veículos'!AB12*(1-'Frota Nacional 2023'!AB$5),0)</f>
        <v>0</v>
      </c>
      <c r="AC12" s="6">
        <f>ROUND('Vendas de Veículos'!AC12*(1-'Frota Nacional 2023'!AC$5),0)</f>
        <v>0</v>
      </c>
      <c r="AD12" s="6">
        <f>ROUND('Vendas de Veículos'!AD12*(1-'Frota Nacional 2023'!AD$5),0)</f>
        <v>0</v>
      </c>
      <c r="AE12" s="6">
        <f>ROUND('Vendas de Veículos'!AE12*(1-'Frota Nacional 2023'!AE$5),0)</f>
        <v>0</v>
      </c>
      <c r="AF12" s="6">
        <f>ROUND('Vendas de Veículos'!AF12*(1-'Frota Nacional 2023'!AF$5),0)</f>
        <v>0</v>
      </c>
      <c r="AG12" s="6">
        <f>ROUND('Vendas de Veículos'!AG12*(1-'Frota Nacional 2023'!AG$5),0)</f>
        <v>0</v>
      </c>
      <c r="AH12" s="6">
        <f>ROUND('Vendas de Veículos'!AH12*(1-'Frota Nacional 2023'!AH$5),0)</f>
        <v>0</v>
      </c>
      <c r="AI12" s="6">
        <f>ROUND('Vendas de Veículos'!AI12*(1-'Frota Nacional 2023'!AI$5),0)</f>
        <v>0</v>
      </c>
      <c r="AJ12" s="6">
        <f>ROUND('Vendas de Veículos'!AJ12*(1-'Frota Nacional 2023'!AJ$5),0)</f>
        <v>0</v>
      </c>
      <c r="AK12" s="6">
        <f>ROUND('Vendas de Veículos'!AK12*(1-'Frota Nacional 2023'!AK$5),0)</f>
        <v>0</v>
      </c>
      <c r="AL12" s="6">
        <f>ROUND('Vendas de Veículos'!AL12*(1-'Frota Nacional 2023'!AL$5),0)</f>
        <v>0</v>
      </c>
      <c r="AM12" s="6">
        <f>ROUND('Vendas de Veículos'!AM12*(1-'Frota Nacional 2023'!AM$5),0)</f>
        <v>0</v>
      </c>
      <c r="AN12" s="6">
        <f>ROUND('Vendas de Veículos'!AN12*(1-'Frota Nacional 2023'!AN$5),0)</f>
        <v>0</v>
      </c>
      <c r="AO12" s="6">
        <f>ROUND('Vendas de Veículos'!AO12*(1-'Frota Nacional 2023'!AO$5),0)</f>
        <v>0</v>
      </c>
      <c r="AP12" s="6">
        <f>ROUND('Vendas de Veículos'!AP12*(1-'Frota Nacional 2023'!AP$5),0)</f>
        <v>0</v>
      </c>
      <c r="AQ12" s="6">
        <f>ROUND('Vendas de Veículos'!AQ12*(1-'Frota Nacional 2023'!AQ$5),0)</f>
        <v>0</v>
      </c>
      <c r="AR12" s="6">
        <f>ROUND('Vendas de Veículos'!AR12*(1-'Frota Nacional 2023'!AR$5),0)</f>
        <v>0</v>
      </c>
      <c r="AS12" s="6">
        <f>ROUND('Vendas de Veículos'!AS12*(1-'Frota Nacional 2023'!AS$5),0)</f>
        <v>0</v>
      </c>
      <c r="AT12" s="6">
        <f>ROUND('Vendas de Veículos'!AT12*(1-'Frota Nacional 2023'!AT$5),0)</f>
        <v>0</v>
      </c>
      <c r="AU12" s="6">
        <f>ROUND('Vendas de Veículos'!AU12*(1-'Frota Nacional 2023'!AU$5),0)</f>
        <v>0</v>
      </c>
      <c r="AV12" s="6">
        <f>ROUND('Vendas de Veículos'!AV12*(1-'Frota Nacional 2023'!AV$5),0)</f>
        <v>0</v>
      </c>
      <c r="AW12" s="6">
        <f>ROUND('Vendas de Veículos'!AW12*(1-'Frota Nacional 2023'!AW$5),0)</f>
        <v>0</v>
      </c>
      <c r="AX12" s="6">
        <f>ROUND('Vendas de Veículos'!AX12*(1-'Frota Nacional 2023'!AX$5),0)</f>
        <v>0</v>
      </c>
      <c r="AY12" s="6">
        <f>ROUND('Vendas de Veículos'!AY12*(1-'Frota Nacional 2023'!AY$5),0)</f>
        <v>0</v>
      </c>
      <c r="AZ12" s="6">
        <f>ROUND('Vendas de Veículos'!AZ12*(1-'Frota Nacional 2023'!AZ$5),0)</f>
        <v>0</v>
      </c>
      <c r="BA12" s="6">
        <f>ROUND('Vendas de Veículos'!BA12*(1-'Frota Nacional 2023'!BA$5),0)</f>
        <v>0</v>
      </c>
      <c r="BB12" s="6">
        <f>ROUND('Vendas de Veículos'!BB12*(1-'Frota Nacional 2023'!BB$5),0)</f>
        <v>0</v>
      </c>
      <c r="BC12" s="6">
        <f>ROUND('Vendas de Veículos'!BC12*(1-'Frota Nacional 2023'!BC$5),0)</f>
        <v>1</v>
      </c>
      <c r="BD12" s="6">
        <f>ROUND('Vendas de Veículos'!BD12*(1-'Frota Nacional 2023'!BD$5),0)</f>
        <v>3</v>
      </c>
      <c r="BE12" s="6">
        <f>ROUND('Vendas de Veículos'!BE12*(1-'Frota Nacional 2023'!BE$5),0)</f>
        <v>4</v>
      </c>
      <c r="BF12" s="6">
        <f>ROUND('Vendas de Veículos'!BF12*(1-'Frota Nacional 2023'!BF$5),0)</f>
        <v>34</v>
      </c>
      <c r="BG12" s="6">
        <f>ROUND('Vendas de Veículos'!BG12*(1-'Frota Nacional 2023'!BG$5),0)</f>
        <v>21</v>
      </c>
      <c r="BH12" s="6">
        <f>ROUND('Vendas de Veículos'!BH12*(1-'Frota Nacional 2023'!BH$5),0)</f>
        <v>91</v>
      </c>
      <c r="BI12" s="6">
        <f>ROUND('Vendas de Veículos'!BI12*(1-'Frota Nacional 2023'!BI$5),0)</f>
        <v>165</v>
      </c>
      <c r="BJ12" s="6">
        <f>ROUND('Vendas de Veículos'!BJ12*(1-'Frota Nacional 2023'!BJ$5),0)</f>
        <v>170</v>
      </c>
      <c r="BK12" s="6">
        <f>ROUND('Vendas de Veículos'!BK12*(1-'Frota Nacional 2023'!BK$5),0)</f>
        <v>226</v>
      </c>
      <c r="BL12" s="6">
        <f>ROUND('Vendas de Veículos'!BL12*(1-'Frota Nacional 2023'!BL$5),0)</f>
        <v>694</v>
      </c>
      <c r="BM12" s="6">
        <f>ROUND('Vendas de Veículos'!BM12*(1-'Frota Nacional 2023'!BM$5),0)</f>
        <v>851</v>
      </c>
      <c r="BN12" s="6">
        <f>ROUND('Vendas de Veículos'!BN12*(1-'Frota Nacional 2023'!BN$5),0)</f>
        <v>2568</v>
      </c>
      <c r="BO12" s="6">
        <f>ROUND('Vendas de Veículos'!BO12*(1-'Frota Nacional 2023'!BO$5),0)</f>
        <v>4295</v>
      </c>
      <c r="BP12" s="6">
        <f>ROUND('Vendas de Veículos'!BP12*(1-'Frota Nacional 2023'!BP$5),0)</f>
        <v>7632</v>
      </c>
      <c r="BQ12" s="6">
        <f>ROUND('Vendas de Veículos'!BQ12*(1-'Frota Nacional 2023'!BQ$5),0)</f>
        <v>10702</v>
      </c>
      <c r="BR12" s="6">
        <f>ROUND('Vendas de Veículos'!BR12*(1-'Frota Nacional 2023'!BR$5),0)</f>
        <v>17917</v>
      </c>
    </row>
    <row r="13" spans="2:70" x14ac:dyDescent="0.35">
      <c r="B13" s="13" t="s">
        <v>18</v>
      </c>
      <c r="C13" s="13" t="s">
        <v>10</v>
      </c>
      <c r="D13" s="4">
        <f>ROUND('Vendas de Veículos'!D14*(1-'Frota Nacional 2023'!D$5),0)</f>
        <v>2</v>
      </c>
      <c r="E13" s="4">
        <f>ROUND('Vendas de Veículos'!E14*(1-'Frota Nacional 2023'!E$5),0)</f>
        <v>17</v>
      </c>
      <c r="F13" s="4">
        <f>ROUND('Vendas de Veículos'!F14*(1-'Frota Nacional 2023'!F$5),0)</f>
        <v>34</v>
      </c>
      <c r="G13" s="4">
        <f>ROUND('Vendas de Veículos'!G14*(1-'Frota Nacional 2023'!G$5),0)</f>
        <v>49</v>
      </c>
      <c r="H13" s="4">
        <f>ROUND('Vendas de Veículos'!H14*(1-'Frota Nacional 2023'!H$5),0)</f>
        <v>76</v>
      </c>
      <c r="I13" s="4">
        <f>ROUND('Vendas de Veículos'!I14*(1-'Frota Nacional 2023'!I$5),0)</f>
        <v>101</v>
      </c>
      <c r="J13" s="4">
        <f>ROUND('Vendas de Veículos'!J14*(1-'Frota Nacional 2023'!J$5),0)</f>
        <v>96</v>
      </c>
      <c r="K13" s="4">
        <f>ROUND('Vendas de Veículos'!K14*(1-'Frota Nacional 2023'!K$5),0)</f>
        <v>102</v>
      </c>
      <c r="L13" s="4">
        <f>ROUND('Vendas de Veículos'!L14*(1-'Frota Nacional 2023'!L$5),0)</f>
        <v>113</v>
      </c>
      <c r="M13" s="4">
        <f>ROUND('Vendas de Veículos'!M14*(1-'Frota Nacional 2023'!M$5),0)</f>
        <v>158</v>
      </c>
      <c r="N13" s="4">
        <f>ROUND('Vendas de Veículos'!N14*(1-'Frota Nacional 2023'!N$5),0)</f>
        <v>201</v>
      </c>
      <c r="O13" s="4">
        <f>ROUND('Vendas de Veículos'!O14*(1-'Frota Nacional 2023'!O$5),0)</f>
        <v>295</v>
      </c>
      <c r="P13" s="4">
        <f>ROUND('Vendas de Veículos'!P14*(1-'Frota Nacional 2023'!P$5),0)</f>
        <v>35</v>
      </c>
      <c r="Q13" s="4">
        <f>ROUND('Vendas de Veículos'!Q14*(1-'Frota Nacional 2023'!Q$5),0)</f>
        <v>445</v>
      </c>
      <c r="R13" s="4">
        <f>ROUND('Vendas de Veículos'!R14*(1-'Frota Nacional 2023'!R$5),0)</f>
        <v>523</v>
      </c>
      <c r="S13" s="4">
        <f>ROUND('Vendas de Veículos'!S14*(1-'Frota Nacional 2023'!S$5),0)</f>
        <v>775</v>
      </c>
      <c r="T13" s="4">
        <f>ROUND('Vendas de Veículos'!T14*(1-'Frota Nacional 2023'!T$5),0)</f>
        <v>1127</v>
      </c>
      <c r="U13" s="4">
        <f>ROUND('Vendas de Veículos'!U14*(1-'Frota Nacional 2023'!U$5),0)</f>
        <v>1397</v>
      </c>
      <c r="V13" s="4">
        <f>ROUND('Vendas de Veículos'!V14*(1-'Frota Nacional 2023'!V$5),0)</f>
        <v>1639</v>
      </c>
      <c r="W13" s="4">
        <f>ROUND('Vendas de Veículos'!W14*(1-'Frota Nacional 2023'!W$5),0)</f>
        <v>1850</v>
      </c>
      <c r="X13" s="4">
        <f>ROUND('Vendas de Veículos'!X14*(1-'Frota Nacional 2023'!X$5),0)</f>
        <v>1336</v>
      </c>
      <c r="Y13" s="4">
        <f>ROUND('Vendas de Veículos'!Y14*(1-'Frota Nacional 2023'!Y$5),0)</f>
        <v>174</v>
      </c>
      <c r="Z13" s="4">
        <f>ROUND('Vendas de Veículos'!Z14*(1-'Frota Nacional 2023'!Z$5),0)</f>
        <v>1968</v>
      </c>
      <c r="AA13" s="4">
        <f>ROUND('Vendas de Veículos'!AA14*(1-'Frota Nacional 2023'!AA$5),0)</f>
        <v>1654</v>
      </c>
      <c r="AB13" s="4">
        <f>ROUND('Vendas de Veículos'!AB14*(1-'Frota Nacional 2023'!AB$5),0)</f>
        <v>802</v>
      </c>
      <c r="AC13" s="4">
        <f>ROUND('Vendas de Veículos'!AC14*(1-'Frota Nacional 2023'!AC$5),0)</f>
        <v>716</v>
      </c>
      <c r="AD13" s="4">
        <f>ROUND('Vendas de Veículos'!AD14*(1-'Frota Nacional 2023'!AD$5),0)</f>
        <v>333</v>
      </c>
      <c r="AE13" s="4">
        <f>ROUND('Vendas de Veículos'!AE14*(1-'Frota Nacional 2023'!AE$5),0)</f>
        <v>22</v>
      </c>
      <c r="AF13" s="4">
        <f>ROUND('Vendas de Veículos'!AF14*(1-'Frota Nacional 2023'!AF$5),0)</f>
        <v>238</v>
      </c>
      <c r="AG13" s="4">
        <f>ROUND('Vendas de Veículos'!AG14*(1-'Frota Nacional 2023'!AG$5),0)</f>
        <v>467</v>
      </c>
      <c r="AH13" s="4">
        <f>ROUND('Vendas de Veículos'!AH14*(1-'Frota Nacional 2023'!AH$5),0)</f>
        <v>451</v>
      </c>
      <c r="AI13" s="4">
        <f>ROUND('Vendas de Veículos'!AI14*(1-'Frota Nacional 2023'!AI$5),0)</f>
        <v>920</v>
      </c>
      <c r="AJ13" s="4">
        <f>ROUND('Vendas de Veículos'!AJ14*(1-'Frota Nacional 2023'!AJ$5),0)</f>
        <v>342</v>
      </c>
      <c r="AK13" s="4">
        <f>ROUND('Vendas de Veículos'!AK14*(1-'Frota Nacional 2023'!AK$5),0)</f>
        <v>8010</v>
      </c>
      <c r="AL13" s="4">
        <f>ROUND('Vendas de Veículos'!AL14*(1-'Frota Nacional 2023'!AL$5),0)</f>
        <v>8211</v>
      </c>
      <c r="AM13" s="4">
        <f>ROUND('Vendas de Veículos'!AM14*(1-'Frota Nacional 2023'!AM$5),0)</f>
        <v>8296</v>
      </c>
      <c r="AN13" s="4">
        <f>ROUND('Vendas de Veículos'!AN14*(1-'Frota Nacional 2023'!AN$5),0)</f>
        <v>12241</v>
      </c>
      <c r="AO13" s="4">
        <f>ROUND('Vendas de Veículos'!AO14*(1-'Frota Nacional 2023'!AO$5),0)</f>
        <v>18482</v>
      </c>
      <c r="AP13" s="4">
        <f>ROUND('Vendas de Veículos'!AP14*(1-'Frota Nacional 2023'!AP$5),0)</f>
        <v>32090</v>
      </c>
      <c r="AQ13" s="4">
        <f>ROUND('Vendas de Veículos'!AQ14*(1-'Frota Nacional 2023'!AQ$5),0)</f>
        <v>40881</v>
      </c>
      <c r="AR13" s="4">
        <f>ROUND('Vendas de Veículos'!AR14*(1-'Frota Nacional 2023'!AR$5),0)</f>
        <v>46087</v>
      </c>
      <c r="AS13" s="4">
        <f>ROUND('Vendas de Veículos'!AS14*(1-'Frota Nacional 2023'!AS$5),0)</f>
        <v>3786</v>
      </c>
      <c r="AT13" s="4">
        <f>ROUND('Vendas de Veículos'!AT14*(1-'Frota Nacional 2023'!AT$5),0)</f>
        <v>28075</v>
      </c>
      <c r="AU13" s="4">
        <f>ROUND('Vendas de Veículos'!AU14*(1-'Frota Nacional 2023'!AU$5),0)</f>
        <v>37450</v>
      </c>
      <c r="AV13" s="4">
        <f>ROUND('Vendas de Veículos'!AV14*(1-'Frota Nacional 2023'!AV$5),0)</f>
        <v>39360</v>
      </c>
      <c r="AW13" s="4">
        <f>ROUND('Vendas de Veículos'!AW14*(1-'Frota Nacional 2023'!AW$5),0)</f>
        <v>39471</v>
      </c>
      <c r="AX13" s="4">
        <f>ROUND('Vendas de Veículos'!AX14*(1-'Frota Nacional 2023'!AX$5),0)</f>
        <v>45103</v>
      </c>
      <c r="AY13" s="4">
        <f>ROUND('Vendas de Veículos'!AY14*(1-'Frota Nacional 2023'!AY$5),0)</f>
        <v>5171</v>
      </c>
      <c r="AZ13" s="4">
        <f>ROUND('Vendas de Veículos'!AZ14*(1-'Frota Nacional 2023'!AZ$5),0)</f>
        <v>25708</v>
      </c>
      <c r="BA13" s="4">
        <f>ROUND('Vendas de Veículos'!BA14*(1-'Frota Nacional 2023'!BA$5),0)</f>
        <v>18517</v>
      </c>
      <c r="BB13" s="4">
        <f>ROUND('Vendas de Veículos'!BB14*(1-'Frota Nacional 2023'!BB$5),0)</f>
        <v>7351</v>
      </c>
      <c r="BC13" s="4">
        <f>ROUND('Vendas de Veículos'!BC14*(1-'Frota Nacional 2023'!BC$5),0)</f>
        <v>6617</v>
      </c>
      <c r="BD13" s="4">
        <f>ROUND('Vendas de Veículos'!BD14*(1-'Frota Nacional 2023'!BD$5),0)</f>
        <v>7929</v>
      </c>
      <c r="BE13" s="4">
        <f>ROUND('Vendas de Veículos'!BE14*(1-'Frota Nacional 2023'!BE$5),0)</f>
        <v>12103</v>
      </c>
      <c r="BF13" s="4">
        <f>ROUND('Vendas de Veículos'!BF14*(1-'Frota Nacional 2023'!BF$5),0)</f>
        <v>20342</v>
      </c>
      <c r="BG13" s="4">
        <f>ROUND('Vendas de Veículos'!BG14*(1-'Frota Nacional 2023'!BG$5),0)</f>
        <v>12334</v>
      </c>
      <c r="BH13" s="4">
        <f>ROUND('Vendas de Veículos'!BH14*(1-'Frota Nacional 2023'!BH$5),0)</f>
        <v>6082</v>
      </c>
      <c r="BI13" s="4">
        <f>ROUND('Vendas de Veículos'!BI14*(1-'Frota Nacional 2023'!BI$5),0)</f>
        <v>382</v>
      </c>
      <c r="BJ13" s="4">
        <f>ROUND('Vendas de Veículos'!BJ14*(1-'Frota Nacional 2023'!BJ$5),0)</f>
        <v>2053</v>
      </c>
      <c r="BK13" s="4">
        <f>ROUND('Vendas de Veículos'!BK14*(1-'Frota Nacional 2023'!BK$5),0)</f>
        <v>949</v>
      </c>
      <c r="BL13" s="4">
        <f>ROUND('Vendas de Veículos'!BL14*(1-'Frota Nacional 2023'!BL$5),0)</f>
        <v>729</v>
      </c>
      <c r="BM13" s="4">
        <f>ROUND('Vendas de Veículos'!BM14*(1-'Frota Nacional 2023'!BM$5),0)</f>
        <v>431</v>
      </c>
      <c r="BN13" s="4">
        <f>ROUND('Vendas de Veículos'!BN14*(1-'Frota Nacional 2023'!BN$5),0)</f>
        <v>419</v>
      </c>
      <c r="BO13" s="4">
        <f>ROUND('Vendas de Veículos'!BO14*(1-'Frota Nacional 2023'!BO$5),0)</f>
        <v>595</v>
      </c>
      <c r="BP13" s="4">
        <f>ROUND('Vendas de Veículos'!BP14*(1-'Frota Nacional 2023'!BP$5),0)</f>
        <v>1493</v>
      </c>
      <c r="BQ13" s="4">
        <f>ROUND('Vendas de Veículos'!BQ14*(1-'Frota Nacional 2023'!BQ$5),0)</f>
        <v>451</v>
      </c>
      <c r="BR13" s="4">
        <f>ROUND('Vendas de Veículos'!BR14*(1-'Frota Nacional 2023'!BR$5),0)</f>
        <v>1594</v>
      </c>
    </row>
    <row r="14" spans="2:70" x14ac:dyDescent="0.35">
      <c r="B14" s="13" t="s">
        <v>18</v>
      </c>
      <c r="C14" s="13" t="s">
        <v>12</v>
      </c>
      <c r="D14" s="4">
        <f>ROUND('Vendas de Veículos'!D15*(1-'Frota Nacional 2023'!D$5),0)</f>
        <v>0</v>
      </c>
      <c r="E14" s="4">
        <f>ROUND('Vendas de Veículos'!E15*(1-'Frota Nacional 2023'!E$5),0)</f>
        <v>0</v>
      </c>
      <c r="F14" s="4">
        <f>ROUND('Vendas de Veículos'!F15*(1-'Frota Nacional 2023'!F$5),0)</f>
        <v>0</v>
      </c>
      <c r="G14" s="4">
        <f>ROUND('Vendas de Veículos'!G15*(1-'Frota Nacional 2023'!G$5),0)</f>
        <v>0</v>
      </c>
      <c r="H14" s="4">
        <f>ROUND('Vendas de Veículos'!H15*(1-'Frota Nacional 2023'!H$5),0)</f>
        <v>0</v>
      </c>
      <c r="I14" s="4">
        <f>ROUND('Vendas de Veículos'!I15*(1-'Frota Nacional 2023'!I$5),0)</f>
        <v>0</v>
      </c>
      <c r="J14" s="4">
        <f>ROUND('Vendas de Veículos'!J15*(1-'Frota Nacional 2023'!J$5),0)</f>
        <v>0</v>
      </c>
      <c r="K14" s="4">
        <f>ROUND('Vendas de Veículos'!K15*(1-'Frota Nacional 2023'!K$5),0)</f>
        <v>0</v>
      </c>
      <c r="L14" s="4">
        <f>ROUND('Vendas de Veículos'!L15*(1-'Frota Nacional 2023'!L$5),0)</f>
        <v>0</v>
      </c>
      <c r="M14" s="4">
        <f>ROUND('Vendas de Veículos'!M15*(1-'Frota Nacional 2023'!M$5),0)</f>
        <v>0</v>
      </c>
      <c r="N14" s="4">
        <f>ROUND('Vendas de Veículos'!N15*(1-'Frota Nacional 2023'!N$5),0)</f>
        <v>0</v>
      </c>
      <c r="O14" s="4">
        <f>ROUND('Vendas de Veículos'!O15*(1-'Frota Nacional 2023'!O$5),0)</f>
        <v>0</v>
      </c>
      <c r="P14" s="4">
        <f>ROUND('Vendas de Veículos'!P15*(1-'Frota Nacional 2023'!P$5),0)</f>
        <v>0</v>
      </c>
      <c r="Q14" s="4">
        <f>ROUND('Vendas de Veículos'!Q15*(1-'Frota Nacional 2023'!Q$5),0)</f>
        <v>0</v>
      </c>
      <c r="R14" s="4">
        <f>ROUND('Vendas de Veículos'!R15*(1-'Frota Nacional 2023'!R$5),0)</f>
        <v>0</v>
      </c>
      <c r="S14" s="4">
        <f>ROUND('Vendas de Veículos'!S15*(1-'Frota Nacional 2023'!S$5),0)</f>
        <v>0</v>
      </c>
      <c r="T14" s="4">
        <f>ROUND('Vendas de Veículos'!T15*(1-'Frota Nacional 2023'!T$5),0)</f>
        <v>0</v>
      </c>
      <c r="U14" s="4">
        <f>ROUND('Vendas de Veículos'!U15*(1-'Frota Nacional 2023'!U$5),0)</f>
        <v>0</v>
      </c>
      <c r="V14" s="4">
        <f>ROUND('Vendas de Veículos'!V15*(1-'Frota Nacional 2023'!V$5),0)</f>
        <v>0</v>
      </c>
      <c r="W14" s="4">
        <f>ROUND('Vendas de Veículos'!W15*(1-'Frota Nacional 2023'!W$5),0)</f>
        <v>0</v>
      </c>
      <c r="X14" s="4">
        <f>ROUND('Vendas de Veículos'!X15*(1-'Frota Nacional 2023'!X$5),0)</f>
        <v>0</v>
      </c>
      <c r="Y14" s="4">
        <f>ROUND('Vendas de Veículos'!Y15*(1-'Frota Nacional 2023'!Y$5),0)</f>
        <v>0</v>
      </c>
      <c r="Z14" s="4">
        <f>ROUND('Vendas de Veículos'!Z15*(1-'Frota Nacional 2023'!Z$5),0)</f>
        <v>22</v>
      </c>
      <c r="AA14" s="4">
        <f>ROUND('Vendas de Veículos'!AA15*(1-'Frota Nacional 2023'!AA$5),0)</f>
        <v>415</v>
      </c>
      <c r="AB14" s="4">
        <f>ROUND('Vendas de Veículos'!AB15*(1-'Frota Nacional 2023'!AB$5),0)</f>
        <v>249</v>
      </c>
      <c r="AC14" s="4">
        <f>ROUND('Vendas de Veículos'!AC15*(1-'Frota Nacional 2023'!AC$5),0)</f>
        <v>775</v>
      </c>
      <c r="AD14" s="4">
        <f>ROUND('Vendas de Veículos'!AD15*(1-'Frota Nacional 2023'!AD$5),0)</f>
        <v>1732</v>
      </c>
      <c r="AE14" s="4">
        <f>ROUND('Vendas de Veículos'!AE15*(1-'Frota Nacional 2023'!AE$5),0)</f>
        <v>2985</v>
      </c>
      <c r="AF14" s="4">
        <f>ROUND('Vendas de Veículos'!AF15*(1-'Frota Nacional 2023'!AF$5),0)</f>
        <v>3662</v>
      </c>
      <c r="AG14" s="4">
        <f>ROUND('Vendas de Veículos'!AG15*(1-'Frota Nacional 2023'!AG$5),0)</f>
        <v>4762</v>
      </c>
      <c r="AH14" s="4">
        <f>ROUND('Vendas de Veículos'!AH15*(1-'Frota Nacional 2023'!AH$5),0)</f>
        <v>4969</v>
      </c>
      <c r="AI14" s="4">
        <f>ROUND('Vendas de Veículos'!AI15*(1-'Frota Nacional 2023'!AI$5),0)</f>
        <v>585</v>
      </c>
      <c r="AJ14" s="4">
        <f>ROUND('Vendas de Veículos'!AJ15*(1-'Frota Nacional 2023'!AJ$5),0)</f>
        <v>4817</v>
      </c>
      <c r="AK14" s="4">
        <f>ROUND('Vendas de Veículos'!AK15*(1-'Frota Nacional 2023'!AK$5),0)</f>
        <v>1185</v>
      </c>
      <c r="AL14" s="4">
        <f>ROUND('Vendas de Veículos'!AL15*(1-'Frota Nacional 2023'!AL$5),0)</f>
        <v>2485</v>
      </c>
      <c r="AM14" s="4">
        <f>ROUND('Vendas de Veículos'!AM15*(1-'Frota Nacional 2023'!AM$5),0)</f>
        <v>3929</v>
      </c>
      <c r="AN14" s="4">
        <f>ROUND('Vendas de Veículos'!AN15*(1-'Frota Nacional 2023'!AN$5),0)</f>
        <v>5326</v>
      </c>
      <c r="AO14" s="4">
        <f>ROUND('Vendas de Veículos'!AO15*(1-'Frota Nacional 2023'!AO$5),0)</f>
        <v>3667</v>
      </c>
      <c r="AP14" s="4">
        <f>ROUND('Vendas de Veículos'!AP15*(1-'Frota Nacional 2023'!AP$5),0)</f>
        <v>1436</v>
      </c>
      <c r="AQ14" s="4">
        <f>ROUND('Vendas de Veículos'!AQ15*(1-'Frota Nacional 2023'!AQ$5),0)</f>
        <v>268</v>
      </c>
      <c r="AR14" s="4">
        <f>ROUND('Vendas de Veículos'!AR15*(1-'Frota Nacional 2023'!AR$5),0)</f>
        <v>45</v>
      </c>
      <c r="AS14" s="4">
        <f>ROUND('Vendas de Veículos'!AS15*(1-'Frota Nacional 2023'!AS$5),0)</f>
        <v>62</v>
      </c>
      <c r="AT14" s="4">
        <f>ROUND('Vendas de Veículos'!AT15*(1-'Frota Nacional 2023'!AT$5),0)</f>
        <v>311</v>
      </c>
      <c r="AU14" s="4">
        <f>ROUND('Vendas de Veículos'!AU15*(1-'Frota Nacional 2023'!AU$5),0)</f>
        <v>215</v>
      </c>
      <c r="AV14" s="4">
        <f>ROUND('Vendas de Veículos'!AV15*(1-'Frota Nacional 2023'!AV$5),0)</f>
        <v>1173</v>
      </c>
      <c r="AW14" s="4">
        <f>ROUND('Vendas de Veículos'!AW15*(1-'Frota Nacional 2023'!AW$5),0)</f>
        <v>3320</v>
      </c>
      <c r="AX14" s="4">
        <f>ROUND('Vendas de Veículos'!AX15*(1-'Frota Nacional 2023'!AX$5),0)</f>
        <v>1424</v>
      </c>
      <c r="AY14" s="4">
        <f>ROUND('Vendas de Veículos'!AY15*(1-'Frota Nacional 2023'!AY$5),0)</f>
        <v>537</v>
      </c>
      <c r="AZ14" s="4">
        <f>ROUND('Vendas de Veículos'!AZ15*(1-'Frota Nacional 2023'!AZ$5),0)</f>
        <v>742</v>
      </c>
      <c r="BA14" s="4">
        <f>ROUND('Vendas de Veículos'!BA15*(1-'Frota Nacional 2023'!BA$5),0)</f>
        <v>118</v>
      </c>
      <c r="BB14" s="4">
        <f>ROUND('Vendas de Veículos'!BB15*(1-'Frota Nacional 2023'!BB$5),0)</f>
        <v>10</v>
      </c>
      <c r="BC14" s="4">
        <f>ROUND('Vendas de Veículos'!BC15*(1-'Frota Nacional 2023'!BC$5),0)</f>
        <v>9</v>
      </c>
      <c r="BD14" s="4">
        <f>ROUND('Vendas de Veículos'!BD15*(1-'Frota Nacional 2023'!BD$5),0)</f>
        <v>6</v>
      </c>
      <c r="BE14" s="4">
        <f>ROUND('Vendas de Veículos'!BE15*(1-'Frota Nacional 2023'!BE$5),0)</f>
        <v>4</v>
      </c>
      <c r="BF14" s="4">
        <f>ROUND('Vendas de Veículos'!BF15*(1-'Frota Nacional 2023'!BF$5),0)</f>
        <v>5</v>
      </c>
      <c r="BG14" s="4">
        <f>ROUND('Vendas de Veículos'!BG15*(1-'Frota Nacional 2023'!BG$5),0)</f>
        <v>5</v>
      </c>
      <c r="BH14" s="4">
        <f>ROUND('Vendas de Veículos'!BH15*(1-'Frota Nacional 2023'!BH$5),0)</f>
        <v>4</v>
      </c>
      <c r="BI14" s="4">
        <f>ROUND('Vendas de Veículos'!BI15*(1-'Frota Nacional 2023'!BI$5),0)</f>
        <v>4</v>
      </c>
      <c r="BJ14" s="4">
        <f>ROUND('Vendas de Veículos'!BJ15*(1-'Frota Nacional 2023'!BJ$5),0)</f>
        <v>3</v>
      </c>
      <c r="BK14" s="4">
        <f>ROUND('Vendas de Veículos'!BK15*(1-'Frota Nacional 2023'!BK$5),0)</f>
        <v>4</v>
      </c>
      <c r="BL14" s="4">
        <f>ROUND('Vendas de Veículos'!BL15*(1-'Frota Nacional 2023'!BL$5),0)</f>
        <v>4</v>
      </c>
      <c r="BM14" s="4">
        <f>ROUND('Vendas de Veículos'!BM15*(1-'Frota Nacional 2023'!BM$5),0)</f>
        <v>1</v>
      </c>
      <c r="BN14" s="4">
        <f>ROUND('Vendas de Veículos'!BN15*(1-'Frota Nacional 2023'!BN$5),0)</f>
        <v>2</v>
      </c>
      <c r="BO14" s="4">
        <f>ROUND('Vendas de Veículos'!BO15*(1-'Frota Nacional 2023'!BO$5),0)</f>
        <v>3</v>
      </c>
      <c r="BP14" s="4">
        <f>ROUND('Vendas de Veículos'!BP15*(1-'Frota Nacional 2023'!BP$5),0)</f>
        <v>6</v>
      </c>
      <c r="BQ14" s="4">
        <f>ROUND('Vendas de Veículos'!BQ15*(1-'Frota Nacional 2023'!BQ$5),0)</f>
        <v>3</v>
      </c>
      <c r="BR14" s="4">
        <f>ROUND('Vendas de Veículos'!BR15*(1-'Frota Nacional 2023'!BR$5),0)</f>
        <v>4</v>
      </c>
    </row>
    <row r="15" spans="2:70" x14ac:dyDescent="0.35">
      <c r="B15" s="13" t="s">
        <v>18</v>
      </c>
      <c r="C15" s="13" t="s">
        <v>13</v>
      </c>
      <c r="D15" s="4">
        <f>ROUND('Vendas de Veículos'!D16*(1-'Frota Nacional 2023'!D$5),0)</f>
        <v>0</v>
      </c>
      <c r="E15" s="4">
        <f>ROUND('Vendas de Veículos'!E16*(1-'Frota Nacional 2023'!E$5),0)</f>
        <v>0</v>
      </c>
      <c r="F15" s="4">
        <f>ROUND('Vendas de Veículos'!F16*(1-'Frota Nacional 2023'!F$5),0)</f>
        <v>0</v>
      </c>
      <c r="G15" s="4">
        <f>ROUND('Vendas de Veículos'!G16*(1-'Frota Nacional 2023'!G$5),0)</f>
        <v>0</v>
      </c>
      <c r="H15" s="4">
        <f>ROUND('Vendas de Veículos'!H16*(1-'Frota Nacional 2023'!H$5),0)</f>
        <v>0</v>
      </c>
      <c r="I15" s="4">
        <f>ROUND('Vendas de Veículos'!I16*(1-'Frota Nacional 2023'!I$5),0)</f>
        <v>0</v>
      </c>
      <c r="J15" s="4">
        <f>ROUND('Vendas de Veículos'!J16*(1-'Frota Nacional 2023'!J$5),0)</f>
        <v>0</v>
      </c>
      <c r="K15" s="4">
        <f>ROUND('Vendas de Veículos'!K16*(1-'Frota Nacional 2023'!K$5),0)</f>
        <v>0</v>
      </c>
      <c r="L15" s="4">
        <f>ROUND('Vendas de Veículos'!L16*(1-'Frota Nacional 2023'!L$5),0)</f>
        <v>0</v>
      </c>
      <c r="M15" s="4">
        <f>ROUND('Vendas de Veículos'!M16*(1-'Frota Nacional 2023'!M$5),0)</f>
        <v>0</v>
      </c>
      <c r="N15" s="4">
        <f>ROUND('Vendas de Veículos'!N16*(1-'Frota Nacional 2023'!N$5),0)</f>
        <v>0</v>
      </c>
      <c r="O15" s="4">
        <f>ROUND('Vendas de Veículos'!O16*(1-'Frota Nacional 2023'!O$5),0)</f>
        <v>0</v>
      </c>
      <c r="P15" s="4">
        <f>ROUND('Vendas de Veículos'!P16*(1-'Frota Nacional 2023'!P$5),0)</f>
        <v>0</v>
      </c>
      <c r="Q15" s="4">
        <f>ROUND('Vendas de Veículos'!Q16*(1-'Frota Nacional 2023'!Q$5),0)</f>
        <v>0</v>
      </c>
      <c r="R15" s="4">
        <f>ROUND('Vendas de Veículos'!R16*(1-'Frota Nacional 2023'!R$5),0)</f>
        <v>0</v>
      </c>
      <c r="S15" s="4">
        <f>ROUND('Vendas de Veículos'!S16*(1-'Frota Nacional 2023'!S$5),0)</f>
        <v>0</v>
      </c>
      <c r="T15" s="4">
        <f>ROUND('Vendas de Veículos'!T16*(1-'Frota Nacional 2023'!T$5),0)</f>
        <v>0</v>
      </c>
      <c r="U15" s="4">
        <f>ROUND('Vendas de Veículos'!U16*(1-'Frota Nacional 2023'!U$5),0)</f>
        <v>0</v>
      </c>
      <c r="V15" s="4">
        <f>ROUND('Vendas de Veículos'!V16*(1-'Frota Nacional 2023'!V$5),0)</f>
        <v>0</v>
      </c>
      <c r="W15" s="4">
        <f>ROUND('Vendas de Veículos'!W16*(1-'Frota Nacional 2023'!W$5),0)</f>
        <v>0</v>
      </c>
      <c r="X15" s="4">
        <f>ROUND('Vendas de Veículos'!X16*(1-'Frota Nacional 2023'!X$5),0)</f>
        <v>0</v>
      </c>
      <c r="Y15" s="4">
        <f>ROUND('Vendas de Veículos'!Y16*(1-'Frota Nacional 2023'!Y$5),0)</f>
        <v>0</v>
      </c>
      <c r="Z15" s="4">
        <f>ROUND('Vendas de Veículos'!Z16*(1-'Frota Nacional 2023'!Z$5),0)</f>
        <v>0</v>
      </c>
      <c r="AA15" s="4">
        <f>ROUND('Vendas de Veículos'!AA16*(1-'Frota Nacional 2023'!AA$5),0)</f>
        <v>0</v>
      </c>
      <c r="AB15" s="4">
        <f>ROUND('Vendas de Veículos'!AB16*(1-'Frota Nacional 2023'!AB$5),0)</f>
        <v>0</v>
      </c>
      <c r="AC15" s="4">
        <f>ROUND('Vendas de Veículos'!AC16*(1-'Frota Nacional 2023'!AC$5),0)</f>
        <v>0</v>
      </c>
      <c r="AD15" s="4">
        <f>ROUND('Vendas de Veículos'!AD16*(1-'Frota Nacional 2023'!AD$5),0)</f>
        <v>0</v>
      </c>
      <c r="AE15" s="4">
        <f>ROUND('Vendas de Veículos'!AE16*(1-'Frota Nacional 2023'!AE$5),0)</f>
        <v>0</v>
      </c>
      <c r="AF15" s="4">
        <f>ROUND('Vendas de Veículos'!AF16*(1-'Frota Nacional 2023'!AF$5),0)</f>
        <v>0</v>
      </c>
      <c r="AG15" s="4">
        <f>ROUND('Vendas de Veículos'!AG16*(1-'Frota Nacional 2023'!AG$5),0)</f>
        <v>0</v>
      </c>
      <c r="AH15" s="4">
        <f>ROUND('Vendas de Veículos'!AH16*(1-'Frota Nacional 2023'!AH$5),0)</f>
        <v>0</v>
      </c>
      <c r="AI15" s="4">
        <f>ROUND('Vendas de Veículos'!AI16*(1-'Frota Nacional 2023'!AI$5),0)</f>
        <v>0</v>
      </c>
      <c r="AJ15" s="4">
        <f>ROUND('Vendas de Veículos'!AJ16*(1-'Frota Nacional 2023'!AJ$5),0)</f>
        <v>0</v>
      </c>
      <c r="AK15" s="4">
        <f>ROUND('Vendas de Veículos'!AK16*(1-'Frota Nacional 2023'!AK$5),0)</f>
        <v>0</v>
      </c>
      <c r="AL15" s="4">
        <f>ROUND('Vendas de Veículos'!AL16*(1-'Frota Nacional 2023'!AL$5),0)</f>
        <v>0</v>
      </c>
      <c r="AM15" s="4">
        <f>ROUND('Vendas de Veículos'!AM16*(1-'Frota Nacional 2023'!AM$5),0)</f>
        <v>0</v>
      </c>
      <c r="AN15" s="4">
        <f>ROUND('Vendas de Veículos'!AN16*(1-'Frota Nacional 2023'!AN$5),0)</f>
        <v>0</v>
      </c>
      <c r="AO15" s="4">
        <f>ROUND('Vendas de Veículos'!AO16*(1-'Frota Nacional 2023'!AO$5),0)</f>
        <v>0</v>
      </c>
      <c r="AP15" s="4">
        <f>ROUND('Vendas de Veículos'!AP16*(1-'Frota Nacional 2023'!AP$5),0)</f>
        <v>0</v>
      </c>
      <c r="AQ15" s="4">
        <f>ROUND('Vendas de Veículos'!AQ16*(1-'Frota Nacional 2023'!AQ$5),0)</f>
        <v>0</v>
      </c>
      <c r="AR15" s="4">
        <f>ROUND('Vendas de Veículos'!AR16*(1-'Frota Nacional 2023'!AR$5),0)</f>
        <v>0</v>
      </c>
      <c r="AS15" s="4">
        <f>ROUND('Vendas de Veículos'!AS16*(1-'Frota Nacional 2023'!AS$5),0)</f>
        <v>0</v>
      </c>
      <c r="AT15" s="4">
        <f>ROUND('Vendas de Veículos'!AT16*(1-'Frota Nacional 2023'!AT$5),0)</f>
        <v>0</v>
      </c>
      <c r="AU15" s="4">
        <f>ROUND('Vendas de Veículos'!AU16*(1-'Frota Nacional 2023'!AU$5),0)</f>
        <v>0</v>
      </c>
      <c r="AV15" s="4">
        <f>ROUND('Vendas de Veículos'!AV16*(1-'Frota Nacional 2023'!AV$5),0)</f>
        <v>0</v>
      </c>
      <c r="AW15" s="4">
        <f>ROUND('Vendas de Veículos'!AW16*(1-'Frota Nacional 2023'!AW$5),0)</f>
        <v>0</v>
      </c>
      <c r="AX15" s="4">
        <f>ROUND('Vendas de Veículos'!AX16*(1-'Frota Nacional 2023'!AX$5),0)</f>
        <v>3865</v>
      </c>
      <c r="AY15" s="4">
        <f>ROUND('Vendas de Veículos'!AY16*(1-'Frota Nacional 2023'!AY$5),0)</f>
        <v>23174</v>
      </c>
      <c r="AZ15" s="4">
        <f>ROUND('Vendas de Veículos'!AZ16*(1-'Frota Nacional 2023'!AZ$5),0)</f>
        <v>30386</v>
      </c>
      <c r="BA15" s="4">
        <f>ROUND('Vendas de Veículos'!BA16*(1-'Frota Nacional 2023'!BA$5),0)</f>
        <v>53349</v>
      </c>
      <c r="BB15" s="4">
        <f>ROUND('Vendas de Veículos'!BB16*(1-'Frota Nacional 2023'!BB$5),0)</f>
        <v>101628</v>
      </c>
      <c r="BC15" s="4">
        <f>ROUND('Vendas de Veículos'!BC16*(1-'Frota Nacional 2023'!BC$5),0)</f>
        <v>140088</v>
      </c>
      <c r="BD15" s="4">
        <f>ROUND('Vendas de Veículos'!BD16*(1-'Frota Nacional 2023'!BD$5),0)</f>
        <v>164167</v>
      </c>
      <c r="BE15" s="4">
        <f>ROUND('Vendas de Veículos'!BE16*(1-'Frota Nacional 2023'!BE$5),0)</f>
        <v>226254</v>
      </c>
      <c r="BF15" s="4">
        <f>ROUND('Vendas de Veículos'!BF16*(1-'Frota Nacional 2023'!BF$5),0)</f>
        <v>253662</v>
      </c>
      <c r="BG15" s="4">
        <f>ROUND('Vendas de Veículos'!BG16*(1-'Frota Nacional 2023'!BG$5),0)</f>
        <v>270743</v>
      </c>
      <c r="BH15" s="4">
        <f>ROUND('Vendas de Veículos'!BH16*(1-'Frota Nacional 2023'!BH$5),0)</f>
        <v>289314</v>
      </c>
      <c r="BI15" s="4">
        <f>ROUND('Vendas de Veículos'!BI16*(1-'Frota Nacional 2023'!BI$5),0)</f>
        <v>314684</v>
      </c>
      <c r="BJ15" s="4">
        <f>ROUND('Vendas de Veículos'!BJ16*(1-'Frota Nacional 2023'!BJ$5),0)</f>
        <v>215757</v>
      </c>
      <c r="BK15" s="4">
        <f>ROUND('Vendas de Veículos'!BK16*(1-'Frota Nacional 2023'!BK$5),0)</f>
        <v>168038</v>
      </c>
      <c r="BL15" s="4">
        <f>ROUND('Vendas de Veículos'!BL16*(1-'Frota Nacional 2023'!BL$5),0)</f>
        <v>181100</v>
      </c>
      <c r="BM15" s="4">
        <f>ROUND('Vendas de Veículos'!BM16*(1-'Frota Nacional 2023'!BM$5),0)</f>
        <v>19369</v>
      </c>
      <c r="BN15" s="4">
        <f>ROUND('Vendas de Veículos'!BN16*(1-'Frota Nacional 2023'!BN$5),0)</f>
        <v>20180</v>
      </c>
      <c r="BO15" s="4">
        <f>ROUND('Vendas de Veículos'!BO16*(1-'Frota Nacional 2023'!BO$5),0)</f>
        <v>173065</v>
      </c>
      <c r="BP15" s="4">
        <f>ROUND('Vendas de Veículos'!BP16*(1-'Frota Nacional 2023'!BP$5),0)</f>
        <v>21175</v>
      </c>
      <c r="BQ15" s="4">
        <f>ROUND('Vendas de Veículos'!BQ16*(1-'Frota Nacional 2023'!BQ$5),0)</f>
        <v>195131</v>
      </c>
      <c r="BR15" s="4">
        <f>ROUND('Vendas de Veículos'!BR16*(1-'Frota Nacional 2023'!BR$5),0)</f>
        <v>177912</v>
      </c>
    </row>
    <row r="16" spans="2:70" x14ac:dyDescent="0.35">
      <c r="B16" s="13" t="s">
        <v>18</v>
      </c>
      <c r="C16" s="13" t="s">
        <v>14</v>
      </c>
      <c r="D16" s="4">
        <f>ROUND('Vendas de Veículos'!D17*(1-'Frota Nacional 2023'!D$5),0)</f>
        <v>0</v>
      </c>
      <c r="E16" s="4">
        <f>ROUND('Vendas de Veículos'!E17*(1-'Frota Nacional 2023'!E$5),0)</f>
        <v>0</v>
      </c>
      <c r="F16" s="4">
        <f>ROUND('Vendas de Veículos'!F17*(1-'Frota Nacional 2023'!F$5),0)</f>
        <v>0</v>
      </c>
      <c r="G16" s="4">
        <f>ROUND('Vendas de Veículos'!G17*(1-'Frota Nacional 2023'!G$5),0)</f>
        <v>0</v>
      </c>
      <c r="H16" s="4">
        <f>ROUND('Vendas de Veículos'!H17*(1-'Frota Nacional 2023'!H$5),0)</f>
        <v>0</v>
      </c>
      <c r="I16" s="4">
        <f>ROUND('Vendas de Veículos'!I17*(1-'Frota Nacional 2023'!I$5),0)</f>
        <v>0</v>
      </c>
      <c r="J16" s="4">
        <f>ROUND('Vendas de Veículos'!J17*(1-'Frota Nacional 2023'!J$5),0)</f>
        <v>0</v>
      </c>
      <c r="K16" s="4">
        <f>ROUND('Vendas de Veículos'!K17*(1-'Frota Nacional 2023'!K$5),0)</f>
        <v>0</v>
      </c>
      <c r="L16" s="4">
        <f>ROUND('Vendas de Veículos'!L17*(1-'Frota Nacional 2023'!L$5),0)</f>
        <v>0</v>
      </c>
      <c r="M16" s="4">
        <f>ROUND('Vendas de Veículos'!M17*(1-'Frota Nacional 2023'!M$5),0)</f>
        <v>0</v>
      </c>
      <c r="N16" s="4">
        <f>ROUND('Vendas de Veículos'!N17*(1-'Frota Nacional 2023'!N$5),0)</f>
        <v>0</v>
      </c>
      <c r="O16" s="4">
        <f>ROUND('Vendas de Veículos'!O17*(1-'Frota Nacional 2023'!O$5),0)</f>
        <v>0</v>
      </c>
      <c r="P16" s="4">
        <f>ROUND('Vendas de Veículos'!P17*(1-'Frota Nacional 2023'!P$5),0)</f>
        <v>0</v>
      </c>
      <c r="Q16" s="4">
        <f>ROUND('Vendas de Veículos'!Q17*(1-'Frota Nacional 2023'!Q$5),0)</f>
        <v>0</v>
      </c>
      <c r="R16" s="4">
        <f>ROUND('Vendas de Veículos'!R17*(1-'Frota Nacional 2023'!R$5),0)</f>
        <v>0</v>
      </c>
      <c r="S16" s="4">
        <f>ROUND('Vendas de Veículos'!S17*(1-'Frota Nacional 2023'!S$5),0)</f>
        <v>0</v>
      </c>
      <c r="T16" s="4">
        <f>ROUND('Vendas de Veículos'!T17*(1-'Frota Nacional 2023'!T$5),0)</f>
        <v>0</v>
      </c>
      <c r="U16" s="4">
        <f>ROUND('Vendas de Veículos'!U17*(1-'Frota Nacional 2023'!U$5),0)</f>
        <v>0</v>
      </c>
      <c r="V16" s="4">
        <f>ROUND('Vendas de Veículos'!V17*(1-'Frota Nacional 2023'!V$5),0)</f>
        <v>0</v>
      </c>
      <c r="W16" s="4">
        <f>ROUND('Vendas de Veículos'!W17*(1-'Frota Nacional 2023'!W$5),0)</f>
        <v>0</v>
      </c>
      <c r="X16" s="4">
        <f>ROUND('Vendas de Veículos'!X17*(1-'Frota Nacional 2023'!X$5),0)</f>
        <v>0</v>
      </c>
      <c r="Y16" s="4">
        <f>ROUND('Vendas de Veículos'!Y17*(1-'Frota Nacional 2023'!Y$5),0)</f>
        <v>0</v>
      </c>
      <c r="Z16" s="4">
        <f>ROUND('Vendas de Veículos'!Z17*(1-'Frota Nacional 2023'!Z$5),0)</f>
        <v>0</v>
      </c>
      <c r="AA16" s="4">
        <f>ROUND('Vendas de Veículos'!AA17*(1-'Frota Nacional 2023'!AA$5),0)</f>
        <v>0</v>
      </c>
      <c r="AB16" s="4">
        <f>ROUND('Vendas de Veículos'!AB17*(1-'Frota Nacional 2023'!AB$5),0)</f>
        <v>0</v>
      </c>
      <c r="AC16" s="4">
        <f>ROUND('Vendas de Veículos'!AC17*(1-'Frota Nacional 2023'!AC$5),0)</f>
        <v>0</v>
      </c>
      <c r="AD16" s="4">
        <f>ROUND('Vendas de Veículos'!AD17*(1-'Frota Nacional 2023'!AD$5),0)</f>
        <v>0</v>
      </c>
      <c r="AE16" s="4">
        <f>ROUND('Vendas de Veículos'!AE17*(1-'Frota Nacional 2023'!AE$5),0)</f>
        <v>0</v>
      </c>
      <c r="AF16" s="4">
        <f>ROUND('Vendas de Veículos'!AF17*(1-'Frota Nacional 2023'!AF$5),0)</f>
        <v>0</v>
      </c>
      <c r="AG16" s="4">
        <f>ROUND('Vendas de Veículos'!AG17*(1-'Frota Nacional 2023'!AG$5),0)</f>
        <v>0</v>
      </c>
      <c r="AH16" s="4">
        <f>ROUND('Vendas de Veículos'!AH17*(1-'Frota Nacional 2023'!AH$5),0)</f>
        <v>0</v>
      </c>
      <c r="AI16" s="4">
        <f>ROUND('Vendas de Veículos'!AI17*(1-'Frota Nacional 2023'!AI$5),0)</f>
        <v>0</v>
      </c>
      <c r="AJ16" s="4">
        <f>ROUND('Vendas de Veículos'!AJ17*(1-'Frota Nacional 2023'!AJ$5),0)</f>
        <v>0</v>
      </c>
      <c r="AK16" s="4">
        <f>ROUND('Vendas de Veículos'!AK17*(1-'Frota Nacional 2023'!AK$5),0)</f>
        <v>0</v>
      </c>
      <c r="AL16" s="4">
        <f>ROUND('Vendas de Veículos'!AL17*(1-'Frota Nacional 2023'!AL$5),0)</f>
        <v>0</v>
      </c>
      <c r="AM16" s="4">
        <f>ROUND('Vendas de Veículos'!AM17*(1-'Frota Nacional 2023'!AM$5),0)</f>
        <v>0</v>
      </c>
      <c r="AN16" s="4">
        <f>ROUND('Vendas de Veículos'!AN17*(1-'Frota Nacional 2023'!AN$5),0)</f>
        <v>0</v>
      </c>
      <c r="AO16" s="4">
        <f>ROUND('Vendas de Veículos'!AO17*(1-'Frota Nacional 2023'!AO$5),0)</f>
        <v>0</v>
      </c>
      <c r="AP16" s="4">
        <f>ROUND('Vendas de Veículos'!AP17*(1-'Frota Nacional 2023'!AP$5),0)</f>
        <v>0</v>
      </c>
      <c r="AQ16" s="4">
        <f>ROUND('Vendas de Veículos'!AQ17*(1-'Frota Nacional 2023'!AQ$5),0)</f>
        <v>0</v>
      </c>
      <c r="AR16" s="4">
        <f>ROUND('Vendas de Veículos'!AR17*(1-'Frota Nacional 2023'!AR$5),0)</f>
        <v>0</v>
      </c>
      <c r="AS16" s="4">
        <f>ROUND('Vendas de Veículos'!AS17*(1-'Frota Nacional 2023'!AS$5),0)</f>
        <v>0</v>
      </c>
      <c r="AT16" s="4">
        <f>ROUND('Vendas de Veículos'!AT17*(1-'Frota Nacional 2023'!AT$5),0)</f>
        <v>0</v>
      </c>
      <c r="AU16" s="4">
        <f>ROUND('Vendas de Veículos'!AU17*(1-'Frota Nacional 2023'!AU$5),0)</f>
        <v>0</v>
      </c>
      <c r="AV16" s="4">
        <f>ROUND('Vendas de Veículos'!AV17*(1-'Frota Nacional 2023'!AV$5),0)</f>
        <v>0</v>
      </c>
      <c r="AW16" s="4">
        <f>ROUND('Vendas de Veículos'!AW17*(1-'Frota Nacional 2023'!AW$5),0)</f>
        <v>0</v>
      </c>
      <c r="AX16" s="4">
        <f>ROUND('Vendas de Veículos'!AX17*(1-'Frota Nacional 2023'!AX$5),0)</f>
        <v>0</v>
      </c>
      <c r="AY16" s="4">
        <f>ROUND('Vendas de Veículos'!AY17*(1-'Frota Nacional 2023'!AY$5),0)</f>
        <v>0</v>
      </c>
      <c r="AZ16" s="4">
        <f>ROUND('Vendas de Veículos'!AZ17*(1-'Frota Nacional 2023'!AZ$5),0)</f>
        <v>0</v>
      </c>
      <c r="BA16" s="4">
        <f>ROUND('Vendas de Veículos'!BA17*(1-'Frota Nacional 2023'!BA$5),0)</f>
        <v>1</v>
      </c>
      <c r="BB16" s="4">
        <f>ROUND('Vendas de Veículos'!BB17*(1-'Frota Nacional 2023'!BB$5),0)</f>
        <v>1</v>
      </c>
      <c r="BC16" s="4">
        <f>ROUND('Vendas de Veículos'!BC17*(1-'Frota Nacional 2023'!BC$5),0)</f>
        <v>1</v>
      </c>
      <c r="BD16" s="4">
        <f>ROUND('Vendas de Veículos'!BD17*(1-'Frota Nacional 2023'!BD$5),0)</f>
        <v>1</v>
      </c>
      <c r="BE16" s="4">
        <f>ROUND('Vendas de Veículos'!BE17*(1-'Frota Nacional 2023'!BE$5),0)</f>
        <v>4</v>
      </c>
      <c r="BF16" s="4">
        <f>ROUND('Vendas de Veículos'!BF17*(1-'Frota Nacional 2023'!BF$5),0)</f>
        <v>0</v>
      </c>
      <c r="BG16" s="4">
        <f>ROUND('Vendas de Veículos'!BG17*(1-'Frota Nacional 2023'!BG$5),0)</f>
        <v>0</v>
      </c>
      <c r="BH16" s="4">
        <f>ROUND('Vendas de Veículos'!BH17*(1-'Frota Nacional 2023'!BH$5),0)</f>
        <v>6</v>
      </c>
      <c r="BI16" s="4">
        <f>ROUND('Vendas de Veículos'!BI17*(1-'Frota Nacional 2023'!BI$5),0)</f>
        <v>12</v>
      </c>
      <c r="BJ16" s="4">
        <f>ROUND('Vendas de Veículos'!BJ17*(1-'Frota Nacional 2023'!BJ$5),0)</f>
        <v>3</v>
      </c>
      <c r="BK16" s="4">
        <f>ROUND('Vendas de Veículos'!BK17*(1-'Frota Nacional 2023'!BK$5),0)</f>
        <v>6</v>
      </c>
      <c r="BL16" s="4">
        <f>ROUND('Vendas de Veículos'!BL17*(1-'Frota Nacional 2023'!BL$5),0)</f>
        <v>17</v>
      </c>
      <c r="BM16" s="4">
        <f>ROUND('Vendas de Veículos'!BM17*(1-'Frota Nacional 2023'!BM$5),0)</f>
        <v>5</v>
      </c>
      <c r="BN16" s="4">
        <f>ROUND('Vendas de Veículos'!BN17*(1-'Frota Nacional 2023'!BN$5),0)</f>
        <v>14</v>
      </c>
      <c r="BO16" s="4">
        <f>ROUND('Vendas de Veículos'!BO17*(1-'Frota Nacional 2023'!BO$5),0)</f>
        <v>58</v>
      </c>
      <c r="BP16" s="4">
        <f>ROUND('Vendas de Veículos'!BP17*(1-'Frota Nacional 2023'!BP$5),0)</f>
        <v>150</v>
      </c>
      <c r="BQ16" s="4">
        <f>ROUND('Vendas de Veículos'!BQ17*(1-'Frota Nacional 2023'!BQ$5),0)</f>
        <v>517</v>
      </c>
      <c r="BR16" s="4">
        <f>ROUND('Vendas de Veículos'!BR17*(1-'Frota Nacional 2023'!BR$5),0)</f>
        <v>615</v>
      </c>
    </row>
    <row r="17" spans="2:70" x14ac:dyDescent="0.35">
      <c r="B17" s="13" t="s">
        <v>18</v>
      </c>
      <c r="C17" s="13" t="s">
        <v>15</v>
      </c>
      <c r="D17" s="4">
        <f>ROUND('Vendas de Veículos'!D18*(1-'Frota Nacional 2023'!D$5),0)</f>
        <v>0</v>
      </c>
      <c r="E17" s="4">
        <f>ROUND('Vendas de Veículos'!E18*(1-'Frota Nacional 2023'!E$5),0)</f>
        <v>0</v>
      </c>
      <c r="F17" s="4">
        <f>ROUND('Vendas de Veículos'!F18*(1-'Frota Nacional 2023'!F$5),0)</f>
        <v>0</v>
      </c>
      <c r="G17" s="4">
        <f>ROUND('Vendas de Veículos'!G18*(1-'Frota Nacional 2023'!G$5),0)</f>
        <v>0</v>
      </c>
      <c r="H17" s="4">
        <f>ROUND('Vendas de Veículos'!H18*(1-'Frota Nacional 2023'!H$5),0)</f>
        <v>0</v>
      </c>
      <c r="I17" s="4">
        <f>ROUND('Vendas de Veículos'!I18*(1-'Frota Nacional 2023'!I$5),0)</f>
        <v>0</v>
      </c>
      <c r="J17" s="4">
        <f>ROUND('Vendas de Veículos'!J18*(1-'Frota Nacional 2023'!J$5),0)</f>
        <v>0</v>
      </c>
      <c r="K17" s="4">
        <f>ROUND('Vendas de Veículos'!K18*(1-'Frota Nacional 2023'!K$5),0)</f>
        <v>0</v>
      </c>
      <c r="L17" s="4">
        <f>ROUND('Vendas de Veículos'!L18*(1-'Frota Nacional 2023'!L$5),0)</f>
        <v>0</v>
      </c>
      <c r="M17" s="4">
        <f>ROUND('Vendas de Veículos'!M18*(1-'Frota Nacional 2023'!M$5),0)</f>
        <v>0</v>
      </c>
      <c r="N17" s="4">
        <f>ROUND('Vendas de Veículos'!N18*(1-'Frota Nacional 2023'!N$5),0)</f>
        <v>0</v>
      </c>
      <c r="O17" s="4">
        <f>ROUND('Vendas de Veículos'!O18*(1-'Frota Nacional 2023'!O$5),0)</f>
        <v>0</v>
      </c>
      <c r="P17" s="4">
        <f>ROUND('Vendas de Veículos'!P18*(1-'Frota Nacional 2023'!P$5),0)</f>
        <v>0</v>
      </c>
      <c r="Q17" s="4">
        <f>ROUND('Vendas de Veículos'!Q18*(1-'Frota Nacional 2023'!Q$5),0)</f>
        <v>0</v>
      </c>
      <c r="R17" s="4">
        <f>ROUND('Vendas de Veículos'!R18*(1-'Frota Nacional 2023'!R$5),0)</f>
        <v>0</v>
      </c>
      <c r="S17" s="4">
        <f>ROUND('Vendas de Veículos'!S18*(1-'Frota Nacional 2023'!S$5),0)</f>
        <v>0</v>
      </c>
      <c r="T17" s="4">
        <f>ROUND('Vendas de Veículos'!T18*(1-'Frota Nacional 2023'!T$5),0)</f>
        <v>0</v>
      </c>
      <c r="U17" s="4">
        <f>ROUND('Vendas de Veículos'!U18*(1-'Frota Nacional 2023'!U$5),0)</f>
        <v>0</v>
      </c>
      <c r="V17" s="4">
        <f>ROUND('Vendas de Veículos'!V18*(1-'Frota Nacional 2023'!V$5),0)</f>
        <v>0</v>
      </c>
      <c r="W17" s="4">
        <f>ROUND('Vendas de Veículos'!W18*(1-'Frota Nacional 2023'!W$5),0)</f>
        <v>0</v>
      </c>
      <c r="X17" s="4">
        <f>ROUND('Vendas de Veículos'!X18*(1-'Frota Nacional 2023'!X$5),0)</f>
        <v>0</v>
      </c>
      <c r="Y17" s="4">
        <f>ROUND('Vendas de Veículos'!Y18*(1-'Frota Nacional 2023'!Y$5),0)</f>
        <v>0</v>
      </c>
      <c r="Z17" s="4">
        <f>ROUND('Vendas de Veículos'!Z18*(1-'Frota Nacional 2023'!Z$5),0)</f>
        <v>0</v>
      </c>
      <c r="AA17" s="4">
        <f>ROUND('Vendas de Veículos'!AA18*(1-'Frota Nacional 2023'!AA$5),0)</f>
        <v>0</v>
      </c>
      <c r="AB17" s="4">
        <f>ROUND('Vendas de Veículos'!AB18*(1-'Frota Nacional 2023'!AB$5),0)</f>
        <v>0</v>
      </c>
      <c r="AC17" s="4">
        <f>ROUND('Vendas de Veículos'!AC18*(1-'Frota Nacional 2023'!AC$5),0)</f>
        <v>0</v>
      </c>
      <c r="AD17" s="4">
        <f>ROUND('Vendas de Veículos'!AD18*(1-'Frota Nacional 2023'!AD$5),0)</f>
        <v>0</v>
      </c>
      <c r="AE17" s="4">
        <f>ROUND('Vendas de Veículos'!AE18*(1-'Frota Nacional 2023'!AE$5),0)</f>
        <v>0</v>
      </c>
      <c r="AF17" s="4">
        <f>ROUND('Vendas de Veículos'!AF18*(1-'Frota Nacional 2023'!AF$5),0)</f>
        <v>0</v>
      </c>
      <c r="AG17" s="4">
        <f>ROUND('Vendas de Veículos'!AG18*(1-'Frota Nacional 2023'!AG$5),0)</f>
        <v>0</v>
      </c>
      <c r="AH17" s="4">
        <f>ROUND('Vendas de Veículos'!AH18*(1-'Frota Nacional 2023'!AH$5),0)</f>
        <v>0</v>
      </c>
      <c r="AI17" s="4">
        <f>ROUND('Vendas de Veículos'!AI18*(1-'Frota Nacional 2023'!AI$5),0)</f>
        <v>0</v>
      </c>
      <c r="AJ17" s="4">
        <f>ROUND('Vendas de Veículos'!AJ18*(1-'Frota Nacional 2023'!AJ$5),0)</f>
        <v>0</v>
      </c>
      <c r="AK17" s="4">
        <f>ROUND('Vendas de Veículos'!AK18*(1-'Frota Nacional 2023'!AK$5),0)</f>
        <v>0</v>
      </c>
      <c r="AL17" s="4">
        <f>ROUND('Vendas de Veículos'!AL18*(1-'Frota Nacional 2023'!AL$5),0)</f>
        <v>0</v>
      </c>
      <c r="AM17" s="4">
        <f>ROUND('Vendas de Veículos'!AM18*(1-'Frota Nacional 2023'!AM$5),0)</f>
        <v>0</v>
      </c>
      <c r="AN17" s="4">
        <f>ROUND('Vendas de Veículos'!AN18*(1-'Frota Nacional 2023'!AN$5),0)</f>
        <v>0</v>
      </c>
      <c r="AO17" s="4">
        <f>ROUND('Vendas de Veículos'!AO18*(1-'Frota Nacional 2023'!AO$5),0)</f>
        <v>0</v>
      </c>
      <c r="AP17" s="4">
        <f>ROUND('Vendas de Veículos'!AP18*(1-'Frota Nacional 2023'!AP$5),0)</f>
        <v>0</v>
      </c>
      <c r="AQ17" s="4">
        <f>ROUND('Vendas de Veículos'!AQ18*(1-'Frota Nacional 2023'!AQ$5),0)</f>
        <v>0</v>
      </c>
      <c r="AR17" s="4">
        <f>ROUND('Vendas de Veículos'!AR18*(1-'Frota Nacional 2023'!AR$5),0)</f>
        <v>0</v>
      </c>
      <c r="AS17" s="4">
        <f>ROUND('Vendas de Veículos'!AS18*(1-'Frota Nacional 2023'!AS$5),0)</f>
        <v>0</v>
      </c>
      <c r="AT17" s="4">
        <f>ROUND('Vendas de Veículos'!AT18*(1-'Frota Nacional 2023'!AT$5),0)</f>
        <v>0</v>
      </c>
      <c r="AU17" s="4">
        <f>ROUND('Vendas de Veículos'!AU18*(1-'Frota Nacional 2023'!AU$5),0)</f>
        <v>0</v>
      </c>
      <c r="AV17" s="4">
        <f>ROUND('Vendas de Veículos'!AV18*(1-'Frota Nacional 2023'!AV$5),0)</f>
        <v>0</v>
      </c>
      <c r="AW17" s="4">
        <f>ROUND('Vendas de Veículos'!AW18*(1-'Frota Nacional 2023'!AW$5),0)</f>
        <v>0</v>
      </c>
      <c r="AX17" s="4">
        <f>ROUND('Vendas de Veículos'!AX18*(1-'Frota Nacional 2023'!AX$5),0)</f>
        <v>0</v>
      </c>
      <c r="AY17" s="4">
        <f>ROUND('Vendas de Veículos'!AY18*(1-'Frota Nacional 2023'!AY$5),0)</f>
        <v>0</v>
      </c>
      <c r="AZ17" s="4">
        <f>ROUND('Vendas de Veículos'!AZ18*(1-'Frota Nacional 2023'!AZ$5),0)</f>
        <v>0</v>
      </c>
      <c r="BA17" s="4">
        <f>ROUND('Vendas de Veículos'!BA18*(1-'Frota Nacional 2023'!BA$5),0)</f>
        <v>0</v>
      </c>
      <c r="BB17" s="4">
        <f>ROUND('Vendas de Veículos'!BB18*(1-'Frota Nacional 2023'!BB$5),0)</f>
        <v>0</v>
      </c>
      <c r="BC17" s="4">
        <f>ROUND('Vendas de Veículos'!BC18*(1-'Frota Nacional 2023'!BC$5),0)</f>
        <v>0</v>
      </c>
      <c r="BD17" s="4">
        <f>ROUND('Vendas de Veículos'!BD18*(1-'Frota Nacional 2023'!BD$5),0)</f>
        <v>0</v>
      </c>
      <c r="BE17" s="4">
        <f>ROUND('Vendas de Veículos'!BE18*(1-'Frota Nacional 2023'!BE$5),0)</f>
        <v>0</v>
      </c>
      <c r="BF17" s="4">
        <f>ROUND('Vendas de Veículos'!BF18*(1-'Frota Nacional 2023'!BF$5),0)</f>
        <v>0</v>
      </c>
      <c r="BG17" s="4">
        <f>ROUND('Vendas de Veículos'!BG18*(1-'Frota Nacional 2023'!BG$5),0)</f>
        <v>0</v>
      </c>
      <c r="BH17" s="4">
        <f>ROUND('Vendas de Veículos'!BH18*(1-'Frota Nacional 2023'!BH$5),0)</f>
        <v>1</v>
      </c>
      <c r="BI17" s="4">
        <f>ROUND('Vendas de Veículos'!BI18*(1-'Frota Nacional 2023'!BI$5),0)</f>
        <v>1</v>
      </c>
      <c r="BJ17" s="4">
        <f>ROUND('Vendas de Veículos'!BJ18*(1-'Frota Nacional 2023'!BJ$5),0)</f>
        <v>0</v>
      </c>
      <c r="BK17" s="4">
        <f>ROUND('Vendas de Veículos'!BK18*(1-'Frota Nacional 2023'!BK$5),0)</f>
        <v>1</v>
      </c>
      <c r="BL17" s="4">
        <f>ROUND('Vendas de Veículos'!BL18*(1-'Frota Nacional 2023'!BL$5),0)</f>
        <v>2</v>
      </c>
      <c r="BM17" s="4">
        <f>ROUND('Vendas de Veículos'!BM18*(1-'Frota Nacional 2023'!BM$5),0)</f>
        <v>0</v>
      </c>
      <c r="BN17" s="4">
        <f>ROUND('Vendas de Veículos'!BN18*(1-'Frota Nacional 2023'!BN$5),0)</f>
        <v>1</v>
      </c>
      <c r="BO17" s="4">
        <f>ROUND('Vendas de Veículos'!BO18*(1-'Frota Nacional 2023'!BO$5),0)</f>
        <v>5</v>
      </c>
      <c r="BP17" s="4">
        <f>ROUND('Vendas de Veículos'!BP18*(1-'Frota Nacional 2023'!BP$5),0)</f>
        <v>14</v>
      </c>
      <c r="BQ17" s="4">
        <f>ROUND('Vendas de Veículos'!BQ18*(1-'Frota Nacional 2023'!BQ$5),0)</f>
        <v>47</v>
      </c>
      <c r="BR17" s="4">
        <f>ROUND('Vendas de Veículos'!BR18*(1-'Frota Nacional 2023'!BR$5),0)</f>
        <v>56</v>
      </c>
    </row>
    <row r="18" spans="2:70" x14ac:dyDescent="0.35">
      <c r="B18" s="13" t="s">
        <v>18</v>
      </c>
      <c r="C18" s="13" t="s">
        <v>16</v>
      </c>
      <c r="D18" s="4">
        <f>ROUND('Vendas de Veículos'!D19*(1-'Frota Nacional 2023'!D$5),0)</f>
        <v>0</v>
      </c>
      <c r="E18" s="4">
        <f>ROUND('Vendas de Veículos'!E19*(1-'Frota Nacional 2023'!E$5),0)</f>
        <v>0</v>
      </c>
      <c r="F18" s="4">
        <f>ROUND('Vendas de Veículos'!F19*(1-'Frota Nacional 2023'!F$5),0)</f>
        <v>0</v>
      </c>
      <c r="G18" s="4">
        <f>ROUND('Vendas de Veículos'!G19*(1-'Frota Nacional 2023'!G$5),0)</f>
        <v>0</v>
      </c>
      <c r="H18" s="4">
        <f>ROUND('Vendas de Veículos'!H19*(1-'Frota Nacional 2023'!H$5),0)</f>
        <v>0</v>
      </c>
      <c r="I18" s="4">
        <f>ROUND('Vendas de Veículos'!I19*(1-'Frota Nacional 2023'!I$5),0)</f>
        <v>0</v>
      </c>
      <c r="J18" s="4">
        <f>ROUND('Vendas de Veículos'!J19*(1-'Frota Nacional 2023'!J$5),0)</f>
        <v>0</v>
      </c>
      <c r="K18" s="4">
        <f>ROUND('Vendas de Veículos'!K19*(1-'Frota Nacional 2023'!K$5),0)</f>
        <v>0</v>
      </c>
      <c r="L18" s="4">
        <f>ROUND('Vendas de Veículos'!L19*(1-'Frota Nacional 2023'!L$5),0)</f>
        <v>0</v>
      </c>
      <c r="M18" s="4">
        <f>ROUND('Vendas de Veículos'!M19*(1-'Frota Nacional 2023'!M$5),0)</f>
        <v>0</v>
      </c>
      <c r="N18" s="4">
        <f>ROUND('Vendas de Veículos'!N19*(1-'Frota Nacional 2023'!N$5),0)</f>
        <v>0</v>
      </c>
      <c r="O18" s="4">
        <f>ROUND('Vendas de Veículos'!O19*(1-'Frota Nacional 2023'!O$5),0)</f>
        <v>0</v>
      </c>
      <c r="P18" s="4">
        <f>ROUND('Vendas de Veículos'!P19*(1-'Frota Nacional 2023'!P$5),0)</f>
        <v>0</v>
      </c>
      <c r="Q18" s="4">
        <f>ROUND('Vendas de Veículos'!Q19*(1-'Frota Nacional 2023'!Q$5),0)</f>
        <v>0</v>
      </c>
      <c r="R18" s="4">
        <f>ROUND('Vendas de Veículos'!R19*(1-'Frota Nacional 2023'!R$5),0)</f>
        <v>0</v>
      </c>
      <c r="S18" s="4">
        <f>ROUND('Vendas de Veículos'!S19*(1-'Frota Nacional 2023'!S$5),0)</f>
        <v>0</v>
      </c>
      <c r="T18" s="4">
        <f>ROUND('Vendas de Veículos'!T19*(1-'Frota Nacional 2023'!T$5),0)</f>
        <v>0</v>
      </c>
      <c r="U18" s="4">
        <f>ROUND('Vendas de Veículos'!U19*(1-'Frota Nacional 2023'!U$5),0)</f>
        <v>0</v>
      </c>
      <c r="V18" s="4">
        <f>ROUND('Vendas de Veículos'!V19*(1-'Frota Nacional 2023'!V$5),0)</f>
        <v>0</v>
      </c>
      <c r="W18" s="4">
        <f>ROUND('Vendas de Veículos'!W19*(1-'Frota Nacional 2023'!W$5),0)</f>
        <v>0</v>
      </c>
      <c r="X18" s="4">
        <f>ROUND('Vendas de Veículos'!X19*(1-'Frota Nacional 2023'!X$5),0)</f>
        <v>0</v>
      </c>
      <c r="Y18" s="4">
        <f>ROUND('Vendas de Veículos'!Y19*(1-'Frota Nacional 2023'!Y$5),0)</f>
        <v>0</v>
      </c>
      <c r="Z18" s="4">
        <f>ROUND('Vendas de Veículos'!Z19*(1-'Frota Nacional 2023'!Z$5),0)</f>
        <v>0</v>
      </c>
      <c r="AA18" s="4">
        <f>ROUND('Vendas de Veículos'!AA19*(1-'Frota Nacional 2023'!AA$5),0)</f>
        <v>0</v>
      </c>
      <c r="AB18" s="4">
        <f>ROUND('Vendas de Veículos'!AB19*(1-'Frota Nacional 2023'!AB$5),0)</f>
        <v>0</v>
      </c>
      <c r="AC18" s="4">
        <f>ROUND('Vendas de Veículos'!AC19*(1-'Frota Nacional 2023'!AC$5),0)</f>
        <v>0</v>
      </c>
      <c r="AD18" s="4">
        <f>ROUND('Vendas de Veículos'!AD19*(1-'Frota Nacional 2023'!AD$5),0)</f>
        <v>0</v>
      </c>
      <c r="AE18" s="4">
        <f>ROUND('Vendas de Veículos'!AE19*(1-'Frota Nacional 2023'!AE$5),0)</f>
        <v>0</v>
      </c>
      <c r="AF18" s="4">
        <f>ROUND('Vendas de Veículos'!AF19*(1-'Frota Nacional 2023'!AF$5),0)</f>
        <v>0</v>
      </c>
      <c r="AG18" s="4">
        <f>ROUND('Vendas de Veículos'!AG19*(1-'Frota Nacional 2023'!AG$5),0)</f>
        <v>0</v>
      </c>
      <c r="AH18" s="4">
        <f>ROUND('Vendas de Veículos'!AH19*(1-'Frota Nacional 2023'!AH$5),0)</f>
        <v>0</v>
      </c>
      <c r="AI18" s="4">
        <f>ROUND('Vendas de Veículos'!AI19*(1-'Frota Nacional 2023'!AI$5),0)</f>
        <v>0</v>
      </c>
      <c r="AJ18" s="4">
        <f>ROUND('Vendas de Veículos'!AJ19*(1-'Frota Nacional 2023'!AJ$5),0)</f>
        <v>0</v>
      </c>
      <c r="AK18" s="4">
        <f>ROUND('Vendas de Veículos'!AK19*(1-'Frota Nacional 2023'!AK$5),0)</f>
        <v>0</v>
      </c>
      <c r="AL18" s="4">
        <f>ROUND('Vendas de Veículos'!AL19*(1-'Frota Nacional 2023'!AL$5),0)</f>
        <v>0</v>
      </c>
      <c r="AM18" s="4">
        <f>ROUND('Vendas de Veículos'!AM19*(1-'Frota Nacional 2023'!AM$5),0)</f>
        <v>0</v>
      </c>
      <c r="AN18" s="4">
        <f>ROUND('Vendas de Veículos'!AN19*(1-'Frota Nacional 2023'!AN$5),0)</f>
        <v>0</v>
      </c>
      <c r="AO18" s="4">
        <f>ROUND('Vendas de Veículos'!AO19*(1-'Frota Nacional 2023'!AO$5),0)</f>
        <v>0</v>
      </c>
      <c r="AP18" s="4">
        <f>ROUND('Vendas de Veículos'!AP19*(1-'Frota Nacional 2023'!AP$5),0)</f>
        <v>0</v>
      </c>
      <c r="AQ18" s="4">
        <f>ROUND('Vendas de Veículos'!AQ19*(1-'Frota Nacional 2023'!AQ$5),0)</f>
        <v>0</v>
      </c>
      <c r="AR18" s="4">
        <f>ROUND('Vendas de Veículos'!AR19*(1-'Frota Nacional 2023'!AR$5),0)</f>
        <v>0</v>
      </c>
      <c r="AS18" s="4">
        <f>ROUND('Vendas de Veículos'!AS19*(1-'Frota Nacional 2023'!AS$5),0)</f>
        <v>0</v>
      </c>
      <c r="AT18" s="4">
        <f>ROUND('Vendas de Veículos'!AT19*(1-'Frota Nacional 2023'!AT$5),0)</f>
        <v>0</v>
      </c>
      <c r="AU18" s="4">
        <f>ROUND('Vendas de Veículos'!AU19*(1-'Frota Nacional 2023'!AU$5),0)</f>
        <v>0</v>
      </c>
      <c r="AV18" s="4">
        <f>ROUND('Vendas de Veículos'!AV19*(1-'Frota Nacional 2023'!AV$5),0)</f>
        <v>0</v>
      </c>
      <c r="AW18" s="4">
        <f>ROUND('Vendas de Veículos'!AW19*(1-'Frota Nacional 2023'!AW$5),0)</f>
        <v>0</v>
      </c>
      <c r="AX18" s="4">
        <f>ROUND('Vendas de Veículos'!AX19*(1-'Frota Nacional 2023'!AX$5),0)</f>
        <v>0</v>
      </c>
      <c r="AY18" s="4">
        <f>ROUND('Vendas de Veículos'!AY19*(1-'Frota Nacional 2023'!AY$5),0)</f>
        <v>0</v>
      </c>
      <c r="AZ18" s="4">
        <f>ROUND('Vendas de Veículos'!AZ19*(1-'Frota Nacional 2023'!AZ$5),0)</f>
        <v>0</v>
      </c>
      <c r="BA18" s="4">
        <f>ROUND('Vendas de Veículos'!BA19*(1-'Frota Nacional 2023'!BA$5),0)</f>
        <v>1</v>
      </c>
      <c r="BB18" s="4">
        <f>ROUND('Vendas de Veículos'!BB19*(1-'Frota Nacional 2023'!BB$5),0)</f>
        <v>1</v>
      </c>
      <c r="BC18" s="4">
        <f>ROUND('Vendas de Veículos'!BC19*(1-'Frota Nacional 2023'!BC$5),0)</f>
        <v>1</v>
      </c>
      <c r="BD18" s="4">
        <f>ROUND('Vendas de Veículos'!BD19*(1-'Frota Nacional 2023'!BD$5),0)</f>
        <v>1</v>
      </c>
      <c r="BE18" s="4">
        <f>ROUND('Vendas de Veículos'!BE19*(1-'Frota Nacional 2023'!BE$5),0)</f>
        <v>3</v>
      </c>
      <c r="BF18" s="4">
        <f>ROUND('Vendas de Veículos'!BF19*(1-'Frota Nacional 2023'!BF$5),0)</f>
        <v>0</v>
      </c>
      <c r="BG18" s="4">
        <f>ROUND('Vendas de Veículos'!BG19*(1-'Frota Nacional 2023'!BG$5),0)</f>
        <v>0</v>
      </c>
      <c r="BH18" s="4">
        <f>ROUND('Vendas de Veículos'!BH19*(1-'Frota Nacional 2023'!BH$5),0)</f>
        <v>4</v>
      </c>
      <c r="BI18" s="4">
        <f>ROUND('Vendas de Veículos'!BI19*(1-'Frota Nacional 2023'!BI$5),0)</f>
        <v>8</v>
      </c>
      <c r="BJ18" s="4">
        <f>ROUND('Vendas de Veículos'!BJ19*(1-'Frota Nacional 2023'!BJ$5),0)</f>
        <v>2</v>
      </c>
      <c r="BK18" s="4">
        <f>ROUND('Vendas de Veículos'!BK19*(1-'Frota Nacional 2023'!BK$5),0)</f>
        <v>4</v>
      </c>
      <c r="BL18" s="4">
        <f>ROUND('Vendas de Veículos'!BL19*(1-'Frota Nacional 2023'!BL$5),0)</f>
        <v>12</v>
      </c>
      <c r="BM18" s="4">
        <f>ROUND('Vendas de Veículos'!BM19*(1-'Frota Nacional 2023'!BM$5),0)</f>
        <v>3</v>
      </c>
      <c r="BN18" s="4">
        <f>ROUND('Vendas de Veículos'!BN19*(1-'Frota Nacional 2023'!BN$5),0)</f>
        <v>10</v>
      </c>
      <c r="BO18" s="4">
        <f>ROUND('Vendas de Veículos'!BO19*(1-'Frota Nacional 2023'!BO$5),0)</f>
        <v>40</v>
      </c>
      <c r="BP18" s="4">
        <f>ROUND('Vendas de Veículos'!BP19*(1-'Frota Nacional 2023'!BP$5),0)</f>
        <v>104</v>
      </c>
      <c r="BQ18" s="4">
        <f>ROUND('Vendas de Veículos'!BQ19*(1-'Frota Nacional 2023'!BQ$5),0)</f>
        <v>356</v>
      </c>
      <c r="BR18" s="4">
        <f>ROUND('Vendas de Veículos'!BR19*(1-'Frota Nacional 2023'!BR$5),0)</f>
        <v>424</v>
      </c>
    </row>
    <row r="19" spans="2:70" x14ac:dyDescent="0.35">
      <c r="B19" s="13" t="s">
        <v>18</v>
      </c>
      <c r="C19" s="13" t="s">
        <v>17</v>
      </c>
      <c r="D19" s="4">
        <f>ROUND('Vendas de Veículos'!D20*(1-'Frota Nacional 2023'!D$5),0)</f>
        <v>0</v>
      </c>
      <c r="E19" s="4">
        <f>ROUND('Vendas de Veículos'!E20*(1-'Frota Nacional 2023'!E$5),0)</f>
        <v>0</v>
      </c>
      <c r="F19" s="4">
        <f>ROUND('Vendas de Veículos'!F20*(1-'Frota Nacional 2023'!F$5),0)</f>
        <v>0</v>
      </c>
      <c r="G19" s="4">
        <f>ROUND('Vendas de Veículos'!G20*(1-'Frota Nacional 2023'!G$5),0)</f>
        <v>0</v>
      </c>
      <c r="H19" s="4">
        <f>ROUND('Vendas de Veículos'!H20*(1-'Frota Nacional 2023'!H$5),0)</f>
        <v>0</v>
      </c>
      <c r="I19" s="4">
        <f>ROUND('Vendas de Veículos'!I20*(1-'Frota Nacional 2023'!I$5),0)</f>
        <v>0</v>
      </c>
      <c r="J19" s="4">
        <f>ROUND('Vendas de Veículos'!J20*(1-'Frota Nacional 2023'!J$5),0)</f>
        <v>0</v>
      </c>
      <c r="K19" s="4">
        <f>ROUND('Vendas de Veículos'!K20*(1-'Frota Nacional 2023'!K$5),0)</f>
        <v>0</v>
      </c>
      <c r="L19" s="4">
        <f>ROUND('Vendas de Veículos'!L20*(1-'Frota Nacional 2023'!L$5),0)</f>
        <v>0</v>
      </c>
      <c r="M19" s="4">
        <f>ROUND('Vendas de Veículos'!M20*(1-'Frota Nacional 2023'!M$5),0)</f>
        <v>0</v>
      </c>
      <c r="N19" s="4">
        <f>ROUND('Vendas de Veículos'!N20*(1-'Frota Nacional 2023'!N$5),0)</f>
        <v>0</v>
      </c>
      <c r="O19" s="4">
        <f>ROUND('Vendas de Veículos'!O20*(1-'Frota Nacional 2023'!O$5),0)</f>
        <v>0</v>
      </c>
      <c r="P19" s="4">
        <f>ROUND('Vendas de Veículos'!P20*(1-'Frota Nacional 2023'!P$5),0)</f>
        <v>0</v>
      </c>
      <c r="Q19" s="4">
        <f>ROUND('Vendas de Veículos'!Q20*(1-'Frota Nacional 2023'!Q$5),0)</f>
        <v>0</v>
      </c>
      <c r="R19" s="4">
        <f>ROUND('Vendas de Veículos'!R20*(1-'Frota Nacional 2023'!R$5),0)</f>
        <v>0</v>
      </c>
      <c r="S19" s="4">
        <f>ROUND('Vendas de Veículos'!S20*(1-'Frota Nacional 2023'!S$5),0)</f>
        <v>0</v>
      </c>
      <c r="T19" s="4">
        <f>ROUND('Vendas de Veículos'!T20*(1-'Frota Nacional 2023'!T$5),0)</f>
        <v>0</v>
      </c>
      <c r="U19" s="4">
        <f>ROUND('Vendas de Veículos'!U20*(1-'Frota Nacional 2023'!U$5),0)</f>
        <v>0</v>
      </c>
      <c r="V19" s="4">
        <f>ROUND('Vendas de Veículos'!V20*(1-'Frota Nacional 2023'!V$5),0)</f>
        <v>0</v>
      </c>
      <c r="W19" s="4">
        <f>ROUND('Vendas de Veículos'!W20*(1-'Frota Nacional 2023'!W$5),0)</f>
        <v>0</v>
      </c>
      <c r="X19" s="4">
        <f>ROUND('Vendas de Veículos'!X20*(1-'Frota Nacional 2023'!X$5),0)</f>
        <v>0</v>
      </c>
      <c r="Y19" s="4">
        <f>ROUND('Vendas de Veículos'!Y20*(1-'Frota Nacional 2023'!Y$5),0)</f>
        <v>0</v>
      </c>
      <c r="Z19" s="4">
        <f>ROUND('Vendas de Veículos'!Z20*(1-'Frota Nacional 2023'!Z$5),0)</f>
        <v>0</v>
      </c>
      <c r="AA19" s="4">
        <f>ROUND('Vendas de Veículos'!AA20*(1-'Frota Nacional 2023'!AA$5),0)</f>
        <v>0</v>
      </c>
      <c r="AB19" s="4">
        <f>ROUND('Vendas de Veículos'!AB20*(1-'Frota Nacional 2023'!AB$5),0)</f>
        <v>0</v>
      </c>
      <c r="AC19" s="4">
        <f>ROUND('Vendas de Veículos'!AC20*(1-'Frota Nacional 2023'!AC$5),0)</f>
        <v>0</v>
      </c>
      <c r="AD19" s="4">
        <f>ROUND('Vendas de Veículos'!AD20*(1-'Frota Nacional 2023'!AD$5),0)</f>
        <v>0</v>
      </c>
      <c r="AE19" s="4">
        <f>ROUND('Vendas de Veículos'!AE20*(1-'Frota Nacional 2023'!AE$5),0)</f>
        <v>0</v>
      </c>
      <c r="AF19" s="4">
        <f>ROUND('Vendas de Veículos'!AF20*(1-'Frota Nacional 2023'!AF$5),0)</f>
        <v>0</v>
      </c>
      <c r="AG19" s="4">
        <f>ROUND('Vendas de Veículos'!AG20*(1-'Frota Nacional 2023'!AG$5),0)</f>
        <v>0</v>
      </c>
      <c r="AH19" s="4">
        <f>ROUND('Vendas de Veículos'!AH20*(1-'Frota Nacional 2023'!AH$5),0)</f>
        <v>0</v>
      </c>
      <c r="AI19" s="4">
        <f>ROUND('Vendas de Veículos'!AI20*(1-'Frota Nacional 2023'!AI$5),0)</f>
        <v>0</v>
      </c>
      <c r="AJ19" s="4">
        <f>ROUND('Vendas de Veículos'!AJ20*(1-'Frota Nacional 2023'!AJ$5),0)</f>
        <v>0</v>
      </c>
      <c r="AK19" s="4">
        <f>ROUND('Vendas de Veículos'!AK20*(1-'Frota Nacional 2023'!AK$5),0)</f>
        <v>0</v>
      </c>
      <c r="AL19" s="4">
        <f>ROUND('Vendas de Veículos'!AL20*(1-'Frota Nacional 2023'!AL$5),0)</f>
        <v>0</v>
      </c>
      <c r="AM19" s="4">
        <f>ROUND('Vendas de Veículos'!AM20*(1-'Frota Nacional 2023'!AM$5),0)</f>
        <v>0</v>
      </c>
      <c r="AN19" s="4">
        <f>ROUND('Vendas de Veículos'!AN20*(1-'Frota Nacional 2023'!AN$5),0)</f>
        <v>0</v>
      </c>
      <c r="AO19" s="4">
        <f>ROUND('Vendas de Veículos'!AO20*(1-'Frota Nacional 2023'!AO$5),0)</f>
        <v>0</v>
      </c>
      <c r="AP19" s="4">
        <f>ROUND('Vendas de Veículos'!AP20*(1-'Frota Nacional 2023'!AP$5),0)</f>
        <v>0</v>
      </c>
      <c r="AQ19" s="4">
        <f>ROUND('Vendas de Veículos'!AQ20*(1-'Frota Nacional 2023'!AQ$5),0)</f>
        <v>0</v>
      </c>
      <c r="AR19" s="4">
        <f>ROUND('Vendas de Veículos'!AR20*(1-'Frota Nacional 2023'!AR$5),0)</f>
        <v>0</v>
      </c>
      <c r="AS19" s="4">
        <f>ROUND('Vendas de Veículos'!AS20*(1-'Frota Nacional 2023'!AS$5),0)</f>
        <v>0</v>
      </c>
      <c r="AT19" s="4">
        <f>ROUND('Vendas de Veículos'!AT20*(1-'Frota Nacional 2023'!AT$5),0)</f>
        <v>0</v>
      </c>
      <c r="AU19" s="4">
        <f>ROUND('Vendas de Veículos'!AU20*(1-'Frota Nacional 2023'!AU$5),0)</f>
        <v>0</v>
      </c>
      <c r="AV19" s="4">
        <f>ROUND('Vendas de Veículos'!AV20*(1-'Frota Nacional 2023'!AV$5),0)</f>
        <v>0</v>
      </c>
      <c r="AW19" s="4">
        <f>ROUND('Vendas de Veículos'!AW20*(1-'Frota Nacional 2023'!AW$5),0)</f>
        <v>0</v>
      </c>
      <c r="AX19" s="4">
        <f>ROUND('Vendas de Veículos'!AX20*(1-'Frota Nacional 2023'!AX$5),0)</f>
        <v>0</v>
      </c>
      <c r="AY19" s="4">
        <f>ROUND('Vendas de Veículos'!AY20*(1-'Frota Nacional 2023'!AY$5),0)</f>
        <v>0</v>
      </c>
      <c r="AZ19" s="4">
        <f>ROUND('Vendas de Veículos'!AZ20*(1-'Frota Nacional 2023'!AZ$5),0)</f>
        <v>0</v>
      </c>
      <c r="BA19" s="4">
        <f>ROUND('Vendas de Veículos'!BA20*(1-'Frota Nacional 2023'!BA$5),0)</f>
        <v>0</v>
      </c>
      <c r="BB19" s="4">
        <f>ROUND('Vendas de Veículos'!BB20*(1-'Frota Nacional 2023'!BB$5),0)</f>
        <v>0</v>
      </c>
      <c r="BC19" s="4">
        <f>ROUND('Vendas de Veículos'!BC20*(1-'Frota Nacional 2023'!BC$5),0)</f>
        <v>0</v>
      </c>
      <c r="BD19" s="4">
        <f>ROUND('Vendas de Veículos'!BD20*(1-'Frota Nacional 2023'!BD$5),0)</f>
        <v>0</v>
      </c>
      <c r="BE19" s="4">
        <f>ROUND('Vendas de Veículos'!BE20*(1-'Frota Nacional 2023'!BE$5),0)</f>
        <v>1</v>
      </c>
      <c r="BF19" s="4">
        <f>ROUND('Vendas de Veículos'!BF20*(1-'Frota Nacional 2023'!BF$5),0)</f>
        <v>0</v>
      </c>
      <c r="BG19" s="4">
        <f>ROUND('Vendas de Veículos'!BG20*(1-'Frota Nacional 2023'!BG$5),0)</f>
        <v>0</v>
      </c>
      <c r="BH19" s="4">
        <f>ROUND('Vendas de Veículos'!BH20*(1-'Frota Nacional 2023'!BH$5),0)</f>
        <v>2</v>
      </c>
      <c r="BI19" s="4">
        <f>ROUND('Vendas de Veículos'!BI20*(1-'Frota Nacional 2023'!BI$5),0)</f>
        <v>3</v>
      </c>
      <c r="BJ19" s="4">
        <f>ROUND('Vendas de Veículos'!BJ20*(1-'Frota Nacional 2023'!BJ$5),0)</f>
        <v>1</v>
      </c>
      <c r="BK19" s="4">
        <f>ROUND('Vendas de Veículos'!BK20*(1-'Frota Nacional 2023'!BK$5),0)</f>
        <v>1</v>
      </c>
      <c r="BL19" s="4">
        <f>ROUND('Vendas de Veículos'!BL20*(1-'Frota Nacional 2023'!BL$5),0)</f>
        <v>4</v>
      </c>
      <c r="BM19" s="4">
        <f>ROUND('Vendas de Veículos'!BM20*(1-'Frota Nacional 2023'!BM$5),0)</f>
        <v>1</v>
      </c>
      <c r="BN19" s="4">
        <f>ROUND('Vendas de Veículos'!BN20*(1-'Frota Nacional 2023'!BN$5),0)</f>
        <v>3</v>
      </c>
      <c r="BO19" s="4">
        <f>ROUND('Vendas de Veículos'!BO20*(1-'Frota Nacional 2023'!BO$5),0)</f>
        <v>13</v>
      </c>
      <c r="BP19" s="4">
        <f>ROUND('Vendas de Veículos'!BP20*(1-'Frota Nacional 2023'!BP$5),0)</f>
        <v>33</v>
      </c>
      <c r="BQ19" s="4">
        <f>ROUND('Vendas de Veículos'!BQ20*(1-'Frota Nacional 2023'!BQ$5),0)</f>
        <v>114</v>
      </c>
      <c r="BR19" s="4">
        <f>ROUND('Vendas de Veículos'!BR20*(1-'Frota Nacional 2023'!BR$5),0)</f>
        <v>136</v>
      </c>
    </row>
    <row r="20" spans="2:70" x14ac:dyDescent="0.35">
      <c r="B20" s="13" t="s">
        <v>18</v>
      </c>
      <c r="C20" s="13" t="s">
        <v>19</v>
      </c>
      <c r="D20" s="4">
        <f>ROUND('Vendas de Veículos'!D21*(1-'Frota Nacional 2023'!D$5),0)</f>
        <v>0</v>
      </c>
      <c r="E20" s="4">
        <f>ROUND('Vendas de Veículos'!E21*(1-'Frota Nacional 2023'!E$5),0)</f>
        <v>0</v>
      </c>
      <c r="F20" s="4">
        <f>ROUND('Vendas de Veículos'!F21*(1-'Frota Nacional 2023'!F$5),0)</f>
        <v>0</v>
      </c>
      <c r="G20" s="4">
        <f>ROUND('Vendas de Veículos'!G21*(1-'Frota Nacional 2023'!G$5),0)</f>
        <v>0</v>
      </c>
      <c r="H20" s="4">
        <f>ROUND('Vendas de Veículos'!H21*(1-'Frota Nacional 2023'!H$5),0)</f>
        <v>0</v>
      </c>
      <c r="I20" s="4">
        <f>ROUND('Vendas de Veículos'!I21*(1-'Frota Nacional 2023'!I$5),0)</f>
        <v>0</v>
      </c>
      <c r="J20" s="4">
        <f>ROUND('Vendas de Veículos'!J21*(1-'Frota Nacional 2023'!J$5),0)</f>
        <v>1</v>
      </c>
      <c r="K20" s="4">
        <f>ROUND('Vendas de Veículos'!K21*(1-'Frota Nacional 2023'!K$5),0)</f>
        <v>3</v>
      </c>
      <c r="L20" s="4">
        <f>ROUND('Vendas de Veículos'!L21*(1-'Frota Nacional 2023'!L$5),0)</f>
        <v>2</v>
      </c>
      <c r="M20" s="4">
        <f>ROUND('Vendas de Veículos'!M21*(1-'Frota Nacional 2023'!M$5),0)</f>
        <v>2</v>
      </c>
      <c r="N20" s="4">
        <f>ROUND('Vendas de Veículos'!N21*(1-'Frota Nacional 2023'!N$5),0)</f>
        <v>2</v>
      </c>
      <c r="O20" s="4">
        <f>ROUND('Vendas de Veículos'!O21*(1-'Frota Nacional 2023'!O$5),0)</f>
        <v>4</v>
      </c>
      <c r="P20" s="4">
        <f>ROUND('Vendas de Veículos'!P21*(1-'Frota Nacional 2023'!P$5),0)</f>
        <v>5</v>
      </c>
      <c r="Q20" s="4">
        <f>ROUND('Vendas de Veículos'!Q21*(1-'Frota Nacional 2023'!Q$5),0)</f>
        <v>4</v>
      </c>
      <c r="R20" s="4">
        <f>ROUND('Vendas de Veículos'!R21*(1-'Frota Nacional 2023'!R$5),0)</f>
        <v>4</v>
      </c>
      <c r="S20" s="4">
        <f>ROUND('Vendas de Veículos'!S21*(1-'Frota Nacional 2023'!S$5),0)</f>
        <v>5</v>
      </c>
      <c r="T20" s="4">
        <f>ROUND('Vendas de Veículos'!T21*(1-'Frota Nacional 2023'!T$5),0)</f>
        <v>6</v>
      </c>
      <c r="U20" s="4">
        <f>ROUND('Vendas de Veículos'!U21*(1-'Frota Nacional 2023'!U$5),0)</f>
        <v>7</v>
      </c>
      <c r="V20" s="4">
        <f>ROUND('Vendas de Veículos'!V21*(1-'Frota Nacional 2023'!V$5),0)</f>
        <v>10</v>
      </c>
      <c r="W20" s="4">
        <f>ROUND('Vendas de Veículos'!W21*(1-'Frota Nacional 2023'!W$5),0)</f>
        <v>21</v>
      </c>
      <c r="X20" s="4">
        <f>ROUND('Vendas de Veículos'!X21*(1-'Frota Nacional 2023'!X$5),0)</f>
        <v>45</v>
      </c>
      <c r="Y20" s="4">
        <f>ROUND('Vendas de Veículos'!Y21*(1-'Frota Nacional 2023'!Y$5),0)</f>
        <v>87</v>
      </c>
      <c r="Z20" s="4">
        <f>ROUND('Vendas de Veículos'!Z21*(1-'Frota Nacional 2023'!Z$5),0)</f>
        <v>400</v>
      </c>
      <c r="AA20" s="4">
        <f>ROUND('Vendas de Veículos'!AA21*(1-'Frota Nacional 2023'!AA$5),0)</f>
        <v>561</v>
      </c>
      <c r="AB20" s="4">
        <f>ROUND('Vendas de Veículos'!AB21*(1-'Frota Nacional 2023'!AB$5),0)</f>
        <v>1141</v>
      </c>
      <c r="AC20" s="4">
        <f>ROUND('Vendas de Veículos'!AC21*(1-'Frota Nacional 2023'!AC$5),0)</f>
        <v>1637</v>
      </c>
      <c r="AD20" s="4">
        <f>ROUND('Vendas de Veículos'!AD21*(1-'Frota Nacional 2023'!AD$5),0)</f>
        <v>1206</v>
      </c>
      <c r="AE20" s="4">
        <f>ROUND('Vendas de Veículos'!AE21*(1-'Frota Nacional 2023'!AE$5),0)</f>
        <v>1389</v>
      </c>
      <c r="AF20" s="4">
        <f>ROUND('Vendas de Veículos'!AF21*(1-'Frota Nacional 2023'!AF$5),0)</f>
        <v>1402</v>
      </c>
      <c r="AG20" s="4">
        <f>ROUND('Vendas de Veículos'!AG21*(1-'Frota Nacional 2023'!AG$5),0)</f>
        <v>1653</v>
      </c>
      <c r="AH20" s="4">
        <f>ROUND('Vendas de Veículos'!AH21*(1-'Frota Nacional 2023'!AH$5),0)</f>
        <v>1602</v>
      </c>
      <c r="AI20" s="4">
        <f>ROUND('Vendas de Veículos'!AI21*(1-'Frota Nacional 2023'!AI$5),0)</f>
        <v>276</v>
      </c>
      <c r="AJ20" s="4">
        <f>ROUND('Vendas de Veículos'!AJ21*(1-'Frota Nacional 2023'!AJ$5),0)</f>
        <v>381</v>
      </c>
      <c r="AK20" s="4">
        <f>ROUND('Vendas de Veículos'!AK21*(1-'Frota Nacional 2023'!AK$5),0)</f>
        <v>3575</v>
      </c>
      <c r="AL20" s="4">
        <f>ROUND('Vendas de Veículos'!AL21*(1-'Frota Nacional 2023'!AL$5),0)</f>
        <v>3856</v>
      </c>
      <c r="AM20" s="4">
        <f>ROUND('Vendas de Veículos'!AM21*(1-'Frota Nacional 2023'!AM$5),0)</f>
        <v>3721</v>
      </c>
      <c r="AN20" s="4">
        <f>ROUND('Vendas de Veículos'!AN21*(1-'Frota Nacional 2023'!AN$5),0)</f>
        <v>7053</v>
      </c>
      <c r="AO20" s="4">
        <f>ROUND('Vendas de Veículos'!AO21*(1-'Frota Nacional 2023'!AO$5),0)</f>
        <v>9519</v>
      </c>
      <c r="AP20" s="4">
        <f>ROUND('Vendas de Veículos'!AP21*(1-'Frota Nacional 2023'!AP$5),0)</f>
        <v>9520</v>
      </c>
      <c r="AQ20" s="4">
        <f>ROUND('Vendas de Veículos'!AQ21*(1-'Frota Nacional 2023'!AQ$5),0)</f>
        <v>8698</v>
      </c>
      <c r="AR20" s="4">
        <f>ROUND('Vendas de Veículos'!AR21*(1-'Frota Nacional 2023'!AR$5),0)</f>
        <v>15065</v>
      </c>
      <c r="AS20" s="4">
        <f>ROUND('Vendas de Veículos'!AS21*(1-'Frota Nacional 2023'!AS$5),0)</f>
        <v>18166</v>
      </c>
      <c r="AT20" s="4">
        <f>ROUND('Vendas de Veículos'!AT21*(1-'Frota Nacional 2023'!AT$5),0)</f>
        <v>16825</v>
      </c>
      <c r="AU20" s="4">
        <f>ROUND('Vendas de Veículos'!AU21*(1-'Frota Nacional 2023'!AU$5),0)</f>
        <v>24936</v>
      </c>
      <c r="AV20" s="4">
        <f>ROUND('Vendas de Veículos'!AV21*(1-'Frota Nacional 2023'!AV$5),0)</f>
        <v>26768</v>
      </c>
      <c r="AW20" s="4">
        <f>ROUND('Vendas de Veículos'!AW21*(1-'Frota Nacional 2023'!AW$5),0)</f>
        <v>24854</v>
      </c>
      <c r="AX20" s="4">
        <f>ROUND('Vendas de Veículos'!AX21*(1-'Frota Nacional 2023'!AX$5),0)</f>
        <v>23289</v>
      </c>
      <c r="AY20" s="4">
        <f>ROUND('Vendas de Veículos'!AY21*(1-'Frota Nacional 2023'!AY$5),0)</f>
        <v>30943</v>
      </c>
      <c r="AZ20" s="4">
        <f>ROUND('Vendas de Veículos'!AZ21*(1-'Frota Nacional 2023'!AZ$5),0)</f>
        <v>35086</v>
      </c>
      <c r="BA20" s="4">
        <f>ROUND('Vendas de Veículos'!BA21*(1-'Frota Nacional 2023'!BA$5),0)</f>
        <v>38799</v>
      </c>
      <c r="BB20" s="4">
        <f>ROUND('Vendas de Veículos'!BB21*(1-'Frota Nacional 2023'!BB$5),0)</f>
        <v>44828</v>
      </c>
      <c r="BC20" s="4">
        <f>ROUND('Vendas de Veículos'!BC21*(1-'Frota Nacional 2023'!BC$5),0)</f>
        <v>67274</v>
      </c>
      <c r="BD20" s="4">
        <f>ROUND('Vendas de Veículos'!BD21*(1-'Frota Nacional 2023'!BD$5),0)</f>
        <v>81602</v>
      </c>
      <c r="BE20" s="4">
        <f>ROUND('Vendas de Veículos'!BE21*(1-'Frota Nacional 2023'!BE$5),0)</f>
        <v>111453</v>
      </c>
      <c r="BF20" s="4">
        <f>ROUND('Vendas de Veículos'!BF21*(1-'Frota Nacional 2023'!BF$5),0)</f>
        <v>136798</v>
      </c>
      <c r="BG20" s="4">
        <f>ROUND('Vendas de Veículos'!BG21*(1-'Frota Nacional 2023'!BG$5),0)</f>
        <v>144650</v>
      </c>
      <c r="BH20" s="4">
        <f>ROUND('Vendas de Veículos'!BH21*(1-'Frota Nacional 2023'!BH$5),0)</f>
        <v>168814</v>
      </c>
      <c r="BI20" s="4">
        <f>ROUND('Vendas de Veículos'!BI21*(1-'Frota Nacional 2023'!BI$5),0)</f>
        <v>162980</v>
      </c>
      <c r="BJ20" s="4">
        <f>ROUND('Vendas de Veículos'!BJ21*(1-'Frota Nacional 2023'!BJ$5),0)</f>
        <v>111643</v>
      </c>
      <c r="BK20" s="4">
        <f>ROUND('Vendas de Veículos'!BK21*(1-'Frota Nacional 2023'!BK$5),0)</f>
        <v>114608</v>
      </c>
      <c r="BL20" s="4">
        <f>ROUND('Vendas de Veículos'!BL21*(1-'Frota Nacional 2023'!BL$5),0)</f>
        <v>125538</v>
      </c>
      <c r="BM20" s="4">
        <f>ROUND('Vendas de Veículos'!BM21*(1-'Frota Nacional 2023'!BM$5),0)</f>
        <v>170092</v>
      </c>
      <c r="BN20" s="4">
        <f>ROUND('Vendas de Veículos'!BN21*(1-'Frota Nacional 2023'!BN$5),0)</f>
        <v>195401</v>
      </c>
      <c r="BO20" s="4">
        <f>ROUND('Vendas de Veículos'!BO21*(1-'Frota Nacional 2023'!BO$5),0)</f>
        <v>162373</v>
      </c>
      <c r="BP20" s="4">
        <f>ROUND('Vendas de Veículos'!BP21*(1-'Frota Nacional 2023'!BP$5),0)</f>
        <v>203451</v>
      </c>
      <c r="BQ20" s="4">
        <f>ROUND('Vendas de Veículos'!BQ21*(1-'Frota Nacional 2023'!BQ$5),0)</f>
        <v>182847</v>
      </c>
      <c r="BR20" s="4">
        <f>ROUND('Vendas de Veículos'!BR21*(1-'Frota Nacional 2023'!BR$5),0)</f>
        <v>222029</v>
      </c>
    </row>
    <row r="21" spans="2:70" x14ac:dyDescent="0.35">
      <c r="B21" s="2"/>
      <c r="C21" s="3" t="s">
        <v>31</v>
      </c>
      <c r="D21" s="7">
        <f>EXP(-EXP($G$2+$I$2*($D$1-D4)))</f>
        <v>0.97873574004136021</v>
      </c>
      <c r="E21" s="7">
        <f t="shared" ref="E21:BP21" si="1">EXP(-EXP($G$2+$I$2*($D$1-E4)))</f>
        <v>0.97675664113233551</v>
      </c>
      <c r="F21" s="7">
        <f t="shared" si="1"/>
        <v>0.97459574670515448</v>
      </c>
      <c r="G21" s="7">
        <f t="shared" si="1"/>
        <v>0.97223682830482283</v>
      </c>
      <c r="H21" s="7">
        <f t="shared" si="1"/>
        <v>0.96966230135574383</v>
      </c>
      <c r="I21" s="7">
        <f t="shared" si="1"/>
        <v>0.96685313026505637</v>
      </c>
      <c r="J21" s="7">
        <f t="shared" si="1"/>
        <v>0.96378873071358573</v>
      </c>
      <c r="K21" s="7">
        <f t="shared" si="1"/>
        <v>0.96044686997268258</v>
      </c>
      <c r="L21" s="7">
        <f t="shared" si="1"/>
        <v>0.95680356635050889</v>
      </c>
      <c r="M21" s="7">
        <f t="shared" si="1"/>
        <v>0.9528329891891979</v>
      </c>
      <c r="N21" s="7">
        <f t="shared" si="1"/>
        <v>0.94850736121254353</v>
      </c>
      <c r="O21" s="7">
        <f t="shared" si="1"/>
        <v>0.94379686547081298</v>
      </c>
      <c r="P21" s="7">
        <f t="shared" si="1"/>
        <v>0.93866955965368715</v>
      </c>
      <c r="Q21" s="7">
        <f t="shared" si="1"/>
        <v>0.93309130115310734</v>
      </c>
      <c r="R21" s="7">
        <f t="shared" si="1"/>
        <v>0.92702568696359899</v>
      </c>
      <c r="S21" s="7">
        <f t="shared" si="1"/>
        <v>0.92043401331625596</v>
      </c>
      <c r="T21" s="7">
        <f t="shared" si="1"/>
        <v>0.9132752608601854</v>
      </c>
      <c r="U21" s="7">
        <f t="shared" si="1"/>
        <v>0.90550611223529465</v>
      </c>
      <c r="V21" s="7">
        <f t="shared" si="1"/>
        <v>0.89708101002212504</v>
      </c>
      <c r="W21" s="7">
        <f t="shared" si="1"/>
        <v>0.88795226430124696</v>
      </c>
      <c r="X21" s="7">
        <f t="shared" si="1"/>
        <v>0.87807022039130778</v>
      </c>
      <c r="Y21" s="7">
        <f t="shared" si="1"/>
        <v>0.8673834987344663</v>
      </c>
      <c r="Z21" s="7">
        <f t="shared" si="1"/>
        <v>0.85583932031884391</v>
      </c>
      <c r="AA21" s="7">
        <f t="shared" si="1"/>
        <v>0.84338393240830922</v>
      </c>
      <c r="AB21" s="7">
        <f t="shared" si="1"/>
        <v>0.82996315060425219</v>
      </c>
      <c r="AC21" s="7">
        <f t="shared" si="1"/>
        <v>0.81552303427518247</v>
      </c>
      <c r="AD21" s="7">
        <f t="shared" si="1"/>
        <v>0.80001071300435356</v>
      </c>
      <c r="AE21" s="7">
        <f t="shared" si="1"/>
        <v>0.78337538172608712</v>
      </c>
      <c r="AF21" s="7">
        <f t="shared" si="1"/>
        <v>0.76556948140173364</v>
      </c>
      <c r="AG21" s="7">
        <f t="shared" si="1"/>
        <v>0.74655008012617419</v>
      </c>
      <c r="AH21" s="7">
        <f t="shared" si="1"/>
        <v>0.72628046610004759</v>
      </c>
      <c r="AI21" s="7">
        <f t="shared" si="1"/>
        <v>0.70473195854407911</v>
      </c>
      <c r="AJ21" s="7">
        <f t="shared" si="1"/>
        <v>0.68188593492135419</v>
      </c>
      <c r="AK21" s="7">
        <f t="shared" si="1"/>
        <v>0.65773606230289328</v>
      </c>
      <c r="AL21" s="7">
        <f t="shared" si="1"/>
        <v>0.6322907069100786</v>
      </c>
      <c r="AM21" s="7">
        <f t="shared" si="1"/>
        <v>0.60557547841581527</v>
      </c>
      <c r="AN21" s="7">
        <f t="shared" si="1"/>
        <v>0.57763584425891545</v>
      </c>
      <c r="AO21" s="7">
        <f t="shared" si="1"/>
        <v>0.54853972405774021</v>
      </c>
      <c r="AP21" s="7">
        <f t="shared" si="1"/>
        <v>0.51837994563239431</v>
      </c>
      <c r="AQ21" s="7">
        <f t="shared" si="1"/>
        <v>0.48727641315583248</v>
      </c>
      <c r="AR21" s="7">
        <f t="shared" si="1"/>
        <v>0.45537780629663638</v>
      </c>
      <c r="AS21" s="7">
        <f t="shared" si="1"/>
        <v>0.42286259956536282</v>
      </c>
      <c r="AT21" s="7">
        <f t="shared" si="1"/>
        <v>0.38993916719182814</v>
      </c>
      <c r="AU21" s="7">
        <f t="shared" si="1"/>
        <v>0.35684472565735781</v>
      </c>
      <c r="AV21" s="7">
        <f t="shared" si="1"/>
        <v>0.32384286947595758</v>
      </c>
      <c r="AW21" s="7">
        <f t="shared" si="1"/>
        <v>0.29121948271878961</v>
      </c>
      <c r="AX21" s="7">
        <f t="shared" si="1"/>
        <v>0.2592768659908275</v>
      </c>
      <c r="AY21" s="7">
        <f t="shared" si="1"/>
        <v>0.22832601205777195</v>
      </c>
      <c r="AZ21" s="7">
        <f t="shared" si="1"/>
        <v>0.19867709662098684</v>
      </c>
      <c r="BA21" s="7">
        <f t="shared" si="1"/>
        <v>0.17062842304640172</v>
      </c>
      <c r="BB21" s="7">
        <f t="shared" si="1"/>
        <v>0.14445426389005228</v>
      </c>
      <c r="BC21" s="7">
        <f t="shared" si="1"/>
        <v>0.12039226207982952</v>
      </c>
      <c r="BD21" s="7">
        <f t="shared" si="1"/>
        <v>9.863126515831637E-2</v>
      </c>
      <c r="BE21" s="7">
        <f t="shared" si="1"/>
        <v>7.9300632239492283E-2</v>
      </c>
      <c r="BF21" s="7">
        <f t="shared" si="1"/>
        <v>6.2462133867604783E-2</v>
      </c>
      <c r="BG21" s="7">
        <f t="shared" si="1"/>
        <v>4.8105517744068356E-2</v>
      </c>
      <c r="BH21" s="7">
        <f t="shared" si="1"/>
        <v>3.6148604913135492E-2</v>
      </c>
      <c r="BI21" s="7">
        <f t="shared" si="1"/>
        <v>2.6442398434797329E-2</v>
      </c>
      <c r="BJ21" s="7">
        <f t="shared" si="1"/>
        <v>1.878114895248734E-2</v>
      </c>
      <c r="BK21" s="7">
        <f t="shared" si="1"/>
        <v>1.2916688247698281E-2</v>
      </c>
      <c r="BL21" s="7">
        <f t="shared" si="1"/>
        <v>8.5757121043602402E-3</v>
      </c>
      <c r="BM21" s="7">
        <f t="shared" si="1"/>
        <v>5.4781938203353102E-3</v>
      </c>
      <c r="BN21" s="7">
        <f t="shared" si="1"/>
        <v>3.3548660908216564E-3</v>
      </c>
      <c r="BO21" s="7">
        <f t="shared" si="1"/>
        <v>1.9618121657663879E-3</v>
      </c>
      <c r="BP21" s="7">
        <f t="shared" si="1"/>
        <v>1.0906750426032791E-3</v>
      </c>
      <c r="BQ21" s="7">
        <f>EXP(-EXP($G$2+$I$2*($D$1-BQ4)))</f>
        <v>5.7374968401893516E-4</v>
      </c>
      <c r="BR21" s="7">
        <f>EXP(-EXP($G$2+$I$2*($D$1-BR4)))</f>
        <v>2.841040787212921E-4</v>
      </c>
    </row>
    <row r="22" spans="2:70" x14ac:dyDescent="0.35">
      <c r="B22" s="14" t="s">
        <v>20</v>
      </c>
      <c r="C22" s="14" t="s">
        <v>10</v>
      </c>
      <c r="D22" s="5">
        <f>ROUND('Vendas de Veículos'!D23*(1-'Frota Nacional 2023'!D$21),0)</f>
        <v>212</v>
      </c>
      <c r="E22" s="5">
        <f>ROUND('Vendas de Veículos'!E23*(1-'Frota Nacional 2023'!E$21),0)</f>
        <v>374</v>
      </c>
      <c r="F22" s="5">
        <f>ROUND('Vendas de Veículos'!F23*(1-'Frota Nacional 2023'!F$21),0)</f>
        <v>689</v>
      </c>
      <c r="G22" s="5">
        <f>ROUND('Vendas de Veículos'!G23*(1-'Frota Nacional 2023'!G$21),0)</f>
        <v>786</v>
      </c>
      <c r="H22" s="5">
        <f>ROUND('Vendas de Veículos'!H23*(1-'Frota Nacional 2023'!H$21),0)</f>
        <v>624</v>
      </c>
      <c r="I22" s="5">
        <f>ROUND('Vendas de Veículos'!I23*(1-'Frota Nacional 2023'!I$21),0)</f>
        <v>954</v>
      </c>
      <c r="J22" s="5">
        <f>ROUND('Vendas de Veículos'!J23*(1-'Frota Nacional 2023'!J$21),0)</f>
        <v>563</v>
      </c>
      <c r="K22" s="5">
        <f>ROUND('Vendas de Veículos'!K23*(1-'Frota Nacional 2023'!K$21),0)</f>
        <v>621</v>
      </c>
      <c r="L22" s="5">
        <f>ROUND('Vendas de Veículos'!L23*(1-'Frota Nacional 2023'!L$21),0)</f>
        <v>678</v>
      </c>
      <c r="M22" s="5">
        <f>ROUND('Vendas de Veículos'!M23*(1-'Frota Nacional 2023'!M$21),0)</f>
        <v>953</v>
      </c>
      <c r="N22" s="5">
        <f>ROUND('Vendas de Veículos'!N23*(1-'Frota Nacional 2023'!N$21),0)</f>
        <v>906</v>
      </c>
      <c r="O22" s="5">
        <f>ROUND('Vendas de Veículos'!O23*(1-'Frota Nacional 2023'!O$21),0)</f>
        <v>14</v>
      </c>
      <c r="P22" s="5">
        <f>ROUND('Vendas de Veículos'!P23*(1-'Frota Nacional 2023'!P$21),0)</f>
        <v>1383</v>
      </c>
      <c r="Q22" s="5">
        <f>ROUND('Vendas de Veículos'!Q23*(1-'Frota Nacional 2023'!Q$21),0)</f>
        <v>1142</v>
      </c>
      <c r="R22" s="5">
        <f>ROUND('Vendas de Veículos'!R23*(1-'Frota Nacional 2023'!R$21),0)</f>
        <v>1158</v>
      </c>
      <c r="S22" s="5">
        <f>ROUND('Vendas de Veículos'!S23*(1-'Frota Nacional 2023'!S$21),0)</f>
        <v>1583</v>
      </c>
      <c r="T22" s="5">
        <f>ROUND('Vendas de Veículos'!T23*(1-'Frota Nacional 2023'!T$21),0)</f>
        <v>2245</v>
      </c>
      <c r="U22" s="5">
        <f>ROUND('Vendas de Veículos'!U23*(1-'Frota Nacional 2023'!U$21),0)</f>
        <v>2777</v>
      </c>
      <c r="V22" s="5">
        <f>ROUND('Vendas de Veículos'!V23*(1-'Frota Nacional 2023'!V$21),0)</f>
        <v>168</v>
      </c>
      <c r="W22" s="5">
        <f>ROUND('Vendas de Veículos'!W23*(1-'Frota Nacional 2023'!W$21),0)</f>
        <v>920</v>
      </c>
      <c r="X22" s="5">
        <f>ROUND('Vendas de Veículos'!X23*(1-'Frota Nacional 2023'!X$21),0)</f>
        <v>228</v>
      </c>
      <c r="Y22" s="5">
        <f>ROUND('Vendas de Veículos'!Y23*(1-'Frota Nacional 2023'!Y$21),0)</f>
        <v>69</v>
      </c>
      <c r="Z22" s="5">
        <f>ROUND('Vendas de Veículos'!Z23*(1-'Frota Nacional 2023'!Z$21),0)</f>
        <v>169</v>
      </c>
      <c r="AA22" s="5">
        <f>ROUND('Vendas de Veículos'!AA23*(1-'Frota Nacional 2023'!AA$21),0)</f>
        <v>91</v>
      </c>
      <c r="AB22" s="5">
        <f>ROUND('Vendas de Veículos'!AB23*(1-'Frota Nacional 2023'!AB$21),0)</f>
        <v>10</v>
      </c>
      <c r="AC22" s="5">
        <f>ROUND('Vendas de Veículos'!AC23*(1-'Frota Nacional 2023'!AC$21),0)</f>
        <v>22</v>
      </c>
      <c r="AD22" s="5">
        <f>ROUND('Vendas de Veículos'!AD23*(1-'Frota Nacional 2023'!AD$21),0)</f>
        <v>41</v>
      </c>
      <c r="AE22" s="5">
        <f>ROUND('Vendas de Veículos'!AE23*(1-'Frota Nacional 2023'!AE$21),0)</f>
        <v>18</v>
      </c>
      <c r="AF22" s="5">
        <f>ROUND('Vendas de Veículos'!AF23*(1-'Frota Nacional 2023'!AF$21),0)</f>
        <v>5</v>
      </c>
      <c r="AG22" s="5">
        <f>ROUND('Vendas de Veículos'!AG23*(1-'Frota Nacional 2023'!AG$21),0)</f>
        <v>26</v>
      </c>
      <c r="AH22" s="5">
        <f>ROUND('Vendas de Veículos'!AH23*(1-'Frota Nacional 2023'!AH$21),0)</f>
        <v>14</v>
      </c>
      <c r="AI22" s="5">
        <f>ROUND('Vendas de Veículos'!AI23*(1-'Frota Nacional 2023'!AI$21),0)</f>
        <v>4</v>
      </c>
      <c r="AJ22" s="5">
        <f>ROUND('Vendas de Veículos'!AJ23*(1-'Frota Nacional 2023'!AJ$21),0)</f>
        <v>19</v>
      </c>
      <c r="AK22" s="5">
        <f>ROUND('Vendas de Veículos'!AK23*(1-'Frota Nacional 2023'!AK$21),0)</f>
        <v>42</v>
      </c>
      <c r="AL22" s="5">
        <f>ROUND('Vendas de Veículos'!AL23*(1-'Frota Nacional 2023'!AL$21),0)</f>
        <v>45</v>
      </c>
      <c r="AM22" s="5">
        <f>ROUND('Vendas de Veículos'!AM23*(1-'Frota Nacional 2023'!AM$21),0)</f>
        <v>23</v>
      </c>
      <c r="AN22" s="5">
        <f>ROUND('Vendas de Veículos'!AN23*(1-'Frota Nacional 2023'!AN$21),0)</f>
        <v>28</v>
      </c>
      <c r="AO22" s="5">
        <f>ROUND('Vendas de Veículos'!AO23*(1-'Frota Nacional 2023'!AO$21),0)</f>
        <v>10</v>
      </c>
      <c r="AP22" s="5">
        <f>ROUND('Vendas de Veículos'!AP23*(1-'Frota Nacional 2023'!AP$21),0)</f>
        <v>4</v>
      </c>
      <c r="AQ22" s="5">
        <f>ROUND('Vendas de Veículos'!AQ23*(1-'Frota Nacional 2023'!AQ$21),0)</f>
        <v>0</v>
      </c>
      <c r="AR22" s="5">
        <f>ROUND('Vendas de Veículos'!AR23*(1-'Frota Nacional 2023'!AR$21),0)</f>
        <v>0</v>
      </c>
      <c r="AS22" s="5">
        <f>ROUND('Vendas de Veículos'!AS23*(1-'Frota Nacional 2023'!AS$21),0)</f>
        <v>0</v>
      </c>
      <c r="AT22" s="5">
        <f>ROUND('Vendas de Veículos'!AT23*(1-'Frota Nacional 2023'!AT$21),0)</f>
        <v>0</v>
      </c>
      <c r="AU22" s="5">
        <f>ROUND('Vendas de Veículos'!AU23*(1-'Frota Nacional 2023'!AU$21),0)</f>
        <v>75</v>
      </c>
      <c r="AV22" s="5">
        <f>ROUND('Vendas de Veículos'!AV23*(1-'Frota Nacional 2023'!AV$21),0)</f>
        <v>0</v>
      </c>
      <c r="AW22" s="5">
        <f>ROUND('Vendas de Veículos'!AW23*(1-'Frota Nacional 2023'!AW$21),0)</f>
        <v>0</v>
      </c>
      <c r="AX22" s="5">
        <f>ROUND('Vendas de Veículos'!AX23*(1-'Frota Nacional 2023'!AX$21),0)</f>
        <v>0</v>
      </c>
      <c r="AY22" s="5">
        <f>ROUND('Vendas de Veículos'!AY23*(1-'Frota Nacional 2023'!AY$21),0)</f>
        <v>0</v>
      </c>
      <c r="AZ22" s="5">
        <f>ROUND('Vendas de Veículos'!AZ23*(1-'Frota Nacional 2023'!AZ$21),0)</f>
        <v>0</v>
      </c>
      <c r="BA22" s="5">
        <f>ROUND('Vendas de Veículos'!BA23*(1-'Frota Nacional 2023'!BA$21),0)</f>
        <v>0</v>
      </c>
      <c r="BB22" s="5">
        <f>ROUND('Vendas de Veículos'!BB23*(1-'Frota Nacional 2023'!BB$21),0)</f>
        <v>0</v>
      </c>
      <c r="BC22" s="5">
        <f>ROUND('Vendas de Veículos'!BC23*(1-'Frota Nacional 2023'!BC$21),0)</f>
        <v>0</v>
      </c>
      <c r="BD22" s="5">
        <f>ROUND('Vendas de Veículos'!BD23*(1-'Frota Nacional 2023'!BD$21),0)</f>
        <v>0</v>
      </c>
      <c r="BE22" s="5">
        <f>ROUND('Vendas de Veículos'!BE23*(1-'Frota Nacional 2023'!BE$21),0)</f>
        <v>0</v>
      </c>
      <c r="BF22" s="5">
        <f>ROUND('Vendas de Veículos'!BF23*(1-'Frota Nacional 2023'!BF$21),0)</f>
        <v>0</v>
      </c>
      <c r="BG22" s="5">
        <f>ROUND('Vendas de Veículos'!BG23*(1-'Frota Nacional 2023'!BG$21),0)</f>
        <v>0</v>
      </c>
      <c r="BH22" s="5">
        <f>ROUND('Vendas de Veículos'!BH23*(1-'Frota Nacional 2023'!BH$21),0)</f>
        <v>0</v>
      </c>
      <c r="BI22" s="5">
        <f>ROUND('Vendas de Veículos'!BI23*(1-'Frota Nacional 2023'!BI$21),0)</f>
        <v>0</v>
      </c>
      <c r="BJ22" s="5">
        <f>ROUND('Vendas de Veículos'!BJ23*(1-'Frota Nacional 2023'!BJ$21),0)</f>
        <v>0</v>
      </c>
      <c r="BK22" s="5">
        <f>ROUND('Vendas de Veículos'!BK23*(1-'Frota Nacional 2023'!BK$21),0)</f>
        <v>0</v>
      </c>
      <c r="BL22" s="5">
        <f>ROUND('Vendas de Veículos'!BL23*(1-'Frota Nacional 2023'!BL$21),0)</f>
        <v>2</v>
      </c>
      <c r="BM22" s="5">
        <f>ROUND('Vendas de Veículos'!BM23*(1-'Frota Nacional 2023'!BM$21),0)</f>
        <v>12</v>
      </c>
      <c r="BN22" s="5">
        <f>ROUND('Vendas de Veículos'!BN23*(1-'Frota Nacional 2023'!BN$21),0)</f>
        <v>17</v>
      </c>
      <c r="BO22" s="5">
        <f>ROUND('Vendas de Veículos'!BO23*(1-'Frota Nacional 2023'!BO$21),0)</f>
        <v>8</v>
      </c>
      <c r="BP22" s="5">
        <f>ROUND('Vendas de Veículos'!BP23*(1-'Frota Nacional 2023'!BP$21),0)</f>
        <v>9</v>
      </c>
      <c r="BQ22" s="5">
        <f>ROUND('Vendas de Veículos'!BQ23*(1-'Frota Nacional 2023'!BQ$21),0)</f>
        <v>34</v>
      </c>
      <c r="BR22" s="5">
        <f>ROUND('Vendas de Veículos'!BR23*(1-'Frota Nacional 2023'!BR$21),0)</f>
        <v>10</v>
      </c>
    </row>
    <row r="23" spans="2:70" x14ac:dyDescent="0.35">
      <c r="B23" s="14" t="s">
        <v>20</v>
      </c>
      <c r="C23" s="14" t="s">
        <v>12</v>
      </c>
      <c r="D23" s="5">
        <f>ROUND('Vendas de Veículos'!D24*(1-'Frota Nacional 2023'!D$21),0)</f>
        <v>0</v>
      </c>
      <c r="E23" s="5">
        <f>ROUND('Vendas de Veículos'!E24*(1-'Frota Nacional 2023'!E$21),0)</f>
        <v>0</v>
      </c>
      <c r="F23" s="5">
        <f>ROUND('Vendas de Veículos'!F24*(1-'Frota Nacional 2023'!F$21),0)</f>
        <v>0</v>
      </c>
      <c r="G23" s="5">
        <f>ROUND('Vendas de Veículos'!G24*(1-'Frota Nacional 2023'!G$21),0)</f>
        <v>0</v>
      </c>
      <c r="H23" s="5">
        <f>ROUND('Vendas de Veículos'!H24*(1-'Frota Nacional 2023'!H$21),0)</f>
        <v>0</v>
      </c>
      <c r="I23" s="5">
        <f>ROUND('Vendas de Veículos'!I24*(1-'Frota Nacional 2023'!I$21),0)</f>
        <v>0</v>
      </c>
      <c r="J23" s="5">
        <f>ROUND('Vendas de Veículos'!J24*(1-'Frota Nacional 2023'!J$21),0)</f>
        <v>0</v>
      </c>
      <c r="K23" s="5">
        <f>ROUND('Vendas de Veículos'!K24*(1-'Frota Nacional 2023'!K$21),0)</f>
        <v>0</v>
      </c>
      <c r="L23" s="5">
        <f>ROUND('Vendas de Veículos'!L24*(1-'Frota Nacional 2023'!L$21),0)</f>
        <v>0</v>
      </c>
      <c r="M23" s="5">
        <f>ROUND('Vendas de Veículos'!M24*(1-'Frota Nacional 2023'!M$21),0)</f>
        <v>0</v>
      </c>
      <c r="N23" s="5">
        <f>ROUND('Vendas de Veículos'!N24*(1-'Frota Nacional 2023'!N$21),0)</f>
        <v>0</v>
      </c>
      <c r="O23" s="5">
        <f>ROUND('Vendas de Veículos'!O24*(1-'Frota Nacional 2023'!O$21),0)</f>
        <v>0</v>
      </c>
      <c r="P23" s="5">
        <f>ROUND('Vendas de Veículos'!P24*(1-'Frota Nacional 2023'!P$21),0)</f>
        <v>0</v>
      </c>
      <c r="Q23" s="5">
        <f>ROUND('Vendas de Veículos'!Q24*(1-'Frota Nacional 2023'!Q$21),0)</f>
        <v>0</v>
      </c>
      <c r="R23" s="5">
        <f>ROUND('Vendas de Veículos'!R24*(1-'Frota Nacional 2023'!R$21),0)</f>
        <v>0</v>
      </c>
      <c r="S23" s="5">
        <f>ROUND('Vendas de Veículos'!S24*(1-'Frota Nacional 2023'!S$21),0)</f>
        <v>0</v>
      </c>
      <c r="T23" s="5">
        <f>ROUND('Vendas de Veículos'!T24*(1-'Frota Nacional 2023'!T$21),0)</f>
        <v>0</v>
      </c>
      <c r="U23" s="5">
        <f>ROUND('Vendas de Veículos'!U24*(1-'Frota Nacional 2023'!U$21),0)</f>
        <v>0</v>
      </c>
      <c r="V23" s="5">
        <f>ROUND('Vendas de Veículos'!V24*(1-'Frota Nacional 2023'!V$21),0)</f>
        <v>0</v>
      </c>
      <c r="W23" s="5">
        <f>ROUND('Vendas de Veículos'!W24*(1-'Frota Nacional 2023'!W$21),0)</f>
        <v>0</v>
      </c>
      <c r="X23" s="5">
        <f>ROUND('Vendas de Veículos'!X24*(1-'Frota Nacional 2023'!X$21),0)</f>
        <v>0</v>
      </c>
      <c r="Y23" s="5">
        <f>ROUND('Vendas de Veículos'!Y24*(1-'Frota Nacional 2023'!Y$21),0)</f>
        <v>0</v>
      </c>
      <c r="Z23" s="5">
        <f>ROUND('Vendas de Veículos'!Z24*(1-'Frota Nacional 2023'!Z$21),0)</f>
        <v>1</v>
      </c>
      <c r="AA23" s="5">
        <f>ROUND('Vendas de Veículos'!AA24*(1-'Frota Nacional 2023'!AA$21),0)</f>
        <v>0</v>
      </c>
      <c r="AB23" s="5">
        <f>ROUND('Vendas de Veículos'!AB24*(1-'Frota Nacional 2023'!AB$21),0)</f>
        <v>180</v>
      </c>
      <c r="AC23" s="5">
        <f>ROUND('Vendas de Veículos'!AC24*(1-'Frota Nacional 2023'!AC$21),0)</f>
        <v>170</v>
      </c>
      <c r="AD23" s="5">
        <f>ROUND('Vendas de Veículos'!AD24*(1-'Frota Nacional 2023'!AD$21),0)</f>
        <v>409</v>
      </c>
      <c r="AE23" s="5">
        <f>ROUND('Vendas de Veículos'!AE24*(1-'Frota Nacional 2023'!AE$21),0)</f>
        <v>566</v>
      </c>
      <c r="AF23" s="5">
        <f>ROUND('Vendas de Veículos'!AF24*(1-'Frota Nacional 2023'!AF$21),0)</f>
        <v>444</v>
      </c>
      <c r="AG23" s="5">
        <f>ROUND('Vendas de Veículos'!AG24*(1-'Frota Nacional 2023'!AG$21),0)</f>
        <v>384</v>
      </c>
      <c r="AH23" s="5">
        <f>ROUND('Vendas de Veículos'!AH24*(1-'Frota Nacional 2023'!AH$21),0)</f>
        <v>148</v>
      </c>
      <c r="AI23" s="5">
        <f>ROUND('Vendas de Veículos'!AI24*(1-'Frota Nacional 2023'!AI$21),0)</f>
        <v>38</v>
      </c>
      <c r="AJ23" s="5">
        <f>ROUND('Vendas de Veículos'!AJ24*(1-'Frota Nacional 2023'!AJ$21),0)</f>
        <v>16</v>
      </c>
      <c r="AK23" s="5">
        <f>ROUND('Vendas de Veículos'!AK24*(1-'Frota Nacional 2023'!AK$21),0)</f>
        <v>2</v>
      </c>
      <c r="AL23" s="5">
        <f>ROUND('Vendas de Veículos'!AL24*(1-'Frota Nacional 2023'!AL$21),0)</f>
        <v>1</v>
      </c>
      <c r="AM23" s="5">
        <f>ROUND('Vendas de Veículos'!AM24*(1-'Frota Nacional 2023'!AM$21),0)</f>
        <v>3</v>
      </c>
      <c r="AN23" s="5">
        <f>ROUND('Vendas de Veículos'!AN24*(1-'Frota Nacional 2023'!AN$21),0)</f>
        <v>0</v>
      </c>
      <c r="AO23" s="5">
        <f>ROUND('Vendas de Veículos'!AO24*(1-'Frota Nacional 2023'!AO$21),0)</f>
        <v>0</v>
      </c>
      <c r="AP23" s="5">
        <f>ROUND('Vendas de Veículos'!AP24*(1-'Frota Nacional 2023'!AP$21),0)</f>
        <v>0</v>
      </c>
      <c r="AQ23" s="5">
        <f>ROUND('Vendas de Veículos'!AQ24*(1-'Frota Nacional 2023'!AQ$21),0)</f>
        <v>0</v>
      </c>
      <c r="AR23" s="5">
        <f>ROUND('Vendas de Veículos'!AR24*(1-'Frota Nacional 2023'!AR$21),0)</f>
        <v>0</v>
      </c>
      <c r="AS23" s="5">
        <f>ROUND('Vendas de Veículos'!AS24*(1-'Frota Nacional 2023'!AS$21),0)</f>
        <v>0</v>
      </c>
      <c r="AT23" s="5">
        <f>ROUND('Vendas de Veículos'!AT24*(1-'Frota Nacional 2023'!AT$21),0)</f>
        <v>0</v>
      </c>
      <c r="AU23" s="5">
        <f>ROUND('Vendas de Veículos'!AU24*(1-'Frota Nacional 2023'!AU$21),0)</f>
        <v>0</v>
      </c>
      <c r="AV23" s="5">
        <f>ROUND('Vendas de Veículos'!AV24*(1-'Frota Nacional 2023'!AV$21),0)</f>
        <v>0</v>
      </c>
      <c r="AW23" s="5">
        <f>ROUND('Vendas de Veículos'!AW24*(1-'Frota Nacional 2023'!AW$21),0)</f>
        <v>0</v>
      </c>
      <c r="AX23" s="5">
        <f>ROUND('Vendas de Veículos'!AX24*(1-'Frota Nacional 2023'!AX$21),0)</f>
        <v>0</v>
      </c>
      <c r="AY23" s="5">
        <f>ROUND('Vendas de Veículos'!AY24*(1-'Frota Nacional 2023'!AY$21),0)</f>
        <v>0</v>
      </c>
      <c r="AZ23" s="5">
        <f>ROUND('Vendas de Veículos'!AZ24*(1-'Frota Nacional 2023'!AZ$21),0)</f>
        <v>0</v>
      </c>
      <c r="BA23" s="5">
        <f>ROUND('Vendas de Veículos'!BA24*(1-'Frota Nacional 2023'!BA$21),0)</f>
        <v>0</v>
      </c>
      <c r="BB23" s="5">
        <f>ROUND('Vendas de Veículos'!BB24*(1-'Frota Nacional 2023'!BB$21),0)</f>
        <v>0</v>
      </c>
      <c r="BC23" s="5">
        <f>ROUND('Vendas de Veículos'!BC24*(1-'Frota Nacional 2023'!BC$21),0)</f>
        <v>0</v>
      </c>
      <c r="BD23" s="5">
        <f>ROUND('Vendas de Veículos'!BD24*(1-'Frota Nacional 2023'!BD$21),0)</f>
        <v>0</v>
      </c>
      <c r="BE23" s="5">
        <f>ROUND('Vendas de Veículos'!BE24*(1-'Frota Nacional 2023'!BE$21),0)</f>
        <v>0</v>
      </c>
      <c r="BF23" s="5">
        <f>ROUND('Vendas de Veículos'!BF24*(1-'Frota Nacional 2023'!BF$21),0)</f>
        <v>0</v>
      </c>
      <c r="BG23" s="5">
        <f>ROUND('Vendas de Veículos'!BG24*(1-'Frota Nacional 2023'!BG$21),0)</f>
        <v>0</v>
      </c>
      <c r="BH23" s="5">
        <f>ROUND('Vendas de Veículos'!BH24*(1-'Frota Nacional 2023'!BH$21),0)</f>
        <v>0</v>
      </c>
      <c r="BI23" s="5">
        <f>ROUND('Vendas de Veículos'!BI24*(1-'Frota Nacional 2023'!BI$21),0)</f>
        <v>0</v>
      </c>
      <c r="BJ23" s="5">
        <f>ROUND('Vendas de Veículos'!BJ24*(1-'Frota Nacional 2023'!BJ$21),0)</f>
        <v>0</v>
      </c>
      <c r="BK23" s="5">
        <f>ROUND('Vendas de Veículos'!BK24*(1-'Frota Nacional 2023'!BK$21),0)</f>
        <v>0</v>
      </c>
      <c r="BL23" s="5">
        <f>ROUND('Vendas de Veículos'!BL24*(1-'Frota Nacional 2023'!BL$21),0)</f>
        <v>0</v>
      </c>
      <c r="BM23" s="5">
        <f>ROUND('Vendas de Veículos'!BM24*(1-'Frota Nacional 2023'!BM$21),0)</f>
        <v>0</v>
      </c>
      <c r="BN23" s="5">
        <f>ROUND('Vendas de Veículos'!BN24*(1-'Frota Nacional 2023'!BN$21),0)</f>
        <v>2</v>
      </c>
      <c r="BO23" s="5">
        <f>ROUND('Vendas de Veículos'!BO24*(1-'Frota Nacional 2023'!BO$21),0)</f>
        <v>0</v>
      </c>
      <c r="BP23" s="5">
        <f>ROUND('Vendas de Veículos'!BP24*(1-'Frota Nacional 2023'!BP$21),0)</f>
        <v>0</v>
      </c>
      <c r="BQ23" s="5">
        <f>ROUND('Vendas de Veículos'!BQ24*(1-'Frota Nacional 2023'!BQ$21),0)</f>
        <v>1</v>
      </c>
      <c r="BR23" s="5">
        <f>ROUND('Vendas de Veículos'!BR24*(1-'Frota Nacional 2023'!BR$21),0)</f>
        <v>0</v>
      </c>
    </row>
    <row r="24" spans="2:70" x14ac:dyDescent="0.35">
      <c r="B24" s="14" t="s">
        <v>20</v>
      </c>
      <c r="C24" s="14" t="s">
        <v>14</v>
      </c>
      <c r="D24" s="5">
        <f>ROUND('Vendas de Veículos'!D25*(1-'Frota Nacional 2023'!D$21),0)</f>
        <v>0</v>
      </c>
      <c r="E24" s="5">
        <f>ROUND('Vendas de Veículos'!E25*(1-'Frota Nacional 2023'!E$21),0)</f>
        <v>0</v>
      </c>
      <c r="F24" s="5">
        <f>ROUND('Vendas de Veículos'!F25*(1-'Frota Nacional 2023'!F$21),0)</f>
        <v>0</v>
      </c>
      <c r="G24" s="5">
        <f>ROUND('Vendas de Veículos'!G25*(1-'Frota Nacional 2023'!G$21),0)</f>
        <v>0</v>
      </c>
      <c r="H24" s="5">
        <f>ROUND('Vendas de Veículos'!H25*(1-'Frota Nacional 2023'!H$21),0)</f>
        <v>0</v>
      </c>
      <c r="I24" s="5">
        <f>ROUND('Vendas de Veículos'!I25*(1-'Frota Nacional 2023'!I$21),0)</f>
        <v>0</v>
      </c>
      <c r="J24" s="5">
        <f>ROUND('Vendas de Veículos'!J25*(1-'Frota Nacional 2023'!J$21),0)</f>
        <v>0</v>
      </c>
      <c r="K24" s="5">
        <f>ROUND('Vendas de Veículos'!K25*(1-'Frota Nacional 2023'!K$21),0)</f>
        <v>0</v>
      </c>
      <c r="L24" s="5">
        <f>ROUND('Vendas de Veículos'!L25*(1-'Frota Nacional 2023'!L$21),0)</f>
        <v>0</v>
      </c>
      <c r="M24" s="5">
        <f>ROUND('Vendas de Veículos'!M25*(1-'Frota Nacional 2023'!M$21),0)</f>
        <v>0</v>
      </c>
      <c r="N24" s="5">
        <f>ROUND('Vendas de Veículos'!N25*(1-'Frota Nacional 2023'!N$21),0)</f>
        <v>0</v>
      </c>
      <c r="O24" s="5">
        <f>ROUND('Vendas de Veículos'!O25*(1-'Frota Nacional 2023'!O$21),0)</f>
        <v>0</v>
      </c>
      <c r="P24" s="5">
        <f>ROUND('Vendas de Veículos'!P25*(1-'Frota Nacional 2023'!P$21),0)</f>
        <v>0</v>
      </c>
      <c r="Q24" s="5">
        <f>ROUND('Vendas de Veículos'!Q25*(1-'Frota Nacional 2023'!Q$21),0)</f>
        <v>0</v>
      </c>
      <c r="R24" s="5">
        <f>ROUND('Vendas de Veículos'!R25*(1-'Frota Nacional 2023'!R$21),0)</f>
        <v>0</v>
      </c>
      <c r="S24" s="5">
        <f>ROUND('Vendas de Veículos'!S25*(1-'Frota Nacional 2023'!S$21),0)</f>
        <v>0</v>
      </c>
      <c r="T24" s="5">
        <f>ROUND('Vendas de Veículos'!T25*(1-'Frota Nacional 2023'!T$21),0)</f>
        <v>0</v>
      </c>
      <c r="U24" s="5">
        <f>ROUND('Vendas de Veículos'!U25*(1-'Frota Nacional 2023'!U$21),0)</f>
        <v>0</v>
      </c>
      <c r="V24" s="5">
        <f>ROUND('Vendas de Veículos'!V25*(1-'Frota Nacional 2023'!V$21),0)</f>
        <v>0</v>
      </c>
      <c r="W24" s="5">
        <f>ROUND('Vendas de Veículos'!W25*(1-'Frota Nacional 2023'!W$21),0)</f>
        <v>0</v>
      </c>
      <c r="X24" s="5">
        <f>ROUND('Vendas de Veículos'!X25*(1-'Frota Nacional 2023'!X$21),0)</f>
        <v>0</v>
      </c>
      <c r="Y24" s="5">
        <f>ROUND('Vendas de Veículos'!Y25*(1-'Frota Nacional 2023'!Y$21),0)</f>
        <v>0</v>
      </c>
      <c r="Z24" s="5">
        <f>ROUND('Vendas de Veículos'!Z25*(1-'Frota Nacional 2023'!Z$21),0)</f>
        <v>0</v>
      </c>
      <c r="AA24" s="5">
        <f>ROUND('Vendas de Veículos'!AA25*(1-'Frota Nacional 2023'!AA$21),0)</f>
        <v>0</v>
      </c>
      <c r="AB24" s="5">
        <f>ROUND('Vendas de Veículos'!AB25*(1-'Frota Nacional 2023'!AB$21),0)</f>
        <v>0</v>
      </c>
      <c r="AC24" s="5">
        <f>ROUND('Vendas de Veículos'!AC25*(1-'Frota Nacional 2023'!AC$21),0)</f>
        <v>0</v>
      </c>
      <c r="AD24" s="5">
        <f>ROUND('Vendas de Veículos'!AD25*(1-'Frota Nacional 2023'!AD$21),0)</f>
        <v>0</v>
      </c>
      <c r="AE24" s="5">
        <f>ROUND('Vendas de Veículos'!AE25*(1-'Frota Nacional 2023'!AE$21),0)</f>
        <v>0</v>
      </c>
      <c r="AF24" s="5">
        <f>ROUND('Vendas de Veículos'!AF25*(1-'Frota Nacional 2023'!AF$21),0)</f>
        <v>0</v>
      </c>
      <c r="AG24" s="5">
        <f>ROUND('Vendas de Veículos'!AG25*(1-'Frota Nacional 2023'!AG$21),0)</f>
        <v>0</v>
      </c>
      <c r="AH24" s="5">
        <f>ROUND('Vendas de Veículos'!AH25*(1-'Frota Nacional 2023'!AH$21),0)</f>
        <v>0</v>
      </c>
      <c r="AI24" s="5">
        <f>ROUND('Vendas de Veículos'!AI25*(1-'Frota Nacional 2023'!AI$21),0)</f>
        <v>0</v>
      </c>
      <c r="AJ24" s="5">
        <f>ROUND('Vendas de Veículos'!AJ25*(1-'Frota Nacional 2023'!AJ$21),0)</f>
        <v>0</v>
      </c>
      <c r="AK24" s="5">
        <f>ROUND('Vendas de Veículos'!AK25*(1-'Frota Nacional 2023'!AK$21),0)</f>
        <v>0</v>
      </c>
      <c r="AL24" s="5">
        <f>ROUND('Vendas de Veículos'!AL25*(1-'Frota Nacional 2023'!AL$21),0)</f>
        <v>0</v>
      </c>
      <c r="AM24" s="5">
        <f>ROUND('Vendas de Veículos'!AM25*(1-'Frota Nacional 2023'!AM$21),0)</f>
        <v>0</v>
      </c>
      <c r="AN24" s="5">
        <f>ROUND('Vendas de Veículos'!AN25*(1-'Frota Nacional 2023'!AN$21),0)</f>
        <v>0</v>
      </c>
      <c r="AO24" s="5">
        <f>ROUND('Vendas de Veículos'!AO25*(1-'Frota Nacional 2023'!AO$21),0)</f>
        <v>0</v>
      </c>
      <c r="AP24" s="5">
        <f>ROUND('Vendas de Veículos'!AP25*(1-'Frota Nacional 2023'!AP$21),0)</f>
        <v>0</v>
      </c>
      <c r="AQ24" s="5">
        <f>ROUND('Vendas de Veículos'!AQ25*(1-'Frota Nacional 2023'!AQ$21),0)</f>
        <v>0</v>
      </c>
      <c r="AR24" s="5">
        <f>ROUND('Vendas de Veículos'!AR25*(1-'Frota Nacional 2023'!AR$21),0)</f>
        <v>0</v>
      </c>
      <c r="AS24" s="5">
        <f>ROUND('Vendas de Veículos'!AS25*(1-'Frota Nacional 2023'!AS$21),0)</f>
        <v>0</v>
      </c>
      <c r="AT24" s="5">
        <f>ROUND('Vendas de Veículos'!AT25*(1-'Frota Nacional 2023'!AT$21),0)</f>
        <v>0</v>
      </c>
      <c r="AU24" s="5">
        <f>ROUND('Vendas de Veículos'!AU25*(1-'Frota Nacional 2023'!AU$21),0)</f>
        <v>0</v>
      </c>
      <c r="AV24" s="5">
        <f>ROUND('Vendas de Veículos'!AV25*(1-'Frota Nacional 2023'!AV$21),0)</f>
        <v>0</v>
      </c>
      <c r="AW24" s="5">
        <f>ROUND('Vendas de Veículos'!AW25*(1-'Frota Nacional 2023'!AW$21),0)</f>
        <v>0</v>
      </c>
      <c r="AX24" s="5">
        <f>ROUND('Vendas de Veículos'!AX25*(1-'Frota Nacional 2023'!AX$21),0)</f>
        <v>0</v>
      </c>
      <c r="AY24" s="5">
        <f>ROUND('Vendas de Veículos'!AY25*(1-'Frota Nacional 2023'!AY$21),0)</f>
        <v>0</v>
      </c>
      <c r="AZ24" s="5">
        <f>ROUND('Vendas de Veículos'!AZ25*(1-'Frota Nacional 2023'!AZ$21),0)</f>
        <v>0</v>
      </c>
      <c r="BA24" s="5">
        <f>ROUND('Vendas de Veículos'!BA25*(1-'Frota Nacional 2023'!BA$21),0)</f>
        <v>0</v>
      </c>
      <c r="BB24" s="5">
        <f>ROUND('Vendas de Veículos'!BB25*(1-'Frota Nacional 2023'!BB$21),0)</f>
        <v>0</v>
      </c>
      <c r="BC24" s="5">
        <f>ROUND('Vendas de Veículos'!BC25*(1-'Frota Nacional 2023'!BC$21),0)</f>
        <v>0</v>
      </c>
      <c r="BD24" s="5">
        <f>ROUND('Vendas de Veículos'!BD25*(1-'Frota Nacional 2023'!BD$21),0)</f>
        <v>0</v>
      </c>
      <c r="BE24" s="5">
        <f>ROUND('Vendas de Veículos'!BE25*(1-'Frota Nacional 2023'!BE$21),0)</f>
        <v>0</v>
      </c>
      <c r="BF24" s="5">
        <f>ROUND('Vendas de Veículos'!BF25*(1-'Frota Nacional 2023'!BF$21),0)</f>
        <v>0</v>
      </c>
      <c r="BG24" s="5">
        <f>ROUND('Vendas de Veículos'!BG25*(1-'Frota Nacional 2023'!BG$21),0)</f>
        <v>0</v>
      </c>
      <c r="BH24" s="5">
        <f>ROUND('Vendas de Veículos'!BH25*(1-'Frota Nacional 2023'!BH$21),0)</f>
        <v>1</v>
      </c>
      <c r="BI24" s="5">
        <f>ROUND('Vendas de Veículos'!BI25*(1-'Frota Nacional 2023'!BI$21),0)</f>
        <v>0</v>
      </c>
      <c r="BJ24" s="5">
        <f>ROUND('Vendas de Veículos'!BJ25*(1-'Frota Nacional 2023'!BJ$21),0)</f>
        <v>0</v>
      </c>
      <c r="BK24" s="5">
        <f>ROUND('Vendas de Veículos'!BK25*(1-'Frota Nacional 2023'!BK$21),0)</f>
        <v>1</v>
      </c>
      <c r="BL24" s="5">
        <f>ROUND('Vendas de Veículos'!BL25*(1-'Frota Nacional 2023'!BL$21),0)</f>
        <v>0</v>
      </c>
      <c r="BM24" s="5">
        <f>ROUND('Vendas de Veículos'!BM25*(1-'Frota Nacional 2023'!BM$21),0)</f>
        <v>3</v>
      </c>
      <c r="BN24" s="5">
        <f>ROUND('Vendas de Veículos'!BN25*(1-'Frota Nacional 2023'!BN$21),0)</f>
        <v>29</v>
      </c>
      <c r="BO24" s="5">
        <f>ROUND('Vendas de Veículos'!BO25*(1-'Frota Nacional 2023'!BO$21),0)</f>
        <v>23</v>
      </c>
      <c r="BP24" s="5">
        <f>ROUND('Vendas de Veículos'!BP25*(1-'Frota Nacional 2023'!BP$21),0)</f>
        <v>293</v>
      </c>
      <c r="BQ24" s="5">
        <f>ROUND('Vendas de Veículos'!BQ25*(1-'Frota Nacional 2023'!BQ$21),0)</f>
        <v>714</v>
      </c>
      <c r="BR24" s="5">
        <f>ROUND('Vendas de Veículos'!BR25*(1-'Frota Nacional 2023'!BR$21),0)</f>
        <v>689</v>
      </c>
    </row>
    <row r="25" spans="2:70" x14ac:dyDescent="0.35">
      <c r="B25" s="14" t="s">
        <v>20</v>
      </c>
      <c r="C25" s="14" t="s">
        <v>21</v>
      </c>
      <c r="D25" s="5">
        <f>ROUND('Vendas de Veículos'!D26*(1-'Frota Nacional 2023'!D$21),0)</f>
        <v>0</v>
      </c>
      <c r="E25" s="5">
        <f>ROUND('Vendas de Veículos'!E26*(1-'Frota Nacional 2023'!E$21),0)</f>
        <v>0</v>
      </c>
      <c r="F25" s="5">
        <f>ROUND('Vendas de Veículos'!F26*(1-'Frota Nacional 2023'!F$21),0)</f>
        <v>0</v>
      </c>
      <c r="G25" s="5">
        <f>ROUND('Vendas de Veículos'!G26*(1-'Frota Nacional 2023'!G$21),0)</f>
        <v>0</v>
      </c>
      <c r="H25" s="5">
        <f>ROUND('Vendas de Veículos'!H26*(1-'Frota Nacional 2023'!H$21),0)</f>
        <v>0</v>
      </c>
      <c r="I25" s="5">
        <f>ROUND('Vendas de Veículos'!I26*(1-'Frota Nacional 2023'!I$21),0)</f>
        <v>0</v>
      </c>
      <c r="J25" s="5">
        <f>ROUND('Vendas de Veículos'!J26*(1-'Frota Nacional 2023'!J$21),0)</f>
        <v>0</v>
      </c>
      <c r="K25" s="5">
        <f>ROUND('Vendas de Veículos'!K26*(1-'Frota Nacional 2023'!K$21),0)</f>
        <v>0</v>
      </c>
      <c r="L25" s="5">
        <f>ROUND('Vendas de Veículos'!L26*(1-'Frota Nacional 2023'!L$21),0)</f>
        <v>0</v>
      </c>
      <c r="M25" s="5">
        <f>ROUND('Vendas de Veículos'!M26*(1-'Frota Nacional 2023'!M$21),0)</f>
        <v>0</v>
      </c>
      <c r="N25" s="5">
        <f>ROUND('Vendas de Veículos'!N26*(1-'Frota Nacional 2023'!N$21),0)</f>
        <v>0</v>
      </c>
      <c r="O25" s="5">
        <f>ROUND('Vendas de Veículos'!O26*(1-'Frota Nacional 2023'!O$21),0)</f>
        <v>0</v>
      </c>
      <c r="P25" s="5">
        <f>ROUND('Vendas de Veículos'!P26*(1-'Frota Nacional 2023'!P$21),0)</f>
        <v>0</v>
      </c>
      <c r="Q25" s="5">
        <f>ROUND('Vendas de Veículos'!Q26*(1-'Frota Nacional 2023'!Q$21),0)</f>
        <v>0</v>
      </c>
      <c r="R25" s="5">
        <f>ROUND('Vendas de Veículos'!R26*(1-'Frota Nacional 2023'!R$21),0)</f>
        <v>0</v>
      </c>
      <c r="S25" s="5">
        <f>ROUND('Vendas de Veículos'!S26*(1-'Frota Nacional 2023'!S$21),0)</f>
        <v>0</v>
      </c>
      <c r="T25" s="5">
        <f>ROUND('Vendas de Veículos'!T26*(1-'Frota Nacional 2023'!T$21),0)</f>
        <v>0</v>
      </c>
      <c r="U25" s="5">
        <f>ROUND('Vendas de Veículos'!U26*(1-'Frota Nacional 2023'!U$21),0)</f>
        <v>0</v>
      </c>
      <c r="V25" s="5">
        <f>ROUND('Vendas de Veículos'!V26*(1-'Frota Nacional 2023'!V$21),0)</f>
        <v>0</v>
      </c>
      <c r="W25" s="5">
        <f>ROUND('Vendas de Veículos'!W26*(1-'Frota Nacional 2023'!W$21),0)</f>
        <v>0</v>
      </c>
      <c r="X25" s="5">
        <f>ROUND('Vendas de Veículos'!X26*(1-'Frota Nacional 2023'!X$21),0)</f>
        <v>0</v>
      </c>
      <c r="Y25" s="5">
        <f>ROUND('Vendas de Veículos'!Y26*(1-'Frota Nacional 2023'!Y$21),0)</f>
        <v>0</v>
      </c>
      <c r="Z25" s="5">
        <f>ROUND('Vendas de Veículos'!Z26*(1-'Frota Nacional 2023'!Z$21),0)</f>
        <v>0</v>
      </c>
      <c r="AA25" s="5">
        <f>ROUND('Vendas de Veículos'!AA26*(1-'Frota Nacional 2023'!AA$21),0)</f>
        <v>0</v>
      </c>
      <c r="AB25" s="5">
        <f>ROUND('Vendas de Veículos'!AB26*(1-'Frota Nacional 2023'!AB$21),0)</f>
        <v>0</v>
      </c>
      <c r="AC25" s="5">
        <f>ROUND('Vendas de Veículos'!AC26*(1-'Frota Nacional 2023'!AC$21),0)</f>
        <v>0</v>
      </c>
      <c r="AD25" s="5">
        <f>ROUND('Vendas de Veículos'!AD26*(1-'Frota Nacional 2023'!AD$21),0)</f>
        <v>0</v>
      </c>
      <c r="AE25" s="5">
        <f>ROUND('Vendas de Veículos'!AE26*(1-'Frota Nacional 2023'!AE$21),0)</f>
        <v>0</v>
      </c>
      <c r="AF25" s="5">
        <f>ROUND('Vendas de Veículos'!AF26*(1-'Frota Nacional 2023'!AF$21),0)</f>
        <v>0</v>
      </c>
      <c r="AG25" s="5">
        <f>ROUND('Vendas de Veículos'!AG26*(1-'Frota Nacional 2023'!AG$21),0)</f>
        <v>0</v>
      </c>
      <c r="AH25" s="5">
        <f>ROUND('Vendas de Veículos'!AH26*(1-'Frota Nacional 2023'!AH$21),0)</f>
        <v>0</v>
      </c>
      <c r="AI25" s="5">
        <f>ROUND('Vendas de Veículos'!AI26*(1-'Frota Nacional 2023'!AI$21),0)</f>
        <v>0</v>
      </c>
      <c r="AJ25" s="5">
        <f>ROUND('Vendas de Veículos'!AJ26*(1-'Frota Nacional 2023'!AJ$21),0)</f>
        <v>0</v>
      </c>
      <c r="AK25" s="5">
        <f>ROUND('Vendas de Veículos'!AK26*(1-'Frota Nacional 2023'!AK$21),0)</f>
        <v>0</v>
      </c>
      <c r="AL25" s="5">
        <f>ROUND('Vendas de Veículos'!AL26*(1-'Frota Nacional 2023'!AL$21),0)</f>
        <v>0</v>
      </c>
      <c r="AM25" s="5">
        <f>ROUND('Vendas de Veículos'!AM26*(1-'Frota Nacional 2023'!AM$21),0)</f>
        <v>0</v>
      </c>
      <c r="AN25" s="5">
        <f>ROUND('Vendas de Veículos'!AN26*(1-'Frota Nacional 2023'!AN$21),0)</f>
        <v>0</v>
      </c>
      <c r="AO25" s="5">
        <f>ROUND('Vendas de Veículos'!AO26*(1-'Frota Nacional 2023'!AO$21),0)</f>
        <v>0</v>
      </c>
      <c r="AP25" s="5">
        <f>ROUND('Vendas de Veículos'!AP26*(1-'Frota Nacional 2023'!AP$21),0)</f>
        <v>0</v>
      </c>
      <c r="AQ25" s="5">
        <f>ROUND('Vendas de Veículos'!AQ26*(1-'Frota Nacional 2023'!AQ$21),0)</f>
        <v>0</v>
      </c>
      <c r="AR25" s="5">
        <f>ROUND('Vendas de Veículos'!AR26*(1-'Frota Nacional 2023'!AR$21),0)</f>
        <v>0</v>
      </c>
      <c r="AS25" s="5">
        <f>ROUND('Vendas de Veículos'!AS26*(1-'Frota Nacional 2023'!AS$21),0)</f>
        <v>0</v>
      </c>
      <c r="AT25" s="5">
        <f>ROUND('Vendas de Veículos'!AT26*(1-'Frota Nacional 2023'!AT$21),0)</f>
        <v>0</v>
      </c>
      <c r="AU25" s="5">
        <f>ROUND('Vendas de Veículos'!AU26*(1-'Frota Nacional 2023'!AU$21),0)</f>
        <v>0</v>
      </c>
      <c r="AV25" s="5">
        <f>ROUND('Vendas de Veículos'!AV26*(1-'Frota Nacional 2023'!AV$21),0)</f>
        <v>0</v>
      </c>
      <c r="AW25" s="5">
        <f>ROUND('Vendas de Veículos'!AW26*(1-'Frota Nacional 2023'!AW$21),0)</f>
        <v>0</v>
      </c>
      <c r="AX25" s="5">
        <f>ROUND('Vendas de Veículos'!AX26*(1-'Frota Nacional 2023'!AX$21),0)</f>
        <v>0</v>
      </c>
      <c r="AY25" s="5">
        <f>ROUND('Vendas de Veículos'!AY26*(1-'Frota Nacional 2023'!AY$21),0)</f>
        <v>0</v>
      </c>
      <c r="AZ25" s="5">
        <f>ROUND('Vendas de Veículos'!AZ26*(1-'Frota Nacional 2023'!AZ$21),0)</f>
        <v>0</v>
      </c>
      <c r="BA25" s="5">
        <f>ROUND('Vendas de Veículos'!BA26*(1-'Frota Nacional 2023'!BA$21),0)</f>
        <v>1</v>
      </c>
      <c r="BB25" s="5">
        <f>ROUND('Vendas de Veículos'!BB26*(1-'Frota Nacional 2023'!BB$21),0)</f>
        <v>0</v>
      </c>
      <c r="BC25" s="5">
        <f>ROUND('Vendas de Veículos'!BC26*(1-'Frota Nacional 2023'!BC$21),0)</f>
        <v>0</v>
      </c>
      <c r="BD25" s="5">
        <f>ROUND('Vendas de Veículos'!BD26*(1-'Frota Nacional 2023'!BD$21),0)</f>
        <v>5</v>
      </c>
      <c r="BE25" s="5">
        <f>ROUND('Vendas de Veículos'!BE26*(1-'Frota Nacional 2023'!BE$21),0)</f>
        <v>5</v>
      </c>
      <c r="BF25" s="5">
        <f>ROUND('Vendas de Veículos'!BF26*(1-'Frota Nacional 2023'!BF$21),0)</f>
        <v>7</v>
      </c>
      <c r="BG25" s="5">
        <f>ROUND('Vendas de Veículos'!BG26*(1-'Frota Nacional 2023'!BG$21),0)</f>
        <v>2</v>
      </c>
      <c r="BH25" s="5">
        <f>ROUND('Vendas de Veículos'!BH26*(1-'Frota Nacional 2023'!BH$21),0)</f>
        <v>3</v>
      </c>
      <c r="BI25" s="5">
        <f>ROUND('Vendas de Veículos'!BI26*(1-'Frota Nacional 2023'!BI$21),0)</f>
        <v>4</v>
      </c>
      <c r="BJ25" s="5">
        <f>ROUND('Vendas de Veículos'!BJ26*(1-'Frota Nacional 2023'!BJ$21),0)</f>
        <v>1</v>
      </c>
      <c r="BK25" s="5">
        <f>ROUND('Vendas de Veículos'!BK26*(1-'Frota Nacional 2023'!BK$21),0)</f>
        <v>0</v>
      </c>
      <c r="BL25" s="5">
        <f>ROUND('Vendas de Veículos'!BL26*(1-'Frota Nacional 2023'!BL$21),0)</f>
        <v>0</v>
      </c>
      <c r="BM25" s="5">
        <f>ROUND('Vendas de Veículos'!BM26*(1-'Frota Nacional 2023'!BM$21),0)</f>
        <v>1</v>
      </c>
      <c r="BN25" s="5">
        <f>ROUND('Vendas de Veículos'!BN26*(1-'Frota Nacional 2023'!BN$21),0)</f>
        <v>10</v>
      </c>
      <c r="BO25" s="5">
        <f>ROUND('Vendas de Veículos'!BO26*(1-'Frota Nacional 2023'!BO$21),0)</f>
        <v>45</v>
      </c>
      <c r="BP25" s="5">
        <f>ROUND('Vendas de Veículos'!BP26*(1-'Frota Nacional 2023'!BP$21),0)</f>
        <v>93</v>
      </c>
      <c r="BQ25" s="5">
        <f>ROUND('Vendas de Veículos'!BQ26*(1-'Frota Nacional 2023'!BQ$21),0)</f>
        <v>356</v>
      </c>
      <c r="BR25" s="5">
        <f>ROUND('Vendas de Veículos'!BR26*(1-'Frota Nacional 2023'!BR$21),0)</f>
        <v>419</v>
      </c>
    </row>
    <row r="26" spans="2:70" x14ac:dyDescent="0.35">
      <c r="B26" s="14" t="s">
        <v>20</v>
      </c>
      <c r="C26" s="14" t="s">
        <v>19</v>
      </c>
      <c r="D26" s="5">
        <f>ROUND('Vendas de Veículos'!D27*(1-'Frota Nacional 2023'!D$21),0)</f>
        <v>172</v>
      </c>
      <c r="E26" s="5">
        <f>ROUND('Vendas de Veículos'!E27*(1-'Frota Nacional 2023'!E$21),0)</f>
        <v>263</v>
      </c>
      <c r="F26" s="5">
        <f>ROUND('Vendas de Veículos'!F27*(1-'Frota Nacional 2023'!F$21),0)</f>
        <v>3</v>
      </c>
      <c r="G26" s="5">
        <f>ROUND('Vendas de Veículos'!G27*(1-'Frota Nacional 2023'!G$21),0)</f>
        <v>270</v>
      </c>
      <c r="H26" s="5">
        <f>ROUND('Vendas de Veículos'!H27*(1-'Frota Nacional 2023'!H$21),0)</f>
        <v>173</v>
      </c>
      <c r="I26" s="5">
        <f>ROUND('Vendas de Veículos'!I27*(1-'Frota Nacional 2023'!I$21),0)</f>
        <v>245</v>
      </c>
      <c r="J26" s="5">
        <f>ROUND('Vendas de Veículos'!J27*(1-'Frota Nacional 2023'!J$21),0)</f>
        <v>216</v>
      </c>
      <c r="K26" s="5">
        <f>ROUND('Vendas de Veículos'!K27*(1-'Frota Nacional 2023'!K$21),0)</f>
        <v>217</v>
      </c>
      <c r="L26" s="5">
        <f>ROUND('Vendas de Veículos'!L27*(1-'Frota Nacional 2023'!L$21),0)</f>
        <v>292</v>
      </c>
      <c r="M26" s="5">
        <f>ROUND('Vendas de Veículos'!M27*(1-'Frota Nacional 2023'!M$21),0)</f>
        <v>487</v>
      </c>
      <c r="N26" s="5">
        <f>ROUND('Vendas de Veículos'!N27*(1-'Frota Nacional 2023'!N$21),0)</f>
        <v>515</v>
      </c>
      <c r="O26" s="5">
        <f>ROUND('Vendas de Veículos'!O27*(1-'Frota Nacional 2023'!O$21),0)</f>
        <v>846</v>
      </c>
      <c r="P26" s="5">
        <f>ROUND('Vendas de Veículos'!P27*(1-'Frota Nacional 2023'!P$21),0)</f>
        <v>1035</v>
      </c>
      <c r="Q26" s="5">
        <f>ROUND('Vendas de Veículos'!Q27*(1-'Frota Nacional 2023'!Q$21),0)</f>
        <v>14</v>
      </c>
      <c r="R26" s="5">
        <f>ROUND('Vendas de Veículos'!R27*(1-'Frota Nacional 2023'!R$21),0)</f>
        <v>1589</v>
      </c>
      <c r="S26" s="5">
        <f>ROUND('Vendas de Veículos'!S27*(1-'Frota Nacional 2023'!S$21),0)</f>
        <v>2422</v>
      </c>
      <c r="T26" s="5">
        <f>ROUND('Vendas de Veículos'!T27*(1-'Frota Nacional 2023'!T$21),0)</f>
        <v>338</v>
      </c>
      <c r="U26" s="5">
        <f>ROUND('Vendas de Veículos'!U27*(1-'Frota Nacional 2023'!U$21),0)</f>
        <v>3973</v>
      </c>
      <c r="V26" s="5">
        <f>ROUND('Vendas de Veículos'!V27*(1-'Frota Nacional 2023'!V$21),0)</f>
        <v>5511</v>
      </c>
      <c r="W26" s="5">
        <f>ROUND('Vendas de Veículos'!W27*(1-'Frota Nacional 2023'!W$21),0)</f>
        <v>7481</v>
      </c>
      <c r="X26" s="5">
        <f>ROUND('Vendas de Veículos'!X27*(1-'Frota Nacional 2023'!X$21),0)</f>
        <v>10775</v>
      </c>
      <c r="Y26" s="5">
        <f>ROUND('Vendas de Veículos'!Y27*(1-'Frota Nacional 2023'!Y$21),0)</f>
        <v>10393</v>
      </c>
      <c r="Z26" s="5">
        <f>ROUND('Vendas de Veículos'!Z27*(1-'Frota Nacional 2023'!Z$21),0)</f>
        <v>11176</v>
      </c>
      <c r="AA26" s="5">
        <f>ROUND('Vendas de Veículos'!AA27*(1-'Frota Nacional 2023'!AA$21),0)</f>
        <v>1274</v>
      </c>
      <c r="AB26" s="5">
        <f>ROUND('Vendas de Veículos'!AB27*(1-'Frota Nacional 2023'!AB$21),0)</f>
        <v>9321</v>
      </c>
      <c r="AC26" s="5">
        <f>ROUND('Vendas de Veículos'!AC27*(1-'Frota Nacional 2023'!AC$21),0)</f>
        <v>7419</v>
      </c>
      <c r="AD26" s="5">
        <f>ROUND('Vendas de Veículos'!AD27*(1-'Frota Nacional 2023'!AD$21),0)</f>
        <v>6464</v>
      </c>
      <c r="AE26" s="5">
        <f>ROUND('Vendas de Veículos'!AE27*(1-'Frota Nacional 2023'!AE$21),0)</f>
        <v>8706</v>
      </c>
      <c r="AF26" s="5">
        <f>ROUND('Vendas de Veículos'!AF27*(1-'Frota Nacional 2023'!AF$21),0)</f>
        <v>12600</v>
      </c>
      <c r="AG26" s="5">
        <f>ROUND('Vendas de Veículos'!AG27*(1-'Frota Nacional 2023'!AG$21),0)</f>
        <v>17801</v>
      </c>
      <c r="AH26" s="5">
        <f>ROUND('Vendas de Veículos'!AH27*(1-'Frota Nacional 2023'!AH$21),0)</f>
        <v>15272</v>
      </c>
      <c r="AI26" s="5">
        <f>ROUND('Vendas de Veículos'!AI27*(1-'Frota Nacional 2023'!AI$21),0)</f>
        <v>16172</v>
      </c>
      <c r="AJ26" s="5">
        <f>ROUND('Vendas de Veículos'!AJ27*(1-'Frota Nacional 2023'!AJ$21),0)</f>
        <v>15291</v>
      </c>
      <c r="AK26" s="5">
        <f>ROUND('Vendas de Veículos'!AK27*(1-'Frota Nacional 2023'!AK$21),0)</f>
        <v>14096</v>
      </c>
      <c r="AL26" s="5">
        <f>ROUND('Vendas de Veículos'!AL27*(1-'Frota Nacional 2023'!AL$21),0)</f>
        <v>15200</v>
      </c>
      <c r="AM26" s="5">
        <f>ROUND('Vendas de Veículos'!AM27*(1-'Frota Nacional 2023'!AM$21),0)</f>
        <v>10095</v>
      </c>
      <c r="AN26" s="5">
        <f>ROUND('Vendas de Veículos'!AN27*(1-'Frota Nacional 2023'!AN$21),0)</f>
        <v>16184</v>
      </c>
      <c r="AO26" s="5">
        <f>ROUND('Vendas de Veículos'!AO27*(1-'Frota Nacional 2023'!AO$21),0)</f>
        <v>23623</v>
      </c>
      <c r="AP26" s="5">
        <f>ROUND('Vendas de Veículos'!AP27*(1-'Frota Nacional 2023'!AP$21),0)</f>
        <v>28283</v>
      </c>
      <c r="AQ26" s="5">
        <f>ROUND('Vendas de Veículos'!AQ27*(1-'Frota Nacional 2023'!AQ$21),0)</f>
        <v>21603</v>
      </c>
      <c r="AR26" s="5">
        <f>ROUND('Vendas de Veículos'!AR27*(1-'Frota Nacional 2023'!AR$21),0)</f>
        <v>29917</v>
      </c>
      <c r="AS26" s="5">
        <f>ROUND('Vendas de Veículos'!AS27*(1-'Frota Nacional 2023'!AS$21),0)</f>
        <v>30454</v>
      </c>
      <c r="AT26" s="5">
        <f>ROUND('Vendas de Veículos'!AT27*(1-'Frota Nacional 2023'!AT$21),0)</f>
        <v>30909</v>
      </c>
      <c r="AU26" s="5">
        <f>ROUND('Vendas de Veículos'!AU27*(1-'Frota Nacional 2023'!AU$21),0)</f>
        <v>44437</v>
      </c>
      <c r="AV26" s="5">
        <f>ROUND('Vendas de Veículos'!AV27*(1-'Frota Nacional 2023'!AV$21),0)</f>
        <v>49709</v>
      </c>
      <c r="AW26" s="5">
        <f>ROUND('Vendas de Veículos'!AW27*(1-'Frota Nacional 2023'!AW$21),0)</f>
        <v>47123</v>
      </c>
      <c r="AX26" s="5">
        <f>ROUND('Vendas de Veículos'!AX27*(1-'Frota Nacional 2023'!AX$21),0)</f>
        <v>50459</v>
      </c>
      <c r="AY26" s="5">
        <f>ROUND('Vendas de Veículos'!AY27*(1-'Frota Nacional 2023'!AY$21),0)</f>
        <v>66155</v>
      </c>
      <c r="AZ26" s="5">
        <f>ROUND('Vendas de Veículos'!AZ27*(1-'Frota Nacional 2023'!AZ$21),0)</f>
        <v>63732</v>
      </c>
      <c r="BA26" s="5">
        <f>ROUND('Vendas de Veículos'!BA27*(1-'Frota Nacional 2023'!BA$21),0)</f>
        <v>6301</v>
      </c>
      <c r="BB26" s="5">
        <f>ROUND('Vendas de Veículos'!BB27*(1-'Frota Nacional 2023'!BB$21),0)</f>
        <v>84344</v>
      </c>
      <c r="BC26" s="5">
        <f>ROUND('Vendas de Veículos'!BC27*(1-'Frota Nacional 2023'!BC$21),0)</f>
        <v>107565</v>
      </c>
      <c r="BD26" s="5">
        <f>ROUND('Vendas de Veículos'!BD27*(1-'Frota Nacional 2023'!BD$21),0)</f>
        <v>98989</v>
      </c>
      <c r="BE26" s="5">
        <f>ROUND('Vendas de Veículos'!BE27*(1-'Frota Nacional 2023'!BE$21),0)</f>
        <v>145196</v>
      </c>
      <c r="BF26" s="5">
        <f>ROUND('Vendas de Veículos'!BF27*(1-'Frota Nacional 2023'!BF$21),0)</f>
        <v>162066</v>
      </c>
      <c r="BG26" s="5">
        <f>ROUND('Vendas de Veículos'!BG27*(1-'Frota Nacional 2023'!BG$21),0)</f>
        <v>132477</v>
      </c>
      <c r="BH26" s="5">
        <f>ROUND('Vendas de Veículos'!BH27*(1-'Frota Nacional 2023'!BH$21),0)</f>
        <v>148984</v>
      </c>
      <c r="BI26" s="5">
        <f>ROUND('Vendas de Veículos'!BI27*(1-'Frota Nacional 2023'!BI$21),0)</f>
        <v>133427</v>
      </c>
      <c r="BJ26" s="5">
        <f>ROUND('Vendas de Veículos'!BJ27*(1-'Frota Nacional 2023'!BJ$21),0)</f>
        <v>70305</v>
      </c>
      <c r="BK26" s="5">
        <f>ROUND('Vendas de Veículos'!BK27*(1-'Frota Nacional 2023'!BK$21),0)</f>
        <v>49906</v>
      </c>
      <c r="BL26" s="5">
        <f>ROUND('Vendas de Veículos'!BL27*(1-'Frota Nacional 2023'!BL$21),0)</f>
        <v>51496</v>
      </c>
      <c r="BM26" s="5">
        <f>ROUND('Vendas de Veículos'!BM27*(1-'Frota Nacional 2023'!BM$21),0)</f>
        <v>75573</v>
      </c>
      <c r="BN26" s="5">
        <f>ROUND('Vendas de Veículos'!BN27*(1-'Frota Nacional 2023'!BN$21),0)</f>
        <v>100937</v>
      </c>
      <c r="BO26" s="5">
        <f>ROUND('Vendas de Veículos'!BO27*(1-'Frota Nacional 2023'!BO$21),0)</f>
        <v>89426</v>
      </c>
      <c r="BP26" s="5">
        <f>ROUND('Vendas de Veículos'!BP27*(1-'Frota Nacional 2023'!BP$21),0)</f>
        <v>128144</v>
      </c>
      <c r="BQ26" s="5">
        <f>ROUND('Vendas de Veículos'!BQ27*(1-'Frota Nacional 2023'!BQ$21),0)</f>
        <v>125466</v>
      </c>
      <c r="BR26" s="5">
        <f>ROUND('Vendas de Veículos'!BR27*(1-'Frota Nacional 2023'!BR$21),0)</f>
        <v>126148</v>
      </c>
    </row>
    <row r="27" spans="2:70" x14ac:dyDescent="0.35">
      <c r="B27" s="15" t="s">
        <v>22</v>
      </c>
      <c r="C27" s="15" t="s">
        <v>10</v>
      </c>
      <c r="D27" s="10">
        <f>ROUND('Vendas de Veículos'!D29*(1-'Frota Nacional 2023'!D$21),0)</f>
        <v>0</v>
      </c>
      <c r="E27" s="10">
        <f>ROUND('Vendas de Veículos'!E29*(1-'Frota Nacional 2023'!E$21),0)</f>
        <v>0</v>
      </c>
      <c r="F27" s="10">
        <f>ROUND('Vendas de Veículos'!F29*(1-'Frota Nacional 2023'!F$21),0)</f>
        <v>8</v>
      </c>
      <c r="G27" s="10">
        <f>ROUND('Vendas de Veículos'!G29*(1-'Frota Nacional 2023'!G$21),0)</f>
        <v>15</v>
      </c>
      <c r="H27" s="10">
        <f>ROUND('Vendas de Veículos'!H29*(1-'Frota Nacional 2023'!H$21),0)</f>
        <v>6</v>
      </c>
      <c r="I27" s="10">
        <f>ROUND('Vendas de Veículos'!I29*(1-'Frota Nacional 2023'!I$21),0)</f>
        <v>5</v>
      </c>
      <c r="J27" s="10">
        <f>ROUND('Vendas de Veículos'!J29*(1-'Frota Nacional 2023'!J$21),0)</f>
        <v>4</v>
      </c>
      <c r="K27" s="10">
        <f>ROUND('Vendas de Veículos'!K29*(1-'Frota Nacional 2023'!K$21),0)</f>
        <v>3</v>
      </c>
      <c r="L27" s="10">
        <f>ROUND('Vendas de Veículos'!L29*(1-'Frota Nacional 2023'!L$21),0)</f>
        <v>1</v>
      </c>
      <c r="M27" s="10">
        <f>ROUND('Vendas de Veículos'!M29*(1-'Frota Nacional 2023'!M$21),0)</f>
        <v>1</v>
      </c>
      <c r="N27" s="10">
        <f>ROUND('Vendas de Veículos'!N29*(1-'Frota Nacional 2023'!N$21),0)</f>
        <v>1</v>
      </c>
      <c r="O27" s="10">
        <f>ROUND('Vendas de Veículos'!O29*(1-'Frota Nacional 2023'!O$21),0)</f>
        <v>0</v>
      </c>
      <c r="P27" s="10">
        <f>ROUND('Vendas de Veículos'!P29*(1-'Frota Nacional 2023'!P$21),0)</f>
        <v>0</v>
      </c>
      <c r="Q27" s="10">
        <f>ROUND('Vendas de Veículos'!Q29*(1-'Frota Nacional 2023'!Q$21),0)</f>
        <v>2</v>
      </c>
      <c r="R27" s="10">
        <f>ROUND('Vendas de Veículos'!R29*(1-'Frota Nacional 2023'!R$21),0)</f>
        <v>2</v>
      </c>
      <c r="S27" s="10">
        <f>ROUND('Vendas de Veículos'!S29*(1-'Frota Nacional 2023'!S$21),0)</f>
        <v>1</v>
      </c>
      <c r="T27" s="10">
        <f>ROUND('Vendas de Veículos'!T29*(1-'Frota Nacional 2023'!T$21),0)</f>
        <v>6</v>
      </c>
      <c r="U27" s="10">
        <f>ROUND('Vendas de Veículos'!U29*(1-'Frota Nacional 2023'!U$21),0)</f>
        <v>9</v>
      </c>
      <c r="V27" s="10">
        <f>ROUND('Vendas de Veículos'!V29*(1-'Frota Nacional 2023'!V$21),0)</f>
        <v>16</v>
      </c>
      <c r="W27" s="10">
        <f>ROUND('Vendas de Veículos'!W29*(1-'Frota Nacional 2023'!W$21),0)</f>
        <v>2</v>
      </c>
      <c r="X27" s="10">
        <f>ROUND('Vendas de Veículos'!X29*(1-'Frota Nacional 2023'!X$21),0)</f>
        <v>3</v>
      </c>
      <c r="Y27" s="10">
        <f>ROUND('Vendas de Veículos'!Y29*(1-'Frota Nacional 2023'!Y$21),0)</f>
        <v>0</v>
      </c>
      <c r="Z27" s="10">
        <f>ROUND('Vendas de Veículos'!Z29*(1-'Frota Nacional 2023'!Z$21),0)</f>
        <v>1</v>
      </c>
      <c r="AA27" s="10">
        <f>ROUND('Vendas de Veículos'!AA29*(1-'Frota Nacional 2023'!AA$21),0)</f>
        <v>0</v>
      </c>
      <c r="AB27" s="10">
        <f>ROUND('Vendas de Veículos'!AB29*(1-'Frota Nacional 2023'!AB$21),0)</f>
        <v>0</v>
      </c>
      <c r="AC27" s="10">
        <f>ROUND('Vendas de Veículos'!AC29*(1-'Frota Nacional 2023'!AC$21),0)</f>
        <v>0</v>
      </c>
      <c r="AD27" s="10">
        <f>ROUND('Vendas de Veículos'!AD29*(1-'Frota Nacional 2023'!AD$21),0)</f>
        <v>0</v>
      </c>
      <c r="AE27" s="10">
        <f>ROUND('Vendas de Veículos'!AE29*(1-'Frota Nacional 2023'!AE$21),0)</f>
        <v>0</v>
      </c>
      <c r="AF27" s="10">
        <f>ROUND('Vendas de Veículos'!AF29*(1-'Frota Nacional 2023'!AF$21),0)</f>
        <v>0</v>
      </c>
      <c r="AG27" s="10">
        <f>ROUND('Vendas de Veículos'!AG29*(1-'Frota Nacional 2023'!AG$21),0)</f>
        <v>0</v>
      </c>
      <c r="AH27" s="10">
        <f>ROUND('Vendas de Veículos'!AH29*(1-'Frota Nacional 2023'!AH$21),0)</f>
        <v>0</v>
      </c>
      <c r="AI27" s="10">
        <f>ROUND('Vendas de Veículos'!AI29*(1-'Frota Nacional 2023'!AI$21),0)</f>
        <v>0</v>
      </c>
      <c r="AJ27" s="10">
        <f>ROUND('Vendas de Veículos'!AJ29*(1-'Frota Nacional 2023'!AJ$21),0)</f>
        <v>0</v>
      </c>
      <c r="AK27" s="10">
        <f>ROUND('Vendas de Veículos'!AK29*(1-'Frota Nacional 2023'!AK$21),0)</f>
        <v>0</v>
      </c>
      <c r="AL27" s="10">
        <f>ROUND('Vendas de Veículos'!AL29*(1-'Frota Nacional 2023'!AL$21),0)</f>
        <v>0</v>
      </c>
      <c r="AM27" s="10">
        <f>ROUND('Vendas de Veículos'!AM29*(1-'Frota Nacional 2023'!AM$21),0)</f>
        <v>0</v>
      </c>
      <c r="AN27" s="10">
        <f>ROUND('Vendas de Veículos'!AN29*(1-'Frota Nacional 2023'!AN$21),0)</f>
        <v>0</v>
      </c>
      <c r="AO27" s="10">
        <f>ROUND('Vendas de Veículos'!AO29*(1-'Frota Nacional 2023'!AO$21),0)</f>
        <v>0</v>
      </c>
      <c r="AP27" s="10">
        <f>ROUND('Vendas de Veículos'!AP29*(1-'Frota Nacional 2023'!AP$21),0)</f>
        <v>0</v>
      </c>
      <c r="AQ27" s="10">
        <f>ROUND('Vendas de Veículos'!AQ29*(1-'Frota Nacional 2023'!AQ$21),0)</f>
        <v>0</v>
      </c>
      <c r="AR27" s="10">
        <f>ROUND('Vendas de Veículos'!AR29*(1-'Frota Nacional 2023'!AR$21),0)</f>
        <v>0</v>
      </c>
      <c r="AS27" s="10">
        <f>ROUND('Vendas de Veículos'!AS29*(1-'Frota Nacional 2023'!AS$21),0)</f>
        <v>0</v>
      </c>
      <c r="AT27" s="10">
        <f>ROUND('Vendas de Veículos'!AT29*(1-'Frota Nacional 2023'!AT$21),0)</f>
        <v>0</v>
      </c>
      <c r="AU27" s="10">
        <f>ROUND('Vendas de Veículos'!AU29*(1-'Frota Nacional 2023'!AU$21),0)</f>
        <v>0</v>
      </c>
      <c r="AV27" s="10">
        <f>ROUND('Vendas de Veículos'!AV29*(1-'Frota Nacional 2023'!AV$21),0)</f>
        <v>0</v>
      </c>
      <c r="AW27" s="10">
        <f>ROUND('Vendas de Veículos'!AW29*(1-'Frota Nacional 2023'!AW$21),0)</f>
        <v>0</v>
      </c>
      <c r="AX27" s="10">
        <f>ROUND('Vendas de Veículos'!AX29*(1-'Frota Nacional 2023'!AX$21),0)</f>
        <v>0</v>
      </c>
      <c r="AY27" s="10">
        <f>ROUND('Vendas de Veículos'!AY29*(1-'Frota Nacional 2023'!AY$21),0)</f>
        <v>0</v>
      </c>
      <c r="AZ27" s="10">
        <f>ROUND('Vendas de Veículos'!AZ29*(1-'Frota Nacional 2023'!AZ$21),0)</f>
        <v>0</v>
      </c>
      <c r="BA27" s="10">
        <f>ROUND('Vendas de Veículos'!BA29*(1-'Frota Nacional 2023'!BA$21),0)</f>
        <v>0</v>
      </c>
      <c r="BB27" s="10">
        <f>ROUND('Vendas de Veículos'!BB29*(1-'Frota Nacional 2023'!BB$21),0)</f>
        <v>0</v>
      </c>
      <c r="BC27" s="10">
        <f>ROUND('Vendas de Veículos'!BC29*(1-'Frota Nacional 2023'!BC$21),0)</f>
        <v>0</v>
      </c>
      <c r="BD27" s="10">
        <f>ROUND('Vendas de Veículos'!BD29*(1-'Frota Nacional 2023'!BD$21),0)</f>
        <v>0</v>
      </c>
      <c r="BE27" s="10">
        <f>ROUND('Vendas de Veículos'!BE29*(1-'Frota Nacional 2023'!BE$21),0)</f>
        <v>0</v>
      </c>
      <c r="BF27" s="10">
        <f>ROUND('Vendas de Veículos'!BF29*(1-'Frota Nacional 2023'!BF$21),0)</f>
        <v>0</v>
      </c>
      <c r="BG27" s="10">
        <f>ROUND('Vendas de Veículos'!BG29*(1-'Frota Nacional 2023'!BG$21),0)</f>
        <v>0</v>
      </c>
      <c r="BH27" s="10">
        <f>ROUND('Vendas de Veículos'!BH29*(1-'Frota Nacional 2023'!BH$21),0)</f>
        <v>0</v>
      </c>
      <c r="BI27" s="10">
        <f>ROUND('Vendas de Veículos'!BI29*(1-'Frota Nacional 2023'!BI$21),0)</f>
        <v>0</v>
      </c>
      <c r="BJ27" s="10">
        <f>ROUND('Vendas de Veículos'!BJ29*(1-'Frota Nacional 2023'!BJ$21),0)</f>
        <v>0</v>
      </c>
      <c r="BK27" s="10">
        <f>ROUND('Vendas de Veículos'!BK29*(1-'Frota Nacional 2023'!BK$21),0)</f>
        <v>0</v>
      </c>
      <c r="BL27" s="10">
        <f>ROUND('Vendas de Veículos'!BL29*(1-'Frota Nacional 2023'!BL$21),0)</f>
        <v>1</v>
      </c>
      <c r="BM27" s="10">
        <f>ROUND('Vendas de Veículos'!BM29*(1-'Frota Nacional 2023'!BM$21),0)</f>
        <v>3</v>
      </c>
      <c r="BN27" s="10">
        <f>ROUND('Vendas de Veículos'!BN29*(1-'Frota Nacional 2023'!BN$21),0)</f>
        <v>0</v>
      </c>
      <c r="BO27" s="10">
        <f>ROUND('Vendas de Veículos'!BO29*(1-'Frota Nacional 2023'!BO$21),0)</f>
        <v>1</v>
      </c>
      <c r="BP27" s="10">
        <f>ROUND('Vendas de Veículos'!BP29*(1-'Frota Nacional 2023'!BP$21),0)</f>
        <v>0</v>
      </c>
      <c r="BQ27" s="10">
        <f>ROUND('Vendas de Veículos'!BQ29*(1-'Frota Nacional 2023'!BQ$21),0)</f>
        <v>0</v>
      </c>
      <c r="BR27" s="10">
        <f>ROUND('Vendas de Veículos'!BR29*(1-'Frota Nacional 2023'!BR$21),0)</f>
        <v>1</v>
      </c>
    </row>
    <row r="28" spans="2:70" x14ac:dyDescent="0.35">
      <c r="B28" s="15" t="s">
        <v>22</v>
      </c>
      <c r="C28" s="15" t="s">
        <v>12</v>
      </c>
      <c r="D28" s="11">
        <f>ROUND('Vendas de Veículos'!D30*(1-'Frota Nacional 2023'!D$21),0)</f>
        <v>0</v>
      </c>
      <c r="E28" s="11">
        <f>ROUND('Vendas de Veículos'!E30*(1-'Frota Nacional 2023'!E$21),0)</f>
        <v>0</v>
      </c>
      <c r="F28" s="11">
        <f>ROUND('Vendas de Veículos'!F30*(1-'Frota Nacional 2023'!F$21),0)</f>
        <v>0</v>
      </c>
      <c r="G28" s="11">
        <f>ROUND('Vendas de Veículos'!G30*(1-'Frota Nacional 2023'!G$21),0)</f>
        <v>0</v>
      </c>
      <c r="H28" s="11">
        <f>ROUND('Vendas de Veículos'!H30*(1-'Frota Nacional 2023'!H$21),0)</f>
        <v>0</v>
      </c>
      <c r="I28" s="11">
        <f>ROUND('Vendas de Veículos'!I30*(1-'Frota Nacional 2023'!I$21),0)</f>
        <v>0</v>
      </c>
      <c r="J28" s="11">
        <f>ROUND('Vendas de Veículos'!J30*(1-'Frota Nacional 2023'!J$21),0)</f>
        <v>0</v>
      </c>
      <c r="K28" s="11">
        <f>ROUND('Vendas de Veículos'!K30*(1-'Frota Nacional 2023'!K$21),0)</f>
        <v>0</v>
      </c>
      <c r="L28" s="11">
        <f>ROUND('Vendas de Veículos'!L30*(1-'Frota Nacional 2023'!L$21),0)</f>
        <v>0</v>
      </c>
      <c r="M28" s="11">
        <f>ROUND('Vendas de Veículos'!M30*(1-'Frota Nacional 2023'!M$21),0)</f>
        <v>0</v>
      </c>
      <c r="N28" s="11">
        <f>ROUND('Vendas de Veículos'!N30*(1-'Frota Nacional 2023'!N$21),0)</f>
        <v>0</v>
      </c>
      <c r="O28" s="11">
        <f>ROUND('Vendas de Veículos'!O30*(1-'Frota Nacional 2023'!O$21),0)</f>
        <v>0</v>
      </c>
      <c r="P28" s="11">
        <f>ROUND('Vendas de Veículos'!P30*(1-'Frota Nacional 2023'!P$21),0)</f>
        <v>0</v>
      </c>
      <c r="Q28" s="11">
        <f>ROUND('Vendas de Veículos'!Q30*(1-'Frota Nacional 2023'!Q$21),0)</f>
        <v>0</v>
      </c>
      <c r="R28" s="11">
        <f>ROUND('Vendas de Veículos'!R30*(1-'Frota Nacional 2023'!R$21),0)</f>
        <v>0</v>
      </c>
      <c r="S28" s="11">
        <f>ROUND('Vendas de Veículos'!S30*(1-'Frota Nacional 2023'!S$21),0)</f>
        <v>0</v>
      </c>
      <c r="T28" s="11">
        <f>ROUND('Vendas de Veículos'!T30*(1-'Frota Nacional 2023'!T$21),0)</f>
        <v>0</v>
      </c>
      <c r="U28" s="11">
        <f>ROUND('Vendas de Veículos'!U30*(1-'Frota Nacional 2023'!U$21),0)</f>
        <v>0</v>
      </c>
      <c r="V28" s="11">
        <f>ROUND('Vendas de Veículos'!V30*(1-'Frota Nacional 2023'!V$21),0)</f>
        <v>0</v>
      </c>
      <c r="W28" s="11">
        <f>ROUND('Vendas de Veículos'!W30*(1-'Frota Nacional 2023'!W$21),0)</f>
        <v>0</v>
      </c>
      <c r="X28" s="11">
        <f>ROUND('Vendas de Veículos'!X30*(1-'Frota Nacional 2023'!X$21),0)</f>
        <v>0</v>
      </c>
      <c r="Y28" s="11">
        <f>ROUND('Vendas de Veículos'!Y30*(1-'Frota Nacional 2023'!Y$21),0)</f>
        <v>0</v>
      </c>
      <c r="Z28" s="11">
        <f>ROUND('Vendas de Veículos'!Z30*(1-'Frota Nacional 2023'!Z$21),0)</f>
        <v>0</v>
      </c>
      <c r="AA28" s="11">
        <f>ROUND('Vendas de Veículos'!AA30*(1-'Frota Nacional 2023'!AA$21),0)</f>
        <v>0</v>
      </c>
      <c r="AB28" s="11">
        <f>ROUND('Vendas de Veículos'!AB30*(1-'Frota Nacional 2023'!AB$21),0)</f>
        <v>1</v>
      </c>
      <c r="AC28" s="11">
        <f>ROUND('Vendas de Veículos'!AC30*(1-'Frota Nacional 2023'!AC$21),0)</f>
        <v>1</v>
      </c>
      <c r="AD28" s="11">
        <f>ROUND('Vendas de Veículos'!AD30*(1-'Frota Nacional 2023'!AD$21),0)</f>
        <v>0</v>
      </c>
      <c r="AE28" s="11">
        <f>ROUND('Vendas de Veículos'!AE30*(1-'Frota Nacional 2023'!AE$21),0)</f>
        <v>3</v>
      </c>
      <c r="AF28" s="11">
        <f>ROUND('Vendas de Veículos'!AF30*(1-'Frota Nacional 2023'!AF$21),0)</f>
        <v>0</v>
      </c>
      <c r="AG28" s="11">
        <f>ROUND('Vendas de Veículos'!AG30*(1-'Frota Nacional 2023'!AG$21),0)</f>
        <v>0</v>
      </c>
      <c r="AH28" s="11">
        <f>ROUND('Vendas de Veículos'!AH30*(1-'Frota Nacional 2023'!AH$21),0)</f>
        <v>0</v>
      </c>
      <c r="AI28" s="11">
        <f>ROUND('Vendas de Veículos'!AI30*(1-'Frota Nacional 2023'!AI$21),0)</f>
        <v>0</v>
      </c>
      <c r="AJ28" s="11">
        <f>ROUND('Vendas de Veículos'!AJ30*(1-'Frota Nacional 2023'!AJ$21),0)</f>
        <v>0</v>
      </c>
      <c r="AK28" s="11">
        <f>ROUND('Vendas de Veículos'!AK30*(1-'Frota Nacional 2023'!AK$21),0)</f>
        <v>0</v>
      </c>
      <c r="AL28" s="11">
        <f>ROUND('Vendas de Veículos'!AL30*(1-'Frota Nacional 2023'!AL$21),0)</f>
        <v>0</v>
      </c>
      <c r="AM28" s="11">
        <f>ROUND('Vendas de Veículos'!AM30*(1-'Frota Nacional 2023'!AM$21),0)</f>
        <v>0</v>
      </c>
      <c r="AN28" s="11">
        <f>ROUND('Vendas de Veículos'!AN30*(1-'Frota Nacional 2023'!AN$21),0)</f>
        <v>0</v>
      </c>
      <c r="AO28" s="11">
        <f>ROUND('Vendas de Veículos'!AO30*(1-'Frota Nacional 2023'!AO$21),0)</f>
        <v>0</v>
      </c>
      <c r="AP28" s="11">
        <f>ROUND('Vendas de Veículos'!AP30*(1-'Frota Nacional 2023'!AP$21),0)</f>
        <v>0</v>
      </c>
      <c r="AQ28" s="11">
        <f>ROUND('Vendas de Veículos'!AQ30*(1-'Frota Nacional 2023'!AQ$21),0)</f>
        <v>0</v>
      </c>
      <c r="AR28" s="11">
        <f>ROUND('Vendas de Veículos'!AR30*(1-'Frota Nacional 2023'!AR$21),0)</f>
        <v>0</v>
      </c>
      <c r="AS28" s="11">
        <f>ROUND('Vendas de Veículos'!AS30*(1-'Frota Nacional 2023'!AS$21),0)</f>
        <v>0</v>
      </c>
      <c r="AT28" s="11">
        <f>ROUND('Vendas de Veículos'!AT30*(1-'Frota Nacional 2023'!AT$21),0)</f>
        <v>0</v>
      </c>
      <c r="AU28" s="11">
        <f>ROUND('Vendas de Veículos'!AU30*(1-'Frota Nacional 2023'!AU$21),0)</f>
        <v>0</v>
      </c>
      <c r="AV28" s="11">
        <f>ROUND('Vendas de Veículos'!AV30*(1-'Frota Nacional 2023'!AV$21),0)</f>
        <v>0</v>
      </c>
      <c r="AW28" s="11">
        <f>ROUND('Vendas de Veículos'!AW30*(1-'Frota Nacional 2023'!AW$21),0)</f>
        <v>0</v>
      </c>
      <c r="AX28" s="11">
        <f>ROUND('Vendas de Veículos'!AX30*(1-'Frota Nacional 2023'!AX$21),0)</f>
        <v>0</v>
      </c>
      <c r="AY28" s="11">
        <f>ROUND('Vendas de Veículos'!AY30*(1-'Frota Nacional 2023'!AY$21),0)</f>
        <v>0</v>
      </c>
      <c r="AZ28" s="11">
        <f>ROUND('Vendas de Veículos'!AZ30*(1-'Frota Nacional 2023'!AZ$21),0)</f>
        <v>0</v>
      </c>
      <c r="BA28" s="11">
        <f>ROUND('Vendas de Veículos'!BA30*(1-'Frota Nacional 2023'!BA$21),0)</f>
        <v>0</v>
      </c>
      <c r="BB28" s="11">
        <f>ROUND('Vendas de Veículos'!BB30*(1-'Frota Nacional 2023'!BB$21),0)</f>
        <v>0</v>
      </c>
      <c r="BC28" s="11">
        <f>ROUND('Vendas de Veículos'!BC30*(1-'Frota Nacional 2023'!BC$21),0)</f>
        <v>0</v>
      </c>
      <c r="BD28" s="11">
        <f>ROUND('Vendas de Veículos'!BD30*(1-'Frota Nacional 2023'!BD$21),0)</f>
        <v>0</v>
      </c>
      <c r="BE28" s="11">
        <f>ROUND('Vendas de Veículos'!BE30*(1-'Frota Nacional 2023'!BE$21),0)</f>
        <v>0</v>
      </c>
      <c r="BF28" s="11">
        <f>ROUND('Vendas de Veículos'!BF30*(1-'Frota Nacional 2023'!BF$21),0)</f>
        <v>0</v>
      </c>
      <c r="BG28" s="11">
        <f>ROUND('Vendas de Veículos'!BG30*(1-'Frota Nacional 2023'!BG$21),0)</f>
        <v>0</v>
      </c>
      <c r="BH28" s="11">
        <f>ROUND('Vendas de Veículos'!BH30*(1-'Frota Nacional 2023'!BH$21),0)</f>
        <v>0</v>
      </c>
      <c r="BI28" s="11">
        <f>ROUND('Vendas de Veículos'!BI30*(1-'Frota Nacional 2023'!BI$21),0)</f>
        <v>0</v>
      </c>
      <c r="BJ28" s="11">
        <f>ROUND('Vendas de Veículos'!BJ30*(1-'Frota Nacional 2023'!BJ$21),0)</f>
        <v>0</v>
      </c>
      <c r="BK28" s="11">
        <f>ROUND('Vendas de Veículos'!BK30*(1-'Frota Nacional 2023'!BK$21),0)</f>
        <v>0</v>
      </c>
      <c r="BL28" s="11">
        <f>ROUND('Vendas de Veículos'!BL30*(1-'Frota Nacional 2023'!BL$21),0)</f>
        <v>0</v>
      </c>
      <c r="BM28" s="11">
        <f>ROUND('Vendas de Veículos'!BM30*(1-'Frota Nacional 2023'!BM$21),0)</f>
        <v>0</v>
      </c>
      <c r="BN28" s="11">
        <f>ROUND('Vendas de Veículos'!BN30*(1-'Frota Nacional 2023'!BN$21),0)</f>
        <v>0</v>
      </c>
      <c r="BO28" s="11">
        <f>ROUND('Vendas de Veículos'!BO30*(1-'Frota Nacional 2023'!BO$21),0)</f>
        <v>0</v>
      </c>
      <c r="BP28" s="11">
        <f>ROUND('Vendas de Veículos'!BP30*(1-'Frota Nacional 2023'!BP$21),0)</f>
        <v>0</v>
      </c>
      <c r="BQ28" s="11">
        <f>ROUND('Vendas de Veículos'!BQ30*(1-'Frota Nacional 2023'!BQ$21),0)</f>
        <v>0</v>
      </c>
      <c r="BR28" s="11">
        <f>ROUND('Vendas de Veículos'!BR30*(1-'Frota Nacional 2023'!BR$21),0)</f>
        <v>0</v>
      </c>
    </row>
    <row r="29" spans="2:70" x14ac:dyDescent="0.35">
      <c r="B29" s="15" t="s">
        <v>22</v>
      </c>
      <c r="C29" s="15" t="s">
        <v>14</v>
      </c>
      <c r="D29" s="10">
        <f>ROUND('Vendas de Veículos'!D31*(1-'Frota Nacional 2023'!D$21),0)</f>
        <v>0</v>
      </c>
      <c r="E29" s="10">
        <f>ROUND('Vendas de Veículos'!E31*(1-'Frota Nacional 2023'!E$21),0)</f>
        <v>0</v>
      </c>
      <c r="F29" s="10">
        <f>ROUND('Vendas de Veículos'!F31*(1-'Frota Nacional 2023'!F$21),0)</f>
        <v>0</v>
      </c>
      <c r="G29" s="10">
        <f>ROUND('Vendas de Veículos'!G31*(1-'Frota Nacional 2023'!G$21),0)</f>
        <v>0</v>
      </c>
      <c r="H29" s="10">
        <f>ROUND('Vendas de Veículos'!H31*(1-'Frota Nacional 2023'!H$21),0)</f>
        <v>0</v>
      </c>
      <c r="I29" s="10">
        <f>ROUND('Vendas de Veículos'!I31*(1-'Frota Nacional 2023'!I$21),0)</f>
        <v>0</v>
      </c>
      <c r="J29" s="10">
        <f>ROUND('Vendas de Veículos'!J31*(1-'Frota Nacional 2023'!J$21),0)</f>
        <v>0</v>
      </c>
      <c r="K29" s="10">
        <f>ROUND('Vendas de Veículos'!K31*(1-'Frota Nacional 2023'!K$21),0)</f>
        <v>0</v>
      </c>
      <c r="L29" s="10">
        <f>ROUND('Vendas de Veículos'!L31*(1-'Frota Nacional 2023'!L$21),0)</f>
        <v>0</v>
      </c>
      <c r="M29" s="10">
        <f>ROUND('Vendas de Veículos'!M31*(1-'Frota Nacional 2023'!M$21),0)</f>
        <v>0</v>
      </c>
      <c r="N29" s="10">
        <f>ROUND('Vendas de Veículos'!N31*(1-'Frota Nacional 2023'!N$21),0)</f>
        <v>0</v>
      </c>
      <c r="O29" s="10">
        <f>ROUND('Vendas de Veículos'!O31*(1-'Frota Nacional 2023'!O$21),0)</f>
        <v>0</v>
      </c>
      <c r="P29" s="10">
        <f>ROUND('Vendas de Veículos'!P31*(1-'Frota Nacional 2023'!P$21),0)</f>
        <v>0</v>
      </c>
      <c r="Q29" s="10">
        <f>ROUND('Vendas de Veículos'!Q31*(1-'Frota Nacional 2023'!Q$21),0)</f>
        <v>0</v>
      </c>
      <c r="R29" s="10">
        <f>ROUND('Vendas de Veículos'!R31*(1-'Frota Nacional 2023'!R$21),0)</f>
        <v>0</v>
      </c>
      <c r="S29" s="10">
        <f>ROUND('Vendas de Veículos'!S31*(1-'Frota Nacional 2023'!S$21),0)</f>
        <v>0</v>
      </c>
      <c r="T29" s="10">
        <f>ROUND('Vendas de Veículos'!T31*(1-'Frota Nacional 2023'!T$21),0)</f>
        <v>0</v>
      </c>
      <c r="U29" s="10">
        <f>ROUND('Vendas de Veículos'!U31*(1-'Frota Nacional 2023'!U$21),0)</f>
        <v>0</v>
      </c>
      <c r="V29" s="10">
        <f>ROUND('Vendas de Veículos'!V31*(1-'Frota Nacional 2023'!V$21),0)</f>
        <v>0</v>
      </c>
      <c r="W29" s="10">
        <f>ROUND('Vendas de Veículos'!W31*(1-'Frota Nacional 2023'!W$21),0)</f>
        <v>0</v>
      </c>
      <c r="X29" s="10">
        <f>ROUND('Vendas de Veículos'!X31*(1-'Frota Nacional 2023'!X$21),0)</f>
        <v>0</v>
      </c>
      <c r="Y29" s="10">
        <f>ROUND('Vendas de Veículos'!Y31*(1-'Frota Nacional 2023'!Y$21),0)</f>
        <v>0</v>
      </c>
      <c r="Z29" s="10">
        <f>ROUND('Vendas de Veículos'!Z31*(1-'Frota Nacional 2023'!Z$21),0)</f>
        <v>0</v>
      </c>
      <c r="AA29" s="10">
        <f>ROUND('Vendas de Veículos'!AA31*(1-'Frota Nacional 2023'!AA$21),0)</f>
        <v>0</v>
      </c>
      <c r="AB29" s="10">
        <f>ROUND('Vendas de Veículos'!AB31*(1-'Frota Nacional 2023'!AB$21),0)</f>
        <v>0</v>
      </c>
      <c r="AC29" s="10">
        <f>ROUND('Vendas de Veículos'!AC31*(1-'Frota Nacional 2023'!AC$21),0)</f>
        <v>0</v>
      </c>
      <c r="AD29" s="10">
        <f>ROUND('Vendas de Veículos'!AD31*(1-'Frota Nacional 2023'!AD$21),0)</f>
        <v>0</v>
      </c>
      <c r="AE29" s="10">
        <f>ROUND('Vendas de Veículos'!AE31*(1-'Frota Nacional 2023'!AE$21),0)</f>
        <v>0</v>
      </c>
      <c r="AF29" s="10">
        <f>ROUND('Vendas de Veículos'!AF31*(1-'Frota Nacional 2023'!AF$21),0)</f>
        <v>0</v>
      </c>
      <c r="AG29" s="10">
        <f>ROUND('Vendas de Veículos'!AG31*(1-'Frota Nacional 2023'!AG$21),0)</f>
        <v>0</v>
      </c>
      <c r="AH29" s="10">
        <f>ROUND('Vendas de Veículos'!AH31*(1-'Frota Nacional 2023'!AH$21),0)</f>
        <v>0</v>
      </c>
      <c r="AI29" s="10">
        <f>ROUND('Vendas de Veículos'!AI31*(1-'Frota Nacional 2023'!AI$21),0)</f>
        <v>0</v>
      </c>
      <c r="AJ29" s="10">
        <f>ROUND('Vendas de Veículos'!AJ31*(1-'Frota Nacional 2023'!AJ$21),0)</f>
        <v>0</v>
      </c>
      <c r="AK29" s="10">
        <f>ROUND('Vendas de Veículos'!AK31*(1-'Frota Nacional 2023'!AK$21),0)</f>
        <v>0</v>
      </c>
      <c r="AL29" s="10">
        <f>ROUND('Vendas de Veículos'!AL31*(1-'Frota Nacional 2023'!AL$21),0)</f>
        <v>0</v>
      </c>
      <c r="AM29" s="10">
        <f>ROUND('Vendas de Veículos'!AM31*(1-'Frota Nacional 2023'!AM$21),0)</f>
        <v>0</v>
      </c>
      <c r="AN29" s="10">
        <f>ROUND('Vendas de Veículos'!AN31*(1-'Frota Nacional 2023'!AN$21),0)</f>
        <v>0</v>
      </c>
      <c r="AO29" s="10">
        <f>ROUND('Vendas de Veículos'!AO31*(1-'Frota Nacional 2023'!AO$21),0)</f>
        <v>0</v>
      </c>
      <c r="AP29" s="10">
        <f>ROUND('Vendas de Veículos'!AP31*(1-'Frota Nacional 2023'!AP$21),0)</f>
        <v>0</v>
      </c>
      <c r="AQ29" s="10">
        <f>ROUND('Vendas de Veículos'!AQ31*(1-'Frota Nacional 2023'!AQ$21),0)</f>
        <v>0</v>
      </c>
      <c r="AR29" s="10">
        <f>ROUND('Vendas de Veículos'!AR31*(1-'Frota Nacional 2023'!AR$21),0)</f>
        <v>0</v>
      </c>
      <c r="AS29" s="10">
        <f>ROUND('Vendas de Veículos'!AS31*(1-'Frota Nacional 2023'!AS$21),0)</f>
        <v>0</v>
      </c>
      <c r="AT29" s="10">
        <f>ROUND('Vendas de Veículos'!AT31*(1-'Frota Nacional 2023'!AT$21),0)</f>
        <v>0</v>
      </c>
      <c r="AU29" s="10">
        <f>ROUND('Vendas de Veículos'!AU31*(1-'Frota Nacional 2023'!AU$21),0)</f>
        <v>0</v>
      </c>
      <c r="AV29" s="10">
        <f>ROUND('Vendas de Veículos'!AV31*(1-'Frota Nacional 2023'!AV$21),0)</f>
        <v>0</v>
      </c>
      <c r="AW29" s="10">
        <f>ROUND('Vendas de Veículos'!AW31*(1-'Frota Nacional 2023'!AW$21),0)</f>
        <v>0</v>
      </c>
      <c r="AX29" s="10">
        <f>ROUND('Vendas de Veículos'!AX31*(1-'Frota Nacional 2023'!AX$21),0)</f>
        <v>0</v>
      </c>
      <c r="AY29" s="10">
        <f>ROUND('Vendas de Veículos'!AY31*(1-'Frota Nacional 2023'!AY$21),0)</f>
        <v>0</v>
      </c>
      <c r="AZ29" s="10">
        <f>ROUND('Vendas de Veículos'!AZ31*(1-'Frota Nacional 2023'!AZ$21),0)</f>
        <v>13</v>
      </c>
      <c r="BA29" s="10">
        <f>ROUND('Vendas de Veículos'!BA31*(1-'Frota Nacional 2023'!BA$21),0)</f>
        <v>3</v>
      </c>
      <c r="BB29" s="10">
        <f>ROUND('Vendas de Veículos'!BB31*(1-'Frota Nacional 2023'!BB$21),0)</f>
        <v>2</v>
      </c>
      <c r="BC29" s="10">
        <f>ROUND('Vendas de Veículos'!BC31*(1-'Frota Nacional 2023'!BC$21),0)</f>
        <v>1</v>
      </c>
      <c r="BD29" s="10">
        <f>ROUND('Vendas de Veículos'!BD31*(1-'Frota Nacional 2023'!BD$21),0)</f>
        <v>11</v>
      </c>
      <c r="BE29" s="10">
        <f>ROUND('Vendas de Veículos'!BE31*(1-'Frota Nacional 2023'!BE$21),0)</f>
        <v>3</v>
      </c>
      <c r="BF29" s="10">
        <f>ROUND('Vendas de Veículos'!BF31*(1-'Frota Nacional 2023'!BF$21),0)</f>
        <v>3</v>
      </c>
      <c r="BG29" s="10">
        <f>ROUND('Vendas de Veículos'!BG31*(1-'Frota Nacional 2023'!BG$21),0)</f>
        <v>89</v>
      </c>
      <c r="BH29" s="10">
        <f>ROUND('Vendas de Veículos'!BH31*(1-'Frota Nacional 2023'!BH$21),0)</f>
        <v>114</v>
      </c>
      <c r="BI29" s="10">
        <f>ROUND('Vendas de Veículos'!BI31*(1-'Frota Nacional 2023'!BI$21),0)</f>
        <v>0</v>
      </c>
      <c r="BJ29" s="10">
        <f>ROUND('Vendas de Veículos'!BJ31*(1-'Frota Nacional 2023'!BJ$21),0)</f>
        <v>13</v>
      </c>
      <c r="BK29" s="10">
        <f>ROUND('Vendas de Veículos'!BK31*(1-'Frota Nacional 2023'!BK$21),0)</f>
        <v>15</v>
      </c>
      <c r="BL29" s="10">
        <f>ROUND('Vendas de Veículos'!BL31*(1-'Frota Nacional 2023'!BL$21),0)</f>
        <v>2</v>
      </c>
      <c r="BM29" s="10">
        <f>ROUND('Vendas de Veículos'!BM31*(1-'Frota Nacional 2023'!BM$21),0)</f>
        <v>4</v>
      </c>
      <c r="BN29" s="10">
        <f>ROUND('Vendas de Veículos'!BN31*(1-'Frota Nacional 2023'!BN$21),0)</f>
        <v>37</v>
      </c>
      <c r="BO29" s="10">
        <f>ROUND('Vendas de Veículos'!BO31*(1-'Frota Nacional 2023'!BO$21),0)</f>
        <v>18</v>
      </c>
      <c r="BP29" s="10">
        <f>ROUND('Vendas de Veículos'!BP31*(1-'Frota Nacional 2023'!BP$21),0)</f>
        <v>20</v>
      </c>
      <c r="BQ29" s="10">
        <f>ROUND('Vendas de Veículos'!BQ31*(1-'Frota Nacional 2023'!BQ$21),0)</f>
        <v>35</v>
      </c>
      <c r="BR29" s="10">
        <f>ROUND('Vendas de Veículos'!BR31*(1-'Frota Nacional 2023'!BR$21),0)</f>
        <v>258</v>
      </c>
    </row>
    <row r="30" spans="2:70" x14ac:dyDescent="0.35">
      <c r="B30" s="15" t="s">
        <v>22</v>
      </c>
      <c r="C30" s="15" t="s">
        <v>21</v>
      </c>
      <c r="D30" s="11">
        <f>ROUND('Vendas de Veículos'!D32*(1-'Frota Nacional 2023'!D$21),0)</f>
        <v>0</v>
      </c>
      <c r="E30" s="11">
        <f>ROUND('Vendas de Veículos'!E32*(1-'Frota Nacional 2023'!E$21),0)</f>
        <v>0</v>
      </c>
      <c r="F30" s="11">
        <f>ROUND('Vendas de Veículos'!F32*(1-'Frota Nacional 2023'!F$21),0)</f>
        <v>0</v>
      </c>
      <c r="G30" s="11">
        <f>ROUND('Vendas de Veículos'!G32*(1-'Frota Nacional 2023'!G$21),0)</f>
        <v>0</v>
      </c>
      <c r="H30" s="11">
        <f>ROUND('Vendas de Veículos'!H32*(1-'Frota Nacional 2023'!H$21),0)</f>
        <v>0</v>
      </c>
      <c r="I30" s="11">
        <f>ROUND('Vendas de Veículos'!I32*(1-'Frota Nacional 2023'!I$21),0)</f>
        <v>0</v>
      </c>
      <c r="J30" s="11">
        <f>ROUND('Vendas de Veículos'!J32*(1-'Frota Nacional 2023'!J$21),0)</f>
        <v>0</v>
      </c>
      <c r="K30" s="11">
        <f>ROUND('Vendas de Veículos'!K32*(1-'Frota Nacional 2023'!K$21),0)</f>
        <v>0</v>
      </c>
      <c r="L30" s="11">
        <f>ROUND('Vendas de Veículos'!L32*(1-'Frota Nacional 2023'!L$21),0)</f>
        <v>0</v>
      </c>
      <c r="M30" s="11">
        <f>ROUND('Vendas de Veículos'!M32*(1-'Frota Nacional 2023'!M$21),0)</f>
        <v>0</v>
      </c>
      <c r="N30" s="11">
        <f>ROUND('Vendas de Veículos'!N32*(1-'Frota Nacional 2023'!N$21),0)</f>
        <v>0</v>
      </c>
      <c r="O30" s="11">
        <f>ROUND('Vendas de Veículos'!O32*(1-'Frota Nacional 2023'!O$21),0)</f>
        <v>0</v>
      </c>
      <c r="P30" s="11">
        <f>ROUND('Vendas de Veículos'!P32*(1-'Frota Nacional 2023'!P$21),0)</f>
        <v>0</v>
      </c>
      <c r="Q30" s="11">
        <f>ROUND('Vendas de Veículos'!Q32*(1-'Frota Nacional 2023'!Q$21),0)</f>
        <v>0</v>
      </c>
      <c r="R30" s="11">
        <f>ROUND('Vendas de Veículos'!R32*(1-'Frota Nacional 2023'!R$21),0)</f>
        <v>0</v>
      </c>
      <c r="S30" s="11">
        <f>ROUND('Vendas de Veículos'!S32*(1-'Frota Nacional 2023'!S$21),0)</f>
        <v>0</v>
      </c>
      <c r="T30" s="11">
        <f>ROUND('Vendas de Veículos'!T32*(1-'Frota Nacional 2023'!T$21),0)</f>
        <v>0</v>
      </c>
      <c r="U30" s="11">
        <f>ROUND('Vendas de Veículos'!U32*(1-'Frota Nacional 2023'!U$21),0)</f>
        <v>0</v>
      </c>
      <c r="V30" s="11">
        <f>ROUND('Vendas de Veículos'!V32*(1-'Frota Nacional 2023'!V$21),0)</f>
        <v>0</v>
      </c>
      <c r="W30" s="11">
        <f>ROUND('Vendas de Veículos'!W32*(1-'Frota Nacional 2023'!W$21),0)</f>
        <v>0</v>
      </c>
      <c r="X30" s="11">
        <f>ROUND('Vendas de Veículos'!X32*(1-'Frota Nacional 2023'!X$21),0)</f>
        <v>0</v>
      </c>
      <c r="Y30" s="11">
        <f>ROUND('Vendas de Veículos'!Y32*(1-'Frota Nacional 2023'!Y$21),0)</f>
        <v>0</v>
      </c>
      <c r="Z30" s="11">
        <f>ROUND('Vendas de Veículos'!Z32*(1-'Frota Nacional 2023'!Z$21),0)</f>
        <v>0</v>
      </c>
      <c r="AA30" s="11">
        <f>ROUND('Vendas de Veículos'!AA32*(1-'Frota Nacional 2023'!AA$21),0)</f>
        <v>0</v>
      </c>
      <c r="AB30" s="11">
        <f>ROUND('Vendas de Veículos'!AB32*(1-'Frota Nacional 2023'!AB$21),0)</f>
        <v>0</v>
      </c>
      <c r="AC30" s="11">
        <f>ROUND('Vendas de Veículos'!AC32*(1-'Frota Nacional 2023'!AC$21),0)</f>
        <v>0</v>
      </c>
      <c r="AD30" s="11">
        <f>ROUND('Vendas de Veículos'!AD32*(1-'Frota Nacional 2023'!AD$21),0)</f>
        <v>0</v>
      </c>
      <c r="AE30" s="11">
        <f>ROUND('Vendas de Veículos'!AE32*(1-'Frota Nacional 2023'!AE$21),0)</f>
        <v>0</v>
      </c>
      <c r="AF30" s="11">
        <f>ROUND('Vendas de Veículos'!AF32*(1-'Frota Nacional 2023'!AF$21),0)</f>
        <v>0</v>
      </c>
      <c r="AG30" s="11">
        <f>ROUND('Vendas de Veículos'!AG32*(1-'Frota Nacional 2023'!AG$21),0)</f>
        <v>0</v>
      </c>
      <c r="AH30" s="11">
        <f>ROUND('Vendas de Veículos'!AH32*(1-'Frota Nacional 2023'!AH$21),0)</f>
        <v>0</v>
      </c>
      <c r="AI30" s="11">
        <f>ROUND('Vendas de Veículos'!AI32*(1-'Frota Nacional 2023'!AI$21),0)</f>
        <v>0</v>
      </c>
      <c r="AJ30" s="11">
        <f>ROUND('Vendas de Veículos'!AJ32*(1-'Frota Nacional 2023'!AJ$21),0)</f>
        <v>0</v>
      </c>
      <c r="AK30" s="11">
        <f>ROUND('Vendas de Veículos'!AK32*(1-'Frota Nacional 2023'!AK$21),0)</f>
        <v>0</v>
      </c>
      <c r="AL30" s="11">
        <f>ROUND('Vendas de Veículos'!AL32*(1-'Frota Nacional 2023'!AL$21),0)</f>
        <v>0</v>
      </c>
      <c r="AM30" s="11">
        <f>ROUND('Vendas de Veículos'!AM32*(1-'Frota Nacional 2023'!AM$21),0)</f>
        <v>0</v>
      </c>
      <c r="AN30" s="11">
        <f>ROUND('Vendas de Veículos'!AN32*(1-'Frota Nacional 2023'!AN$21),0)</f>
        <v>0</v>
      </c>
      <c r="AO30" s="11">
        <f>ROUND('Vendas de Veículos'!AO32*(1-'Frota Nacional 2023'!AO$21),0)</f>
        <v>0</v>
      </c>
      <c r="AP30" s="11">
        <f>ROUND('Vendas de Veículos'!AP32*(1-'Frota Nacional 2023'!AP$21),0)</f>
        <v>0</v>
      </c>
      <c r="AQ30" s="11">
        <f>ROUND('Vendas de Veículos'!AQ32*(1-'Frota Nacional 2023'!AQ$21),0)</f>
        <v>0</v>
      </c>
      <c r="AR30" s="11">
        <f>ROUND('Vendas de Veículos'!AR32*(1-'Frota Nacional 2023'!AR$21),0)</f>
        <v>0</v>
      </c>
      <c r="AS30" s="11">
        <f>ROUND('Vendas de Veículos'!AS32*(1-'Frota Nacional 2023'!AS$21),0)</f>
        <v>0</v>
      </c>
      <c r="AT30" s="11">
        <f>ROUND('Vendas de Veículos'!AT32*(1-'Frota Nacional 2023'!AT$21),0)</f>
        <v>0</v>
      </c>
      <c r="AU30" s="11">
        <f>ROUND('Vendas de Veículos'!AU32*(1-'Frota Nacional 2023'!AU$21),0)</f>
        <v>0</v>
      </c>
      <c r="AV30" s="11">
        <f>ROUND('Vendas de Veículos'!AV32*(1-'Frota Nacional 2023'!AV$21),0)</f>
        <v>0</v>
      </c>
      <c r="AW30" s="11">
        <f>ROUND('Vendas de Veículos'!AW32*(1-'Frota Nacional 2023'!AW$21),0)</f>
        <v>0</v>
      </c>
      <c r="AX30" s="11">
        <f>ROUND('Vendas de Veículos'!AX32*(1-'Frota Nacional 2023'!AX$21),0)</f>
        <v>0</v>
      </c>
      <c r="AY30" s="11">
        <f>ROUND('Vendas de Veículos'!AY32*(1-'Frota Nacional 2023'!AY$21),0)</f>
        <v>0</v>
      </c>
      <c r="AZ30" s="11">
        <f>ROUND('Vendas de Veículos'!AZ32*(1-'Frota Nacional 2023'!AZ$21),0)</f>
        <v>4</v>
      </c>
      <c r="BA30" s="11">
        <f>ROUND('Vendas de Veículos'!BA32*(1-'Frota Nacional 2023'!BA$21),0)</f>
        <v>2</v>
      </c>
      <c r="BB30" s="11">
        <f>ROUND('Vendas de Veículos'!BB32*(1-'Frota Nacional 2023'!BB$21),0)</f>
        <v>2</v>
      </c>
      <c r="BC30" s="11">
        <f>ROUND('Vendas de Veículos'!BC32*(1-'Frota Nacional 2023'!BC$21),0)</f>
        <v>0</v>
      </c>
      <c r="BD30" s="11">
        <f>ROUND('Vendas de Veículos'!BD32*(1-'Frota Nacional 2023'!BD$21),0)</f>
        <v>3</v>
      </c>
      <c r="BE30" s="11">
        <f>ROUND('Vendas de Veículos'!BE32*(1-'Frota Nacional 2023'!BE$21),0)</f>
        <v>1</v>
      </c>
      <c r="BF30" s="11">
        <f>ROUND('Vendas de Veículos'!BF32*(1-'Frota Nacional 2023'!BF$21),0)</f>
        <v>0</v>
      </c>
      <c r="BG30" s="11">
        <f>ROUND('Vendas de Veículos'!BG32*(1-'Frota Nacional 2023'!BG$21),0)</f>
        <v>0</v>
      </c>
      <c r="BH30" s="11">
        <f>ROUND('Vendas de Veículos'!BH32*(1-'Frota Nacional 2023'!BH$21),0)</f>
        <v>0</v>
      </c>
      <c r="BI30" s="11">
        <f>ROUND('Vendas de Veículos'!BI32*(1-'Frota Nacional 2023'!BI$21),0)</f>
        <v>0</v>
      </c>
      <c r="BJ30" s="11">
        <f>ROUND('Vendas de Veículos'!BJ32*(1-'Frota Nacional 2023'!BJ$21),0)</f>
        <v>1</v>
      </c>
      <c r="BK30" s="11">
        <f>ROUND('Vendas de Veículos'!BK32*(1-'Frota Nacional 2023'!BK$21),0)</f>
        <v>2</v>
      </c>
      <c r="BL30" s="11">
        <f>ROUND('Vendas de Veículos'!BL32*(1-'Frota Nacional 2023'!BL$21),0)</f>
        <v>0</v>
      </c>
      <c r="BM30" s="11">
        <f>ROUND('Vendas de Veículos'!BM32*(1-'Frota Nacional 2023'!BM$21),0)</f>
        <v>0</v>
      </c>
      <c r="BN30" s="11">
        <f>ROUND('Vendas de Veículos'!BN32*(1-'Frota Nacional 2023'!BN$21),0)</f>
        <v>0</v>
      </c>
      <c r="BO30" s="11">
        <f>ROUND('Vendas de Veículos'!BO32*(1-'Frota Nacional 2023'!BO$21),0)</f>
        <v>0</v>
      </c>
      <c r="BP30" s="11">
        <f>ROUND('Vendas de Veículos'!BP32*(1-'Frota Nacional 2023'!BP$21),0)</f>
        <v>2</v>
      </c>
      <c r="BQ30" s="11">
        <f>ROUND('Vendas de Veículos'!BQ32*(1-'Frota Nacional 2023'!BQ$21),0)</f>
        <v>0</v>
      </c>
      <c r="BR30" s="11">
        <f>ROUND('Vendas de Veículos'!BR32*(1-'Frota Nacional 2023'!BR$21),0)</f>
        <v>0</v>
      </c>
    </row>
    <row r="31" spans="2:70" x14ac:dyDescent="0.35">
      <c r="B31" s="15" t="s">
        <v>22</v>
      </c>
      <c r="C31" s="15" t="s">
        <v>19</v>
      </c>
      <c r="D31" s="11">
        <f>ROUND('Vendas de Veículos'!D33*(1-'Frota Nacional 2023'!D$21),0)</f>
        <v>40</v>
      </c>
      <c r="E31" s="11">
        <f>ROUND('Vendas de Veículos'!E33*(1-'Frota Nacional 2023'!E$21),0)</f>
        <v>77</v>
      </c>
      <c r="F31" s="11">
        <f>ROUND('Vendas de Veículos'!F33*(1-'Frota Nacional 2023'!F$21),0)</f>
        <v>7</v>
      </c>
      <c r="G31" s="11">
        <f>ROUND('Vendas de Veículos'!G33*(1-'Frota Nacional 2023'!G$21),0)</f>
        <v>95</v>
      </c>
      <c r="H31" s="11">
        <f>ROUND('Vendas de Veículos'!H33*(1-'Frota Nacional 2023'!H$21),0)</f>
        <v>9</v>
      </c>
      <c r="I31" s="11">
        <f>ROUND('Vendas de Veículos'!I33*(1-'Frota Nacional 2023'!I$21),0)</f>
        <v>106</v>
      </c>
      <c r="J31" s="11">
        <f>ROUND('Vendas de Veículos'!J33*(1-'Frota Nacional 2023'!J$21),0)</f>
        <v>83</v>
      </c>
      <c r="K31" s="11">
        <f>ROUND('Vendas de Veículos'!K33*(1-'Frota Nacional 2023'!K$21),0)</f>
        <v>101</v>
      </c>
      <c r="L31" s="11">
        <f>ROUND('Vendas de Veículos'!L33*(1-'Frota Nacional 2023'!L$21),0)</f>
        <v>126</v>
      </c>
      <c r="M31" s="11">
        <f>ROUND('Vendas de Veículos'!M33*(1-'Frota Nacional 2023'!M$21),0)</f>
        <v>170</v>
      </c>
      <c r="N31" s="11">
        <f>ROUND('Vendas de Veículos'!N33*(1-'Frota Nacional 2023'!N$21),0)</f>
        <v>245</v>
      </c>
      <c r="O31" s="11">
        <f>ROUND('Vendas de Veículos'!O33*(1-'Frota Nacional 2023'!O$21),0)</f>
        <v>393</v>
      </c>
      <c r="P31" s="11">
        <f>ROUND('Vendas de Veículos'!P33*(1-'Frota Nacional 2023'!P$21),0)</f>
        <v>345</v>
      </c>
      <c r="Q31" s="11">
        <f>ROUND('Vendas de Veículos'!Q33*(1-'Frota Nacional 2023'!Q$21),0)</f>
        <v>3</v>
      </c>
      <c r="R31" s="11">
        <f>ROUND('Vendas de Veículos'!R33*(1-'Frota Nacional 2023'!R$21),0)</f>
        <v>314</v>
      </c>
      <c r="S31" s="11">
        <f>ROUND('Vendas de Veículos'!S33*(1-'Frota Nacional 2023'!S$21),0)</f>
        <v>335</v>
      </c>
      <c r="T31" s="11">
        <f>ROUND('Vendas de Veículos'!T33*(1-'Frota Nacional 2023'!T$21),0)</f>
        <v>549</v>
      </c>
      <c r="U31" s="11">
        <f>ROUND('Vendas de Veículos'!U33*(1-'Frota Nacional 2023'!U$21),0)</f>
        <v>67</v>
      </c>
      <c r="V31" s="11">
        <f>ROUND('Vendas de Veículos'!V33*(1-'Frota Nacional 2023'!V$21),0)</f>
        <v>90</v>
      </c>
      <c r="W31" s="11">
        <f>ROUND('Vendas de Veículos'!W33*(1-'Frota Nacional 2023'!W$21),0)</f>
        <v>1229</v>
      </c>
      <c r="X31" s="11">
        <f>ROUND('Vendas de Veículos'!X33*(1-'Frota Nacional 2023'!X$21),0)</f>
        <v>1465</v>
      </c>
      <c r="Y31" s="11">
        <f>ROUND('Vendas de Veículos'!Y33*(1-'Frota Nacional 2023'!Y$21),0)</f>
        <v>1573</v>
      </c>
      <c r="Z31" s="11">
        <f>ROUND('Vendas de Veículos'!Z33*(1-'Frota Nacional 2023'!Z$21),0)</f>
        <v>1661</v>
      </c>
      <c r="AA31" s="11">
        <f>ROUND('Vendas de Veículos'!AA33*(1-'Frota Nacional 2023'!AA$21),0)</f>
        <v>1806</v>
      </c>
      <c r="AB31" s="11">
        <f>ROUND('Vendas de Veículos'!AB33*(1-'Frota Nacional 2023'!AB$21),0)</f>
        <v>1559</v>
      </c>
      <c r="AC31" s="11">
        <f>ROUND('Vendas de Veículos'!AC33*(1-'Frota Nacional 2023'!AC$21),0)</f>
        <v>1484</v>
      </c>
      <c r="AD31" s="11">
        <f>ROUND('Vendas de Veículos'!AD33*(1-'Frota Nacional 2023'!AD$21),0)</f>
        <v>1315</v>
      </c>
      <c r="AE31" s="11">
        <f>ROUND('Vendas de Veículos'!AE33*(1-'Frota Nacional 2023'!AE$21),0)</f>
        <v>1296</v>
      </c>
      <c r="AF31" s="11">
        <f>ROUND('Vendas de Veículos'!AF33*(1-'Frota Nacional 2023'!AF$21),0)</f>
        <v>1674</v>
      </c>
      <c r="AG31" s="11">
        <f>ROUND('Vendas de Veículos'!AG33*(1-'Frota Nacional 2023'!AG$21),0)</f>
        <v>2151</v>
      </c>
      <c r="AH31" s="11">
        <f>ROUND('Vendas de Veículos'!AH33*(1-'Frota Nacional 2023'!AH$21),0)</f>
        <v>2756</v>
      </c>
      <c r="AI31" s="11">
        <f>ROUND('Vendas de Veículos'!AI33*(1-'Frota Nacional 2023'!AI$21),0)</f>
        <v>3829</v>
      </c>
      <c r="AJ31" s="11">
        <f>ROUND('Vendas de Veículos'!AJ33*(1-'Frota Nacional 2023'!AJ$21),0)</f>
        <v>3017</v>
      </c>
      <c r="AK31" s="11">
        <f>ROUND('Vendas de Veículos'!AK33*(1-'Frota Nacional 2023'!AK$21),0)</f>
        <v>3454</v>
      </c>
      <c r="AL31" s="11">
        <f>ROUND('Vendas de Veículos'!AL33*(1-'Frota Nacional 2023'!AL$21),0)</f>
        <v>6201</v>
      </c>
      <c r="AM31" s="11">
        <f>ROUND('Vendas de Veículos'!AM33*(1-'Frota Nacional 2023'!AM$21),0)</f>
        <v>5406</v>
      </c>
      <c r="AN31" s="11">
        <f>ROUND('Vendas de Veículos'!AN33*(1-'Frota Nacional 2023'!AN$21),0)</f>
        <v>4813</v>
      </c>
      <c r="AO31" s="11">
        <f>ROUND('Vendas de Veículos'!AO33*(1-'Frota Nacional 2023'!AO$21),0)</f>
        <v>5686</v>
      </c>
      <c r="AP31" s="11">
        <f>ROUND('Vendas de Veículos'!AP33*(1-'Frota Nacional 2023'!AP$21),0)</f>
        <v>8365</v>
      </c>
      <c r="AQ31" s="11">
        <f>ROUND('Vendas de Veículos'!AQ33*(1-'Frota Nacional 2023'!AQ$21),0)</f>
        <v>7956</v>
      </c>
      <c r="AR31" s="11">
        <f>ROUND('Vendas de Veículos'!AR33*(1-'Frota Nacional 2023'!AR$21),0)</f>
        <v>8094</v>
      </c>
      <c r="AS31" s="11">
        <f>ROUND('Vendas de Veículos'!AS33*(1-'Frota Nacional 2023'!AS$21),0)</f>
        <v>9096</v>
      </c>
      <c r="AT31" s="11">
        <f>ROUND('Vendas de Veículos'!AT33*(1-'Frota Nacional 2023'!AT$21),0)</f>
        <v>6515</v>
      </c>
      <c r="AU31" s="11">
        <f>ROUND('Vendas de Veículos'!AU33*(1-'Frota Nacional 2023'!AU$21),0)</f>
        <v>10694</v>
      </c>
      <c r="AV31" s="11">
        <f>ROUND('Vendas de Veículos'!AV33*(1-'Frota Nacional 2023'!AV$21),0)</f>
        <v>1147</v>
      </c>
      <c r="AW31" s="11">
        <f>ROUND('Vendas de Veículos'!AW33*(1-'Frota Nacional 2023'!AW$21),0)</f>
        <v>1190</v>
      </c>
      <c r="AX31" s="11">
        <f>ROUND('Vendas de Veículos'!AX33*(1-'Frota Nacional 2023'!AX$21),0)</f>
        <v>12898</v>
      </c>
      <c r="AY31" s="11">
        <f>ROUND('Vendas de Veículos'!AY33*(1-'Frota Nacional 2023'!AY$21),0)</f>
        <v>13105</v>
      </c>
      <c r="AZ31" s="11">
        <f>ROUND('Vendas de Veículos'!AZ33*(1-'Frota Nacional 2023'!AZ$21),0)</f>
        <v>12219</v>
      </c>
      <c r="BA31" s="11">
        <f>ROUND('Vendas de Veículos'!BA33*(1-'Frota Nacional 2023'!BA$21),0)</f>
        <v>16153</v>
      </c>
      <c r="BB31" s="11">
        <f>ROUND('Vendas de Veículos'!BB33*(1-'Frota Nacional 2023'!BB$21),0)</f>
        <v>19593</v>
      </c>
      <c r="BC31" s="11">
        <f>ROUND('Vendas de Veículos'!BC33*(1-'Frota Nacional 2023'!BC$21),0)</f>
        <v>23638</v>
      </c>
      <c r="BD31" s="11">
        <f>ROUND('Vendas de Veículos'!BD33*(1-'Frota Nacional 2023'!BD$21),0)</f>
        <v>20309</v>
      </c>
      <c r="BE31" s="11">
        <f>ROUND('Vendas de Veículos'!BE33*(1-'Frota Nacional 2023'!BE$21),0)</f>
        <v>26078</v>
      </c>
      <c r="BF31" s="11">
        <f>ROUND('Vendas de Veículos'!BF33*(1-'Frota Nacional 2023'!BF$21),0)</f>
        <v>32386</v>
      </c>
      <c r="BG31" s="11">
        <f>ROUND('Vendas de Veículos'!BG33*(1-'Frota Nacional 2023'!BG$21),0)</f>
        <v>2724</v>
      </c>
      <c r="BH31" s="11">
        <f>ROUND('Vendas de Veículos'!BH33*(1-'Frota Nacional 2023'!BH$21),0)</f>
        <v>3160</v>
      </c>
      <c r="BI31" s="11">
        <f>ROUND('Vendas de Veículos'!BI33*(1-'Frota Nacional 2023'!BI$21),0)</f>
        <v>26748</v>
      </c>
      <c r="BJ31" s="11">
        <f>ROUND('Vendas de Veículos'!BJ33*(1-'Frota Nacional 2023'!BJ$21),0)</f>
        <v>16463</v>
      </c>
      <c r="BK31" s="11">
        <f>ROUND('Vendas de Veículos'!BK33*(1-'Frota Nacional 2023'!BK$21),0)</f>
        <v>11000</v>
      </c>
      <c r="BL31" s="11">
        <f>ROUND('Vendas de Veículos'!BL33*(1-'Frota Nacional 2023'!BL$21),0)</f>
        <v>11651</v>
      </c>
      <c r="BM31" s="11">
        <f>ROUND('Vendas de Veículos'!BM33*(1-'Frota Nacional 2023'!BM$21),0)</f>
        <v>14991</v>
      </c>
      <c r="BN31" s="11">
        <f>ROUND('Vendas de Veículos'!BN33*(1-'Frota Nacional 2023'!BN$21),0)</f>
        <v>20825</v>
      </c>
      <c r="BO31" s="11">
        <f>ROUND('Vendas de Veículos'!BO33*(1-'Frota Nacional 2023'!BO$21),0)</f>
        <v>13894</v>
      </c>
      <c r="BP31" s="11">
        <f>ROUND('Vendas de Veículos'!BP33*(1-'Frota Nacional 2023'!BP$21),0)</f>
        <v>1402</v>
      </c>
      <c r="BQ31" s="11">
        <f>ROUND('Vendas de Veículos'!BQ33*(1-'Frota Nacional 2023'!BQ$21),0)</f>
        <v>17312</v>
      </c>
      <c r="BR31" s="11">
        <f>ROUND('Vendas de Veículos'!BR33*(1-'Frota Nacional 2023'!BR$21),0)</f>
        <v>18482</v>
      </c>
    </row>
    <row r="32" spans="2:70" x14ac:dyDescent="0.35">
      <c r="B32" s="2"/>
      <c r="C32" s="3" t="s">
        <v>40</v>
      </c>
      <c r="D32" s="7">
        <f>EXP(-EXP($G$3+$I$3*($D$1-D4)))</f>
        <v>0.99931926704348506</v>
      </c>
      <c r="E32" s="7">
        <f t="shared" ref="E32:BP32" si="2">EXP(-EXP($G$3+$I$3*($D$1-E4)))</f>
        <v>0.99921935530636385</v>
      </c>
      <c r="F32" s="7">
        <f t="shared" si="2"/>
        <v>0.99910478601066999</v>
      </c>
      <c r="G32" s="7">
        <f t="shared" si="2"/>
        <v>0.99897341088848524</v>
      </c>
      <c r="H32" s="7">
        <f t="shared" si="2"/>
        <v>0.9988227674659691</v>
      </c>
      <c r="I32" s="7">
        <f t="shared" si="2"/>
        <v>0.99865003331325297</v>
      </c>
      <c r="J32" s="7">
        <f t="shared" si="2"/>
        <v>0.99845197369778238</v>
      </c>
      <c r="K32" s="7">
        <f t="shared" si="2"/>
        <v>0.99822488171051615</v>
      </c>
      <c r="L32" s="7">
        <f t="shared" si="2"/>
        <v>0.99796450980966256</v>
      </c>
      <c r="M32" s="7">
        <f t="shared" si="2"/>
        <v>0.99766599158730629</v>
      </c>
      <c r="N32" s="7">
        <f t="shared" si="2"/>
        <v>0.99732375240937732</v>
      </c>
      <c r="O32" s="7">
        <f t="shared" si="2"/>
        <v>0.99693140740815389</v>
      </c>
      <c r="P32" s="7">
        <f t="shared" si="2"/>
        <v>0.99648164511846049</v>
      </c>
      <c r="Q32" s="7">
        <f t="shared" si="2"/>
        <v>0.99596609484402432</v>
      </c>
      <c r="R32" s="7">
        <f t="shared" si="2"/>
        <v>0.99537517562002886</v>
      </c>
      <c r="S32" s="7">
        <f t="shared" si="2"/>
        <v>0.99469792440381699</v>
      </c>
      <c r="T32" s="7">
        <f t="shared" si="2"/>
        <v>0.99392180088165549</v>
      </c>
      <c r="U32" s="7">
        <f t="shared" si="2"/>
        <v>0.99303246603143258</v>
      </c>
      <c r="V32" s="7">
        <f t="shared" si="2"/>
        <v>0.99201353133813563</v>
      </c>
      <c r="W32" s="7">
        <f t="shared" si="2"/>
        <v>0.99084627533411584</v>
      </c>
      <c r="X32" s="7">
        <f t="shared" si="2"/>
        <v>0.98950932394817137</v>
      </c>
      <c r="Y32" s="7">
        <f t="shared" si="2"/>
        <v>0.98797829102238655</v>
      </c>
      <c r="Z32" s="7">
        <f t="shared" si="2"/>
        <v>0.98622537532904997</v>
      </c>
      <c r="AA32" s="7">
        <f t="shared" si="2"/>
        <v>0.98421891053992383</v>
      </c>
      <c r="AB32" s="7">
        <f t="shared" si="2"/>
        <v>0.98192286493078851</v>
      </c>
      <c r="AC32" s="7">
        <f t="shared" si="2"/>
        <v>0.97929628823019488</v>
      </c>
      <c r="AD32" s="7">
        <f t="shared" si="2"/>
        <v>0.97629270405320667</v>
      </c>
      <c r="AE32" s="7">
        <f t="shared" si="2"/>
        <v>0.97285944794128898</v>
      </c>
      <c r="AF32" s="7">
        <f t="shared" si="2"/>
        <v>0.96893695334056984</v>
      </c>
      <c r="AG32" s="7">
        <f t="shared" si="2"/>
        <v>0.96445799112211872</v>
      </c>
      <c r="AH32" s="7">
        <f t="shared" si="2"/>
        <v>0.95934687276509312</v>
      </c>
      <c r="AI32" s="7">
        <f t="shared" si="2"/>
        <v>0.95351863343533205</v>
      </c>
      <c r="AJ32" s="7">
        <f t="shared" si="2"/>
        <v>0.94687821931546456</v>
      </c>
      <c r="AK32" s="7">
        <f t="shared" si="2"/>
        <v>0.93931971416360571</v>
      </c>
      <c r="AL32" s="7">
        <f t="shared" si="2"/>
        <v>0.93072565374119087</v>
      </c>
      <c r="AM32" s="7">
        <f t="shared" si="2"/>
        <v>0.92096649403535658</v>
      </c>
      <c r="AN32" s="7">
        <f t="shared" si="2"/>
        <v>0.90990032066991677</v>
      </c>
      <c r="AO32" s="7">
        <f t="shared" si="2"/>
        <v>0.89737291300825173</v>
      </c>
      <c r="AP32" s="7">
        <f t="shared" si="2"/>
        <v>0.88321830740738239</v>
      </c>
      <c r="AQ32" s="7">
        <f t="shared" si="2"/>
        <v>0.86726003961592757</v>
      </c>
      <c r="AR32" s="7">
        <f t="shared" si="2"/>
        <v>0.84931328534446748</v>
      </c>
      <c r="AS32" s="7">
        <f t="shared" si="2"/>
        <v>0.82918815822840697</v>
      </c>
      <c r="AT32" s="7">
        <f t="shared" si="2"/>
        <v>0.80669446150818402</v>
      </c>
      <c r="AU32" s="7">
        <f t="shared" si="2"/>
        <v>0.78164821684245012</v>
      </c>
      <c r="AV32" s="7">
        <f t="shared" si="2"/>
        <v>0.75388030021795338</v>
      </c>
      <c r="AW32" s="7">
        <f t="shared" si="2"/>
        <v>0.7232474858644018</v>
      </c>
      <c r="AX32" s="7">
        <f t="shared" si="2"/>
        <v>0.68964611413565224</v>
      </c>
      <c r="AY32" s="7">
        <f t="shared" si="2"/>
        <v>0.65302843296223179</v>
      </c>
      <c r="AZ32" s="7">
        <f t="shared" si="2"/>
        <v>0.61342138540010138</v>
      </c>
      <c r="BA32" s="7">
        <f t="shared" si="2"/>
        <v>0.57094719884623257</v>
      </c>
      <c r="BB32" s="7">
        <f t="shared" si="2"/>
        <v>0.52584455356868054</v>
      </c>
      <c r="BC32" s="7">
        <f t="shared" si="2"/>
        <v>0.47848836957560087</v>
      </c>
      <c r="BD32" s="7">
        <f t="shared" si="2"/>
        <v>0.42940539280525503</v>
      </c>
      <c r="BE32" s="7">
        <f t="shared" si="2"/>
        <v>0.37928189159250653</v>
      </c>
      <c r="BF32" s="7">
        <f t="shared" si="2"/>
        <v>0.32895909195614254</v>
      </c>
      <c r="BG32" s="7">
        <f t="shared" si="2"/>
        <v>0.2794117931754857</v>
      </c>
      <c r="BH32" s="7">
        <f t="shared" si="2"/>
        <v>0.23170631579006803</v>
      </c>
      <c r="BI32" s="7">
        <f t="shared" si="2"/>
        <v>0.18693596978845631</v>
      </c>
      <c r="BJ32" s="7">
        <f t="shared" si="2"/>
        <v>0.14613588994476942</v>
      </c>
      <c r="BK32" s="7">
        <f t="shared" si="2"/>
        <v>0.11018429293770678</v>
      </c>
      <c r="BL32" s="7">
        <f t="shared" si="2"/>
        <v>7.9703225387389706E-2</v>
      </c>
      <c r="BM32" s="7">
        <f t="shared" si="2"/>
        <v>5.4977075811719761E-2</v>
      </c>
      <c r="BN32" s="7">
        <f t="shared" si="2"/>
        <v>3.5909126302346613E-2</v>
      </c>
      <c r="BO32" s="7">
        <f t="shared" si="2"/>
        <v>2.203272632438022E-2</v>
      </c>
      <c r="BP32" s="7">
        <f t="shared" si="2"/>
        <v>1.2582994808545227E-2</v>
      </c>
      <c r="BQ32" s="7">
        <f>EXP(-EXP($G$3+$I$3*($D$1-BQ4)))</f>
        <v>6.618793365645346E-3</v>
      </c>
      <c r="BR32" s="7">
        <f>EXP(-EXP($G$3+$I$3*($D$1-BR4)))</f>
        <v>3.168165149053243E-3</v>
      </c>
    </row>
    <row r="33" spans="2:70" x14ac:dyDescent="0.35">
      <c r="B33" s="24" t="s">
        <v>36</v>
      </c>
      <c r="C33" s="24" t="s">
        <v>37</v>
      </c>
      <c r="D33" s="25">
        <f>ROUND('Vendas de Veículos'!D35*(1-'Frota Nacional 2023'!D$32),0)</f>
        <v>0</v>
      </c>
      <c r="E33" s="25">
        <f>ROUND('Vendas de Veículos'!E35*(1-'Frota Nacional 2023'!E$32),0)</f>
        <v>0</v>
      </c>
      <c r="F33" s="25">
        <f>ROUND('Vendas de Veículos'!F35*(1-'Frota Nacional 2023'!F$32),0)</f>
        <v>0</v>
      </c>
      <c r="G33" s="25">
        <f>ROUND('Vendas de Veículos'!G35*(1-'Frota Nacional 2023'!G$32),0)</f>
        <v>0</v>
      </c>
      <c r="H33" s="25">
        <f>ROUND('Vendas de Veículos'!H35*(1-'Frota Nacional 2023'!H$32),0)</f>
        <v>0</v>
      </c>
      <c r="I33" s="25">
        <f>ROUND('Vendas de Veículos'!I35*(1-'Frota Nacional 2023'!I$32),0)</f>
        <v>0</v>
      </c>
      <c r="J33" s="25">
        <f>ROUND('Vendas de Veículos'!J35*(1-'Frota Nacional 2023'!J$32),0)</f>
        <v>0</v>
      </c>
      <c r="K33" s="25">
        <f>ROUND('Vendas de Veículos'!K35*(1-'Frota Nacional 2023'!K$32),0)</f>
        <v>0</v>
      </c>
      <c r="L33" s="25">
        <f>ROUND('Vendas de Veículos'!L35*(1-'Frota Nacional 2023'!L$32),0)</f>
        <v>0</v>
      </c>
      <c r="M33" s="25">
        <f>ROUND('Vendas de Veículos'!M35*(1-'Frota Nacional 2023'!M$32),0)</f>
        <v>0</v>
      </c>
      <c r="N33" s="25">
        <f>ROUND('Vendas de Veículos'!N35*(1-'Frota Nacional 2023'!N$32),0)</f>
        <v>0</v>
      </c>
      <c r="O33" s="25">
        <f>ROUND('Vendas de Veículos'!O35*(1-'Frota Nacional 2023'!O$32),0)</f>
        <v>0</v>
      </c>
      <c r="P33" s="25">
        <f>ROUND('Vendas de Veículos'!P35*(1-'Frota Nacional 2023'!P$32),0)</f>
        <v>0</v>
      </c>
      <c r="Q33" s="25">
        <f>ROUND('Vendas de Veículos'!Q35*(1-'Frota Nacional 2023'!Q$32),0)</f>
        <v>0</v>
      </c>
      <c r="R33" s="25">
        <f>ROUND('Vendas de Veículos'!R35*(1-'Frota Nacional 2023'!R$32),0)</f>
        <v>0</v>
      </c>
      <c r="S33" s="25">
        <f>ROUND('Vendas de Veículos'!S35*(1-'Frota Nacional 2023'!S$32),0)</f>
        <v>0</v>
      </c>
      <c r="T33" s="25">
        <f>ROUND('Vendas de Veículos'!T35*(1-'Frota Nacional 2023'!T$32),0)</f>
        <v>0</v>
      </c>
      <c r="U33" s="25">
        <f>ROUND('Vendas de Veículos'!U35*(1-'Frota Nacional 2023'!U$32),0)</f>
        <v>0</v>
      </c>
      <c r="V33" s="25">
        <f>ROUND('Vendas de Veículos'!V35*(1-'Frota Nacional 2023'!V$32),0)</f>
        <v>0</v>
      </c>
      <c r="W33" s="25">
        <f>ROUND('Vendas de Veículos'!W35*(1-'Frota Nacional 2023'!W$32),0)</f>
        <v>22</v>
      </c>
      <c r="X33" s="25">
        <f>ROUND('Vendas de Veículos'!X35*(1-'Frota Nacional 2023'!X$32),0)</f>
        <v>312</v>
      </c>
      <c r="Y33" s="25">
        <f>ROUND('Vendas de Veículos'!Y35*(1-'Frota Nacional 2023'!Y$32),0)</f>
        <v>388</v>
      </c>
      <c r="Z33" s="25">
        <f>ROUND('Vendas de Veículos'!Z35*(1-'Frota Nacional 2023'!Z$32),0)</f>
        <v>721</v>
      </c>
      <c r="AA33" s="25">
        <f>ROUND('Vendas de Veículos'!AA35*(1-'Frota Nacional 2023'!AA$32),0)</f>
        <v>1237</v>
      </c>
      <c r="AB33" s="25">
        <f>ROUND('Vendas de Veículos'!AB35*(1-'Frota Nacional 2023'!AB$32),0)</f>
        <v>2072</v>
      </c>
      <c r="AC33" s="25">
        <f>ROUND('Vendas de Veículos'!AC35*(1-'Frota Nacional 2023'!AC$32),0)</f>
        <v>3437</v>
      </c>
      <c r="AD33" s="25">
        <f>ROUND('Vendas de Veículos'!AD35*(1-'Frota Nacional 2023'!AD$32),0)</f>
        <v>4469</v>
      </c>
      <c r="AE33" s="25">
        <f>ROUND('Vendas de Veículos'!AE35*(1-'Frota Nacional 2023'!AE$32),0)</f>
        <v>3523</v>
      </c>
      <c r="AF33" s="25">
        <f>ROUND('Vendas de Veículos'!AF35*(1-'Frota Nacional 2023'!AF$32),0)</f>
        <v>3621</v>
      </c>
      <c r="AG33" s="25">
        <f>ROUND('Vendas de Veículos'!AG35*(1-'Frota Nacional 2023'!AG$32),0)</f>
        <v>4092</v>
      </c>
      <c r="AH33" s="25">
        <f>ROUND('Vendas de Veículos'!AH35*(1-'Frota Nacional 2023'!AH$32),0)</f>
        <v>5341</v>
      </c>
      <c r="AI33" s="25">
        <f>ROUND('Vendas de Veículos'!AI35*(1-'Frota Nacional 2023'!AI$32),0)</f>
        <v>6399</v>
      </c>
      <c r="AJ33" s="25">
        <f>ROUND('Vendas de Veículos'!AJ35*(1-'Frota Nacional 2023'!AJ$32),0)</f>
        <v>7470</v>
      </c>
      <c r="AK33" s="25">
        <f>ROUND('Vendas de Veículos'!AK35*(1-'Frota Nacional 2023'!AK$32),0)</f>
        <v>7477</v>
      </c>
      <c r="AL33" s="25">
        <f>ROUND('Vendas de Veículos'!AL35*(1-'Frota Nacional 2023'!AL$32),0)</f>
        <v>6658</v>
      </c>
      <c r="AM33" s="25">
        <f>ROUND('Vendas de Veículos'!AM35*(1-'Frota Nacional 2023'!AM$32),0)</f>
        <v>9893</v>
      </c>
      <c r="AN33" s="25">
        <f>ROUND('Vendas de Veículos'!AN35*(1-'Frota Nacional 2023'!AN$32),0)</f>
        <v>6215</v>
      </c>
      <c r="AO33" s="25">
        <f>ROUND('Vendas de Veículos'!AO35*(1-'Frota Nacional 2023'!AO$32),0)</f>
        <v>13046</v>
      </c>
      <c r="AP33" s="25">
        <f>ROUND('Vendas de Veículos'!AP35*(1-'Frota Nacional 2023'!AP$32),0)</f>
        <v>24308</v>
      </c>
      <c r="AQ33" s="25">
        <f>ROUND('Vendas de Veículos'!AQ35*(1-'Frota Nacional 2023'!AQ$32),0)</f>
        <v>38385</v>
      </c>
      <c r="AR33" s="25">
        <f>ROUND('Vendas de Veículos'!AR35*(1-'Frota Nacional 2023'!AR$32),0)</f>
        <v>55785</v>
      </c>
      <c r="AS33" s="25">
        <f>ROUND('Vendas de Veículos'!AS35*(1-'Frota Nacional 2023'!AS$32),0)</f>
        <v>77076</v>
      </c>
      <c r="AT33" s="25">
        <f>ROUND('Vendas de Veículos'!AT35*(1-'Frota Nacional 2023'!AT$32),0)</f>
        <v>103741</v>
      </c>
      <c r="AU33" s="25">
        <f>ROUND('Vendas de Veículos'!AU35*(1-'Frota Nacional 2023'!AU$32),0)</f>
        <v>135839</v>
      </c>
      <c r="AV33" s="25">
        <f>ROUND('Vendas de Veículos'!AV35*(1-'Frota Nacional 2023'!AV$32),0)</f>
        <v>174142</v>
      </c>
      <c r="AW33" s="25">
        <f>ROUND('Vendas de Veículos'!AW35*(1-'Frota Nacional 2023'!AW$32),0)</f>
        <v>219462</v>
      </c>
      <c r="AX33" s="25">
        <f>ROUND('Vendas de Veículos'!AX35*(1-'Frota Nacional 2023'!AX$32),0)</f>
        <v>256156</v>
      </c>
      <c r="AY33" s="25">
        <f>ROUND('Vendas de Veículos'!AY35*(1-'Frota Nacional 2023'!AY$32),0)</f>
        <v>304679</v>
      </c>
      <c r="AZ33" s="25">
        <f>ROUND('Vendas de Veículos'!AZ35*(1-'Frota Nacional 2023'!AZ$32),0)</f>
        <v>389335</v>
      </c>
      <c r="BA33" s="25">
        <f>ROUND('Vendas de Veículos'!BA35*(1-'Frota Nacional 2023'!BA$32),0)</f>
        <v>544967</v>
      </c>
      <c r="BB33" s="25">
        <f>ROUND('Vendas de Veículos'!BB35*(1-'Frota Nacional 2023'!BB$32),0)</f>
        <v>803464</v>
      </c>
      <c r="BC33" s="25">
        <f>ROUND('Vendas de Veículos'!BC35*(1-'Frota Nacional 2023'!BC$32),0)</f>
        <v>1004201</v>
      </c>
      <c r="BD33" s="25">
        <f>ROUND('Vendas de Veículos'!BD35*(1-'Frota Nacional 2023'!BD$32),0)</f>
        <v>918457</v>
      </c>
      <c r="BE33" s="25">
        <f>ROUND('Vendas de Veículos'!BE35*(1-'Frota Nacional 2023'!BE$32),0)</f>
        <v>1120086</v>
      </c>
      <c r="BF33" s="25">
        <f>ROUND('Vendas de Veículos'!BF35*(1-'Frota Nacional 2023'!BF$32),0)</f>
        <v>1302184</v>
      </c>
      <c r="BG33" s="25">
        <f>ROUND('Vendas de Veículos'!BG35*(1-'Frota Nacional 2023'!BG$32),0)</f>
        <v>1179886</v>
      </c>
      <c r="BH33" s="25">
        <f>ROUND('Vendas de Veículos'!BH35*(1-'Frota Nacional 2023'!BH$32),0)</f>
        <v>1164404</v>
      </c>
      <c r="BI33" s="25">
        <f>ROUND('Vendas de Veículos'!BI35*(1-'Frota Nacional 2023'!BI$32),0)</f>
        <v>1162390</v>
      </c>
      <c r="BJ33" s="25">
        <f>ROUND('Vendas de Veículos'!BJ35*(1-'Frota Nacional 2023'!BJ$32),0)</f>
        <v>1045639</v>
      </c>
      <c r="BK33" s="25">
        <f>ROUND('Vendas de Veículos'!BK35*(1-'Frota Nacional 2023'!BK$32),0)</f>
        <v>800650</v>
      </c>
      <c r="BL33" s="25">
        <f>ROUND('Vendas de Veículos'!BL35*(1-'Frota Nacional 2023'!BL$32),0)</f>
        <v>783185</v>
      </c>
      <c r="BM33" s="25">
        <f>ROUND('Vendas de Veículos'!BM35*(1-'Frota Nacional 2023'!BM$32),0)</f>
        <v>888424</v>
      </c>
      <c r="BN33" s="25">
        <f>ROUND('Vendas de Veículos'!BN35*(1-'Frota Nacional 2023'!BN$32),0)</f>
        <v>1038551</v>
      </c>
      <c r="BO33" s="25">
        <f>ROUND('Vendas de Veículos'!BO35*(1-'Frota Nacional 2023'!BO$32),0)</f>
        <v>894994</v>
      </c>
      <c r="BP33" s="25">
        <f>ROUND('Vendas de Veículos'!BP35*(1-'Frota Nacional 2023'!BP$32),0)</f>
        <v>1142220</v>
      </c>
      <c r="BQ33" s="25">
        <f>ROUND('Vendas de Veículos'!BQ35*(1-'Frota Nacional 2023'!BQ$32),0)</f>
        <v>1352927</v>
      </c>
      <c r="BR33" s="25">
        <f>ROUND('Vendas de Veículos'!BR35*(1-'Frota Nacional 2023'!BR$32),0)</f>
        <v>1398355</v>
      </c>
    </row>
    <row r="34" spans="2:70" x14ac:dyDescent="0.35">
      <c r="B34" s="24" t="s">
        <v>36</v>
      </c>
      <c r="C34" s="24" t="s">
        <v>10</v>
      </c>
      <c r="D34" s="26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>
        <f>ROUND('Vendas de Veículos'!W36*(1-'Frota Nacional 2023'!W$32),0)</f>
        <v>22</v>
      </c>
      <c r="X34" s="25">
        <f>ROUND('Vendas de Veículos'!X36*(1-'Frota Nacional 2023'!X$32),0)</f>
        <v>312</v>
      </c>
      <c r="Y34" s="25">
        <f>ROUND('Vendas de Veículos'!Y36*(1-'Frota Nacional 2023'!Y$32),0)</f>
        <v>388</v>
      </c>
      <c r="Z34" s="25">
        <f>ROUND('Vendas de Veículos'!Z36*(1-'Frota Nacional 2023'!Z$32),0)</f>
        <v>721</v>
      </c>
      <c r="AA34" s="25">
        <f>ROUND('Vendas de Veículos'!AA36*(1-'Frota Nacional 2023'!AA$32),0)</f>
        <v>1237</v>
      </c>
      <c r="AB34" s="25">
        <f>ROUND('Vendas de Veículos'!AB36*(1-'Frota Nacional 2023'!AB$32),0)</f>
        <v>2072</v>
      </c>
      <c r="AC34" s="25">
        <f>ROUND('Vendas de Veículos'!AC36*(1-'Frota Nacional 2023'!AC$32),0)</f>
        <v>3437</v>
      </c>
      <c r="AD34" s="25">
        <f>ROUND('Vendas de Veículos'!AD36*(1-'Frota Nacional 2023'!AD$32),0)</f>
        <v>4469</v>
      </c>
      <c r="AE34" s="25">
        <f>ROUND('Vendas de Veículos'!AE36*(1-'Frota Nacional 2023'!AE$32),0)</f>
        <v>3523</v>
      </c>
      <c r="AF34" s="25">
        <f>ROUND('Vendas de Veículos'!AF36*(1-'Frota Nacional 2023'!AF$32),0)</f>
        <v>3621</v>
      </c>
      <c r="AG34" s="25">
        <f>ROUND('Vendas de Veículos'!AG36*(1-'Frota Nacional 2023'!AG$32),0)</f>
        <v>4092</v>
      </c>
      <c r="AH34" s="25">
        <f>ROUND('Vendas de Veículos'!AH36*(1-'Frota Nacional 2023'!AH$32),0)</f>
        <v>5341</v>
      </c>
      <c r="AI34" s="25">
        <f>ROUND('Vendas de Veículos'!AI36*(1-'Frota Nacional 2023'!AI$32),0)</f>
        <v>6399</v>
      </c>
      <c r="AJ34" s="25">
        <f>ROUND('Vendas de Veículos'!AJ36*(1-'Frota Nacional 2023'!AJ$32),0)</f>
        <v>7470</v>
      </c>
      <c r="AK34" s="25">
        <f>ROUND('Vendas de Veículos'!AK36*(1-'Frota Nacional 2023'!AK$32),0)</f>
        <v>7477</v>
      </c>
      <c r="AL34" s="25">
        <f>ROUND('Vendas de Veículos'!AL36*(1-'Frota Nacional 2023'!AL$32),0)</f>
        <v>6658</v>
      </c>
      <c r="AM34" s="25">
        <f>ROUND('Vendas de Veículos'!AM36*(1-'Frota Nacional 2023'!AM$32),0)</f>
        <v>9893</v>
      </c>
      <c r="AN34" s="25">
        <f>ROUND('Vendas de Veículos'!AN36*(1-'Frota Nacional 2023'!AN$32),0)</f>
        <v>6215</v>
      </c>
      <c r="AO34" s="25">
        <f>ROUND('Vendas de Veículos'!AO36*(1-'Frota Nacional 2023'!AO$32),0)</f>
        <v>13046</v>
      </c>
      <c r="AP34" s="25">
        <f>ROUND('Vendas de Veículos'!AP36*(1-'Frota Nacional 2023'!AP$32),0)</f>
        <v>24308</v>
      </c>
      <c r="AQ34" s="25">
        <f>ROUND('Vendas de Veículos'!AQ36*(1-'Frota Nacional 2023'!AQ$32),0)</f>
        <v>38385</v>
      </c>
      <c r="AR34" s="25">
        <f>ROUND('Vendas de Veículos'!AR36*(1-'Frota Nacional 2023'!AR$32),0)</f>
        <v>55785</v>
      </c>
      <c r="AS34" s="25">
        <f>ROUND('Vendas de Veículos'!AS36*(1-'Frota Nacional 2023'!AS$32),0)</f>
        <v>77076</v>
      </c>
      <c r="AT34" s="25">
        <f>ROUND('Vendas de Veículos'!AT36*(1-'Frota Nacional 2023'!AT$32),0)</f>
        <v>103741</v>
      </c>
      <c r="AU34" s="25">
        <f>ROUND('Vendas de Veículos'!AU36*(1-'Frota Nacional 2023'!AU$32),0)</f>
        <v>135839</v>
      </c>
      <c r="AV34" s="25">
        <f>ROUND('Vendas de Veículos'!AV36*(1-'Frota Nacional 2023'!AV$32),0)</f>
        <v>174142</v>
      </c>
      <c r="AW34" s="25">
        <f>ROUND('Vendas de Veículos'!AW36*(1-'Frota Nacional 2023'!AW$32),0)</f>
        <v>219462</v>
      </c>
      <c r="AX34" s="25">
        <f>ROUND('Vendas de Veículos'!AX36*(1-'Frota Nacional 2023'!AX$32),0)</f>
        <v>256156</v>
      </c>
      <c r="AY34" s="25">
        <f>ROUND('Vendas de Veículos'!AY36*(1-'Frota Nacional 2023'!AY$32),0)</f>
        <v>304679</v>
      </c>
      <c r="AZ34" s="25">
        <f>ROUND('Vendas de Veículos'!AZ36*(1-'Frota Nacional 2023'!AZ$32),0)</f>
        <v>389335</v>
      </c>
      <c r="BA34" s="25">
        <f>ROUND('Vendas de Veículos'!BA36*(1-'Frota Nacional 2023'!BA$32),0)</f>
        <v>544967</v>
      </c>
      <c r="BB34" s="25">
        <f>ROUND('Vendas de Veículos'!BB36*(1-'Frota Nacional 2023'!BB$32),0)</f>
        <v>803464</v>
      </c>
      <c r="BC34" s="25">
        <f>ROUND('Vendas de Veículos'!BC36*(1-'Frota Nacional 2023'!BC$32),0)</f>
        <v>1004201</v>
      </c>
      <c r="BD34" s="25">
        <f>ROUND('Vendas de Veículos'!BD36*(1-'Frota Nacional 2023'!BD$32),0)</f>
        <v>826611</v>
      </c>
      <c r="BE34" s="25">
        <f>ROUND('Vendas de Veículos'!BE36*(1-'Frota Nacional 2023'!BE$32),0)</f>
        <v>896069</v>
      </c>
      <c r="BF34" s="25">
        <f>ROUND('Vendas de Veículos'!BF36*(1-'Frota Nacional 2023'!BF$32),0)</f>
        <v>911529</v>
      </c>
      <c r="BG34" s="25">
        <f>ROUND('Vendas de Veículos'!BG36*(1-'Frota Nacional 2023'!BG$32),0)</f>
        <v>707932</v>
      </c>
      <c r="BH34" s="25">
        <f>ROUND('Vendas de Veículos'!BH36*(1-'Frota Nacional 2023'!BH$32),0)</f>
        <v>549286</v>
      </c>
      <c r="BI34" s="25">
        <f>ROUND('Vendas de Veículos'!BI36*(1-'Frota Nacional 2023'!BI$32),0)</f>
        <v>548337</v>
      </c>
      <c r="BJ34" s="25">
        <f>ROUND('Vendas de Veículos'!BJ36*(1-'Frota Nacional 2023'!BJ$32),0)</f>
        <v>493052</v>
      </c>
      <c r="BK34" s="25">
        <f>ROUND('Vendas de Veículos'!BK36*(1-'Frota Nacional 2023'!BK$32),0)</f>
        <v>377372</v>
      </c>
      <c r="BL34" s="25">
        <f>ROUND('Vendas de Veículos'!BL36*(1-'Frota Nacional 2023'!BL$32),0)</f>
        <v>369453</v>
      </c>
      <c r="BM34" s="25">
        <f>ROUND('Vendas de Veículos'!BM36*(1-'Frota Nacional 2023'!BM$32),0)</f>
        <v>417639</v>
      </c>
      <c r="BN34" s="25">
        <f>ROUND('Vendas de Veículos'!BN36*(1-'Frota Nacional 2023'!BN$32),0)</f>
        <v>467348</v>
      </c>
      <c r="BO34" s="25">
        <f>ROUND('Vendas de Veículos'!BO36*(1-'Frota Nacional 2023'!BO$32),0)</f>
        <v>375897</v>
      </c>
      <c r="BP34" s="25">
        <f>ROUND('Vendas de Veículos'!BP36*(1-'Frota Nacional 2023'!BP$32),0)</f>
        <v>438665</v>
      </c>
      <c r="BQ34" s="25">
        <f>ROUND('Vendas de Veículos'!BQ36*(1-'Frota Nacional 2023'!BQ$32),0)</f>
        <v>519585</v>
      </c>
      <c r="BR34" s="25">
        <f>ROUND('Vendas de Veículos'!BR36*(1-'Frota Nacional 2023'!BR$32),0)</f>
        <v>534172</v>
      </c>
    </row>
    <row r="35" spans="2:70" x14ac:dyDescent="0.35">
      <c r="B35" s="24" t="s">
        <v>36</v>
      </c>
      <c r="C35" s="24" t="s">
        <v>38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>
        <f>ROUND('Vendas de Veículos'!W37*(1-'Frota Nacional 2023'!W$32),0)</f>
        <v>0</v>
      </c>
      <c r="X35" s="25">
        <f>ROUND('Vendas de Veículos'!X37*(1-'Frota Nacional 2023'!X$32),0)</f>
        <v>0</v>
      </c>
      <c r="Y35" s="25">
        <f>ROUND('Vendas de Veículos'!Y37*(1-'Frota Nacional 2023'!Y$32),0)</f>
        <v>0</v>
      </c>
      <c r="Z35" s="25">
        <f>ROUND('Vendas de Veículos'!Z37*(1-'Frota Nacional 2023'!Z$32),0)</f>
        <v>0</v>
      </c>
      <c r="AA35" s="25">
        <f>ROUND('Vendas de Veículos'!AA37*(1-'Frota Nacional 2023'!AA$32),0)</f>
        <v>0</v>
      </c>
      <c r="AB35" s="25">
        <f>ROUND('Vendas de Veículos'!AB37*(1-'Frota Nacional 2023'!AB$32),0)</f>
        <v>0</v>
      </c>
      <c r="AC35" s="25">
        <f>ROUND('Vendas de Veículos'!AC37*(1-'Frota Nacional 2023'!AC$32),0)</f>
        <v>0</v>
      </c>
      <c r="AD35" s="25">
        <f>ROUND('Vendas de Veículos'!AD37*(1-'Frota Nacional 2023'!AD$32),0)</f>
        <v>0</v>
      </c>
      <c r="AE35" s="25">
        <f>ROUND('Vendas de Veículos'!AE37*(1-'Frota Nacional 2023'!AE$32),0)</f>
        <v>0</v>
      </c>
      <c r="AF35" s="25">
        <f>ROUND('Vendas de Veículos'!AF37*(1-'Frota Nacional 2023'!AF$32),0)</f>
        <v>0</v>
      </c>
      <c r="AG35" s="25">
        <f>ROUND('Vendas de Veículos'!AG37*(1-'Frota Nacional 2023'!AG$32),0)</f>
        <v>0</v>
      </c>
      <c r="AH35" s="25">
        <f>ROUND('Vendas de Veículos'!AH37*(1-'Frota Nacional 2023'!AH$32),0)</f>
        <v>0</v>
      </c>
      <c r="AI35" s="25">
        <f>ROUND('Vendas de Veículos'!AI37*(1-'Frota Nacional 2023'!AI$32),0)</f>
        <v>0</v>
      </c>
      <c r="AJ35" s="25">
        <f>ROUND('Vendas de Veículos'!AJ37*(1-'Frota Nacional 2023'!AJ$32),0)</f>
        <v>0</v>
      </c>
      <c r="AK35" s="25">
        <f>ROUND('Vendas de Veículos'!AK37*(1-'Frota Nacional 2023'!AK$32),0)</f>
        <v>0</v>
      </c>
      <c r="AL35" s="25">
        <f>ROUND('Vendas de Veículos'!AL37*(1-'Frota Nacional 2023'!AL$32),0)</f>
        <v>0</v>
      </c>
      <c r="AM35" s="25">
        <f>ROUND('Vendas de Veículos'!AM37*(1-'Frota Nacional 2023'!AM$32),0)</f>
        <v>0</v>
      </c>
      <c r="AN35" s="25">
        <f>ROUND('Vendas de Veículos'!AN37*(1-'Frota Nacional 2023'!AN$32),0)</f>
        <v>0</v>
      </c>
      <c r="AO35" s="25">
        <f>ROUND('Vendas de Veículos'!AO37*(1-'Frota Nacional 2023'!AO$32),0)</f>
        <v>0</v>
      </c>
      <c r="AP35" s="25">
        <f>ROUND('Vendas de Veículos'!AP37*(1-'Frota Nacional 2023'!AP$32),0)</f>
        <v>0</v>
      </c>
      <c r="AQ35" s="25">
        <f>ROUND('Vendas de Veículos'!AQ37*(1-'Frota Nacional 2023'!AQ$32),0)</f>
        <v>0</v>
      </c>
      <c r="AR35" s="25">
        <f>ROUND('Vendas de Veículos'!AR37*(1-'Frota Nacional 2023'!AR$32),0)</f>
        <v>0</v>
      </c>
      <c r="AS35" s="25">
        <f>ROUND('Vendas de Veículos'!AS37*(1-'Frota Nacional 2023'!AS$32),0)</f>
        <v>0</v>
      </c>
      <c r="AT35" s="25">
        <f>ROUND('Vendas de Veículos'!AT37*(1-'Frota Nacional 2023'!AT$32),0)</f>
        <v>0</v>
      </c>
      <c r="AU35" s="25">
        <f>ROUND('Vendas de Veículos'!AU37*(1-'Frota Nacional 2023'!AU$32),0)</f>
        <v>0</v>
      </c>
      <c r="AV35" s="25">
        <f>ROUND('Vendas de Veículos'!AV37*(1-'Frota Nacional 2023'!AV$32),0)</f>
        <v>0</v>
      </c>
      <c r="AW35" s="25">
        <f>ROUND('Vendas de Veículos'!AW37*(1-'Frota Nacional 2023'!AW$32),0)</f>
        <v>0</v>
      </c>
      <c r="AX35" s="25">
        <f>ROUND('Vendas de Veículos'!AX37*(1-'Frota Nacional 2023'!AX$32),0)</f>
        <v>0</v>
      </c>
      <c r="AY35" s="25">
        <f>ROUND('Vendas de Veículos'!AY37*(1-'Frota Nacional 2023'!AY$32),0)</f>
        <v>0</v>
      </c>
      <c r="AZ35" s="25">
        <f>ROUND('Vendas de Veículos'!AZ37*(1-'Frota Nacional 2023'!AZ$32),0)</f>
        <v>0</v>
      </c>
      <c r="BA35" s="25">
        <f>ROUND('Vendas de Veículos'!BA37*(1-'Frota Nacional 2023'!BA$32),0)</f>
        <v>0</v>
      </c>
      <c r="BB35" s="25">
        <f>ROUND('Vendas de Veículos'!BB37*(1-'Frota Nacional 2023'!BB$32),0)</f>
        <v>0</v>
      </c>
      <c r="BC35" s="25">
        <f>ROUND('Vendas de Veículos'!BC37*(1-'Frota Nacional 2023'!BC$32),0)</f>
        <v>0</v>
      </c>
      <c r="BD35" s="25">
        <f>ROUND('Vendas de Veículos'!BD37*(1-'Frota Nacional 2023'!BD$32),0)</f>
        <v>91754</v>
      </c>
      <c r="BE35" s="25">
        <f>ROUND('Vendas de Veículos'!BE37*(1-'Frota Nacional 2023'!BE$32),0)</f>
        <v>223905</v>
      </c>
      <c r="BF35" s="25">
        <f>ROUND('Vendas de Veículos'!BF37*(1-'Frota Nacional 2023'!BF$32),0)</f>
        <v>390525</v>
      </c>
      <c r="BG35" s="25">
        <f>ROUND('Vendas de Veículos'!BG37*(1-'Frota Nacional 2023'!BG$32),0)</f>
        <v>471836</v>
      </c>
      <c r="BH35" s="25">
        <f>ROUND('Vendas de Veículos'!BH37*(1-'Frota Nacional 2023'!BH$32),0)</f>
        <v>614852</v>
      </c>
      <c r="BI35" s="25">
        <f>ROUND('Vendas de Veículos'!BI37*(1-'Frota Nacional 2023'!BI$32),0)</f>
        <v>613789</v>
      </c>
      <c r="BJ35" s="25">
        <f>ROUND('Vendas de Veículos'!BJ37*(1-'Frota Nacional 2023'!BJ$32),0)</f>
        <v>552140</v>
      </c>
      <c r="BK35" s="25">
        <f>ROUND('Vendas de Veículos'!BK37*(1-'Frota Nacional 2023'!BK$32),0)</f>
        <v>422775</v>
      </c>
      <c r="BL35" s="25">
        <f>ROUND('Vendas de Veículos'!BL37*(1-'Frota Nacional 2023'!BL$32),0)</f>
        <v>413083</v>
      </c>
      <c r="BM35" s="25">
        <f>ROUND('Vendas de Veículos'!BM37*(1-'Frota Nacional 2023'!BM$32),0)</f>
        <v>469840</v>
      </c>
      <c r="BN35" s="25">
        <f>ROUND('Vendas de Veículos'!BN37*(1-'Frota Nacional 2023'!BN$32),0)</f>
        <v>569957</v>
      </c>
      <c r="BO35" s="25">
        <f>ROUND('Vendas de Veículos'!BO37*(1-'Frota Nacional 2023'!BO$32),0)</f>
        <v>517932</v>
      </c>
      <c r="BP35" s="25">
        <f>ROUND('Vendas de Veículos'!BP37*(1-'Frota Nacional 2023'!BP$32),0)</f>
        <v>701954</v>
      </c>
      <c r="BQ35" s="25">
        <f>ROUND('Vendas de Veículos'!BQ37*(1-'Frota Nacional 2023'!BQ$32),0)</f>
        <v>831444</v>
      </c>
      <c r="BR35" s="25">
        <f>ROUND('Vendas de Veículos'!BR37*(1-'Frota Nacional 2023'!BR$32),0)</f>
        <v>857891</v>
      </c>
    </row>
    <row r="36" spans="2:70" x14ac:dyDescent="0.35">
      <c r="B36" s="24" t="s">
        <v>36</v>
      </c>
      <c r="C36" s="24" t="s">
        <v>39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>
        <f>ROUND('Vendas de Veículos'!W38*(1-'Frota Nacional 2023'!W$32),0)</f>
        <v>0</v>
      </c>
      <c r="X36" s="25">
        <f>ROUND('Vendas de Veículos'!X38*(1-'Frota Nacional 2023'!X$32),0)</f>
        <v>0</v>
      </c>
      <c r="Y36" s="25">
        <f>ROUND('Vendas de Veículos'!Y38*(1-'Frota Nacional 2023'!Y$32),0)</f>
        <v>0</v>
      </c>
      <c r="Z36" s="25">
        <f>ROUND('Vendas de Veículos'!Z38*(1-'Frota Nacional 2023'!Z$32),0)</f>
        <v>0</v>
      </c>
      <c r="AA36" s="25">
        <f>ROUND('Vendas de Veículos'!AA38*(1-'Frota Nacional 2023'!AA$32),0)</f>
        <v>0</v>
      </c>
      <c r="AB36" s="25">
        <f>ROUND('Vendas de Veículos'!AB38*(1-'Frota Nacional 2023'!AB$32),0)</f>
        <v>0</v>
      </c>
      <c r="AC36" s="25">
        <f>ROUND('Vendas de Veículos'!AC38*(1-'Frota Nacional 2023'!AC$32),0)</f>
        <v>0</v>
      </c>
      <c r="AD36" s="25">
        <f>ROUND('Vendas de Veículos'!AD38*(1-'Frota Nacional 2023'!AD$32),0)</f>
        <v>0</v>
      </c>
      <c r="AE36" s="25">
        <f>ROUND('Vendas de Veículos'!AE38*(1-'Frota Nacional 2023'!AE$32),0)</f>
        <v>0</v>
      </c>
      <c r="AF36" s="25">
        <f>ROUND('Vendas de Veículos'!AF38*(1-'Frota Nacional 2023'!AF$32),0)</f>
        <v>0</v>
      </c>
      <c r="AG36" s="25">
        <f>ROUND('Vendas de Veículos'!AG38*(1-'Frota Nacional 2023'!AG$32),0)</f>
        <v>0</v>
      </c>
      <c r="AH36" s="25">
        <f>ROUND('Vendas de Veículos'!AH38*(1-'Frota Nacional 2023'!AH$32),0)</f>
        <v>0</v>
      </c>
      <c r="AI36" s="25">
        <f>ROUND('Vendas de Veículos'!AI38*(1-'Frota Nacional 2023'!AI$32),0)</f>
        <v>0</v>
      </c>
      <c r="AJ36" s="25">
        <f>ROUND('Vendas de Veículos'!AJ38*(1-'Frota Nacional 2023'!AJ$32),0)</f>
        <v>0</v>
      </c>
      <c r="AK36" s="25">
        <f>ROUND('Vendas de Veículos'!AK38*(1-'Frota Nacional 2023'!AK$32),0)</f>
        <v>0</v>
      </c>
      <c r="AL36" s="25">
        <f>ROUND('Vendas de Veículos'!AL38*(1-'Frota Nacional 2023'!AL$32),0)</f>
        <v>0</v>
      </c>
      <c r="AM36" s="25">
        <f>ROUND('Vendas de Veículos'!AM38*(1-'Frota Nacional 2023'!AM$32),0)</f>
        <v>0</v>
      </c>
      <c r="AN36" s="25">
        <f>ROUND('Vendas de Veículos'!AN38*(1-'Frota Nacional 2023'!AN$32),0)</f>
        <v>0</v>
      </c>
      <c r="AO36" s="25">
        <f>ROUND('Vendas de Veículos'!AO38*(1-'Frota Nacional 2023'!AO$32),0)</f>
        <v>0</v>
      </c>
      <c r="AP36" s="25">
        <f>ROUND('Vendas de Veículos'!AP38*(1-'Frota Nacional 2023'!AP$32),0)</f>
        <v>0</v>
      </c>
      <c r="AQ36" s="25">
        <f>ROUND('Vendas de Veículos'!AQ38*(1-'Frota Nacional 2023'!AQ$32),0)</f>
        <v>0</v>
      </c>
      <c r="AR36" s="25">
        <f>ROUND('Vendas de Veículos'!AR38*(1-'Frota Nacional 2023'!AR$32),0)</f>
        <v>0</v>
      </c>
      <c r="AS36" s="25">
        <f>ROUND('Vendas de Veículos'!AS38*(1-'Frota Nacional 2023'!AS$32),0)</f>
        <v>0</v>
      </c>
      <c r="AT36" s="25">
        <f>ROUND('Vendas de Veículos'!AT38*(1-'Frota Nacional 2023'!AT$32),0)</f>
        <v>0</v>
      </c>
      <c r="AU36" s="25">
        <f>ROUND('Vendas de Veículos'!AU38*(1-'Frota Nacional 2023'!AU$32),0)</f>
        <v>0</v>
      </c>
      <c r="AV36" s="25">
        <f>ROUND('Vendas de Veículos'!AV38*(1-'Frota Nacional 2023'!AV$32),0)</f>
        <v>0</v>
      </c>
      <c r="AW36" s="25">
        <f>ROUND('Vendas de Veículos'!AW38*(1-'Frota Nacional 2023'!AW$32),0)</f>
        <v>0</v>
      </c>
      <c r="AX36" s="25">
        <f>ROUND('Vendas de Veículos'!AX38*(1-'Frota Nacional 2023'!AX$32),0)</f>
        <v>0</v>
      </c>
      <c r="AY36" s="25">
        <f>ROUND('Vendas de Veículos'!AY38*(1-'Frota Nacional 2023'!AY$32),0)</f>
        <v>0</v>
      </c>
      <c r="AZ36" s="25">
        <f>ROUND('Vendas de Veículos'!AZ38*(1-'Frota Nacional 2023'!AZ$32),0)</f>
        <v>0</v>
      </c>
      <c r="BA36" s="25">
        <f>ROUND('Vendas de Veículos'!BA38*(1-'Frota Nacional 2023'!BA$32),0)</f>
        <v>0</v>
      </c>
      <c r="BB36" s="25">
        <f>ROUND('Vendas de Veículos'!BB38*(1-'Frota Nacional 2023'!BB$32),0)</f>
        <v>0</v>
      </c>
      <c r="BC36" s="25">
        <f>ROUND('Vendas de Veículos'!BC38*(1-'Frota Nacional 2023'!BC$32),0)</f>
        <v>0</v>
      </c>
      <c r="BD36" s="25">
        <f>ROUND('Vendas de Veículos'!BD38*(1-'Frota Nacional 2023'!BD$32),0)</f>
        <v>92</v>
      </c>
      <c r="BE36" s="25">
        <f>ROUND('Vendas de Veículos'!BE38*(1-'Frota Nacional 2023'!BE$32),0)</f>
        <v>112</v>
      </c>
      <c r="BF36" s="25">
        <f>ROUND('Vendas de Veículos'!BF38*(1-'Frota Nacional 2023'!BF$32),0)</f>
        <v>130</v>
      </c>
      <c r="BG36" s="25">
        <f>ROUND('Vendas de Veículos'!BG38*(1-'Frota Nacional 2023'!BG$32),0)</f>
        <v>118</v>
      </c>
      <c r="BH36" s="25">
        <f>ROUND('Vendas de Veículos'!BH38*(1-'Frota Nacional 2023'!BH$32),0)</f>
        <v>266</v>
      </c>
      <c r="BI36" s="25">
        <f>ROUND('Vendas de Veículos'!BI38*(1-'Frota Nacional 2023'!BI$32),0)</f>
        <v>265</v>
      </c>
      <c r="BJ36" s="25">
        <f>ROUND('Vendas de Veículos'!BJ38*(1-'Frota Nacional 2023'!BJ$32),0)</f>
        <v>447</v>
      </c>
      <c r="BK36" s="25">
        <f>ROUND('Vendas de Veículos'!BK38*(1-'Frota Nacional 2023'!BK$32),0)</f>
        <v>503</v>
      </c>
      <c r="BL36" s="25">
        <f>ROUND('Vendas de Veículos'!BL38*(1-'Frota Nacional 2023'!BL$32),0)</f>
        <v>649</v>
      </c>
      <c r="BM36" s="25">
        <f>ROUND('Vendas de Veículos'!BM38*(1-'Frota Nacional 2023'!BM$32),0)</f>
        <v>945</v>
      </c>
      <c r="BN36" s="25">
        <f>ROUND('Vendas de Veículos'!BN38*(1-'Frota Nacional 2023'!BN$32),0)</f>
        <v>1247</v>
      </c>
      <c r="BO36" s="25">
        <f>ROUND('Vendas de Veículos'!BO38*(1-'Frota Nacional 2023'!BO$32),0)</f>
        <v>1164</v>
      </c>
      <c r="BP36" s="25">
        <f>ROUND('Vendas de Veículos'!BP38*(1-'Frota Nacional 2023'!BP$32),0)</f>
        <v>1602</v>
      </c>
      <c r="BQ36" s="25">
        <f>ROUND('Vendas de Veículos'!BQ38*(1-'Frota Nacional 2023'!BQ$32),0)</f>
        <v>1897</v>
      </c>
      <c r="BR36" s="25">
        <f>ROUND('Vendas de Veículos'!BR38*(1-'Frota Nacional 2023'!BR$32),0)</f>
        <v>6293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BS36"/>
  <sheetViews>
    <sheetView workbookViewId="0">
      <selection activeCell="G1" sqref="G1"/>
    </sheetView>
  </sheetViews>
  <sheetFormatPr defaultColWidth="9.1796875" defaultRowHeight="14.5" x14ac:dyDescent="0.35"/>
  <cols>
    <col min="1" max="1" width="3.81640625" style="8" customWidth="1"/>
    <col min="2" max="2" width="4.81640625" style="8" bestFit="1" customWidth="1"/>
    <col min="3" max="3" width="16.1796875" style="8" customWidth="1"/>
    <col min="4" max="4" width="9.453125" style="8" bestFit="1" customWidth="1"/>
    <col min="5" max="8" width="10.453125" style="8" bestFit="1" customWidth="1"/>
    <col min="9" max="9" width="11.453125" style="8" bestFit="1" customWidth="1"/>
    <col min="10" max="11" width="11.7265625" style="8" bestFit="1" customWidth="1"/>
    <col min="12" max="13" width="10.7265625" style="8" bestFit="1" customWidth="1"/>
    <col min="14" max="22" width="11.7265625" style="8" bestFit="1" customWidth="1"/>
    <col min="23" max="24" width="10.7265625" style="8" bestFit="1" customWidth="1"/>
    <col min="25" max="41" width="11.7265625" style="8" bestFit="1" customWidth="1"/>
    <col min="42" max="42" width="10.7265625" style="8" bestFit="1" customWidth="1"/>
    <col min="43" max="47" width="10.453125" style="8" bestFit="1" customWidth="1"/>
    <col min="48" max="50" width="10.7265625" style="8" bestFit="1" customWidth="1"/>
    <col min="51" max="52" width="11.7265625" style="8" bestFit="1" customWidth="1"/>
    <col min="53" max="68" width="13.453125" style="8" bestFit="1" customWidth="1"/>
    <col min="69" max="71" width="13.453125" style="8" customWidth="1"/>
    <col min="72" max="16384" width="9.1796875" style="8"/>
  </cols>
  <sheetData>
    <row r="1" spans="2:71" x14ac:dyDescent="0.35">
      <c r="B1" s="17"/>
      <c r="C1" s="20" t="s">
        <v>25</v>
      </c>
      <c r="D1" s="21">
        <v>2024</v>
      </c>
      <c r="E1" s="17"/>
      <c r="F1" s="22" t="s">
        <v>32</v>
      </c>
      <c r="G1" s="161">
        <f>'Base Curvas'!K1</f>
        <v>1.95</v>
      </c>
      <c r="H1" s="22" t="s">
        <v>33</v>
      </c>
      <c r="I1" s="162">
        <f>'Base Curvas'!M1</f>
        <v>-0.127</v>
      </c>
    </row>
    <row r="2" spans="2:71" x14ac:dyDescent="0.35">
      <c r="B2" s="17"/>
      <c r="C2" s="17"/>
      <c r="D2" s="17"/>
      <c r="E2" s="17"/>
      <c r="F2" s="22" t="s">
        <v>34</v>
      </c>
      <c r="G2" s="161">
        <f>'Base Curvas'!K2</f>
        <v>2.1</v>
      </c>
      <c r="H2" s="22" t="s">
        <v>35</v>
      </c>
      <c r="I2" s="162">
        <f>'Base Curvas'!M2</f>
        <v>-0.09</v>
      </c>
    </row>
    <row r="3" spans="2:71" x14ac:dyDescent="0.35">
      <c r="B3" s="17"/>
      <c r="C3" s="17"/>
      <c r="D3" s="17"/>
      <c r="E3" s="17"/>
      <c r="F3" s="22" t="s">
        <v>41</v>
      </c>
      <c r="G3" s="161">
        <f>'Base Curvas'!K3</f>
        <v>1.75</v>
      </c>
      <c r="H3" s="22" t="s">
        <v>42</v>
      </c>
      <c r="I3" s="162">
        <f>'Base Curvas'!M3</f>
        <v>-0.13700000000000001</v>
      </c>
    </row>
    <row r="4" spans="2:71" s="1" customFormat="1" x14ac:dyDescent="0.35">
      <c r="B4" s="2"/>
      <c r="C4" s="3"/>
      <c r="D4" s="2">
        <v>1957</v>
      </c>
      <c r="E4" s="2">
        <v>1958</v>
      </c>
      <c r="F4" s="2">
        <v>1959</v>
      </c>
      <c r="G4" s="2">
        <v>1960</v>
      </c>
      <c r="H4" s="2">
        <v>1961</v>
      </c>
      <c r="I4" s="2">
        <v>1962</v>
      </c>
      <c r="J4" s="2">
        <v>1963</v>
      </c>
      <c r="K4" s="2">
        <v>1964</v>
      </c>
      <c r="L4" s="2">
        <v>1965</v>
      </c>
      <c r="M4" s="2">
        <v>1966</v>
      </c>
      <c r="N4" s="2">
        <v>1967</v>
      </c>
      <c r="O4" s="2">
        <v>1968</v>
      </c>
      <c r="P4" s="2">
        <v>1969</v>
      </c>
      <c r="Q4" s="2">
        <v>1970</v>
      </c>
      <c r="R4" s="2">
        <v>1971</v>
      </c>
      <c r="S4" s="2">
        <v>1972</v>
      </c>
      <c r="T4" s="2">
        <v>1973</v>
      </c>
      <c r="U4" s="2">
        <v>1974</v>
      </c>
      <c r="V4" s="2">
        <v>1975</v>
      </c>
      <c r="W4" s="2">
        <v>1976</v>
      </c>
      <c r="X4" s="2">
        <v>1977</v>
      </c>
      <c r="Y4" s="2">
        <v>1978</v>
      </c>
      <c r="Z4" s="2">
        <v>1979</v>
      </c>
      <c r="AA4" s="2">
        <v>1980</v>
      </c>
      <c r="AB4" s="2">
        <v>1981</v>
      </c>
      <c r="AC4" s="2">
        <v>1982</v>
      </c>
      <c r="AD4" s="2">
        <v>1983</v>
      </c>
      <c r="AE4" s="2">
        <v>1984</v>
      </c>
      <c r="AF4" s="2">
        <v>1985</v>
      </c>
      <c r="AG4" s="2">
        <v>1986</v>
      </c>
      <c r="AH4" s="2">
        <v>1987</v>
      </c>
      <c r="AI4" s="2">
        <v>1988</v>
      </c>
      <c r="AJ4" s="2">
        <v>1989</v>
      </c>
      <c r="AK4" s="2">
        <v>1990</v>
      </c>
      <c r="AL4" s="2">
        <v>1991</v>
      </c>
      <c r="AM4" s="2">
        <v>1992</v>
      </c>
      <c r="AN4" s="2">
        <v>1993</v>
      </c>
      <c r="AO4" s="2">
        <v>1994</v>
      </c>
      <c r="AP4" s="2">
        <v>1995</v>
      </c>
      <c r="AQ4" s="2">
        <v>1996</v>
      </c>
      <c r="AR4" s="2">
        <v>1997</v>
      </c>
      <c r="AS4" s="2">
        <v>1998</v>
      </c>
      <c r="AT4" s="2">
        <v>1999</v>
      </c>
      <c r="AU4" s="2">
        <v>2000</v>
      </c>
      <c r="AV4" s="2">
        <v>2001</v>
      </c>
      <c r="AW4" s="2">
        <v>2002</v>
      </c>
      <c r="AX4" s="2">
        <v>2003</v>
      </c>
      <c r="AY4" s="2">
        <v>2004</v>
      </c>
      <c r="AZ4" s="2">
        <v>2005</v>
      </c>
      <c r="BA4" s="2">
        <v>2006</v>
      </c>
      <c r="BB4" s="2">
        <v>2007</v>
      </c>
      <c r="BC4" s="2">
        <v>2008</v>
      </c>
      <c r="BD4" s="2">
        <v>2009</v>
      </c>
      <c r="BE4" s="2">
        <v>2010</v>
      </c>
      <c r="BF4" s="2">
        <v>2011</v>
      </c>
      <c r="BG4" s="2">
        <v>2012</v>
      </c>
      <c r="BH4" s="2">
        <v>2013</v>
      </c>
      <c r="BI4" s="2">
        <v>2014</v>
      </c>
      <c r="BJ4" s="2">
        <v>2015</v>
      </c>
      <c r="BK4" s="2">
        <v>2016</v>
      </c>
      <c r="BL4" s="2">
        <v>2017</v>
      </c>
      <c r="BM4" s="2">
        <v>2018</v>
      </c>
      <c r="BN4" s="2">
        <v>2019</v>
      </c>
      <c r="BO4" s="2">
        <v>2020</v>
      </c>
      <c r="BP4" s="2">
        <v>2021</v>
      </c>
      <c r="BQ4" s="2">
        <v>2022</v>
      </c>
      <c r="BR4" s="2">
        <v>2023</v>
      </c>
      <c r="BS4" s="2">
        <v>2024</v>
      </c>
    </row>
    <row r="5" spans="2:71" s="1" customFormat="1" x14ac:dyDescent="0.35">
      <c r="B5" s="2"/>
      <c r="C5" s="3" t="s">
        <v>30</v>
      </c>
      <c r="D5" s="7">
        <f>EXP(-EXP($G$1+$I$1*($D$1-D4)))</f>
        <v>0.99858370159434284</v>
      </c>
      <c r="E5" s="7">
        <f t="shared" ref="E5:BP5" si="0">EXP(-EXP($G$1+$I$1*($D$1-E4)))</f>
        <v>0.99839206495939814</v>
      </c>
      <c r="F5" s="7">
        <f t="shared" si="0"/>
        <v>0.99817452204663693</v>
      </c>
      <c r="G5" s="7">
        <f t="shared" si="0"/>
        <v>0.9979275775849582</v>
      </c>
      <c r="H5" s="7">
        <f t="shared" si="0"/>
        <v>0.9976472667027072</v>
      </c>
      <c r="I5" s="7">
        <f t="shared" si="0"/>
        <v>0.99732909240839074</v>
      </c>
      <c r="J5" s="7">
        <f t="shared" si="0"/>
        <v>0.99696795491413681</v>
      </c>
      <c r="K5" s="7">
        <f t="shared" si="0"/>
        <v>0.99655807178602107</v>
      </c>
      <c r="L5" s="7">
        <f t="shared" si="0"/>
        <v>0.9960928877932087</v>
      </c>
      <c r="M5" s="7">
        <f t="shared" si="0"/>
        <v>0.9955649732077223</v>
      </c>
      <c r="N5" s="7">
        <f t="shared" si="0"/>
        <v>0.99496590917948902</v>
      </c>
      <c r="O5" s="7">
        <f t="shared" si="0"/>
        <v>0.99428615867878556</v>
      </c>
      <c r="P5" s="7">
        <f t="shared" si="0"/>
        <v>0.99351492136286523</v>
      </c>
      <c r="Q5" s="7">
        <f t="shared" si="0"/>
        <v>0.99263997058924403</v>
      </c>
      <c r="R5" s="7">
        <f t="shared" si="0"/>
        <v>0.99164747067030767</v>
      </c>
      <c r="S5" s="7">
        <f t="shared" si="0"/>
        <v>0.99052177235023764</v>
      </c>
      <c r="T5" s="7">
        <f t="shared" si="0"/>
        <v>0.98924518439619036</v>
      </c>
      <c r="U5" s="7">
        <f t="shared" si="0"/>
        <v>0.98779771914531234</v>
      </c>
      <c r="V5" s="7">
        <f t="shared" si="0"/>
        <v>0.98615680985629639</v>
      </c>
      <c r="W5" s="7">
        <f t="shared" si="0"/>
        <v>0.98429699780347546</v>
      </c>
      <c r="X5" s="7">
        <f t="shared" si="0"/>
        <v>0.98218958725509387</v>
      </c>
      <c r="Y5" s="7">
        <f t="shared" si="0"/>
        <v>0.97980226683689708</v>
      </c>
      <c r="Z5" s="7">
        <f t="shared" si="0"/>
        <v>0.9770986963506636</v>
      </c>
      <c r="AA5" s="7">
        <f t="shared" si="0"/>
        <v>0.97403805896202678</v>
      </c>
      <c r="AB5" s="7">
        <f t="shared" si="0"/>
        <v>0.97057457987731532</v>
      </c>
      <c r="AC5" s="7">
        <f t="shared" si="0"/>
        <v>0.96665701429994344</v>
      </c>
      <c r="AD5" s="7">
        <f t="shared" si="0"/>
        <v>0.96222810972160688</v>
      </c>
      <c r="AE5" s="7">
        <f t="shared" si="0"/>
        <v>0.95722405061755766</v>
      </c>
      <c r="AF5" s="7">
        <f t="shared" si="0"/>
        <v>0.95157389756332666</v>
      </c>
      <c r="AG5" s="7">
        <f t="shared" si="0"/>
        <v>0.94519903788749804</v>
      </c>
      <c r="AH5" s="7">
        <f t="shared" si="0"/>
        <v>0.93801267146512757</v>
      </c>
      <c r="AI5" s="7">
        <f t="shared" si="0"/>
        <v>0.9299193634046875</v>
      </c>
      <c r="AJ5" s="7">
        <f t="shared" si="0"/>
        <v>0.92081470546167199</v>
      </c>
      <c r="AK5" s="7">
        <f t="shared" si="0"/>
        <v>0.91058514028086823</v>
      </c>
      <c r="AL5" s="7">
        <f t="shared" si="0"/>
        <v>0.89910801722505029</v>
      </c>
      <c r="AM5" s="7">
        <f t="shared" si="0"/>
        <v>0.88625196566597997</v>
      </c>
      <c r="AN5" s="7">
        <f t="shared" si="0"/>
        <v>0.8718776910511713</v>
      </c>
      <c r="AO5" s="7">
        <f t="shared" si="0"/>
        <v>0.85583932031884391</v>
      </c>
      <c r="AP5" s="7">
        <f t="shared" si="0"/>
        <v>0.83798644527310595</v>
      </c>
      <c r="AQ5" s="7">
        <f t="shared" si="0"/>
        <v>0.81816703352082987</v>
      </c>
      <c r="AR5" s="7">
        <f t="shared" si="0"/>
        <v>0.79623139358019068</v>
      </c>
      <c r="AS5" s="7">
        <f t="shared" si="0"/>
        <v>0.77203738940403066</v>
      </c>
      <c r="AT5" s="7">
        <f t="shared" si="0"/>
        <v>0.74545709357507939</v>
      </c>
      <c r="AU5" s="7">
        <f t="shared" si="0"/>
        <v>0.71638503939153442</v>
      </c>
      <c r="AV5" s="7">
        <f t="shared" si="0"/>
        <v>0.68474816918315407</v>
      </c>
      <c r="AW5" s="7">
        <f t="shared" si="0"/>
        <v>0.65051746655651721</v>
      </c>
      <c r="AX5" s="7">
        <f t="shared" si="0"/>
        <v>0.61372108972226069</v>
      </c>
      <c r="AY5" s="7">
        <f t="shared" si="0"/>
        <v>0.5744585782961753</v>
      </c>
      <c r="AZ5" s="7">
        <f t="shared" si="0"/>
        <v>0.53291537820843737</v>
      </c>
      <c r="BA5" s="7">
        <f t="shared" si="0"/>
        <v>0.48937652020714406</v>
      </c>
      <c r="BB5" s="7">
        <f t="shared" si="0"/>
        <v>0.44423781719008598</v>
      </c>
      <c r="BC5" s="7">
        <f t="shared" si="0"/>
        <v>0.39801246356568487</v>
      </c>
      <c r="BD5" s="7">
        <f t="shared" si="0"/>
        <v>0.35133051517356745</v>
      </c>
      <c r="BE5" s="7">
        <f t="shared" si="0"/>
        <v>0.30492853746731463</v>
      </c>
      <c r="BF5" s="7">
        <f t="shared" si="0"/>
        <v>0.25962691430343204</v>
      </c>
      <c r="BG5" s="7">
        <f t="shared" si="0"/>
        <v>0.21629311547304511</v>
      </c>
      <c r="BH5" s="7">
        <f t="shared" si="0"/>
        <v>0.17579080754688289</v>
      </c>
      <c r="BI5" s="7">
        <f t="shared" si="0"/>
        <v>0.13891712700793685</v>
      </c>
      <c r="BJ5" s="7">
        <f t="shared" si="0"/>
        <v>0.10633355627958595</v>
      </c>
      <c r="BK5" s="7">
        <f t="shared" si="0"/>
        <v>7.8499147237953093E-2</v>
      </c>
      <c r="BL5" s="7">
        <f t="shared" si="0"/>
        <v>5.5617420751964505E-2</v>
      </c>
      <c r="BM5" s="7">
        <f t="shared" si="0"/>
        <v>3.7608935341775958E-2</v>
      </c>
      <c r="BN5" s="7">
        <f t="shared" si="0"/>
        <v>2.4119105692130841E-2</v>
      </c>
      <c r="BO5" s="7">
        <f t="shared" si="0"/>
        <v>1.4564828613461218E-2</v>
      </c>
      <c r="BP5" s="7">
        <f t="shared" si="0"/>
        <v>8.2145858051170632E-3</v>
      </c>
      <c r="BQ5" s="7">
        <f>EXP(-EXP($G$1+$I$1*($D$1-BQ4)))</f>
        <v>4.2873119161356962E-3</v>
      </c>
      <c r="BR5" s="7">
        <f>EXP(-EXP($G$1+$I$1*($D$1-BR4)))</f>
        <v>2.0490032442558614E-3</v>
      </c>
      <c r="BS5" s="7">
        <f>EXP(-EXP($G$1+$I$1*($D$1-BS4)))</f>
        <v>8.8609394469837022E-4</v>
      </c>
    </row>
    <row r="6" spans="2:71" x14ac:dyDescent="0.35">
      <c r="B6" s="12" t="s">
        <v>11</v>
      </c>
      <c r="C6" s="12" t="s">
        <v>10</v>
      </c>
      <c r="D6" s="6">
        <f>ROUND('Vendas de Veículos'!D6*(1-'Frota Nacional 2024'!D$5),0)</f>
        <v>13</v>
      </c>
      <c r="E6" s="6">
        <f>ROUND('Vendas de Veículos'!E6*(1-'Frota Nacional 2024'!E$5),0)</f>
        <v>33</v>
      </c>
      <c r="F6" s="6">
        <f>ROUND('Vendas de Veículos'!F6*(1-'Frota Nacional 2024'!F$5),0)</f>
        <v>72</v>
      </c>
      <c r="G6" s="6">
        <f>ROUND('Vendas de Veículos'!G6*(1-'Frota Nacional 2024'!G$5),0)</f>
        <v>142</v>
      </c>
      <c r="H6" s="6">
        <f>ROUND('Vendas de Veículos'!H6*(1-'Frota Nacional 2024'!H$5),0)</f>
        <v>204</v>
      </c>
      <c r="I6" s="6">
        <f>ROUND('Vendas de Veículos'!I6*(1-'Frota Nacional 2024'!I$5),0)</f>
        <v>312</v>
      </c>
      <c r="J6" s="6">
        <f>ROUND('Vendas de Veículos'!J6*(1-'Frota Nacional 2024'!J$5),0)</f>
        <v>365</v>
      </c>
      <c r="K6" s="6">
        <f>ROUND('Vendas de Veículos'!K6*(1-'Frota Nacional 2024'!K$5),0)</f>
        <v>444</v>
      </c>
      <c r="L6" s="6">
        <f>ROUND('Vendas de Veículos'!L6*(1-'Frota Nacional 2024'!L$5),0)</f>
        <v>53</v>
      </c>
      <c r="M6" s="6">
        <f>ROUND('Vendas de Veículos'!M6*(1-'Frota Nacional 2024'!M$5),0)</f>
        <v>69</v>
      </c>
      <c r="N6" s="6">
        <f>ROUND('Vendas de Veículos'!N6*(1-'Frota Nacional 2024'!N$5),0)</f>
        <v>799</v>
      </c>
      <c r="O6" s="6">
        <f>ROUND('Vendas de Veículos'!O6*(1-'Frota Nacional 2024'!O$5),0)</f>
        <v>1056</v>
      </c>
      <c r="P6" s="6">
        <f>ROUND('Vendas de Veículos'!P6*(1-'Frota Nacional 2024'!P$5),0)</f>
        <v>1657</v>
      </c>
      <c r="Q6" s="6">
        <f>ROUND('Vendas de Veículos'!Q6*(1-'Frota Nacional 2024'!Q$5),0)</f>
        <v>2359</v>
      </c>
      <c r="R6" s="6">
        <f>ROUND('Vendas de Veículos'!R6*(1-'Frota Nacional 2024'!R$5),0)</f>
        <v>3441</v>
      </c>
      <c r="S6" s="6">
        <f>ROUND('Vendas de Veículos'!S6*(1-'Frota Nacional 2024'!S$5),0)</f>
        <v>4495</v>
      </c>
      <c r="T6" s="6">
        <f>ROUND('Vendas de Veículos'!T6*(1-'Frota Nacional 2024'!T$5),0)</f>
        <v>6142</v>
      </c>
      <c r="U6" s="6">
        <f>ROUND('Vendas de Veículos'!U6*(1-'Frota Nacional 2024'!U$5),0)</f>
        <v>7993</v>
      </c>
      <c r="V6" s="6">
        <f>ROUND('Vendas de Veículos'!V6*(1-'Frota Nacional 2024'!V$5),0)</f>
        <v>9337</v>
      </c>
      <c r="W6" s="6">
        <f>ROUND('Vendas de Veículos'!W6*(1-'Frota Nacional 2024'!W$5),0)</f>
        <v>1107</v>
      </c>
      <c r="X6" s="6">
        <f>ROUND('Vendas de Veículos'!X6*(1-'Frota Nacional 2024'!X$5),0)</f>
        <v>1215</v>
      </c>
      <c r="Y6" s="6">
        <f>ROUND('Vendas de Veículos'!Y6*(1-'Frota Nacional 2024'!Y$5),0)</f>
        <v>16189</v>
      </c>
      <c r="Z6" s="6">
        <f>ROUND('Vendas de Veículos'!Z6*(1-'Frota Nacional 2024'!Z$5),0)</f>
        <v>19006</v>
      </c>
      <c r="AA6" s="6">
        <f>ROUND('Vendas de Veículos'!AA6*(1-'Frota Nacional 2024'!AA$5),0)</f>
        <v>14805</v>
      </c>
      <c r="AB6" s="6">
        <f>ROUND('Vendas de Veículos'!AB6*(1-'Frota Nacional 2024'!AB$5),0)</f>
        <v>9429</v>
      </c>
      <c r="AC6" s="6">
        <f>ROUND('Vendas de Veículos'!AC6*(1-'Frota Nacional 2024'!AC$5),0)</f>
        <v>11553</v>
      </c>
      <c r="AD6" s="6">
        <f>ROUND('Vendas de Veículos'!AD6*(1-'Frota Nacional 2024'!AD$5),0)</f>
        <v>2676</v>
      </c>
      <c r="AE6" s="6">
        <f>ROUND('Vendas de Veículos'!AE6*(1-'Frota Nacional 2024'!AE$5),0)</f>
        <v>1241</v>
      </c>
      <c r="AF6" s="6">
        <f>ROUND('Vendas de Veículos'!AF6*(1-'Frota Nacional 2024'!AF$5),0)</f>
        <v>1178</v>
      </c>
      <c r="AG6" s="6">
        <f>ROUND('Vendas de Veículos'!AG6*(1-'Frota Nacional 2024'!AG$5),0)</f>
        <v>2980</v>
      </c>
      <c r="AH6" s="6">
        <f>ROUND('Vendas de Veículos'!AH6*(1-'Frota Nacional 2024'!AH$5),0)</f>
        <v>1534</v>
      </c>
      <c r="AI6" s="6">
        <f>ROUND('Vendas de Veículos'!AI6*(1-'Frota Nacional 2024'!AI$5),0)</f>
        <v>4604</v>
      </c>
      <c r="AJ6" s="6">
        <f>ROUND('Vendas de Veículos'!AJ6*(1-'Frota Nacional 2024'!AJ$5),0)</f>
        <v>17623</v>
      </c>
      <c r="AK6" s="6">
        <f>ROUND('Vendas de Veículos'!AK6*(1-'Frota Nacional 2024'!AK$5),0)</f>
        <v>41441</v>
      </c>
      <c r="AL6" s="6">
        <f>ROUND('Vendas de Veículos'!AL6*(1-'Frota Nacional 2024'!AL$5),0)</f>
        <v>47830</v>
      </c>
      <c r="AM6" s="6">
        <f>ROUND('Vendas de Veículos'!AM6*(1-'Frota Nacional 2024'!AM$5),0)</f>
        <v>49386</v>
      </c>
      <c r="AN6" s="6">
        <f>ROUND('Vendas de Veículos'!AN6*(1-'Frota Nacional 2024'!AN$5),0)</f>
        <v>87083</v>
      </c>
      <c r="AO6" s="6">
        <f>ROUND('Vendas de Veículos'!AO6*(1-'Frota Nacional 2024'!AO$5),0)</f>
        <v>146094</v>
      </c>
      <c r="AP6" s="6">
        <f>ROUND('Vendas de Veículos'!AP6*(1-'Frota Nacional 2024'!AP$5),0)</f>
        <v>223772</v>
      </c>
      <c r="AQ6" s="6">
        <f>ROUND('Vendas de Veículos'!AQ6*(1-'Frota Nacional 2024'!AQ$5),0)</f>
        <v>258447</v>
      </c>
      <c r="AR6" s="6">
        <f>ROUND('Vendas de Veículos'!AR6*(1-'Frota Nacional 2024'!AR$5),0)</f>
        <v>325931</v>
      </c>
      <c r="AS6" s="6">
        <f>ROUND('Vendas de Veículos'!AS6*(1-'Frota Nacional 2024'!AS$5),0)</f>
        <v>282670</v>
      </c>
      <c r="AT6" s="6">
        <f>ROUND('Vendas de Veículos'!AT6*(1-'Frota Nacional 2024'!AT$5),0)</f>
        <v>260458</v>
      </c>
      <c r="AU6" s="6">
        <f>ROUND('Vendas de Veículos'!AU6*(1-'Frota Nacional 2024'!AU$5),0)</f>
        <v>337980</v>
      </c>
      <c r="AV6" s="6">
        <f>ROUND('Vendas de Veículos'!AV6*(1-'Frota Nacional 2024'!AV$5),0)</f>
        <v>409763</v>
      </c>
      <c r="AW6" s="6">
        <f>ROUND('Vendas de Veículos'!AW6*(1-'Frota Nacional 2024'!AW$5),0)</f>
        <v>413011</v>
      </c>
      <c r="AX6" s="6">
        <f>ROUND('Vendas de Veículos'!AX6*(1-'Frota Nacional 2024'!AX$5),0)</f>
        <v>404231</v>
      </c>
      <c r="AY6" s="6">
        <f>ROUND('Vendas de Veículos'!AY6*(1-'Frota Nacional 2024'!AY$5),0)</f>
        <v>411599</v>
      </c>
      <c r="AZ6" s="6">
        <f>ROUND('Vendas de Veículos'!AZ6*(1-'Frota Nacional 2024'!AZ$5),0)</f>
        <v>302044</v>
      </c>
      <c r="BA6" s="6">
        <f>ROUND('Vendas de Veículos'!BA6*(1-'Frota Nacional 2024'!BA$5),0)</f>
        <v>14463</v>
      </c>
      <c r="BB6" s="6">
        <f>ROUND('Vendas de Veículos'!BB6*(1-'Frota Nacional 2024'!BB$5),0)</f>
        <v>12974</v>
      </c>
      <c r="BC6" s="6">
        <f>ROUND('Vendas de Veículos'!BC6*(1-'Frota Nacional 2024'!BC$5),0)</f>
        <v>124500</v>
      </c>
      <c r="BD6" s="6">
        <f>ROUND('Vendas de Veículos'!BD6*(1-'Frota Nacional 2024'!BD$5),0)</f>
        <v>136403</v>
      </c>
      <c r="BE6" s="6">
        <f>ROUND('Vendas de Veículos'!BE6*(1-'Frota Nacional 2024'!BE$5),0)</f>
        <v>18373</v>
      </c>
      <c r="BF6" s="6">
        <f>ROUND('Vendas de Veículos'!BF6*(1-'Frota Nacional 2024'!BF$5),0)</f>
        <v>259758</v>
      </c>
      <c r="BG6" s="6">
        <f>ROUND('Vendas de Veículos'!BG6*(1-'Frota Nacional 2024'!BG$5),0)</f>
        <v>20294</v>
      </c>
      <c r="BH6" s="6">
        <f>ROUND('Vendas de Veículos'!BH6*(1-'Frota Nacional 2024'!BH$5),0)</f>
        <v>150044</v>
      </c>
      <c r="BI6" s="6">
        <f>ROUND('Vendas de Veículos'!BI6*(1-'Frota Nacional 2024'!BI$5),0)</f>
        <v>155478</v>
      </c>
      <c r="BJ6" s="6">
        <f>ROUND('Vendas de Veículos'!BJ6*(1-'Frota Nacional 2024'!BJ$5),0)</f>
        <v>119682</v>
      </c>
      <c r="BK6" s="6">
        <f>ROUND('Vendas de Veículos'!BK6*(1-'Frota Nacional 2024'!BK$5),0)</f>
        <v>7325</v>
      </c>
      <c r="BL6" s="6">
        <f>ROUND('Vendas de Veículos'!BL6*(1-'Frota Nacional 2024'!BL$5),0)</f>
        <v>64355</v>
      </c>
      <c r="BM6" s="6">
        <f>ROUND('Vendas de Veículos'!BM6*(1-'Frota Nacional 2024'!BM$5),0)</f>
        <v>78428</v>
      </c>
      <c r="BN6" s="6">
        <f>ROUND('Vendas de Veículos'!BN6*(1-'Frota Nacional 2024'!BN$5),0)</f>
        <v>71658</v>
      </c>
      <c r="BO6" s="6">
        <f>ROUND('Vendas de Veículos'!BO6*(1-'Frota Nacional 2024'!BO$5),0)</f>
        <v>5748</v>
      </c>
      <c r="BP6" s="6">
        <f>ROUND('Vendas de Veículos'!BP6*(1-'Frota Nacional 2024'!BP$5),0)</f>
        <v>51661</v>
      </c>
      <c r="BQ6" s="6">
        <f>ROUND('Vendas de Veículos'!BQ6*(1-'Frota Nacional 2024'!BQ$5),0)</f>
        <v>44096</v>
      </c>
      <c r="BR6" s="6">
        <f>ROUND('Vendas de Veículos'!BR6*(1-'Frota Nacional 2024'!BR$5),0)</f>
        <v>60618</v>
      </c>
      <c r="BS6" s="6">
        <f>ROUND('Vendas de Veículos'!BS6*(1-'Frota Nacional 2024'!BS$5),0)</f>
        <v>60624</v>
      </c>
    </row>
    <row r="7" spans="2:71" x14ac:dyDescent="0.35">
      <c r="B7" s="12" t="s">
        <v>11</v>
      </c>
      <c r="C7" s="12" t="s">
        <v>12</v>
      </c>
      <c r="D7" s="6">
        <f>ROUND('Vendas de Veículos'!D7*(1-'Frota Nacional 2024'!D$5),0)</f>
        <v>0</v>
      </c>
      <c r="E7" s="6">
        <f>ROUND('Vendas de Veículos'!E7*(1-'Frota Nacional 2024'!E$5),0)</f>
        <v>0</v>
      </c>
      <c r="F7" s="6">
        <f>ROUND('Vendas de Veículos'!F7*(1-'Frota Nacional 2024'!F$5),0)</f>
        <v>0</v>
      </c>
      <c r="G7" s="6">
        <f>ROUND('Vendas de Veículos'!G7*(1-'Frota Nacional 2024'!G$5),0)</f>
        <v>0</v>
      </c>
      <c r="H7" s="6">
        <f>ROUND('Vendas de Veículos'!H7*(1-'Frota Nacional 2024'!H$5),0)</f>
        <v>0</v>
      </c>
      <c r="I7" s="6">
        <f>ROUND('Vendas de Veículos'!I7*(1-'Frota Nacional 2024'!I$5),0)</f>
        <v>0</v>
      </c>
      <c r="J7" s="6">
        <f>ROUND('Vendas de Veículos'!J7*(1-'Frota Nacional 2024'!J$5),0)</f>
        <v>0</v>
      </c>
      <c r="K7" s="6">
        <f>ROUND('Vendas de Veículos'!K7*(1-'Frota Nacional 2024'!K$5),0)</f>
        <v>0</v>
      </c>
      <c r="L7" s="6">
        <f>ROUND('Vendas de Veículos'!L7*(1-'Frota Nacional 2024'!L$5),0)</f>
        <v>0</v>
      </c>
      <c r="M7" s="6">
        <f>ROUND('Vendas de Veículos'!M7*(1-'Frota Nacional 2024'!M$5),0)</f>
        <v>0</v>
      </c>
      <c r="N7" s="6">
        <f>ROUND('Vendas de Veículos'!N7*(1-'Frota Nacional 2024'!N$5),0)</f>
        <v>0</v>
      </c>
      <c r="O7" s="6">
        <f>ROUND('Vendas de Veículos'!O7*(1-'Frota Nacional 2024'!O$5),0)</f>
        <v>0</v>
      </c>
      <c r="P7" s="6">
        <f>ROUND('Vendas de Veículos'!P7*(1-'Frota Nacional 2024'!P$5),0)</f>
        <v>0</v>
      </c>
      <c r="Q7" s="6">
        <f>ROUND('Vendas de Veículos'!Q7*(1-'Frota Nacional 2024'!Q$5),0)</f>
        <v>0</v>
      </c>
      <c r="R7" s="6">
        <f>ROUND('Vendas de Veículos'!R7*(1-'Frota Nacional 2024'!R$5),0)</f>
        <v>0</v>
      </c>
      <c r="S7" s="6">
        <f>ROUND('Vendas de Veículos'!S7*(1-'Frota Nacional 2024'!S$5),0)</f>
        <v>0</v>
      </c>
      <c r="T7" s="6">
        <f>ROUND('Vendas de Veículos'!T7*(1-'Frota Nacional 2024'!T$5),0)</f>
        <v>0</v>
      </c>
      <c r="U7" s="6">
        <f>ROUND('Vendas de Veículos'!U7*(1-'Frota Nacional 2024'!U$5),0)</f>
        <v>0</v>
      </c>
      <c r="V7" s="6">
        <f>ROUND('Vendas de Veículos'!V7*(1-'Frota Nacional 2024'!V$5),0)</f>
        <v>0</v>
      </c>
      <c r="W7" s="6">
        <f>ROUND('Vendas de Veículos'!W7*(1-'Frota Nacional 2024'!W$5),0)</f>
        <v>0</v>
      </c>
      <c r="X7" s="6">
        <f>ROUND('Vendas de Veículos'!X7*(1-'Frota Nacional 2024'!X$5),0)</f>
        <v>0</v>
      </c>
      <c r="Y7" s="6">
        <f>ROUND('Vendas de Veículos'!Y7*(1-'Frota Nacional 2024'!Y$5),0)</f>
        <v>0</v>
      </c>
      <c r="Z7" s="6">
        <f>ROUND('Vendas de Veículos'!Z7*(1-'Frota Nacional 2024'!Z$5),0)</f>
        <v>52</v>
      </c>
      <c r="AA7" s="6">
        <f>ROUND('Vendas de Veículos'!AA7*(1-'Frota Nacional 2024'!AA$5),0)</f>
        <v>5881</v>
      </c>
      <c r="AB7" s="6">
        <f>ROUND('Vendas de Veículos'!AB7*(1-'Frota Nacional 2024'!AB$5),0)</f>
        <v>3789</v>
      </c>
      <c r="AC7" s="6">
        <f>ROUND('Vendas de Veículos'!AC7*(1-'Frota Nacional 2024'!AC$5),0)</f>
        <v>707</v>
      </c>
      <c r="AD7" s="6">
        <f>ROUND('Vendas de Veículos'!AD7*(1-'Frota Nacional 2024'!AD$5),0)</f>
        <v>20353</v>
      </c>
      <c r="AE7" s="6">
        <f>ROUND('Vendas de Veículos'!AE7*(1-'Frota Nacional 2024'!AE$5),0)</f>
        <v>21555</v>
      </c>
      <c r="AF7" s="6">
        <f>ROUND('Vendas de Veículos'!AF7*(1-'Frota Nacional 2024'!AF$5),0)</f>
        <v>28025</v>
      </c>
      <c r="AG7" s="6">
        <f>ROUND('Vendas de Veículos'!AG7*(1-'Frota Nacional 2024'!AG$5),0)</f>
        <v>33989</v>
      </c>
      <c r="AH7" s="6">
        <f>ROUND('Vendas de Veículos'!AH7*(1-'Frota Nacional 2024'!AH$5),0)</f>
        <v>24038</v>
      </c>
      <c r="AI7" s="6">
        <f>ROUND('Vendas de Veículos'!AI7*(1-'Frota Nacional 2024'!AI$5),0)</f>
        <v>34525</v>
      </c>
      <c r="AJ7" s="6">
        <f>ROUND('Vendas de Veículos'!AJ7*(1-'Frota Nacional 2024'!AJ$5),0)</f>
        <v>27371</v>
      </c>
      <c r="AK7" s="6">
        <f>ROUND('Vendas de Veículos'!AK7*(1-'Frota Nacional 2024'!AK$5),0)</f>
        <v>628</v>
      </c>
      <c r="AL7" s="6">
        <f>ROUND('Vendas de Veículos'!AL7*(1-'Frota Nacional 2024'!AL$5),0)</f>
        <v>13029</v>
      </c>
      <c r="AM7" s="6">
        <f>ROUND('Vendas de Veículos'!AM7*(1-'Frota Nacional 2024'!AM$5),0)</f>
        <v>1875</v>
      </c>
      <c r="AN7" s="6">
        <f>ROUND('Vendas de Veículos'!AN7*(1-'Frota Nacional 2024'!AN$5),0)</f>
        <v>29121</v>
      </c>
      <c r="AO7" s="6">
        <f>ROUND('Vendas de Veículos'!AO7*(1-'Frota Nacional 2024'!AO$5),0)</f>
        <v>17184</v>
      </c>
      <c r="AP7" s="6">
        <f>ROUND('Vendas de Veículos'!AP7*(1-'Frota Nacional 2024'!AP$5),0)</f>
        <v>5315</v>
      </c>
      <c r="AQ7" s="6">
        <f>ROUND('Vendas de Veículos'!AQ7*(1-'Frota Nacional 2024'!AQ$5),0)</f>
        <v>1152</v>
      </c>
      <c r="AR7" s="6">
        <f>ROUND('Vendas de Veículos'!AR7*(1-'Frota Nacional 2024'!AR$5),0)</f>
        <v>188</v>
      </c>
      <c r="AS7" s="6">
        <f>ROUND('Vendas de Veículos'!AS7*(1-'Frota Nacional 2024'!AS$5),0)</f>
        <v>224</v>
      </c>
      <c r="AT7" s="6">
        <f>ROUND('Vendas de Veículos'!AT7*(1-'Frota Nacional 2024'!AT$5),0)</f>
        <v>2508</v>
      </c>
      <c r="AU7" s="6">
        <f>ROUND('Vendas de Veículos'!AU7*(1-'Frota Nacional 2024'!AU$5),0)</f>
        <v>273</v>
      </c>
      <c r="AV7" s="6">
        <f>ROUND('Vendas de Veículos'!AV7*(1-'Frota Nacional 2024'!AV$5),0)</f>
        <v>4722</v>
      </c>
      <c r="AW7" s="6">
        <f>ROUND('Vendas de Veículos'!AW7*(1-'Frota Nacional 2024'!AW$5),0)</f>
        <v>16554</v>
      </c>
      <c r="AX7" s="6">
        <f>ROUND('Vendas de Veículos'!AX7*(1-'Frota Nacional 2024'!AX$5),0)</f>
        <v>12760</v>
      </c>
      <c r="AY7" s="6">
        <f>ROUND('Vendas de Veículos'!AY7*(1-'Frota Nacional 2024'!AY$5),0)</f>
        <v>21192</v>
      </c>
      <c r="AZ7" s="6">
        <f>ROUND('Vendas de Veículos'!AZ7*(1-'Frota Nacional 2024'!AZ$5),0)</f>
        <v>14435</v>
      </c>
      <c r="BA7" s="6">
        <f>ROUND('Vendas de Veículos'!BA7*(1-'Frota Nacional 2024'!BA$5),0)</f>
        <v>843</v>
      </c>
      <c r="BB7" s="6">
        <f>ROUND('Vendas de Veículos'!BB7*(1-'Frota Nacional 2024'!BB$5),0)</f>
        <v>50</v>
      </c>
      <c r="BC7" s="6">
        <f>ROUND('Vendas de Veículos'!BC7*(1-'Frota Nacional 2024'!BC$5),0)</f>
        <v>42</v>
      </c>
      <c r="BD7" s="6">
        <f>ROUND('Vendas de Veículos'!BD7*(1-'Frota Nacional 2024'!BD$5),0)</f>
        <v>40</v>
      </c>
      <c r="BE7" s="6">
        <f>ROUND('Vendas de Veículos'!BE7*(1-'Frota Nacional 2024'!BE$5),0)</f>
        <v>31</v>
      </c>
      <c r="BF7" s="6">
        <f>ROUND('Vendas de Veículos'!BF7*(1-'Frota Nacional 2024'!BF$5),0)</f>
        <v>33</v>
      </c>
      <c r="BG7" s="6">
        <f>ROUND('Vendas de Veículos'!BG7*(1-'Frota Nacional 2024'!BG$5),0)</f>
        <v>36</v>
      </c>
      <c r="BH7" s="6">
        <f>ROUND('Vendas de Veículos'!BH7*(1-'Frota Nacional 2024'!BH$5),0)</f>
        <v>24</v>
      </c>
      <c r="BI7" s="6">
        <f>ROUND('Vendas de Veículos'!BI7*(1-'Frota Nacional 2024'!BI$5),0)</f>
        <v>9</v>
      </c>
      <c r="BJ7" s="6">
        <f>ROUND('Vendas de Veículos'!BJ7*(1-'Frota Nacional 2024'!BJ$5),0)</f>
        <v>12</v>
      </c>
      <c r="BK7" s="6">
        <f>ROUND('Vendas de Veículos'!BK7*(1-'Frota Nacional 2024'!BK$5),0)</f>
        <v>11</v>
      </c>
      <c r="BL7" s="6">
        <f>ROUND('Vendas de Veículos'!BL7*(1-'Frota Nacional 2024'!BL$5),0)</f>
        <v>25</v>
      </c>
      <c r="BM7" s="6">
        <f>ROUND('Vendas de Veículos'!BM7*(1-'Frota Nacional 2024'!BM$5),0)</f>
        <v>19</v>
      </c>
      <c r="BN7" s="6">
        <f>ROUND('Vendas de Veículos'!BN7*(1-'Frota Nacional 2024'!BN$5),0)</f>
        <v>25</v>
      </c>
      <c r="BO7" s="6">
        <f>ROUND('Vendas de Veículos'!BO7*(1-'Frota Nacional 2024'!BO$5),0)</f>
        <v>18</v>
      </c>
      <c r="BP7" s="6">
        <f>ROUND('Vendas de Veículos'!BP7*(1-'Frota Nacional 2024'!BP$5),0)</f>
        <v>19</v>
      </c>
      <c r="BQ7" s="6">
        <f>ROUND('Vendas de Veículos'!BQ7*(1-'Frota Nacional 2024'!BQ$5),0)</f>
        <v>32</v>
      </c>
      <c r="BR7" s="6">
        <f>ROUND('Vendas de Veículos'!BR7*(1-'Frota Nacional 2024'!BR$5),0)</f>
        <v>18</v>
      </c>
      <c r="BS7" s="6">
        <f>ROUND('Vendas de Veículos'!BS7*(1-'Frota Nacional 2024'!BS$5),0)</f>
        <v>19</v>
      </c>
    </row>
    <row r="8" spans="2:71" x14ac:dyDescent="0.35">
      <c r="B8" s="12" t="s">
        <v>11</v>
      </c>
      <c r="C8" s="12" t="s">
        <v>13</v>
      </c>
      <c r="D8" s="6">
        <f>ROUND('Vendas de Veículos'!D8*(1-'Frota Nacional 2024'!D$5),0)</f>
        <v>0</v>
      </c>
      <c r="E8" s="6">
        <f>ROUND('Vendas de Veículos'!E8*(1-'Frota Nacional 2024'!E$5),0)</f>
        <v>0</v>
      </c>
      <c r="F8" s="6">
        <f>ROUND('Vendas de Veículos'!F8*(1-'Frota Nacional 2024'!F$5),0)</f>
        <v>0</v>
      </c>
      <c r="G8" s="6">
        <f>ROUND('Vendas de Veículos'!G8*(1-'Frota Nacional 2024'!G$5),0)</f>
        <v>0</v>
      </c>
      <c r="H8" s="6">
        <f>ROUND('Vendas de Veículos'!H8*(1-'Frota Nacional 2024'!H$5),0)</f>
        <v>0</v>
      </c>
      <c r="I8" s="6">
        <f>ROUND('Vendas de Veículos'!I8*(1-'Frota Nacional 2024'!I$5),0)</f>
        <v>0</v>
      </c>
      <c r="J8" s="6">
        <f>ROUND('Vendas de Veículos'!J8*(1-'Frota Nacional 2024'!J$5),0)</f>
        <v>0</v>
      </c>
      <c r="K8" s="6">
        <f>ROUND('Vendas de Veículos'!K8*(1-'Frota Nacional 2024'!K$5),0)</f>
        <v>0</v>
      </c>
      <c r="L8" s="6">
        <f>ROUND('Vendas de Veículos'!L8*(1-'Frota Nacional 2024'!L$5),0)</f>
        <v>0</v>
      </c>
      <c r="M8" s="6">
        <f>ROUND('Vendas de Veículos'!M8*(1-'Frota Nacional 2024'!M$5),0)</f>
        <v>0</v>
      </c>
      <c r="N8" s="6">
        <f>ROUND('Vendas de Veículos'!N8*(1-'Frota Nacional 2024'!N$5),0)</f>
        <v>0</v>
      </c>
      <c r="O8" s="6">
        <f>ROUND('Vendas de Veículos'!O8*(1-'Frota Nacional 2024'!O$5),0)</f>
        <v>0</v>
      </c>
      <c r="P8" s="6">
        <f>ROUND('Vendas de Veículos'!P8*(1-'Frota Nacional 2024'!P$5),0)</f>
        <v>0</v>
      </c>
      <c r="Q8" s="6">
        <f>ROUND('Vendas de Veículos'!Q8*(1-'Frota Nacional 2024'!Q$5),0)</f>
        <v>0</v>
      </c>
      <c r="R8" s="6">
        <f>ROUND('Vendas de Veículos'!R8*(1-'Frota Nacional 2024'!R$5),0)</f>
        <v>0</v>
      </c>
      <c r="S8" s="6">
        <f>ROUND('Vendas de Veículos'!S8*(1-'Frota Nacional 2024'!S$5),0)</f>
        <v>0</v>
      </c>
      <c r="T8" s="6">
        <f>ROUND('Vendas de Veículos'!T8*(1-'Frota Nacional 2024'!T$5),0)</f>
        <v>0</v>
      </c>
      <c r="U8" s="6">
        <f>ROUND('Vendas de Veículos'!U8*(1-'Frota Nacional 2024'!U$5),0)</f>
        <v>0</v>
      </c>
      <c r="V8" s="6">
        <f>ROUND('Vendas de Veículos'!V8*(1-'Frota Nacional 2024'!V$5),0)</f>
        <v>0</v>
      </c>
      <c r="W8" s="6">
        <f>ROUND('Vendas de Veículos'!W8*(1-'Frota Nacional 2024'!W$5),0)</f>
        <v>0</v>
      </c>
      <c r="X8" s="6">
        <f>ROUND('Vendas de Veículos'!X8*(1-'Frota Nacional 2024'!X$5),0)</f>
        <v>0</v>
      </c>
      <c r="Y8" s="6">
        <f>ROUND('Vendas de Veículos'!Y8*(1-'Frota Nacional 2024'!Y$5),0)</f>
        <v>0</v>
      </c>
      <c r="Z8" s="6">
        <f>ROUND('Vendas de Veículos'!Z8*(1-'Frota Nacional 2024'!Z$5),0)</f>
        <v>0</v>
      </c>
      <c r="AA8" s="6">
        <f>ROUND('Vendas de Veículos'!AA8*(1-'Frota Nacional 2024'!AA$5),0)</f>
        <v>0</v>
      </c>
      <c r="AB8" s="6">
        <f>ROUND('Vendas de Veículos'!AB8*(1-'Frota Nacional 2024'!AB$5),0)</f>
        <v>0</v>
      </c>
      <c r="AC8" s="6">
        <f>ROUND('Vendas de Veículos'!AC8*(1-'Frota Nacional 2024'!AC$5),0)</f>
        <v>0</v>
      </c>
      <c r="AD8" s="6">
        <f>ROUND('Vendas de Veículos'!AD8*(1-'Frota Nacional 2024'!AD$5),0)</f>
        <v>0</v>
      </c>
      <c r="AE8" s="6">
        <f>ROUND('Vendas de Veículos'!AE8*(1-'Frota Nacional 2024'!AE$5),0)</f>
        <v>0</v>
      </c>
      <c r="AF8" s="6">
        <f>ROUND('Vendas de Veículos'!AF8*(1-'Frota Nacional 2024'!AF$5),0)</f>
        <v>0</v>
      </c>
      <c r="AG8" s="6">
        <f>ROUND('Vendas de Veículos'!AG8*(1-'Frota Nacional 2024'!AG$5),0)</f>
        <v>0</v>
      </c>
      <c r="AH8" s="6">
        <f>ROUND('Vendas de Veículos'!AH8*(1-'Frota Nacional 2024'!AH$5),0)</f>
        <v>0</v>
      </c>
      <c r="AI8" s="6">
        <f>ROUND('Vendas de Veículos'!AI8*(1-'Frota Nacional 2024'!AI$5),0)</f>
        <v>0</v>
      </c>
      <c r="AJ8" s="6">
        <f>ROUND('Vendas de Veículos'!AJ8*(1-'Frota Nacional 2024'!AJ$5),0)</f>
        <v>0</v>
      </c>
      <c r="AK8" s="6">
        <f>ROUND('Vendas de Veículos'!AK8*(1-'Frota Nacional 2024'!AK$5),0)</f>
        <v>0</v>
      </c>
      <c r="AL8" s="6">
        <f>ROUND('Vendas de Veículos'!AL8*(1-'Frota Nacional 2024'!AL$5),0)</f>
        <v>0</v>
      </c>
      <c r="AM8" s="6">
        <f>ROUND('Vendas de Veículos'!AM8*(1-'Frota Nacional 2024'!AM$5),0)</f>
        <v>0</v>
      </c>
      <c r="AN8" s="6">
        <f>ROUND('Vendas de Veículos'!AN8*(1-'Frota Nacional 2024'!AN$5),0)</f>
        <v>0</v>
      </c>
      <c r="AO8" s="6">
        <f>ROUND('Vendas de Veículos'!AO8*(1-'Frota Nacional 2024'!AO$5),0)</f>
        <v>0</v>
      </c>
      <c r="AP8" s="6">
        <f>ROUND('Vendas de Veículos'!AP8*(1-'Frota Nacional 2024'!AP$5),0)</f>
        <v>0</v>
      </c>
      <c r="AQ8" s="6">
        <f>ROUND('Vendas de Veículos'!AQ8*(1-'Frota Nacional 2024'!AQ$5),0)</f>
        <v>0</v>
      </c>
      <c r="AR8" s="6">
        <f>ROUND('Vendas de Veículos'!AR8*(1-'Frota Nacional 2024'!AR$5),0)</f>
        <v>0</v>
      </c>
      <c r="AS8" s="6">
        <f>ROUND('Vendas de Veículos'!AS8*(1-'Frota Nacional 2024'!AS$5),0)</f>
        <v>0</v>
      </c>
      <c r="AT8" s="6">
        <f>ROUND('Vendas de Veículos'!AT8*(1-'Frota Nacional 2024'!AT$5),0)</f>
        <v>0</v>
      </c>
      <c r="AU8" s="6">
        <f>ROUND('Vendas de Veículos'!AU8*(1-'Frota Nacional 2024'!AU$5),0)</f>
        <v>0</v>
      </c>
      <c r="AV8" s="6">
        <f>ROUND('Vendas de Veículos'!AV8*(1-'Frota Nacional 2024'!AV$5),0)</f>
        <v>0</v>
      </c>
      <c r="AW8" s="6">
        <f>ROUND('Vendas de Veículos'!AW8*(1-'Frota Nacional 2024'!AW$5),0)</f>
        <v>0</v>
      </c>
      <c r="AX8" s="6">
        <f>ROUND('Vendas de Veículos'!AX8*(1-'Frota Nacional 2024'!AX$5),0)</f>
        <v>15102</v>
      </c>
      <c r="AY8" s="6">
        <f>ROUND('Vendas de Veículos'!AY8*(1-'Frota Nacional 2024'!AY$5),0)</f>
        <v>118626</v>
      </c>
      <c r="AZ8" s="6">
        <f>ROUND('Vendas de Veículos'!AZ8*(1-'Frota Nacional 2024'!AZ$5),0)</f>
        <v>351526</v>
      </c>
      <c r="BA8" s="6">
        <f>ROUND('Vendas de Veículos'!BA8*(1-'Frota Nacional 2024'!BA$5),0)</f>
        <v>681346</v>
      </c>
      <c r="BB8" s="6">
        <f>ROUND('Vendas de Veículos'!BB8*(1-'Frota Nacional 2024'!BB$5),0)</f>
        <v>1019412</v>
      </c>
      <c r="BC8" s="6">
        <f>ROUND('Vendas de Veículos'!BC8*(1-'Frota Nacional 2024'!BC$5),0)</f>
        <v>1272174</v>
      </c>
      <c r="BD8" s="6">
        <f>ROUND('Vendas de Veículos'!BD8*(1-'Frota Nacional 2024'!BD$5),0)</f>
        <v>1567257</v>
      </c>
      <c r="BE8" s="6">
        <f>ROUND('Vendas de Veículos'!BE8*(1-'Frota Nacional 2024'!BE$5),0)</f>
        <v>1786735</v>
      </c>
      <c r="BF8" s="6">
        <f>ROUND('Vendas de Veículos'!BF8*(1-'Frota Nacional 2024'!BF$5),0)</f>
        <v>1868999</v>
      </c>
      <c r="BG8" s="6">
        <f>ROUND('Vendas de Veículos'!BG8*(1-'Frota Nacional 2024'!BG$5),0)</f>
        <v>2221287</v>
      </c>
      <c r="BH8" s="6">
        <f>ROUND('Vendas de Veículos'!BH8*(1-'Frota Nacional 2024'!BH$5),0)</f>
        <v>2335060</v>
      </c>
      <c r="BI8" s="6">
        <f>ROUND('Vendas de Veículos'!BI8*(1-'Frota Nacional 2024'!BI$5),0)</f>
        <v>2228798</v>
      </c>
      <c r="BJ8" s="6">
        <f>ROUND('Vendas de Veículos'!BJ8*(1-'Frota Nacional 2024'!BJ$5),0)</f>
        <v>1751468</v>
      </c>
      <c r="BK8" s="6">
        <f>ROUND('Vendas de Veículos'!BK8*(1-'Frota Nacional 2024'!BK$5),0)</f>
        <v>1449335</v>
      </c>
      <c r="BL8" s="6">
        <f>ROUND('Vendas de Veículos'!BL8*(1-'Frota Nacional 2024'!BL$5),0)</f>
        <v>1642295</v>
      </c>
      <c r="BM8" s="6">
        <f>ROUND('Vendas de Veículos'!BM8*(1-'Frota Nacional 2024'!BM$5),0)</f>
        <v>1895595</v>
      </c>
      <c r="BN8" s="6">
        <f>ROUND('Vendas de Veículos'!BN8*(1-'Frota Nacional 2024'!BN$5),0)</f>
        <v>2072616</v>
      </c>
      <c r="BO8" s="6">
        <f>ROUND('Vendas de Veículos'!BO8*(1-'Frota Nacional 2024'!BO$5),0)</f>
        <v>1468771</v>
      </c>
      <c r="BP8" s="6">
        <f>ROUND('Vendas de Veículos'!BP8*(1-'Frota Nacional 2024'!BP$5),0)</f>
        <v>1400066</v>
      </c>
      <c r="BQ8" s="6">
        <f>ROUND('Vendas de Veículos'!BQ8*(1-'Frota Nacional 2024'!BQ$5),0)</f>
        <v>1431549</v>
      </c>
      <c r="BR8" s="6">
        <f>ROUND('Vendas de Veículos'!BR8*(1-'Frota Nacional 2024'!BR$5),0)</f>
        <v>1484953</v>
      </c>
      <c r="BS8" s="6">
        <f>ROUND('Vendas de Veículos'!BS8*(1-'Frota Nacional 2024'!BS$5),0)</f>
        <v>1552633</v>
      </c>
    </row>
    <row r="9" spans="2:71" x14ac:dyDescent="0.35">
      <c r="B9" s="12" t="s">
        <v>11</v>
      </c>
      <c r="C9" s="12" t="s">
        <v>14</v>
      </c>
      <c r="D9" s="6">
        <f>ROUND('Vendas de Veículos'!D9*(1-'Frota Nacional 2024'!D$5),0)</f>
        <v>0</v>
      </c>
      <c r="E9" s="6">
        <f>ROUND('Vendas de Veículos'!E9*(1-'Frota Nacional 2024'!E$5),0)</f>
        <v>0</v>
      </c>
      <c r="F9" s="6">
        <f>ROUND('Vendas de Veículos'!F9*(1-'Frota Nacional 2024'!F$5),0)</f>
        <v>0</v>
      </c>
      <c r="G9" s="6">
        <f>ROUND('Vendas de Veículos'!G9*(1-'Frota Nacional 2024'!G$5),0)</f>
        <v>0</v>
      </c>
      <c r="H9" s="6">
        <f>ROUND('Vendas de Veículos'!H9*(1-'Frota Nacional 2024'!H$5),0)</f>
        <v>0</v>
      </c>
      <c r="I9" s="6">
        <f>ROUND('Vendas de Veículos'!I9*(1-'Frota Nacional 2024'!I$5),0)</f>
        <v>0</v>
      </c>
      <c r="J9" s="6">
        <f>ROUND('Vendas de Veículos'!J9*(1-'Frota Nacional 2024'!J$5),0)</f>
        <v>0</v>
      </c>
      <c r="K9" s="6">
        <f>ROUND('Vendas de Veículos'!K9*(1-'Frota Nacional 2024'!K$5),0)</f>
        <v>0</v>
      </c>
      <c r="L9" s="6">
        <f>ROUND('Vendas de Veículos'!L9*(1-'Frota Nacional 2024'!L$5),0)</f>
        <v>0</v>
      </c>
      <c r="M9" s="6">
        <f>ROUND('Vendas de Veículos'!M9*(1-'Frota Nacional 2024'!M$5),0)</f>
        <v>0</v>
      </c>
      <c r="N9" s="6">
        <f>ROUND('Vendas de Veículos'!N9*(1-'Frota Nacional 2024'!N$5),0)</f>
        <v>0</v>
      </c>
      <c r="O9" s="6">
        <f>ROUND('Vendas de Veículos'!O9*(1-'Frota Nacional 2024'!O$5),0)</f>
        <v>0</v>
      </c>
      <c r="P9" s="6">
        <f>ROUND('Vendas de Veículos'!P9*(1-'Frota Nacional 2024'!P$5),0)</f>
        <v>0</v>
      </c>
      <c r="Q9" s="6">
        <f>ROUND('Vendas de Veículos'!Q9*(1-'Frota Nacional 2024'!Q$5),0)</f>
        <v>0</v>
      </c>
      <c r="R9" s="6">
        <f>ROUND('Vendas de Veículos'!R9*(1-'Frota Nacional 2024'!R$5),0)</f>
        <v>0</v>
      </c>
      <c r="S9" s="6">
        <f>ROUND('Vendas de Veículos'!S9*(1-'Frota Nacional 2024'!S$5),0)</f>
        <v>0</v>
      </c>
      <c r="T9" s="6">
        <f>ROUND('Vendas de Veículos'!T9*(1-'Frota Nacional 2024'!T$5),0)</f>
        <v>0</v>
      </c>
      <c r="U9" s="6">
        <f>ROUND('Vendas de Veículos'!U9*(1-'Frota Nacional 2024'!U$5),0)</f>
        <v>0</v>
      </c>
      <c r="V9" s="6">
        <f>ROUND('Vendas de Veículos'!V9*(1-'Frota Nacional 2024'!V$5),0)</f>
        <v>0</v>
      </c>
      <c r="W9" s="6">
        <f>ROUND('Vendas de Veículos'!W9*(1-'Frota Nacional 2024'!W$5),0)</f>
        <v>0</v>
      </c>
      <c r="X9" s="6">
        <f>ROUND('Vendas de Veículos'!X9*(1-'Frota Nacional 2024'!X$5),0)</f>
        <v>0</v>
      </c>
      <c r="Y9" s="6">
        <f>ROUND('Vendas de Veículos'!Y9*(1-'Frota Nacional 2024'!Y$5),0)</f>
        <v>0</v>
      </c>
      <c r="Z9" s="6">
        <f>ROUND('Vendas de Veículos'!Z9*(1-'Frota Nacional 2024'!Z$5),0)</f>
        <v>0</v>
      </c>
      <c r="AA9" s="6">
        <f>ROUND('Vendas de Veículos'!AA9*(1-'Frota Nacional 2024'!AA$5),0)</f>
        <v>0</v>
      </c>
      <c r="AB9" s="6">
        <f>ROUND('Vendas de Veículos'!AB9*(1-'Frota Nacional 2024'!AB$5),0)</f>
        <v>0</v>
      </c>
      <c r="AC9" s="6">
        <f>ROUND('Vendas de Veículos'!AC9*(1-'Frota Nacional 2024'!AC$5),0)</f>
        <v>0</v>
      </c>
      <c r="AD9" s="6">
        <f>ROUND('Vendas de Veículos'!AD9*(1-'Frota Nacional 2024'!AD$5),0)</f>
        <v>0</v>
      </c>
      <c r="AE9" s="6">
        <f>ROUND('Vendas de Veículos'!AE9*(1-'Frota Nacional 2024'!AE$5),0)</f>
        <v>0</v>
      </c>
      <c r="AF9" s="6">
        <f>ROUND('Vendas de Veículos'!AF9*(1-'Frota Nacional 2024'!AF$5),0)</f>
        <v>0</v>
      </c>
      <c r="AG9" s="6">
        <f>ROUND('Vendas de Veículos'!AG9*(1-'Frota Nacional 2024'!AG$5),0)</f>
        <v>0</v>
      </c>
      <c r="AH9" s="6">
        <f>ROUND('Vendas de Veículos'!AH9*(1-'Frota Nacional 2024'!AH$5),0)</f>
        <v>0</v>
      </c>
      <c r="AI9" s="6">
        <f>ROUND('Vendas de Veículos'!AI9*(1-'Frota Nacional 2024'!AI$5),0)</f>
        <v>0</v>
      </c>
      <c r="AJ9" s="6">
        <f>ROUND('Vendas de Veículos'!AJ9*(1-'Frota Nacional 2024'!AJ$5),0)</f>
        <v>0</v>
      </c>
      <c r="AK9" s="6">
        <f>ROUND('Vendas de Veículos'!AK9*(1-'Frota Nacional 2024'!AK$5),0)</f>
        <v>0</v>
      </c>
      <c r="AL9" s="6">
        <f>ROUND('Vendas de Veículos'!AL9*(1-'Frota Nacional 2024'!AL$5),0)</f>
        <v>0</v>
      </c>
      <c r="AM9" s="6">
        <f>ROUND('Vendas de Veículos'!AM9*(1-'Frota Nacional 2024'!AM$5),0)</f>
        <v>0</v>
      </c>
      <c r="AN9" s="6">
        <f>ROUND('Vendas de Veículos'!AN9*(1-'Frota Nacional 2024'!AN$5),0)</f>
        <v>0</v>
      </c>
      <c r="AO9" s="6">
        <f>ROUND('Vendas de Veículos'!AO9*(1-'Frota Nacional 2024'!AO$5),0)</f>
        <v>0</v>
      </c>
      <c r="AP9" s="6">
        <f>ROUND('Vendas de Veículos'!AP9*(1-'Frota Nacional 2024'!AP$5),0)</f>
        <v>0</v>
      </c>
      <c r="AQ9" s="6">
        <f>ROUND('Vendas de Veículos'!AQ9*(1-'Frota Nacional 2024'!AQ$5),0)</f>
        <v>0</v>
      </c>
      <c r="AR9" s="6">
        <f>ROUND('Vendas de Veículos'!AR9*(1-'Frota Nacional 2024'!AR$5),0)</f>
        <v>0</v>
      </c>
      <c r="AS9" s="6">
        <f>ROUND('Vendas de Veículos'!AS9*(1-'Frota Nacional 2024'!AS$5),0)</f>
        <v>0</v>
      </c>
      <c r="AT9" s="6">
        <f>ROUND('Vendas de Veículos'!AT9*(1-'Frota Nacional 2024'!AT$5),0)</f>
        <v>0</v>
      </c>
      <c r="AU9" s="6">
        <f>ROUND('Vendas de Veículos'!AU9*(1-'Frota Nacional 2024'!AU$5),0)</f>
        <v>0</v>
      </c>
      <c r="AV9" s="6">
        <f>ROUND('Vendas de Veículos'!AV9*(1-'Frota Nacional 2024'!AV$5),0)</f>
        <v>0</v>
      </c>
      <c r="AW9" s="6">
        <f>ROUND('Vendas de Veículos'!AW9*(1-'Frota Nacional 2024'!AW$5),0)</f>
        <v>0</v>
      </c>
      <c r="AX9" s="6">
        <f>ROUND('Vendas de Veículos'!AX9*(1-'Frota Nacional 2024'!AX$5),0)</f>
        <v>0</v>
      </c>
      <c r="AY9" s="6">
        <f>ROUND('Vendas de Veículos'!AY9*(1-'Frota Nacional 2024'!AY$5),0)</f>
        <v>0</v>
      </c>
      <c r="AZ9" s="6">
        <f>ROUND('Vendas de Veículos'!AZ9*(1-'Frota Nacional 2024'!AZ$5),0)</f>
        <v>0</v>
      </c>
      <c r="BA9" s="6">
        <f>ROUND('Vendas de Veículos'!BA9*(1-'Frota Nacional 2024'!BA$5),0)</f>
        <v>1</v>
      </c>
      <c r="BB9" s="6">
        <f>ROUND('Vendas de Veículos'!BB9*(1-'Frota Nacional 2024'!BB$5),0)</f>
        <v>1</v>
      </c>
      <c r="BC9" s="6">
        <f>ROUND('Vendas de Veículos'!BC9*(1-'Frota Nacional 2024'!BC$5),0)</f>
        <v>5</v>
      </c>
      <c r="BD9" s="6">
        <f>ROUND('Vendas de Veículos'!BD9*(1-'Frota Nacional 2024'!BD$5),0)</f>
        <v>14</v>
      </c>
      <c r="BE9" s="6">
        <f>ROUND('Vendas de Veículos'!BE9*(1-'Frota Nacional 2024'!BE$5),0)</f>
        <v>17</v>
      </c>
      <c r="BF9" s="6">
        <f>ROUND('Vendas de Veículos'!BF9*(1-'Frota Nacional 2024'!BF$5),0)</f>
        <v>148</v>
      </c>
      <c r="BG9" s="6">
        <f>ROUND('Vendas de Veículos'!BG9*(1-'Frota Nacional 2024'!BG$5),0)</f>
        <v>92</v>
      </c>
      <c r="BH9" s="6">
        <f>ROUND('Vendas de Veículos'!BH9*(1-'Frota Nacional 2024'!BH$5),0)</f>
        <v>399</v>
      </c>
      <c r="BI9" s="6">
        <f>ROUND('Vendas de Veículos'!BI9*(1-'Frota Nacional 2024'!BI$5),0)</f>
        <v>725</v>
      </c>
      <c r="BJ9" s="6">
        <f>ROUND('Vendas de Veículos'!BJ9*(1-'Frota Nacional 2024'!BJ$5),0)</f>
        <v>753</v>
      </c>
      <c r="BK9" s="6">
        <f>ROUND('Vendas de Veículos'!BK9*(1-'Frota Nacional 2024'!BK$5),0)</f>
        <v>1001</v>
      </c>
      <c r="BL9" s="6">
        <f>ROUND('Vendas de Veículos'!BL9*(1-'Frota Nacional 2024'!BL$5),0)</f>
        <v>3096</v>
      </c>
      <c r="BM9" s="6">
        <f>ROUND('Vendas de Veículos'!BM9*(1-'Frota Nacional 2024'!BM$5),0)</f>
        <v>3816</v>
      </c>
      <c r="BN9" s="6">
        <f>ROUND('Vendas de Veículos'!BN9*(1-'Frota Nacional 2024'!BN$5),0)</f>
        <v>11558</v>
      </c>
      <c r="BO9" s="6">
        <f>ROUND('Vendas de Veículos'!BO9*(1-'Frota Nacional 2024'!BO$5),0)</f>
        <v>19400</v>
      </c>
      <c r="BP9" s="6">
        <f>ROUND('Vendas de Veículos'!BP9*(1-'Frota Nacional 2024'!BP$5),0)</f>
        <v>34554</v>
      </c>
      <c r="BQ9" s="6">
        <f>ROUND('Vendas de Veículos'!BQ9*(1-'Frota Nacional 2024'!BQ$5),0)</f>
        <v>48535</v>
      </c>
      <c r="BR9" s="6">
        <f>ROUND('Vendas de Veículos'!BR9*(1-'Frota Nacional 2024'!BR$5),0)</f>
        <v>81347</v>
      </c>
      <c r="BS9" s="6">
        <f>ROUND('Vendas de Veículos'!BS9*(1-'Frota Nacional 2024'!BS$5),0)</f>
        <v>121429</v>
      </c>
    </row>
    <row r="10" spans="2:71" x14ac:dyDescent="0.35">
      <c r="B10" s="12" t="s">
        <v>11</v>
      </c>
      <c r="C10" s="12" t="s">
        <v>15</v>
      </c>
      <c r="D10" s="6">
        <f>ROUND('Vendas de Veículos'!D10*(1-'Frota Nacional 2024'!D$5),0)</f>
        <v>0</v>
      </c>
      <c r="E10" s="6">
        <f>ROUND('Vendas de Veículos'!E10*(1-'Frota Nacional 2024'!E$5),0)</f>
        <v>0</v>
      </c>
      <c r="F10" s="6">
        <f>ROUND('Vendas de Veículos'!F10*(1-'Frota Nacional 2024'!F$5),0)</f>
        <v>0</v>
      </c>
      <c r="G10" s="6">
        <f>ROUND('Vendas de Veículos'!G10*(1-'Frota Nacional 2024'!G$5),0)</f>
        <v>0</v>
      </c>
      <c r="H10" s="6">
        <f>ROUND('Vendas de Veículos'!H10*(1-'Frota Nacional 2024'!H$5),0)</f>
        <v>0</v>
      </c>
      <c r="I10" s="6">
        <f>ROUND('Vendas de Veículos'!I10*(1-'Frota Nacional 2024'!I$5),0)</f>
        <v>0</v>
      </c>
      <c r="J10" s="6">
        <f>ROUND('Vendas de Veículos'!J10*(1-'Frota Nacional 2024'!J$5),0)</f>
        <v>0</v>
      </c>
      <c r="K10" s="6">
        <f>ROUND('Vendas de Veículos'!K10*(1-'Frota Nacional 2024'!K$5),0)</f>
        <v>0</v>
      </c>
      <c r="L10" s="6">
        <f>ROUND('Vendas de Veículos'!L10*(1-'Frota Nacional 2024'!L$5),0)</f>
        <v>0</v>
      </c>
      <c r="M10" s="6">
        <f>ROUND('Vendas de Veículos'!M10*(1-'Frota Nacional 2024'!M$5),0)</f>
        <v>0</v>
      </c>
      <c r="N10" s="6">
        <f>ROUND('Vendas de Veículos'!N10*(1-'Frota Nacional 2024'!N$5),0)</f>
        <v>0</v>
      </c>
      <c r="O10" s="6">
        <f>ROUND('Vendas de Veículos'!O10*(1-'Frota Nacional 2024'!O$5),0)</f>
        <v>0</v>
      </c>
      <c r="P10" s="6">
        <f>ROUND('Vendas de Veículos'!P10*(1-'Frota Nacional 2024'!P$5),0)</f>
        <v>0</v>
      </c>
      <c r="Q10" s="6">
        <f>ROUND('Vendas de Veículos'!Q10*(1-'Frota Nacional 2024'!Q$5),0)</f>
        <v>0</v>
      </c>
      <c r="R10" s="6">
        <f>ROUND('Vendas de Veículos'!R10*(1-'Frota Nacional 2024'!R$5),0)</f>
        <v>0</v>
      </c>
      <c r="S10" s="6">
        <f>ROUND('Vendas de Veículos'!S10*(1-'Frota Nacional 2024'!S$5),0)</f>
        <v>0</v>
      </c>
      <c r="T10" s="6">
        <f>ROUND('Vendas de Veículos'!T10*(1-'Frota Nacional 2024'!T$5),0)</f>
        <v>0</v>
      </c>
      <c r="U10" s="6">
        <f>ROUND('Vendas de Veículos'!U10*(1-'Frota Nacional 2024'!U$5),0)</f>
        <v>0</v>
      </c>
      <c r="V10" s="6">
        <f>ROUND('Vendas de Veículos'!V10*(1-'Frota Nacional 2024'!V$5),0)</f>
        <v>0</v>
      </c>
      <c r="W10" s="6">
        <f>ROUND('Vendas de Veículos'!W10*(1-'Frota Nacional 2024'!W$5),0)</f>
        <v>0</v>
      </c>
      <c r="X10" s="6">
        <f>ROUND('Vendas de Veículos'!X10*(1-'Frota Nacional 2024'!X$5),0)</f>
        <v>0</v>
      </c>
      <c r="Y10" s="6">
        <f>ROUND('Vendas de Veículos'!Y10*(1-'Frota Nacional 2024'!Y$5),0)</f>
        <v>0</v>
      </c>
      <c r="Z10" s="6">
        <f>ROUND('Vendas de Veículos'!Z10*(1-'Frota Nacional 2024'!Z$5),0)</f>
        <v>0</v>
      </c>
      <c r="AA10" s="6">
        <f>ROUND('Vendas de Veículos'!AA10*(1-'Frota Nacional 2024'!AA$5),0)</f>
        <v>0</v>
      </c>
      <c r="AB10" s="6">
        <f>ROUND('Vendas de Veículos'!AB10*(1-'Frota Nacional 2024'!AB$5),0)</f>
        <v>0</v>
      </c>
      <c r="AC10" s="6">
        <f>ROUND('Vendas de Veículos'!AC10*(1-'Frota Nacional 2024'!AC$5),0)</f>
        <v>0</v>
      </c>
      <c r="AD10" s="6">
        <f>ROUND('Vendas de Veículos'!AD10*(1-'Frota Nacional 2024'!AD$5),0)</f>
        <v>0</v>
      </c>
      <c r="AE10" s="6">
        <f>ROUND('Vendas de Veículos'!AE10*(1-'Frota Nacional 2024'!AE$5),0)</f>
        <v>0</v>
      </c>
      <c r="AF10" s="6">
        <f>ROUND('Vendas de Veículos'!AF10*(1-'Frota Nacional 2024'!AF$5),0)</f>
        <v>0</v>
      </c>
      <c r="AG10" s="6">
        <f>ROUND('Vendas de Veículos'!AG10*(1-'Frota Nacional 2024'!AG$5),0)</f>
        <v>0</v>
      </c>
      <c r="AH10" s="6">
        <f>ROUND('Vendas de Veículos'!AH10*(1-'Frota Nacional 2024'!AH$5),0)</f>
        <v>0</v>
      </c>
      <c r="AI10" s="6">
        <f>ROUND('Vendas de Veículos'!AI10*(1-'Frota Nacional 2024'!AI$5),0)</f>
        <v>0</v>
      </c>
      <c r="AJ10" s="6">
        <f>ROUND('Vendas de Veículos'!AJ10*(1-'Frota Nacional 2024'!AJ$5),0)</f>
        <v>0</v>
      </c>
      <c r="AK10" s="6">
        <f>ROUND('Vendas de Veículos'!AK10*(1-'Frota Nacional 2024'!AK$5),0)</f>
        <v>0</v>
      </c>
      <c r="AL10" s="6">
        <f>ROUND('Vendas de Veículos'!AL10*(1-'Frota Nacional 2024'!AL$5),0)</f>
        <v>0</v>
      </c>
      <c r="AM10" s="6">
        <f>ROUND('Vendas de Veículos'!AM10*(1-'Frota Nacional 2024'!AM$5),0)</f>
        <v>0</v>
      </c>
      <c r="AN10" s="6">
        <f>ROUND('Vendas de Veículos'!AN10*(1-'Frota Nacional 2024'!AN$5),0)</f>
        <v>0</v>
      </c>
      <c r="AO10" s="6">
        <f>ROUND('Vendas de Veículos'!AO10*(1-'Frota Nacional 2024'!AO$5),0)</f>
        <v>0</v>
      </c>
      <c r="AP10" s="6">
        <f>ROUND('Vendas de Veículos'!AP10*(1-'Frota Nacional 2024'!AP$5),0)</f>
        <v>0</v>
      </c>
      <c r="AQ10" s="6">
        <f>ROUND('Vendas de Veículos'!AQ10*(1-'Frota Nacional 2024'!AQ$5),0)</f>
        <v>0</v>
      </c>
      <c r="AR10" s="6">
        <f>ROUND('Vendas de Veículos'!AR10*(1-'Frota Nacional 2024'!AR$5),0)</f>
        <v>0</v>
      </c>
      <c r="AS10" s="6">
        <f>ROUND('Vendas de Veículos'!AS10*(1-'Frota Nacional 2024'!AS$5),0)</f>
        <v>0</v>
      </c>
      <c r="AT10" s="6">
        <f>ROUND('Vendas de Veículos'!AT10*(1-'Frota Nacional 2024'!AT$5),0)</f>
        <v>0</v>
      </c>
      <c r="AU10" s="6">
        <f>ROUND('Vendas de Veículos'!AU10*(1-'Frota Nacional 2024'!AU$5),0)</f>
        <v>0</v>
      </c>
      <c r="AV10" s="6">
        <f>ROUND('Vendas de Veículos'!AV10*(1-'Frota Nacional 2024'!AV$5),0)</f>
        <v>0</v>
      </c>
      <c r="AW10" s="6">
        <f>ROUND('Vendas de Veículos'!AW10*(1-'Frota Nacional 2024'!AW$5),0)</f>
        <v>0</v>
      </c>
      <c r="AX10" s="6">
        <f>ROUND('Vendas de Veículos'!AX10*(1-'Frota Nacional 2024'!AX$5),0)</f>
        <v>0</v>
      </c>
      <c r="AY10" s="6">
        <f>ROUND('Vendas de Veículos'!AY10*(1-'Frota Nacional 2024'!AY$5),0)</f>
        <v>0</v>
      </c>
      <c r="AZ10" s="6">
        <f>ROUND('Vendas de Veículos'!AZ10*(1-'Frota Nacional 2024'!AZ$5),0)</f>
        <v>0</v>
      </c>
      <c r="BA10" s="6">
        <f>ROUND('Vendas de Veículos'!BA10*(1-'Frota Nacional 2024'!BA$5),0)</f>
        <v>0</v>
      </c>
      <c r="BB10" s="6">
        <f>ROUND('Vendas de Veículos'!BB10*(1-'Frota Nacional 2024'!BB$5),0)</f>
        <v>0</v>
      </c>
      <c r="BC10" s="6">
        <f>ROUND('Vendas de Veículos'!BC10*(1-'Frota Nacional 2024'!BC$5),0)</f>
        <v>1</v>
      </c>
      <c r="BD10" s="6">
        <f>ROUND('Vendas de Veículos'!BD10*(1-'Frota Nacional 2024'!BD$5),0)</f>
        <v>1</v>
      </c>
      <c r="BE10" s="6">
        <f>ROUND('Vendas de Veículos'!BE10*(1-'Frota Nacional 2024'!BE$5),0)</f>
        <v>1</v>
      </c>
      <c r="BF10" s="6">
        <f>ROUND('Vendas de Veículos'!BF10*(1-'Frota Nacional 2024'!BF$5),0)</f>
        <v>13</v>
      </c>
      <c r="BG10" s="6">
        <f>ROUND('Vendas de Veículos'!BG10*(1-'Frota Nacional 2024'!BG$5),0)</f>
        <v>9</v>
      </c>
      <c r="BH10" s="6">
        <f>ROUND('Vendas de Veículos'!BH10*(1-'Frota Nacional 2024'!BH$5),0)</f>
        <v>36</v>
      </c>
      <c r="BI10" s="6">
        <f>ROUND('Vendas de Veículos'!BI10*(1-'Frota Nacional 2024'!BI$5),0)</f>
        <v>65</v>
      </c>
      <c r="BJ10" s="6">
        <f>ROUND('Vendas de Veículos'!BJ10*(1-'Frota Nacional 2024'!BJ$5),0)</f>
        <v>68</v>
      </c>
      <c r="BK10" s="6">
        <f>ROUND('Vendas de Veículos'!BK10*(1-'Frota Nacional 2024'!BK$5),0)</f>
        <v>90</v>
      </c>
      <c r="BL10" s="6">
        <f>ROUND('Vendas de Veículos'!BL10*(1-'Frota Nacional 2024'!BL$5),0)</f>
        <v>279</v>
      </c>
      <c r="BM10" s="6">
        <f>ROUND('Vendas de Veículos'!BM10*(1-'Frota Nacional 2024'!BM$5),0)</f>
        <v>344</v>
      </c>
      <c r="BN10" s="6">
        <f>ROUND('Vendas de Veículos'!BN10*(1-'Frota Nacional 2024'!BN$5),0)</f>
        <v>1040</v>
      </c>
      <c r="BO10" s="6">
        <f>ROUND('Vendas de Veículos'!BO10*(1-'Frota Nacional 2024'!BO$5),0)</f>
        <v>1746</v>
      </c>
      <c r="BP10" s="6">
        <f>ROUND('Vendas de Veículos'!BP10*(1-'Frota Nacional 2024'!BP$5),0)</f>
        <v>3110</v>
      </c>
      <c r="BQ10" s="6">
        <f>ROUND('Vendas de Veículos'!BQ10*(1-'Frota Nacional 2024'!BQ$5),0)</f>
        <v>4368</v>
      </c>
      <c r="BR10" s="6">
        <f>ROUND('Vendas de Veículos'!BR10*(1-'Frota Nacional 2024'!BR$5),0)</f>
        <v>7321</v>
      </c>
      <c r="BS10" s="6">
        <f>ROUND('Vendas de Veículos'!BS10*(1-'Frota Nacional 2024'!BS$5),0)</f>
        <v>10930</v>
      </c>
    </row>
    <row r="11" spans="2:71" x14ac:dyDescent="0.35">
      <c r="B11" s="12" t="s">
        <v>11</v>
      </c>
      <c r="C11" s="12" t="s">
        <v>16</v>
      </c>
      <c r="D11" s="6">
        <f>ROUND('Vendas de Veículos'!D11*(1-'Frota Nacional 2024'!D$5),0)</f>
        <v>0</v>
      </c>
      <c r="E11" s="6">
        <f>ROUND('Vendas de Veículos'!E11*(1-'Frota Nacional 2024'!E$5),0)</f>
        <v>0</v>
      </c>
      <c r="F11" s="6">
        <f>ROUND('Vendas de Veículos'!F11*(1-'Frota Nacional 2024'!F$5),0)</f>
        <v>0</v>
      </c>
      <c r="G11" s="6">
        <f>ROUND('Vendas de Veículos'!G11*(1-'Frota Nacional 2024'!G$5),0)</f>
        <v>0</v>
      </c>
      <c r="H11" s="6">
        <f>ROUND('Vendas de Veículos'!H11*(1-'Frota Nacional 2024'!H$5),0)</f>
        <v>0</v>
      </c>
      <c r="I11" s="6">
        <f>ROUND('Vendas de Veículos'!I11*(1-'Frota Nacional 2024'!I$5),0)</f>
        <v>0</v>
      </c>
      <c r="J11" s="6">
        <f>ROUND('Vendas de Veículos'!J11*(1-'Frota Nacional 2024'!J$5),0)</f>
        <v>0</v>
      </c>
      <c r="K11" s="6">
        <f>ROUND('Vendas de Veículos'!K11*(1-'Frota Nacional 2024'!K$5),0)</f>
        <v>0</v>
      </c>
      <c r="L11" s="6">
        <f>ROUND('Vendas de Veículos'!L11*(1-'Frota Nacional 2024'!L$5),0)</f>
        <v>0</v>
      </c>
      <c r="M11" s="6">
        <f>ROUND('Vendas de Veículos'!M11*(1-'Frota Nacional 2024'!M$5),0)</f>
        <v>0</v>
      </c>
      <c r="N11" s="6">
        <f>ROUND('Vendas de Veículos'!N11*(1-'Frota Nacional 2024'!N$5),0)</f>
        <v>0</v>
      </c>
      <c r="O11" s="6">
        <f>ROUND('Vendas de Veículos'!O11*(1-'Frota Nacional 2024'!O$5),0)</f>
        <v>0</v>
      </c>
      <c r="P11" s="6">
        <f>ROUND('Vendas de Veículos'!P11*(1-'Frota Nacional 2024'!P$5),0)</f>
        <v>0</v>
      </c>
      <c r="Q11" s="6">
        <f>ROUND('Vendas de Veículos'!Q11*(1-'Frota Nacional 2024'!Q$5),0)</f>
        <v>0</v>
      </c>
      <c r="R11" s="6">
        <f>ROUND('Vendas de Veículos'!R11*(1-'Frota Nacional 2024'!R$5),0)</f>
        <v>0</v>
      </c>
      <c r="S11" s="6">
        <f>ROUND('Vendas de Veículos'!S11*(1-'Frota Nacional 2024'!S$5),0)</f>
        <v>0</v>
      </c>
      <c r="T11" s="6">
        <f>ROUND('Vendas de Veículos'!T11*(1-'Frota Nacional 2024'!T$5),0)</f>
        <v>0</v>
      </c>
      <c r="U11" s="6">
        <f>ROUND('Vendas de Veículos'!U11*(1-'Frota Nacional 2024'!U$5),0)</f>
        <v>0</v>
      </c>
      <c r="V11" s="6">
        <f>ROUND('Vendas de Veículos'!V11*(1-'Frota Nacional 2024'!V$5),0)</f>
        <v>0</v>
      </c>
      <c r="W11" s="6">
        <f>ROUND('Vendas de Veículos'!W11*(1-'Frota Nacional 2024'!W$5),0)</f>
        <v>0</v>
      </c>
      <c r="X11" s="6">
        <f>ROUND('Vendas de Veículos'!X11*(1-'Frota Nacional 2024'!X$5),0)</f>
        <v>0</v>
      </c>
      <c r="Y11" s="6">
        <f>ROUND('Vendas de Veículos'!Y11*(1-'Frota Nacional 2024'!Y$5),0)</f>
        <v>0</v>
      </c>
      <c r="Z11" s="6">
        <f>ROUND('Vendas de Veículos'!Z11*(1-'Frota Nacional 2024'!Z$5),0)</f>
        <v>0</v>
      </c>
      <c r="AA11" s="6">
        <f>ROUND('Vendas de Veículos'!AA11*(1-'Frota Nacional 2024'!AA$5),0)</f>
        <v>0</v>
      </c>
      <c r="AB11" s="6">
        <f>ROUND('Vendas de Veículos'!AB11*(1-'Frota Nacional 2024'!AB$5),0)</f>
        <v>0</v>
      </c>
      <c r="AC11" s="6">
        <f>ROUND('Vendas de Veículos'!AC11*(1-'Frota Nacional 2024'!AC$5),0)</f>
        <v>0</v>
      </c>
      <c r="AD11" s="6">
        <f>ROUND('Vendas de Veículos'!AD11*(1-'Frota Nacional 2024'!AD$5),0)</f>
        <v>0</v>
      </c>
      <c r="AE11" s="6">
        <f>ROUND('Vendas de Veículos'!AE11*(1-'Frota Nacional 2024'!AE$5),0)</f>
        <v>0</v>
      </c>
      <c r="AF11" s="6">
        <f>ROUND('Vendas de Veículos'!AF11*(1-'Frota Nacional 2024'!AF$5),0)</f>
        <v>0</v>
      </c>
      <c r="AG11" s="6">
        <f>ROUND('Vendas de Veículos'!AG11*(1-'Frota Nacional 2024'!AG$5),0)</f>
        <v>0</v>
      </c>
      <c r="AH11" s="6">
        <f>ROUND('Vendas de Veículos'!AH11*(1-'Frota Nacional 2024'!AH$5),0)</f>
        <v>0</v>
      </c>
      <c r="AI11" s="6">
        <f>ROUND('Vendas de Veículos'!AI11*(1-'Frota Nacional 2024'!AI$5),0)</f>
        <v>0</v>
      </c>
      <c r="AJ11" s="6">
        <f>ROUND('Vendas de Veículos'!AJ11*(1-'Frota Nacional 2024'!AJ$5),0)</f>
        <v>0</v>
      </c>
      <c r="AK11" s="6">
        <f>ROUND('Vendas de Veículos'!AK11*(1-'Frota Nacional 2024'!AK$5),0)</f>
        <v>0</v>
      </c>
      <c r="AL11" s="6">
        <f>ROUND('Vendas de Veículos'!AL11*(1-'Frota Nacional 2024'!AL$5),0)</f>
        <v>0</v>
      </c>
      <c r="AM11" s="6">
        <f>ROUND('Vendas de Veículos'!AM11*(1-'Frota Nacional 2024'!AM$5),0)</f>
        <v>0</v>
      </c>
      <c r="AN11" s="6">
        <f>ROUND('Vendas de Veículos'!AN11*(1-'Frota Nacional 2024'!AN$5),0)</f>
        <v>0</v>
      </c>
      <c r="AO11" s="6">
        <f>ROUND('Vendas de Veículos'!AO11*(1-'Frota Nacional 2024'!AO$5),0)</f>
        <v>0</v>
      </c>
      <c r="AP11" s="6">
        <f>ROUND('Vendas de Veículos'!AP11*(1-'Frota Nacional 2024'!AP$5),0)</f>
        <v>0</v>
      </c>
      <c r="AQ11" s="6">
        <f>ROUND('Vendas de Veículos'!AQ11*(1-'Frota Nacional 2024'!AQ$5),0)</f>
        <v>0</v>
      </c>
      <c r="AR11" s="6">
        <f>ROUND('Vendas de Veículos'!AR11*(1-'Frota Nacional 2024'!AR$5),0)</f>
        <v>0</v>
      </c>
      <c r="AS11" s="6">
        <f>ROUND('Vendas de Veículos'!AS11*(1-'Frota Nacional 2024'!AS$5),0)</f>
        <v>0</v>
      </c>
      <c r="AT11" s="6">
        <f>ROUND('Vendas de Veículos'!AT11*(1-'Frota Nacional 2024'!AT$5),0)</f>
        <v>0</v>
      </c>
      <c r="AU11" s="6">
        <f>ROUND('Vendas de Veículos'!AU11*(1-'Frota Nacional 2024'!AU$5),0)</f>
        <v>0</v>
      </c>
      <c r="AV11" s="6">
        <f>ROUND('Vendas de Veículos'!AV11*(1-'Frota Nacional 2024'!AV$5),0)</f>
        <v>0</v>
      </c>
      <c r="AW11" s="6">
        <f>ROUND('Vendas de Veículos'!AW11*(1-'Frota Nacional 2024'!AW$5),0)</f>
        <v>0</v>
      </c>
      <c r="AX11" s="6">
        <f>ROUND('Vendas de Veículos'!AX11*(1-'Frota Nacional 2024'!AX$5),0)</f>
        <v>0</v>
      </c>
      <c r="AY11" s="6">
        <f>ROUND('Vendas de Veículos'!AY11*(1-'Frota Nacional 2024'!AY$5),0)</f>
        <v>0</v>
      </c>
      <c r="AZ11" s="6">
        <f>ROUND('Vendas de Veículos'!AZ11*(1-'Frota Nacional 2024'!AZ$5),0)</f>
        <v>0</v>
      </c>
      <c r="BA11" s="6">
        <f>ROUND('Vendas de Veículos'!BA11*(1-'Frota Nacional 2024'!BA$5),0)</f>
        <v>1</v>
      </c>
      <c r="BB11" s="6">
        <f>ROUND('Vendas de Veículos'!BB11*(1-'Frota Nacional 2024'!BB$5),0)</f>
        <v>1</v>
      </c>
      <c r="BC11" s="6">
        <f>ROUND('Vendas de Veículos'!BC11*(1-'Frota Nacional 2024'!BC$5),0)</f>
        <v>4</v>
      </c>
      <c r="BD11" s="6">
        <f>ROUND('Vendas de Veículos'!BD11*(1-'Frota Nacional 2024'!BD$5),0)</f>
        <v>9</v>
      </c>
      <c r="BE11" s="6">
        <f>ROUND('Vendas de Veículos'!BE11*(1-'Frota Nacional 2024'!BE$5),0)</f>
        <v>12</v>
      </c>
      <c r="BF11" s="6">
        <f>ROUND('Vendas de Veículos'!BF11*(1-'Frota Nacional 2024'!BF$5),0)</f>
        <v>102</v>
      </c>
      <c r="BG11" s="6">
        <f>ROUND('Vendas de Veículos'!BG11*(1-'Frota Nacional 2024'!BG$5),0)</f>
        <v>63</v>
      </c>
      <c r="BH11" s="6">
        <f>ROUND('Vendas de Veículos'!BH11*(1-'Frota Nacional 2024'!BH$5),0)</f>
        <v>275</v>
      </c>
      <c r="BI11" s="6">
        <f>ROUND('Vendas de Veículos'!BI11*(1-'Frota Nacional 2024'!BI$5),0)</f>
        <v>500</v>
      </c>
      <c r="BJ11" s="6">
        <f>ROUND('Vendas de Veículos'!BJ11*(1-'Frota Nacional 2024'!BJ$5),0)</f>
        <v>520</v>
      </c>
      <c r="BK11" s="6">
        <f>ROUND('Vendas de Veículos'!BK11*(1-'Frota Nacional 2024'!BK$5),0)</f>
        <v>690</v>
      </c>
      <c r="BL11" s="6">
        <f>ROUND('Vendas de Veículos'!BL11*(1-'Frota Nacional 2024'!BL$5),0)</f>
        <v>2136</v>
      </c>
      <c r="BM11" s="6">
        <f>ROUND('Vendas de Veículos'!BM11*(1-'Frota Nacional 2024'!BM$5),0)</f>
        <v>2633</v>
      </c>
      <c r="BN11" s="6">
        <f>ROUND('Vendas de Veículos'!BN11*(1-'Frota Nacional 2024'!BN$5),0)</f>
        <v>7975</v>
      </c>
      <c r="BO11" s="6">
        <f>ROUND('Vendas de Veículos'!BO11*(1-'Frota Nacional 2024'!BO$5),0)</f>
        <v>13386</v>
      </c>
      <c r="BP11" s="6">
        <f>ROUND('Vendas de Veículos'!BP11*(1-'Frota Nacional 2024'!BP$5),0)</f>
        <v>23842</v>
      </c>
      <c r="BQ11" s="6">
        <f>ROUND('Vendas de Veículos'!BQ11*(1-'Frota Nacional 2024'!BQ$5),0)</f>
        <v>33489</v>
      </c>
      <c r="BR11" s="6">
        <f>ROUND('Vendas de Veículos'!BR11*(1-'Frota Nacional 2024'!BR$5),0)</f>
        <v>56129</v>
      </c>
      <c r="BS11" s="6">
        <f>ROUND('Vendas de Veículos'!BS11*(1-'Frota Nacional 2024'!BS$5),0)</f>
        <v>83787</v>
      </c>
    </row>
    <row r="12" spans="2:71" x14ac:dyDescent="0.35">
      <c r="B12" s="12" t="s">
        <v>11</v>
      </c>
      <c r="C12" s="12" t="s">
        <v>17</v>
      </c>
      <c r="D12" s="6">
        <f>ROUND('Vendas de Veículos'!D12*(1-'Frota Nacional 2024'!D$5),0)</f>
        <v>0</v>
      </c>
      <c r="E12" s="6">
        <f>ROUND('Vendas de Veículos'!E12*(1-'Frota Nacional 2024'!E$5),0)</f>
        <v>0</v>
      </c>
      <c r="F12" s="6">
        <f>ROUND('Vendas de Veículos'!F12*(1-'Frota Nacional 2024'!F$5),0)</f>
        <v>0</v>
      </c>
      <c r="G12" s="6">
        <f>ROUND('Vendas de Veículos'!G12*(1-'Frota Nacional 2024'!G$5),0)</f>
        <v>0</v>
      </c>
      <c r="H12" s="6">
        <f>ROUND('Vendas de Veículos'!H12*(1-'Frota Nacional 2024'!H$5),0)</f>
        <v>0</v>
      </c>
      <c r="I12" s="6">
        <f>ROUND('Vendas de Veículos'!I12*(1-'Frota Nacional 2024'!I$5),0)</f>
        <v>0</v>
      </c>
      <c r="J12" s="6">
        <f>ROUND('Vendas de Veículos'!J12*(1-'Frota Nacional 2024'!J$5),0)</f>
        <v>0</v>
      </c>
      <c r="K12" s="6">
        <f>ROUND('Vendas de Veículos'!K12*(1-'Frota Nacional 2024'!K$5),0)</f>
        <v>0</v>
      </c>
      <c r="L12" s="6">
        <f>ROUND('Vendas de Veículos'!L12*(1-'Frota Nacional 2024'!L$5),0)</f>
        <v>0</v>
      </c>
      <c r="M12" s="6">
        <f>ROUND('Vendas de Veículos'!M12*(1-'Frota Nacional 2024'!M$5),0)</f>
        <v>0</v>
      </c>
      <c r="N12" s="6">
        <f>ROUND('Vendas de Veículos'!N12*(1-'Frota Nacional 2024'!N$5),0)</f>
        <v>0</v>
      </c>
      <c r="O12" s="6">
        <f>ROUND('Vendas de Veículos'!O12*(1-'Frota Nacional 2024'!O$5),0)</f>
        <v>0</v>
      </c>
      <c r="P12" s="6">
        <f>ROUND('Vendas de Veículos'!P12*(1-'Frota Nacional 2024'!P$5),0)</f>
        <v>0</v>
      </c>
      <c r="Q12" s="6">
        <f>ROUND('Vendas de Veículos'!Q12*(1-'Frota Nacional 2024'!Q$5),0)</f>
        <v>0</v>
      </c>
      <c r="R12" s="6">
        <f>ROUND('Vendas de Veículos'!R12*(1-'Frota Nacional 2024'!R$5),0)</f>
        <v>0</v>
      </c>
      <c r="S12" s="6">
        <f>ROUND('Vendas de Veículos'!S12*(1-'Frota Nacional 2024'!S$5),0)</f>
        <v>0</v>
      </c>
      <c r="T12" s="6">
        <f>ROUND('Vendas de Veículos'!T12*(1-'Frota Nacional 2024'!T$5),0)</f>
        <v>0</v>
      </c>
      <c r="U12" s="6">
        <f>ROUND('Vendas de Veículos'!U12*(1-'Frota Nacional 2024'!U$5),0)</f>
        <v>0</v>
      </c>
      <c r="V12" s="6">
        <f>ROUND('Vendas de Veículos'!V12*(1-'Frota Nacional 2024'!V$5),0)</f>
        <v>0</v>
      </c>
      <c r="W12" s="6">
        <f>ROUND('Vendas de Veículos'!W12*(1-'Frota Nacional 2024'!W$5),0)</f>
        <v>0</v>
      </c>
      <c r="X12" s="6">
        <f>ROUND('Vendas de Veículos'!X12*(1-'Frota Nacional 2024'!X$5),0)</f>
        <v>0</v>
      </c>
      <c r="Y12" s="6">
        <f>ROUND('Vendas de Veículos'!Y12*(1-'Frota Nacional 2024'!Y$5),0)</f>
        <v>0</v>
      </c>
      <c r="Z12" s="6">
        <f>ROUND('Vendas de Veículos'!Z12*(1-'Frota Nacional 2024'!Z$5),0)</f>
        <v>0</v>
      </c>
      <c r="AA12" s="6">
        <f>ROUND('Vendas de Veículos'!AA12*(1-'Frota Nacional 2024'!AA$5),0)</f>
        <v>0</v>
      </c>
      <c r="AB12" s="6">
        <f>ROUND('Vendas de Veículos'!AB12*(1-'Frota Nacional 2024'!AB$5),0)</f>
        <v>0</v>
      </c>
      <c r="AC12" s="6">
        <f>ROUND('Vendas de Veículos'!AC12*(1-'Frota Nacional 2024'!AC$5),0)</f>
        <v>0</v>
      </c>
      <c r="AD12" s="6">
        <f>ROUND('Vendas de Veículos'!AD12*(1-'Frota Nacional 2024'!AD$5),0)</f>
        <v>0</v>
      </c>
      <c r="AE12" s="6">
        <f>ROUND('Vendas de Veículos'!AE12*(1-'Frota Nacional 2024'!AE$5),0)</f>
        <v>0</v>
      </c>
      <c r="AF12" s="6">
        <f>ROUND('Vendas de Veículos'!AF12*(1-'Frota Nacional 2024'!AF$5),0)</f>
        <v>0</v>
      </c>
      <c r="AG12" s="6">
        <f>ROUND('Vendas de Veículos'!AG12*(1-'Frota Nacional 2024'!AG$5),0)</f>
        <v>0</v>
      </c>
      <c r="AH12" s="6">
        <f>ROUND('Vendas de Veículos'!AH12*(1-'Frota Nacional 2024'!AH$5),0)</f>
        <v>0</v>
      </c>
      <c r="AI12" s="6">
        <f>ROUND('Vendas de Veículos'!AI12*(1-'Frota Nacional 2024'!AI$5),0)</f>
        <v>0</v>
      </c>
      <c r="AJ12" s="6">
        <f>ROUND('Vendas de Veículos'!AJ12*(1-'Frota Nacional 2024'!AJ$5),0)</f>
        <v>0</v>
      </c>
      <c r="AK12" s="6">
        <f>ROUND('Vendas de Veículos'!AK12*(1-'Frota Nacional 2024'!AK$5),0)</f>
        <v>0</v>
      </c>
      <c r="AL12" s="6">
        <f>ROUND('Vendas de Veículos'!AL12*(1-'Frota Nacional 2024'!AL$5),0)</f>
        <v>0</v>
      </c>
      <c r="AM12" s="6">
        <f>ROUND('Vendas de Veículos'!AM12*(1-'Frota Nacional 2024'!AM$5),0)</f>
        <v>0</v>
      </c>
      <c r="AN12" s="6">
        <f>ROUND('Vendas de Veículos'!AN12*(1-'Frota Nacional 2024'!AN$5),0)</f>
        <v>0</v>
      </c>
      <c r="AO12" s="6">
        <f>ROUND('Vendas de Veículos'!AO12*(1-'Frota Nacional 2024'!AO$5),0)</f>
        <v>0</v>
      </c>
      <c r="AP12" s="6">
        <f>ROUND('Vendas de Veículos'!AP12*(1-'Frota Nacional 2024'!AP$5),0)</f>
        <v>0</v>
      </c>
      <c r="AQ12" s="6">
        <f>ROUND('Vendas de Veículos'!AQ12*(1-'Frota Nacional 2024'!AQ$5),0)</f>
        <v>0</v>
      </c>
      <c r="AR12" s="6">
        <f>ROUND('Vendas de Veículos'!AR12*(1-'Frota Nacional 2024'!AR$5),0)</f>
        <v>0</v>
      </c>
      <c r="AS12" s="6">
        <f>ROUND('Vendas de Veículos'!AS12*(1-'Frota Nacional 2024'!AS$5),0)</f>
        <v>0</v>
      </c>
      <c r="AT12" s="6">
        <f>ROUND('Vendas de Veículos'!AT12*(1-'Frota Nacional 2024'!AT$5),0)</f>
        <v>0</v>
      </c>
      <c r="AU12" s="6">
        <f>ROUND('Vendas de Veículos'!AU12*(1-'Frota Nacional 2024'!AU$5),0)</f>
        <v>0</v>
      </c>
      <c r="AV12" s="6">
        <f>ROUND('Vendas de Veículos'!AV12*(1-'Frota Nacional 2024'!AV$5),0)</f>
        <v>0</v>
      </c>
      <c r="AW12" s="6">
        <f>ROUND('Vendas de Veículos'!AW12*(1-'Frota Nacional 2024'!AW$5),0)</f>
        <v>0</v>
      </c>
      <c r="AX12" s="6">
        <f>ROUND('Vendas de Veículos'!AX12*(1-'Frota Nacional 2024'!AX$5),0)</f>
        <v>0</v>
      </c>
      <c r="AY12" s="6">
        <f>ROUND('Vendas de Veículos'!AY12*(1-'Frota Nacional 2024'!AY$5),0)</f>
        <v>0</v>
      </c>
      <c r="AZ12" s="6">
        <f>ROUND('Vendas de Veículos'!AZ12*(1-'Frota Nacional 2024'!AZ$5),0)</f>
        <v>0</v>
      </c>
      <c r="BA12" s="6">
        <f>ROUND('Vendas de Veículos'!BA12*(1-'Frota Nacional 2024'!BA$5),0)</f>
        <v>0</v>
      </c>
      <c r="BB12" s="6">
        <f>ROUND('Vendas de Veículos'!BB12*(1-'Frota Nacional 2024'!BB$5),0)</f>
        <v>0</v>
      </c>
      <c r="BC12" s="6">
        <f>ROUND('Vendas de Veículos'!BC12*(1-'Frota Nacional 2024'!BC$5),0)</f>
        <v>1</v>
      </c>
      <c r="BD12" s="6">
        <f>ROUND('Vendas de Veículos'!BD12*(1-'Frota Nacional 2024'!BD$5),0)</f>
        <v>3</v>
      </c>
      <c r="BE12" s="6">
        <f>ROUND('Vendas de Veículos'!BE12*(1-'Frota Nacional 2024'!BE$5),0)</f>
        <v>3</v>
      </c>
      <c r="BF12" s="6">
        <f>ROUND('Vendas de Veículos'!BF12*(1-'Frota Nacional 2024'!BF$5),0)</f>
        <v>33</v>
      </c>
      <c r="BG12" s="6">
        <f>ROUND('Vendas de Veículos'!BG12*(1-'Frota Nacional 2024'!BG$5),0)</f>
        <v>20</v>
      </c>
      <c r="BH12" s="6">
        <f>ROUND('Vendas de Veículos'!BH12*(1-'Frota Nacional 2024'!BH$5),0)</f>
        <v>87</v>
      </c>
      <c r="BI12" s="6">
        <f>ROUND('Vendas de Veículos'!BI12*(1-'Frota Nacional 2024'!BI$5),0)</f>
        <v>159</v>
      </c>
      <c r="BJ12" s="6">
        <f>ROUND('Vendas de Veículos'!BJ12*(1-'Frota Nacional 2024'!BJ$5),0)</f>
        <v>165</v>
      </c>
      <c r="BK12" s="6">
        <f>ROUND('Vendas de Veículos'!BK12*(1-'Frota Nacional 2024'!BK$5),0)</f>
        <v>220</v>
      </c>
      <c r="BL12" s="6">
        <f>ROUND('Vendas de Veículos'!BL12*(1-'Frota Nacional 2024'!BL$5),0)</f>
        <v>681</v>
      </c>
      <c r="BM12" s="6">
        <f>ROUND('Vendas de Veículos'!BM12*(1-'Frota Nacional 2024'!BM$5),0)</f>
        <v>839</v>
      </c>
      <c r="BN12" s="6">
        <f>ROUND('Vendas de Veículos'!BN12*(1-'Frota Nacional 2024'!BN$5),0)</f>
        <v>2543</v>
      </c>
      <c r="BO12" s="6">
        <f>ROUND('Vendas de Veículos'!BO12*(1-'Frota Nacional 2024'!BO$5),0)</f>
        <v>4268</v>
      </c>
      <c r="BP12" s="6">
        <f>ROUND('Vendas de Veículos'!BP12*(1-'Frota Nacional 2024'!BP$5),0)</f>
        <v>7602</v>
      </c>
      <c r="BQ12" s="6">
        <f>ROUND('Vendas de Veículos'!BQ12*(1-'Frota Nacional 2024'!BQ$5),0)</f>
        <v>10678</v>
      </c>
      <c r="BR12" s="6">
        <f>ROUND('Vendas de Veículos'!BR12*(1-'Frota Nacional 2024'!BR$5),0)</f>
        <v>17896</v>
      </c>
      <c r="BS12" s="6">
        <f>ROUND('Vendas de Veículos'!BS12*(1-'Frota Nacional 2024'!BS$5),0)</f>
        <v>26713</v>
      </c>
    </row>
    <row r="13" spans="2:71" x14ac:dyDescent="0.35">
      <c r="B13" s="13" t="s">
        <v>18</v>
      </c>
      <c r="C13" s="13" t="s">
        <v>10</v>
      </c>
      <c r="D13" s="4">
        <f>ROUND('Vendas de Veículos'!D14*(1-'Frota Nacional 2024'!D$5),0)</f>
        <v>2</v>
      </c>
      <c r="E13" s="4">
        <f>ROUND('Vendas de Veículos'!E14*(1-'Frota Nacional 2024'!E$5),0)</f>
        <v>15</v>
      </c>
      <c r="F13" s="4">
        <f>ROUND('Vendas de Veículos'!F14*(1-'Frota Nacional 2024'!F$5),0)</f>
        <v>30</v>
      </c>
      <c r="G13" s="4">
        <f>ROUND('Vendas de Veículos'!G14*(1-'Frota Nacional 2024'!G$5),0)</f>
        <v>43</v>
      </c>
      <c r="H13" s="4">
        <f>ROUND('Vendas de Veículos'!H14*(1-'Frota Nacional 2024'!H$5),0)</f>
        <v>67</v>
      </c>
      <c r="I13" s="4">
        <f>ROUND('Vendas de Veículos'!I14*(1-'Frota Nacional 2024'!I$5),0)</f>
        <v>89</v>
      </c>
      <c r="J13" s="4">
        <f>ROUND('Vendas de Veículos'!J14*(1-'Frota Nacional 2024'!J$5),0)</f>
        <v>85</v>
      </c>
      <c r="K13" s="4">
        <f>ROUND('Vendas de Veículos'!K14*(1-'Frota Nacional 2024'!K$5),0)</f>
        <v>90</v>
      </c>
      <c r="L13" s="4">
        <f>ROUND('Vendas de Veículos'!L14*(1-'Frota Nacional 2024'!L$5),0)</f>
        <v>99</v>
      </c>
      <c r="M13" s="4">
        <f>ROUND('Vendas de Veículos'!M14*(1-'Frota Nacional 2024'!M$5),0)</f>
        <v>139</v>
      </c>
      <c r="N13" s="4">
        <f>ROUND('Vendas de Veículos'!N14*(1-'Frota Nacional 2024'!N$5),0)</f>
        <v>177</v>
      </c>
      <c r="O13" s="4">
        <f>ROUND('Vendas de Veículos'!O14*(1-'Frota Nacional 2024'!O$5),0)</f>
        <v>260</v>
      </c>
      <c r="P13" s="4">
        <f>ROUND('Vendas de Veículos'!P14*(1-'Frota Nacional 2024'!P$5),0)</f>
        <v>31</v>
      </c>
      <c r="Q13" s="4">
        <f>ROUND('Vendas de Veículos'!Q14*(1-'Frota Nacional 2024'!Q$5),0)</f>
        <v>392</v>
      </c>
      <c r="R13" s="4">
        <f>ROUND('Vendas de Veículos'!R14*(1-'Frota Nacional 2024'!R$5),0)</f>
        <v>461</v>
      </c>
      <c r="S13" s="4">
        <f>ROUND('Vendas de Veículos'!S14*(1-'Frota Nacional 2024'!S$5),0)</f>
        <v>683</v>
      </c>
      <c r="T13" s="4">
        <f>ROUND('Vendas de Veículos'!T14*(1-'Frota Nacional 2024'!T$5),0)</f>
        <v>993</v>
      </c>
      <c r="U13" s="4">
        <f>ROUND('Vendas de Veículos'!U14*(1-'Frota Nacional 2024'!U$5),0)</f>
        <v>1231</v>
      </c>
      <c r="V13" s="4">
        <f>ROUND('Vendas de Veículos'!V14*(1-'Frota Nacional 2024'!V$5),0)</f>
        <v>1445</v>
      </c>
      <c r="W13" s="4">
        <f>ROUND('Vendas de Veículos'!W14*(1-'Frota Nacional 2024'!W$5),0)</f>
        <v>1631</v>
      </c>
      <c r="X13" s="4">
        <f>ROUND('Vendas de Veículos'!X14*(1-'Frota Nacional 2024'!X$5),0)</f>
        <v>1178</v>
      </c>
      <c r="Y13" s="4">
        <f>ROUND('Vendas de Veículos'!Y14*(1-'Frota Nacional 2024'!Y$5),0)</f>
        <v>153</v>
      </c>
      <c r="Z13" s="4">
        <f>ROUND('Vendas de Veículos'!Z14*(1-'Frota Nacional 2024'!Z$5),0)</f>
        <v>1736</v>
      </c>
      <c r="AA13" s="4">
        <f>ROUND('Vendas de Veículos'!AA14*(1-'Frota Nacional 2024'!AA$5),0)</f>
        <v>1460</v>
      </c>
      <c r="AB13" s="4">
        <f>ROUND('Vendas de Veículos'!AB14*(1-'Frota Nacional 2024'!AB$5),0)</f>
        <v>708</v>
      </c>
      <c r="AC13" s="4">
        <f>ROUND('Vendas de Veículos'!AC14*(1-'Frota Nacional 2024'!AC$5),0)</f>
        <v>632</v>
      </c>
      <c r="AD13" s="4">
        <f>ROUND('Vendas de Veículos'!AD14*(1-'Frota Nacional 2024'!AD$5),0)</f>
        <v>294</v>
      </c>
      <c r="AE13" s="4">
        <f>ROUND('Vendas de Veículos'!AE14*(1-'Frota Nacional 2024'!AE$5),0)</f>
        <v>19</v>
      </c>
      <c r="AF13" s="4">
        <f>ROUND('Vendas de Veículos'!AF14*(1-'Frota Nacional 2024'!AF$5),0)</f>
        <v>210</v>
      </c>
      <c r="AG13" s="4">
        <f>ROUND('Vendas de Veículos'!AG14*(1-'Frota Nacional 2024'!AG$5),0)</f>
        <v>413</v>
      </c>
      <c r="AH13" s="4">
        <f>ROUND('Vendas de Veículos'!AH14*(1-'Frota Nacional 2024'!AH$5),0)</f>
        <v>399</v>
      </c>
      <c r="AI13" s="4">
        <f>ROUND('Vendas de Veículos'!AI14*(1-'Frota Nacional 2024'!AI$5),0)</f>
        <v>814</v>
      </c>
      <c r="AJ13" s="4">
        <f>ROUND('Vendas de Veículos'!AJ14*(1-'Frota Nacional 2024'!AJ$5),0)</f>
        <v>303</v>
      </c>
      <c r="AK13" s="4">
        <f>ROUND('Vendas de Veículos'!AK14*(1-'Frota Nacional 2024'!AK$5),0)</f>
        <v>7099</v>
      </c>
      <c r="AL13" s="4">
        <f>ROUND('Vendas de Veículos'!AL14*(1-'Frota Nacional 2024'!AL$5),0)</f>
        <v>7283</v>
      </c>
      <c r="AM13" s="4">
        <f>ROUND('Vendas de Veículos'!AM14*(1-'Frota Nacional 2024'!AM$5),0)</f>
        <v>7366</v>
      </c>
      <c r="AN13" s="4">
        <f>ROUND('Vendas de Veículos'!AN14*(1-'Frota Nacional 2024'!AN$5),0)</f>
        <v>10879</v>
      </c>
      <c r="AO13" s="4">
        <f>ROUND('Vendas de Veículos'!AO14*(1-'Frota Nacional 2024'!AO$5),0)</f>
        <v>16445</v>
      </c>
      <c r="AP13" s="4">
        <f>ROUND('Vendas de Veículos'!AP14*(1-'Frota Nacional 2024'!AP$5),0)</f>
        <v>28592</v>
      </c>
      <c r="AQ13" s="4">
        <f>ROUND('Vendas de Veículos'!AQ14*(1-'Frota Nacional 2024'!AQ$5),0)</f>
        <v>36480</v>
      </c>
      <c r="AR13" s="4">
        <f>ROUND('Vendas de Veículos'!AR14*(1-'Frota Nacional 2024'!AR$5),0)</f>
        <v>41196</v>
      </c>
      <c r="AS13" s="4">
        <f>ROUND('Vendas de Veículos'!AS14*(1-'Frota Nacional 2024'!AS$5),0)</f>
        <v>3391</v>
      </c>
      <c r="AT13" s="4">
        <f>ROUND('Vendas de Veículos'!AT14*(1-'Frota Nacional 2024'!AT$5),0)</f>
        <v>25197</v>
      </c>
      <c r="AU13" s="4">
        <f>ROUND('Vendas de Veículos'!AU14*(1-'Frota Nacional 2024'!AU$5),0)</f>
        <v>33692</v>
      </c>
      <c r="AV13" s="4">
        <f>ROUND('Vendas de Veículos'!AV14*(1-'Frota Nacional 2024'!AV$5),0)</f>
        <v>35505</v>
      </c>
      <c r="AW13" s="4">
        <f>ROUND('Vendas de Veículos'!AW14*(1-'Frota Nacional 2024'!AW$5),0)</f>
        <v>35711</v>
      </c>
      <c r="AX13" s="4">
        <f>ROUND('Vendas de Veículos'!AX14*(1-'Frota Nacional 2024'!AX$5),0)</f>
        <v>40941</v>
      </c>
      <c r="AY13" s="4">
        <f>ROUND('Vendas de Veículos'!AY14*(1-'Frota Nacional 2024'!AY$5),0)</f>
        <v>4711</v>
      </c>
      <c r="AZ13" s="4">
        <f>ROUND('Vendas de Veículos'!AZ14*(1-'Frota Nacional 2024'!AZ$5),0)</f>
        <v>23516</v>
      </c>
      <c r="BA13" s="4">
        <f>ROUND('Vendas de Veículos'!BA14*(1-'Frota Nacional 2024'!BA$5),0)</f>
        <v>17013</v>
      </c>
      <c r="BB13" s="4">
        <f>ROUND('Vendas de Veículos'!BB14*(1-'Frota Nacional 2024'!BB$5),0)</f>
        <v>6786</v>
      </c>
      <c r="BC13" s="4">
        <f>ROUND('Vendas de Veículos'!BC14*(1-'Frota Nacional 2024'!BC$5),0)</f>
        <v>6141</v>
      </c>
      <c r="BD13" s="4">
        <f>ROUND('Vendas de Veículos'!BD14*(1-'Frota Nacional 2024'!BD$5),0)</f>
        <v>7399</v>
      </c>
      <c r="BE13" s="4">
        <f>ROUND('Vendas de Veículos'!BE14*(1-'Frota Nacional 2024'!BE$5),0)</f>
        <v>11362</v>
      </c>
      <c r="BF13" s="4">
        <f>ROUND('Vendas de Veículos'!BF14*(1-'Frota Nacional 2024'!BF$5),0)</f>
        <v>19217</v>
      </c>
      <c r="BG13" s="4">
        <f>ROUND('Vendas de Veículos'!BG14*(1-'Frota Nacional 2024'!BG$5),0)</f>
        <v>11728</v>
      </c>
      <c r="BH13" s="4">
        <f>ROUND('Vendas de Veículos'!BH14*(1-'Frota Nacional 2024'!BH$5),0)</f>
        <v>5821</v>
      </c>
      <c r="BI13" s="4">
        <f>ROUND('Vendas de Veículos'!BI14*(1-'Frota Nacional 2024'!BI$5),0)</f>
        <v>369</v>
      </c>
      <c r="BJ13" s="4">
        <f>ROUND('Vendas de Veículos'!BJ14*(1-'Frota Nacional 2024'!BJ$5),0)</f>
        <v>1991</v>
      </c>
      <c r="BK13" s="4">
        <f>ROUND('Vendas de Veículos'!BK14*(1-'Frota Nacional 2024'!BK$5),0)</f>
        <v>926</v>
      </c>
      <c r="BL13" s="4">
        <f>ROUND('Vendas de Veículos'!BL14*(1-'Frota Nacional 2024'!BL$5),0)</f>
        <v>715</v>
      </c>
      <c r="BM13" s="4">
        <f>ROUND('Vendas de Veículos'!BM14*(1-'Frota Nacional 2024'!BM$5),0)</f>
        <v>425</v>
      </c>
      <c r="BN13" s="4">
        <f>ROUND('Vendas de Veículos'!BN14*(1-'Frota Nacional 2024'!BN$5),0)</f>
        <v>415</v>
      </c>
      <c r="BO13" s="4">
        <f>ROUND('Vendas de Veículos'!BO14*(1-'Frota Nacional 2024'!BO$5),0)</f>
        <v>591</v>
      </c>
      <c r="BP13" s="4">
        <f>ROUND('Vendas de Veículos'!BP14*(1-'Frota Nacional 2024'!BP$5),0)</f>
        <v>1487</v>
      </c>
      <c r="BQ13" s="4">
        <f>ROUND('Vendas de Veículos'!BQ14*(1-'Frota Nacional 2024'!BQ$5),0)</f>
        <v>450</v>
      </c>
      <c r="BR13" s="4">
        <f>ROUND('Vendas de Veículos'!BR14*(1-'Frota Nacional 2024'!BR$5),0)</f>
        <v>1592</v>
      </c>
      <c r="BS13" s="4">
        <f>ROUND('Vendas de Veículos'!BS14*(1-'Frota Nacional 2024'!BS$5),0)</f>
        <v>1299</v>
      </c>
    </row>
    <row r="14" spans="2:71" x14ac:dyDescent="0.35">
      <c r="B14" s="13" t="s">
        <v>18</v>
      </c>
      <c r="C14" s="13" t="s">
        <v>12</v>
      </c>
      <c r="D14" s="4">
        <f>ROUND('Vendas de Veículos'!D15*(1-'Frota Nacional 2024'!D$5),0)</f>
        <v>0</v>
      </c>
      <c r="E14" s="4">
        <f>ROUND('Vendas de Veículos'!E15*(1-'Frota Nacional 2024'!E$5),0)</f>
        <v>0</v>
      </c>
      <c r="F14" s="4">
        <f>ROUND('Vendas de Veículos'!F15*(1-'Frota Nacional 2024'!F$5),0)</f>
        <v>0</v>
      </c>
      <c r="G14" s="4">
        <f>ROUND('Vendas de Veículos'!G15*(1-'Frota Nacional 2024'!G$5),0)</f>
        <v>0</v>
      </c>
      <c r="H14" s="4">
        <f>ROUND('Vendas de Veículos'!H15*(1-'Frota Nacional 2024'!H$5),0)</f>
        <v>0</v>
      </c>
      <c r="I14" s="4">
        <f>ROUND('Vendas de Veículos'!I15*(1-'Frota Nacional 2024'!I$5),0)</f>
        <v>0</v>
      </c>
      <c r="J14" s="4">
        <f>ROUND('Vendas de Veículos'!J15*(1-'Frota Nacional 2024'!J$5),0)</f>
        <v>0</v>
      </c>
      <c r="K14" s="4">
        <f>ROUND('Vendas de Veículos'!K15*(1-'Frota Nacional 2024'!K$5),0)</f>
        <v>0</v>
      </c>
      <c r="L14" s="4">
        <f>ROUND('Vendas de Veículos'!L15*(1-'Frota Nacional 2024'!L$5),0)</f>
        <v>0</v>
      </c>
      <c r="M14" s="4">
        <f>ROUND('Vendas de Veículos'!M15*(1-'Frota Nacional 2024'!M$5),0)</f>
        <v>0</v>
      </c>
      <c r="N14" s="4">
        <f>ROUND('Vendas de Veículos'!N15*(1-'Frota Nacional 2024'!N$5),0)</f>
        <v>0</v>
      </c>
      <c r="O14" s="4">
        <f>ROUND('Vendas de Veículos'!O15*(1-'Frota Nacional 2024'!O$5),0)</f>
        <v>0</v>
      </c>
      <c r="P14" s="4">
        <f>ROUND('Vendas de Veículos'!P15*(1-'Frota Nacional 2024'!P$5),0)</f>
        <v>0</v>
      </c>
      <c r="Q14" s="4">
        <f>ROUND('Vendas de Veículos'!Q15*(1-'Frota Nacional 2024'!Q$5),0)</f>
        <v>0</v>
      </c>
      <c r="R14" s="4">
        <f>ROUND('Vendas de Veículos'!R15*(1-'Frota Nacional 2024'!R$5),0)</f>
        <v>0</v>
      </c>
      <c r="S14" s="4">
        <f>ROUND('Vendas de Veículos'!S15*(1-'Frota Nacional 2024'!S$5),0)</f>
        <v>0</v>
      </c>
      <c r="T14" s="4">
        <f>ROUND('Vendas de Veículos'!T15*(1-'Frota Nacional 2024'!T$5),0)</f>
        <v>0</v>
      </c>
      <c r="U14" s="4">
        <f>ROUND('Vendas de Veículos'!U15*(1-'Frota Nacional 2024'!U$5),0)</f>
        <v>0</v>
      </c>
      <c r="V14" s="4">
        <f>ROUND('Vendas de Veículos'!V15*(1-'Frota Nacional 2024'!V$5),0)</f>
        <v>0</v>
      </c>
      <c r="W14" s="4">
        <f>ROUND('Vendas de Veículos'!W15*(1-'Frota Nacional 2024'!W$5),0)</f>
        <v>0</v>
      </c>
      <c r="X14" s="4">
        <f>ROUND('Vendas de Veículos'!X15*(1-'Frota Nacional 2024'!X$5),0)</f>
        <v>0</v>
      </c>
      <c r="Y14" s="4">
        <f>ROUND('Vendas de Veículos'!Y15*(1-'Frota Nacional 2024'!Y$5),0)</f>
        <v>0</v>
      </c>
      <c r="Z14" s="4">
        <f>ROUND('Vendas de Veículos'!Z15*(1-'Frota Nacional 2024'!Z$5),0)</f>
        <v>19</v>
      </c>
      <c r="AA14" s="4">
        <f>ROUND('Vendas de Veículos'!AA15*(1-'Frota Nacional 2024'!AA$5),0)</f>
        <v>366</v>
      </c>
      <c r="AB14" s="4">
        <f>ROUND('Vendas de Veículos'!AB15*(1-'Frota Nacional 2024'!AB$5),0)</f>
        <v>220</v>
      </c>
      <c r="AC14" s="4">
        <f>ROUND('Vendas de Veículos'!AC15*(1-'Frota Nacional 2024'!AC$5),0)</f>
        <v>684</v>
      </c>
      <c r="AD14" s="4">
        <f>ROUND('Vendas de Veículos'!AD15*(1-'Frota Nacional 2024'!AD$5),0)</f>
        <v>1530</v>
      </c>
      <c r="AE14" s="4">
        <f>ROUND('Vendas de Veículos'!AE15*(1-'Frota Nacional 2024'!AE$5),0)</f>
        <v>2636</v>
      </c>
      <c r="AF14" s="4">
        <f>ROUND('Vendas de Veículos'!AF15*(1-'Frota Nacional 2024'!AF$5),0)</f>
        <v>3236</v>
      </c>
      <c r="AG14" s="4">
        <f>ROUND('Vendas de Veículos'!AG15*(1-'Frota Nacional 2024'!AG$5),0)</f>
        <v>4210</v>
      </c>
      <c r="AH14" s="4">
        <f>ROUND('Vendas de Veículos'!AH15*(1-'Frota Nacional 2024'!AH$5),0)</f>
        <v>4395</v>
      </c>
      <c r="AI14" s="4">
        <f>ROUND('Vendas de Veículos'!AI15*(1-'Frota Nacional 2024'!AI$5),0)</f>
        <v>517</v>
      </c>
      <c r="AJ14" s="4">
        <f>ROUND('Vendas de Veículos'!AJ15*(1-'Frota Nacional 2024'!AJ$5),0)</f>
        <v>4266</v>
      </c>
      <c r="AK14" s="4">
        <f>ROUND('Vendas de Veículos'!AK15*(1-'Frota Nacional 2024'!AK$5),0)</f>
        <v>1050</v>
      </c>
      <c r="AL14" s="4">
        <f>ROUND('Vendas de Veículos'!AL15*(1-'Frota Nacional 2024'!AL$5),0)</f>
        <v>2204</v>
      </c>
      <c r="AM14" s="4">
        <f>ROUND('Vendas de Veículos'!AM15*(1-'Frota Nacional 2024'!AM$5),0)</f>
        <v>3488</v>
      </c>
      <c r="AN14" s="4">
        <f>ROUND('Vendas de Veículos'!AN15*(1-'Frota Nacional 2024'!AN$5),0)</f>
        <v>4734</v>
      </c>
      <c r="AO14" s="4">
        <f>ROUND('Vendas de Veículos'!AO15*(1-'Frota Nacional 2024'!AO$5),0)</f>
        <v>3263</v>
      </c>
      <c r="AP14" s="4">
        <f>ROUND('Vendas de Veículos'!AP15*(1-'Frota Nacional 2024'!AP$5),0)</f>
        <v>1280</v>
      </c>
      <c r="AQ14" s="4">
        <f>ROUND('Vendas de Veículos'!AQ15*(1-'Frota Nacional 2024'!AQ$5),0)</f>
        <v>239</v>
      </c>
      <c r="AR14" s="4">
        <f>ROUND('Vendas de Veículos'!AR15*(1-'Frota Nacional 2024'!AR$5),0)</f>
        <v>40</v>
      </c>
      <c r="AS14" s="4">
        <f>ROUND('Vendas de Veículos'!AS15*(1-'Frota Nacional 2024'!AS$5),0)</f>
        <v>55</v>
      </c>
      <c r="AT14" s="4">
        <f>ROUND('Vendas de Veículos'!AT15*(1-'Frota Nacional 2024'!AT$5),0)</f>
        <v>279</v>
      </c>
      <c r="AU14" s="4">
        <f>ROUND('Vendas de Veículos'!AU15*(1-'Frota Nacional 2024'!AU$5),0)</f>
        <v>193</v>
      </c>
      <c r="AV14" s="4">
        <f>ROUND('Vendas de Veículos'!AV15*(1-'Frota Nacional 2024'!AV$5),0)</f>
        <v>1058</v>
      </c>
      <c r="AW14" s="4">
        <f>ROUND('Vendas de Veículos'!AW15*(1-'Frota Nacional 2024'!AW$5),0)</f>
        <v>3004</v>
      </c>
      <c r="AX14" s="4">
        <f>ROUND('Vendas de Veículos'!AX15*(1-'Frota Nacional 2024'!AX$5),0)</f>
        <v>1292</v>
      </c>
      <c r="AY14" s="4">
        <f>ROUND('Vendas de Veículos'!AY15*(1-'Frota Nacional 2024'!AY$5),0)</f>
        <v>489</v>
      </c>
      <c r="AZ14" s="4">
        <f>ROUND('Vendas de Veículos'!AZ15*(1-'Frota Nacional 2024'!AZ$5),0)</f>
        <v>679</v>
      </c>
      <c r="BA14" s="4">
        <f>ROUND('Vendas de Veículos'!BA15*(1-'Frota Nacional 2024'!BA$5),0)</f>
        <v>108</v>
      </c>
      <c r="BB14" s="4">
        <f>ROUND('Vendas de Veículos'!BB15*(1-'Frota Nacional 2024'!BB$5),0)</f>
        <v>9</v>
      </c>
      <c r="BC14" s="4">
        <f>ROUND('Vendas de Veículos'!BC15*(1-'Frota Nacional 2024'!BC$5),0)</f>
        <v>8</v>
      </c>
      <c r="BD14" s="4">
        <f>ROUND('Vendas de Veículos'!BD15*(1-'Frota Nacional 2024'!BD$5),0)</f>
        <v>6</v>
      </c>
      <c r="BE14" s="4">
        <f>ROUND('Vendas de Veículos'!BE15*(1-'Frota Nacional 2024'!BE$5),0)</f>
        <v>4</v>
      </c>
      <c r="BF14" s="4">
        <f>ROUND('Vendas de Veículos'!BF15*(1-'Frota Nacional 2024'!BF$5),0)</f>
        <v>5</v>
      </c>
      <c r="BG14" s="4">
        <f>ROUND('Vendas de Veículos'!BG15*(1-'Frota Nacional 2024'!BG$5),0)</f>
        <v>5</v>
      </c>
      <c r="BH14" s="4">
        <f>ROUND('Vendas de Veículos'!BH15*(1-'Frota Nacional 2024'!BH$5),0)</f>
        <v>4</v>
      </c>
      <c r="BI14" s="4">
        <f>ROUND('Vendas de Veículos'!BI15*(1-'Frota Nacional 2024'!BI$5),0)</f>
        <v>3</v>
      </c>
      <c r="BJ14" s="4">
        <f>ROUND('Vendas de Veículos'!BJ15*(1-'Frota Nacional 2024'!BJ$5),0)</f>
        <v>3</v>
      </c>
      <c r="BK14" s="4">
        <f>ROUND('Vendas de Veículos'!BK15*(1-'Frota Nacional 2024'!BK$5),0)</f>
        <v>4</v>
      </c>
      <c r="BL14" s="4">
        <f>ROUND('Vendas de Veículos'!BL15*(1-'Frota Nacional 2024'!BL$5),0)</f>
        <v>4</v>
      </c>
      <c r="BM14" s="4">
        <f>ROUND('Vendas de Veículos'!BM15*(1-'Frota Nacional 2024'!BM$5),0)</f>
        <v>1</v>
      </c>
      <c r="BN14" s="4">
        <f>ROUND('Vendas de Veículos'!BN15*(1-'Frota Nacional 2024'!BN$5),0)</f>
        <v>2</v>
      </c>
      <c r="BO14" s="4">
        <f>ROUND('Vendas de Veículos'!BO15*(1-'Frota Nacional 2024'!BO$5),0)</f>
        <v>3</v>
      </c>
      <c r="BP14" s="4">
        <f>ROUND('Vendas de Veículos'!BP15*(1-'Frota Nacional 2024'!BP$5),0)</f>
        <v>6</v>
      </c>
      <c r="BQ14" s="4">
        <f>ROUND('Vendas de Veículos'!BQ15*(1-'Frota Nacional 2024'!BQ$5),0)</f>
        <v>3</v>
      </c>
      <c r="BR14" s="4">
        <f>ROUND('Vendas de Veículos'!BR15*(1-'Frota Nacional 2024'!BR$5),0)</f>
        <v>4</v>
      </c>
      <c r="BS14" s="4">
        <f>ROUND('Vendas de Veículos'!BS15*(1-'Frota Nacional 2024'!BS$5),0)</f>
        <v>5</v>
      </c>
    </row>
    <row r="15" spans="2:71" x14ac:dyDescent="0.35">
      <c r="B15" s="13" t="s">
        <v>18</v>
      </c>
      <c r="C15" s="13" t="s">
        <v>13</v>
      </c>
      <c r="D15" s="4">
        <f>ROUND('Vendas de Veículos'!D16*(1-'Frota Nacional 2024'!D$5),0)</f>
        <v>0</v>
      </c>
      <c r="E15" s="4">
        <f>ROUND('Vendas de Veículos'!E16*(1-'Frota Nacional 2024'!E$5),0)</f>
        <v>0</v>
      </c>
      <c r="F15" s="4">
        <f>ROUND('Vendas de Veículos'!F16*(1-'Frota Nacional 2024'!F$5),0)</f>
        <v>0</v>
      </c>
      <c r="G15" s="4">
        <f>ROUND('Vendas de Veículos'!G16*(1-'Frota Nacional 2024'!G$5),0)</f>
        <v>0</v>
      </c>
      <c r="H15" s="4">
        <f>ROUND('Vendas de Veículos'!H16*(1-'Frota Nacional 2024'!H$5),0)</f>
        <v>0</v>
      </c>
      <c r="I15" s="4">
        <f>ROUND('Vendas de Veículos'!I16*(1-'Frota Nacional 2024'!I$5),0)</f>
        <v>0</v>
      </c>
      <c r="J15" s="4">
        <f>ROUND('Vendas de Veículos'!J16*(1-'Frota Nacional 2024'!J$5),0)</f>
        <v>0</v>
      </c>
      <c r="K15" s="4">
        <f>ROUND('Vendas de Veículos'!K16*(1-'Frota Nacional 2024'!K$5),0)</f>
        <v>0</v>
      </c>
      <c r="L15" s="4">
        <f>ROUND('Vendas de Veículos'!L16*(1-'Frota Nacional 2024'!L$5),0)</f>
        <v>0</v>
      </c>
      <c r="M15" s="4">
        <f>ROUND('Vendas de Veículos'!M16*(1-'Frota Nacional 2024'!M$5),0)</f>
        <v>0</v>
      </c>
      <c r="N15" s="4">
        <f>ROUND('Vendas de Veículos'!N16*(1-'Frota Nacional 2024'!N$5),0)</f>
        <v>0</v>
      </c>
      <c r="O15" s="4">
        <f>ROUND('Vendas de Veículos'!O16*(1-'Frota Nacional 2024'!O$5),0)</f>
        <v>0</v>
      </c>
      <c r="P15" s="4">
        <f>ROUND('Vendas de Veículos'!P16*(1-'Frota Nacional 2024'!P$5),0)</f>
        <v>0</v>
      </c>
      <c r="Q15" s="4">
        <f>ROUND('Vendas de Veículos'!Q16*(1-'Frota Nacional 2024'!Q$5),0)</f>
        <v>0</v>
      </c>
      <c r="R15" s="4">
        <f>ROUND('Vendas de Veículos'!R16*(1-'Frota Nacional 2024'!R$5),0)</f>
        <v>0</v>
      </c>
      <c r="S15" s="4">
        <f>ROUND('Vendas de Veículos'!S16*(1-'Frota Nacional 2024'!S$5),0)</f>
        <v>0</v>
      </c>
      <c r="T15" s="4">
        <f>ROUND('Vendas de Veículos'!T16*(1-'Frota Nacional 2024'!T$5),0)</f>
        <v>0</v>
      </c>
      <c r="U15" s="4">
        <f>ROUND('Vendas de Veículos'!U16*(1-'Frota Nacional 2024'!U$5),0)</f>
        <v>0</v>
      </c>
      <c r="V15" s="4">
        <f>ROUND('Vendas de Veículos'!V16*(1-'Frota Nacional 2024'!V$5),0)</f>
        <v>0</v>
      </c>
      <c r="W15" s="4">
        <f>ROUND('Vendas de Veículos'!W16*(1-'Frota Nacional 2024'!W$5),0)</f>
        <v>0</v>
      </c>
      <c r="X15" s="4">
        <f>ROUND('Vendas de Veículos'!X16*(1-'Frota Nacional 2024'!X$5),0)</f>
        <v>0</v>
      </c>
      <c r="Y15" s="4">
        <f>ROUND('Vendas de Veículos'!Y16*(1-'Frota Nacional 2024'!Y$5),0)</f>
        <v>0</v>
      </c>
      <c r="Z15" s="4">
        <f>ROUND('Vendas de Veículos'!Z16*(1-'Frota Nacional 2024'!Z$5),0)</f>
        <v>0</v>
      </c>
      <c r="AA15" s="4">
        <f>ROUND('Vendas de Veículos'!AA16*(1-'Frota Nacional 2024'!AA$5),0)</f>
        <v>0</v>
      </c>
      <c r="AB15" s="4">
        <f>ROUND('Vendas de Veículos'!AB16*(1-'Frota Nacional 2024'!AB$5),0)</f>
        <v>0</v>
      </c>
      <c r="AC15" s="4">
        <f>ROUND('Vendas de Veículos'!AC16*(1-'Frota Nacional 2024'!AC$5),0)</f>
        <v>0</v>
      </c>
      <c r="AD15" s="4">
        <f>ROUND('Vendas de Veículos'!AD16*(1-'Frota Nacional 2024'!AD$5),0)</f>
        <v>0</v>
      </c>
      <c r="AE15" s="4">
        <f>ROUND('Vendas de Veículos'!AE16*(1-'Frota Nacional 2024'!AE$5),0)</f>
        <v>0</v>
      </c>
      <c r="AF15" s="4">
        <f>ROUND('Vendas de Veículos'!AF16*(1-'Frota Nacional 2024'!AF$5),0)</f>
        <v>0</v>
      </c>
      <c r="AG15" s="4">
        <f>ROUND('Vendas de Veículos'!AG16*(1-'Frota Nacional 2024'!AG$5),0)</f>
        <v>0</v>
      </c>
      <c r="AH15" s="4">
        <f>ROUND('Vendas de Veículos'!AH16*(1-'Frota Nacional 2024'!AH$5),0)</f>
        <v>0</v>
      </c>
      <c r="AI15" s="4">
        <f>ROUND('Vendas de Veículos'!AI16*(1-'Frota Nacional 2024'!AI$5),0)</f>
        <v>0</v>
      </c>
      <c r="AJ15" s="4">
        <f>ROUND('Vendas de Veículos'!AJ16*(1-'Frota Nacional 2024'!AJ$5),0)</f>
        <v>0</v>
      </c>
      <c r="AK15" s="4">
        <f>ROUND('Vendas de Veículos'!AK16*(1-'Frota Nacional 2024'!AK$5),0)</f>
        <v>0</v>
      </c>
      <c r="AL15" s="4">
        <f>ROUND('Vendas de Veículos'!AL16*(1-'Frota Nacional 2024'!AL$5),0)</f>
        <v>0</v>
      </c>
      <c r="AM15" s="4">
        <f>ROUND('Vendas de Veículos'!AM16*(1-'Frota Nacional 2024'!AM$5),0)</f>
        <v>0</v>
      </c>
      <c r="AN15" s="4">
        <f>ROUND('Vendas de Veículos'!AN16*(1-'Frota Nacional 2024'!AN$5),0)</f>
        <v>0</v>
      </c>
      <c r="AO15" s="4">
        <f>ROUND('Vendas de Veículos'!AO16*(1-'Frota Nacional 2024'!AO$5),0)</f>
        <v>0</v>
      </c>
      <c r="AP15" s="4">
        <f>ROUND('Vendas de Veículos'!AP16*(1-'Frota Nacional 2024'!AP$5),0)</f>
        <v>0</v>
      </c>
      <c r="AQ15" s="4">
        <f>ROUND('Vendas de Veículos'!AQ16*(1-'Frota Nacional 2024'!AQ$5),0)</f>
        <v>0</v>
      </c>
      <c r="AR15" s="4">
        <f>ROUND('Vendas de Veículos'!AR16*(1-'Frota Nacional 2024'!AR$5),0)</f>
        <v>0</v>
      </c>
      <c r="AS15" s="4">
        <f>ROUND('Vendas de Veículos'!AS16*(1-'Frota Nacional 2024'!AS$5),0)</f>
        <v>0</v>
      </c>
      <c r="AT15" s="4">
        <f>ROUND('Vendas de Veículos'!AT16*(1-'Frota Nacional 2024'!AT$5),0)</f>
        <v>0</v>
      </c>
      <c r="AU15" s="4">
        <f>ROUND('Vendas de Veículos'!AU16*(1-'Frota Nacional 2024'!AU$5),0)</f>
        <v>0</v>
      </c>
      <c r="AV15" s="4">
        <f>ROUND('Vendas de Veículos'!AV16*(1-'Frota Nacional 2024'!AV$5),0)</f>
        <v>0</v>
      </c>
      <c r="AW15" s="4">
        <f>ROUND('Vendas de Veículos'!AW16*(1-'Frota Nacional 2024'!AW$5),0)</f>
        <v>0</v>
      </c>
      <c r="AX15" s="4">
        <f>ROUND('Vendas de Veículos'!AX16*(1-'Frota Nacional 2024'!AX$5),0)</f>
        <v>3509</v>
      </c>
      <c r="AY15" s="4">
        <f>ROUND('Vendas de Veículos'!AY16*(1-'Frota Nacional 2024'!AY$5),0)</f>
        <v>21113</v>
      </c>
      <c r="AZ15" s="4">
        <f>ROUND('Vendas de Veículos'!AZ16*(1-'Frota Nacional 2024'!AZ$5),0)</f>
        <v>27795</v>
      </c>
      <c r="BA15" s="4">
        <f>ROUND('Vendas de Veículos'!BA16*(1-'Frota Nacional 2024'!BA$5),0)</f>
        <v>49016</v>
      </c>
      <c r="BB15" s="4">
        <f>ROUND('Vendas de Veículos'!BB16*(1-'Frota Nacional 2024'!BB$5),0)</f>
        <v>93824</v>
      </c>
      <c r="BC15" s="4">
        <f>ROUND('Vendas de Veículos'!BC16*(1-'Frota Nacional 2024'!BC$5),0)</f>
        <v>130006</v>
      </c>
      <c r="BD15" s="4">
        <f>ROUND('Vendas de Veículos'!BD16*(1-'Frota Nacional 2024'!BD$5),0)</f>
        <v>153207</v>
      </c>
      <c r="BE15" s="4">
        <f>ROUND('Vendas de Veículos'!BE16*(1-'Frota Nacional 2024'!BE$5),0)</f>
        <v>212410</v>
      </c>
      <c r="BF15" s="4">
        <f>ROUND('Vendas de Veículos'!BF16*(1-'Frota Nacional 2024'!BF$5),0)</f>
        <v>239636</v>
      </c>
      <c r="BG15" s="4">
        <f>ROUND('Vendas de Veículos'!BG16*(1-'Frota Nacional 2024'!BG$5),0)</f>
        <v>257438</v>
      </c>
      <c r="BH15" s="4">
        <f>ROUND('Vendas de Veículos'!BH16*(1-'Frota Nacional 2024'!BH$5),0)</f>
        <v>276925</v>
      </c>
      <c r="BI15" s="4">
        <f>ROUND('Vendas de Veículos'!BI16*(1-'Frota Nacional 2024'!BI$5),0)</f>
        <v>303211</v>
      </c>
      <c r="BJ15" s="4">
        <f>ROUND('Vendas de Veículos'!BJ16*(1-'Frota Nacional 2024'!BJ$5),0)</f>
        <v>209239</v>
      </c>
      <c r="BK15" s="4">
        <f>ROUND('Vendas de Veículos'!BK16*(1-'Frota Nacional 2024'!BK$5),0)</f>
        <v>163966</v>
      </c>
      <c r="BL15" s="4">
        <f>ROUND('Vendas de Veículos'!BL16*(1-'Frota Nacional 2024'!BL$5),0)</f>
        <v>177711</v>
      </c>
      <c r="BM15" s="4">
        <f>ROUND('Vendas de Veículos'!BM16*(1-'Frota Nacional 2024'!BM$5),0)</f>
        <v>19102</v>
      </c>
      <c r="BN15" s="4">
        <f>ROUND('Vendas de Veículos'!BN16*(1-'Frota Nacional 2024'!BN$5),0)</f>
        <v>19984</v>
      </c>
      <c r="BO15" s="4">
        <f>ROUND('Vendas de Veículos'!BO16*(1-'Frota Nacional 2024'!BO$5),0)</f>
        <v>171956</v>
      </c>
      <c r="BP15" s="4">
        <f>ROUND('Vendas de Veículos'!BP16*(1-'Frota Nacional 2024'!BP$5),0)</f>
        <v>21091</v>
      </c>
      <c r="BQ15" s="4">
        <f>ROUND('Vendas de Veículos'!BQ16*(1-'Frota Nacional 2024'!BQ$5),0)</f>
        <v>194694</v>
      </c>
      <c r="BR15" s="4">
        <f>ROUND('Vendas de Veículos'!BR16*(1-'Frota Nacional 2024'!BR$5),0)</f>
        <v>177705</v>
      </c>
      <c r="BS15" s="4">
        <f>ROUND('Vendas de Veículos'!BS16*(1-'Frota Nacional 2024'!BS$5),0)</f>
        <v>180684</v>
      </c>
    </row>
    <row r="16" spans="2:71" x14ac:dyDescent="0.35">
      <c r="B16" s="13" t="s">
        <v>18</v>
      </c>
      <c r="C16" s="13" t="s">
        <v>14</v>
      </c>
      <c r="D16" s="4">
        <f>ROUND('Vendas de Veículos'!D17*(1-'Frota Nacional 2024'!D$5),0)</f>
        <v>0</v>
      </c>
      <c r="E16" s="4">
        <f>ROUND('Vendas de Veículos'!E17*(1-'Frota Nacional 2024'!E$5),0)</f>
        <v>0</v>
      </c>
      <c r="F16" s="4">
        <f>ROUND('Vendas de Veículos'!F17*(1-'Frota Nacional 2024'!F$5),0)</f>
        <v>0</v>
      </c>
      <c r="G16" s="4">
        <f>ROUND('Vendas de Veículos'!G17*(1-'Frota Nacional 2024'!G$5),0)</f>
        <v>0</v>
      </c>
      <c r="H16" s="4">
        <f>ROUND('Vendas de Veículos'!H17*(1-'Frota Nacional 2024'!H$5),0)</f>
        <v>0</v>
      </c>
      <c r="I16" s="4">
        <f>ROUND('Vendas de Veículos'!I17*(1-'Frota Nacional 2024'!I$5),0)</f>
        <v>0</v>
      </c>
      <c r="J16" s="4">
        <f>ROUND('Vendas de Veículos'!J17*(1-'Frota Nacional 2024'!J$5),0)</f>
        <v>0</v>
      </c>
      <c r="K16" s="4">
        <f>ROUND('Vendas de Veículos'!K17*(1-'Frota Nacional 2024'!K$5),0)</f>
        <v>0</v>
      </c>
      <c r="L16" s="4">
        <f>ROUND('Vendas de Veículos'!L17*(1-'Frota Nacional 2024'!L$5),0)</f>
        <v>0</v>
      </c>
      <c r="M16" s="4">
        <f>ROUND('Vendas de Veículos'!M17*(1-'Frota Nacional 2024'!M$5),0)</f>
        <v>0</v>
      </c>
      <c r="N16" s="4">
        <f>ROUND('Vendas de Veículos'!N17*(1-'Frota Nacional 2024'!N$5),0)</f>
        <v>0</v>
      </c>
      <c r="O16" s="4">
        <f>ROUND('Vendas de Veículos'!O17*(1-'Frota Nacional 2024'!O$5),0)</f>
        <v>0</v>
      </c>
      <c r="P16" s="4">
        <f>ROUND('Vendas de Veículos'!P17*(1-'Frota Nacional 2024'!P$5),0)</f>
        <v>0</v>
      </c>
      <c r="Q16" s="4">
        <f>ROUND('Vendas de Veículos'!Q17*(1-'Frota Nacional 2024'!Q$5),0)</f>
        <v>0</v>
      </c>
      <c r="R16" s="4">
        <f>ROUND('Vendas de Veículos'!R17*(1-'Frota Nacional 2024'!R$5),0)</f>
        <v>0</v>
      </c>
      <c r="S16" s="4">
        <f>ROUND('Vendas de Veículos'!S17*(1-'Frota Nacional 2024'!S$5),0)</f>
        <v>0</v>
      </c>
      <c r="T16" s="4">
        <f>ROUND('Vendas de Veículos'!T17*(1-'Frota Nacional 2024'!T$5),0)</f>
        <v>0</v>
      </c>
      <c r="U16" s="4">
        <f>ROUND('Vendas de Veículos'!U17*(1-'Frota Nacional 2024'!U$5),0)</f>
        <v>0</v>
      </c>
      <c r="V16" s="4">
        <f>ROUND('Vendas de Veículos'!V17*(1-'Frota Nacional 2024'!V$5),0)</f>
        <v>0</v>
      </c>
      <c r="W16" s="4">
        <f>ROUND('Vendas de Veículos'!W17*(1-'Frota Nacional 2024'!W$5),0)</f>
        <v>0</v>
      </c>
      <c r="X16" s="4">
        <f>ROUND('Vendas de Veículos'!X17*(1-'Frota Nacional 2024'!X$5),0)</f>
        <v>0</v>
      </c>
      <c r="Y16" s="4">
        <f>ROUND('Vendas de Veículos'!Y17*(1-'Frota Nacional 2024'!Y$5),0)</f>
        <v>0</v>
      </c>
      <c r="Z16" s="4">
        <f>ROUND('Vendas de Veículos'!Z17*(1-'Frota Nacional 2024'!Z$5),0)</f>
        <v>0</v>
      </c>
      <c r="AA16" s="4">
        <f>ROUND('Vendas de Veículos'!AA17*(1-'Frota Nacional 2024'!AA$5),0)</f>
        <v>0</v>
      </c>
      <c r="AB16" s="4">
        <f>ROUND('Vendas de Veículos'!AB17*(1-'Frota Nacional 2024'!AB$5),0)</f>
        <v>0</v>
      </c>
      <c r="AC16" s="4">
        <f>ROUND('Vendas de Veículos'!AC17*(1-'Frota Nacional 2024'!AC$5),0)</f>
        <v>0</v>
      </c>
      <c r="AD16" s="4">
        <f>ROUND('Vendas de Veículos'!AD17*(1-'Frota Nacional 2024'!AD$5),0)</f>
        <v>0</v>
      </c>
      <c r="AE16" s="4">
        <f>ROUND('Vendas de Veículos'!AE17*(1-'Frota Nacional 2024'!AE$5),0)</f>
        <v>0</v>
      </c>
      <c r="AF16" s="4">
        <f>ROUND('Vendas de Veículos'!AF17*(1-'Frota Nacional 2024'!AF$5),0)</f>
        <v>0</v>
      </c>
      <c r="AG16" s="4">
        <f>ROUND('Vendas de Veículos'!AG17*(1-'Frota Nacional 2024'!AG$5),0)</f>
        <v>0</v>
      </c>
      <c r="AH16" s="4">
        <f>ROUND('Vendas de Veículos'!AH17*(1-'Frota Nacional 2024'!AH$5),0)</f>
        <v>0</v>
      </c>
      <c r="AI16" s="4">
        <f>ROUND('Vendas de Veículos'!AI17*(1-'Frota Nacional 2024'!AI$5),0)</f>
        <v>0</v>
      </c>
      <c r="AJ16" s="4">
        <f>ROUND('Vendas de Veículos'!AJ17*(1-'Frota Nacional 2024'!AJ$5),0)</f>
        <v>0</v>
      </c>
      <c r="AK16" s="4">
        <f>ROUND('Vendas de Veículos'!AK17*(1-'Frota Nacional 2024'!AK$5),0)</f>
        <v>0</v>
      </c>
      <c r="AL16" s="4">
        <f>ROUND('Vendas de Veículos'!AL17*(1-'Frota Nacional 2024'!AL$5),0)</f>
        <v>0</v>
      </c>
      <c r="AM16" s="4">
        <f>ROUND('Vendas de Veículos'!AM17*(1-'Frota Nacional 2024'!AM$5),0)</f>
        <v>0</v>
      </c>
      <c r="AN16" s="4">
        <f>ROUND('Vendas de Veículos'!AN17*(1-'Frota Nacional 2024'!AN$5),0)</f>
        <v>0</v>
      </c>
      <c r="AO16" s="4">
        <f>ROUND('Vendas de Veículos'!AO17*(1-'Frota Nacional 2024'!AO$5),0)</f>
        <v>0</v>
      </c>
      <c r="AP16" s="4">
        <f>ROUND('Vendas de Veículos'!AP17*(1-'Frota Nacional 2024'!AP$5),0)</f>
        <v>0</v>
      </c>
      <c r="AQ16" s="4">
        <f>ROUND('Vendas de Veículos'!AQ17*(1-'Frota Nacional 2024'!AQ$5),0)</f>
        <v>0</v>
      </c>
      <c r="AR16" s="4">
        <f>ROUND('Vendas de Veículos'!AR17*(1-'Frota Nacional 2024'!AR$5),0)</f>
        <v>0</v>
      </c>
      <c r="AS16" s="4">
        <f>ROUND('Vendas de Veículos'!AS17*(1-'Frota Nacional 2024'!AS$5),0)</f>
        <v>0</v>
      </c>
      <c r="AT16" s="4">
        <f>ROUND('Vendas de Veículos'!AT17*(1-'Frota Nacional 2024'!AT$5),0)</f>
        <v>0</v>
      </c>
      <c r="AU16" s="4">
        <f>ROUND('Vendas de Veículos'!AU17*(1-'Frota Nacional 2024'!AU$5),0)</f>
        <v>0</v>
      </c>
      <c r="AV16" s="4">
        <f>ROUND('Vendas de Veículos'!AV17*(1-'Frota Nacional 2024'!AV$5),0)</f>
        <v>0</v>
      </c>
      <c r="AW16" s="4">
        <f>ROUND('Vendas de Veículos'!AW17*(1-'Frota Nacional 2024'!AW$5),0)</f>
        <v>0</v>
      </c>
      <c r="AX16" s="4">
        <f>ROUND('Vendas de Veículos'!AX17*(1-'Frota Nacional 2024'!AX$5),0)</f>
        <v>0</v>
      </c>
      <c r="AY16" s="4">
        <f>ROUND('Vendas de Veículos'!AY17*(1-'Frota Nacional 2024'!AY$5),0)</f>
        <v>0</v>
      </c>
      <c r="AZ16" s="4">
        <f>ROUND('Vendas de Veículos'!AZ17*(1-'Frota Nacional 2024'!AZ$5),0)</f>
        <v>0</v>
      </c>
      <c r="BA16" s="4">
        <f>ROUND('Vendas de Veículos'!BA17*(1-'Frota Nacional 2024'!BA$5),0)</f>
        <v>1</v>
      </c>
      <c r="BB16" s="4">
        <f>ROUND('Vendas de Veículos'!BB17*(1-'Frota Nacional 2024'!BB$5),0)</f>
        <v>1</v>
      </c>
      <c r="BC16" s="4">
        <f>ROUND('Vendas de Veículos'!BC17*(1-'Frota Nacional 2024'!BC$5),0)</f>
        <v>1</v>
      </c>
      <c r="BD16" s="4">
        <f>ROUND('Vendas de Veículos'!BD17*(1-'Frota Nacional 2024'!BD$5),0)</f>
        <v>1</v>
      </c>
      <c r="BE16" s="4">
        <f>ROUND('Vendas de Veículos'!BE17*(1-'Frota Nacional 2024'!BE$5),0)</f>
        <v>3</v>
      </c>
      <c r="BF16" s="4">
        <f>ROUND('Vendas de Veículos'!BF17*(1-'Frota Nacional 2024'!BF$5),0)</f>
        <v>0</v>
      </c>
      <c r="BG16" s="4">
        <f>ROUND('Vendas de Veículos'!BG17*(1-'Frota Nacional 2024'!BG$5),0)</f>
        <v>0</v>
      </c>
      <c r="BH16" s="4">
        <f>ROUND('Vendas de Veículos'!BH17*(1-'Frota Nacional 2024'!BH$5),0)</f>
        <v>6</v>
      </c>
      <c r="BI16" s="4">
        <f>ROUND('Vendas de Veículos'!BI17*(1-'Frota Nacional 2024'!BI$5),0)</f>
        <v>11</v>
      </c>
      <c r="BJ16" s="4">
        <f>ROUND('Vendas de Veículos'!BJ17*(1-'Frota Nacional 2024'!BJ$5),0)</f>
        <v>3</v>
      </c>
      <c r="BK16" s="4">
        <f>ROUND('Vendas de Veículos'!BK17*(1-'Frota Nacional 2024'!BK$5),0)</f>
        <v>6</v>
      </c>
      <c r="BL16" s="4">
        <f>ROUND('Vendas de Veículos'!BL17*(1-'Frota Nacional 2024'!BL$5),0)</f>
        <v>17</v>
      </c>
      <c r="BM16" s="4">
        <f>ROUND('Vendas de Veículos'!BM17*(1-'Frota Nacional 2024'!BM$5),0)</f>
        <v>5</v>
      </c>
      <c r="BN16" s="4">
        <f>ROUND('Vendas de Veículos'!BN17*(1-'Frota Nacional 2024'!BN$5),0)</f>
        <v>14</v>
      </c>
      <c r="BO16" s="4">
        <f>ROUND('Vendas de Veículos'!BO17*(1-'Frota Nacional 2024'!BO$5),0)</f>
        <v>57</v>
      </c>
      <c r="BP16" s="4">
        <f>ROUND('Vendas de Veículos'!BP17*(1-'Frota Nacional 2024'!BP$5),0)</f>
        <v>150</v>
      </c>
      <c r="BQ16" s="4">
        <f>ROUND('Vendas de Veículos'!BQ17*(1-'Frota Nacional 2024'!BQ$5),0)</f>
        <v>516</v>
      </c>
      <c r="BR16" s="4">
        <f>ROUND('Vendas de Veículos'!BR17*(1-'Frota Nacional 2024'!BR$5),0)</f>
        <v>615</v>
      </c>
      <c r="BS16" s="4">
        <f>ROUND('Vendas de Veículos'!BS17*(1-'Frota Nacional 2024'!BS$5),0)</f>
        <v>912</v>
      </c>
    </row>
    <row r="17" spans="2:71" x14ac:dyDescent="0.35">
      <c r="B17" s="13" t="s">
        <v>18</v>
      </c>
      <c r="C17" s="13" t="s">
        <v>15</v>
      </c>
      <c r="D17" s="4">
        <f>ROUND('Vendas de Veículos'!D18*(1-'Frota Nacional 2024'!D$5),0)</f>
        <v>0</v>
      </c>
      <c r="E17" s="4">
        <f>ROUND('Vendas de Veículos'!E18*(1-'Frota Nacional 2024'!E$5),0)</f>
        <v>0</v>
      </c>
      <c r="F17" s="4">
        <f>ROUND('Vendas de Veículos'!F18*(1-'Frota Nacional 2024'!F$5),0)</f>
        <v>0</v>
      </c>
      <c r="G17" s="4">
        <f>ROUND('Vendas de Veículos'!G18*(1-'Frota Nacional 2024'!G$5),0)</f>
        <v>0</v>
      </c>
      <c r="H17" s="4">
        <f>ROUND('Vendas de Veículos'!H18*(1-'Frota Nacional 2024'!H$5),0)</f>
        <v>0</v>
      </c>
      <c r="I17" s="4">
        <f>ROUND('Vendas de Veículos'!I18*(1-'Frota Nacional 2024'!I$5),0)</f>
        <v>0</v>
      </c>
      <c r="J17" s="4">
        <f>ROUND('Vendas de Veículos'!J18*(1-'Frota Nacional 2024'!J$5),0)</f>
        <v>0</v>
      </c>
      <c r="K17" s="4">
        <f>ROUND('Vendas de Veículos'!K18*(1-'Frota Nacional 2024'!K$5),0)</f>
        <v>0</v>
      </c>
      <c r="L17" s="4">
        <f>ROUND('Vendas de Veículos'!L18*(1-'Frota Nacional 2024'!L$5),0)</f>
        <v>0</v>
      </c>
      <c r="M17" s="4">
        <f>ROUND('Vendas de Veículos'!M18*(1-'Frota Nacional 2024'!M$5),0)</f>
        <v>0</v>
      </c>
      <c r="N17" s="4">
        <f>ROUND('Vendas de Veículos'!N18*(1-'Frota Nacional 2024'!N$5),0)</f>
        <v>0</v>
      </c>
      <c r="O17" s="4">
        <f>ROUND('Vendas de Veículos'!O18*(1-'Frota Nacional 2024'!O$5),0)</f>
        <v>0</v>
      </c>
      <c r="P17" s="4">
        <f>ROUND('Vendas de Veículos'!P18*(1-'Frota Nacional 2024'!P$5),0)</f>
        <v>0</v>
      </c>
      <c r="Q17" s="4">
        <f>ROUND('Vendas de Veículos'!Q18*(1-'Frota Nacional 2024'!Q$5),0)</f>
        <v>0</v>
      </c>
      <c r="R17" s="4">
        <f>ROUND('Vendas de Veículos'!R18*(1-'Frota Nacional 2024'!R$5),0)</f>
        <v>0</v>
      </c>
      <c r="S17" s="4">
        <f>ROUND('Vendas de Veículos'!S18*(1-'Frota Nacional 2024'!S$5),0)</f>
        <v>0</v>
      </c>
      <c r="T17" s="4">
        <f>ROUND('Vendas de Veículos'!T18*(1-'Frota Nacional 2024'!T$5),0)</f>
        <v>0</v>
      </c>
      <c r="U17" s="4">
        <f>ROUND('Vendas de Veículos'!U18*(1-'Frota Nacional 2024'!U$5),0)</f>
        <v>0</v>
      </c>
      <c r="V17" s="4">
        <f>ROUND('Vendas de Veículos'!V18*(1-'Frota Nacional 2024'!V$5),0)</f>
        <v>0</v>
      </c>
      <c r="W17" s="4">
        <f>ROUND('Vendas de Veículos'!W18*(1-'Frota Nacional 2024'!W$5),0)</f>
        <v>0</v>
      </c>
      <c r="X17" s="4">
        <f>ROUND('Vendas de Veículos'!X18*(1-'Frota Nacional 2024'!X$5),0)</f>
        <v>0</v>
      </c>
      <c r="Y17" s="4">
        <f>ROUND('Vendas de Veículos'!Y18*(1-'Frota Nacional 2024'!Y$5),0)</f>
        <v>0</v>
      </c>
      <c r="Z17" s="4">
        <f>ROUND('Vendas de Veículos'!Z18*(1-'Frota Nacional 2024'!Z$5),0)</f>
        <v>0</v>
      </c>
      <c r="AA17" s="4">
        <f>ROUND('Vendas de Veículos'!AA18*(1-'Frota Nacional 2024'!AA$5),0)</f>
        <v>0</v>
      </c>
      <c r="AB17" s="4">
        <f>ROUND('Vendas de Veículos'!AB18*(1-'Frota Nacional 2024'!AB$5),0)</f>
        <v>0</v>
      </c>
      <c r="AC17" s="4">
        <f>ROUND('Vendas de Veículos'!AC18*(1-'Frota Nacional 2024'!AC$5),0)</f>
        <v>0</v>
      </c>
      <c r="AD17" s="4">
        <f>ROUND('Vendas de Veículos'!AD18*(1-'Frota Nacional 2024'!AD$5),0)</f>
        <v>0</v>
      </c>
      <c r="AE17" s="4">
        <f>ROUND('Vendas de Veículos'!AE18*(1-'Frota Nacional 2024'!AE$5),0)</f>
        <v>0</v>
      </c>
      <c r="AF17" s="4">
        <f>ROUND('Vendas de Veículos'!AF18*(1-'Frota Nacional 2024'!AF$5),0)</f>
        <v>0</v>
      </c>
      <c r="AG17" s="4">
        <f>ROUND('Vendas de Veículos'!AG18*(1-'Frota Nacional 2024'!AG$5),0)</f>
        <v>0</v>
      </c>
      <c r="AH17" s="4">
        <f>ROUND('Vendas de Veículos'!AH18*(1-'Frota Nacional 2024'!AH$5),0)</f>
        <v>0</v>
      </c>
      <c r="AI17" s="4">
        <f>ROUND('Vendas de Veículos'!AI18*(1-'Frota Nacional 2024'!AI$5),0)</f>
        <v>0</v>
      </c>
      <c r="AJ17" s="4">
        <f>ROUND('Vendas de Veículos'!AJ18*(1-'Frota Nacional 2024'!AJ$5),0)</f>
        <v>0</v>
      </c>
      <c r="AK17" s="4">
        <f>ROUND('Vendas de Veículos'!AK18*(1-'Frota Nacional 2024'!AK$5),0)</f>
        <v>0</v>
      </c>
      <c r="AL17" s="4">
        <f>ROUND('Vendas de Veículos'!AL18*(1-'Frota Nacional 2024'!AL$5),0)</f>
        <v>0</v>
      </c>
      <c r="AM17" s="4">
        <f>ROUND('Vendas de Veículos'!AM18*(1-'Frota Nacional 2024'!AM$5),0)</f>
        <v>0</v>
      </c>
      <c r="AN17" s="4">
        <f>ROUND('Vendas de Veículos'!AN18*(1-'Frota Nacional 2024'!AN$5),0)</f>
        <v>0</v>
      </c>
      <c r="AO17" s="4">
        <f>ROUND('Vendas de Veículos'!AO18*(1-'Frota Nacional 2024'!AO$5),0)</f>
        <v>0</v>
      </c>
      <c r="AP17" s="4">
        <f>ROUND('Vendas de Veículos'!AP18*(1-'Frota Nacional 2024'!AP$5),0)</f>
        <v>0</v>
      </c>
      <c r="AQ17" s="4">
        <f>ROUND('Vendas de Veículos'!AQ18*(1-'Frota Nacional 2024'!AQ$5),0)</f>
        <v>0</v>
      </c>
      <c r="AR17" s="4">
        <f>ROUND('Vendas de Veículos'!AR18*(1-'Frota Nacional 2024'!AR$5),0)</f>
        <v>0</v>
      </c>
      <c r="AS17" s="4">
        <f>ROUND('Vendas de Veículos'!AS18*(1-'Frota Nacional 2024'!AS$5),0)</f>
        <v>0</v>
      </c>
      <c r="AT17" s="4">
        <f>ROUND('Vendas de Veículos'!AT18*(1-'Frota Nacional 2024'!AT$5),0)</f>
        <v>0</v>
      </c>
      <c r="AU17" s="4">
        <f>ROUND('Vendas de Veículos'!AU18*(1-'Frota Nacional 2024'!AU$5),0)</f>
        <v>0</v>
      </c>
      <c r="AV17" s="4">
        <f>ROUND('Vendas de Veículos'!AV18*(1-'Frota Nacional 2024'!AV$5),0)</f>
        <v>0</v>
      </c>
      <c r="AW17" s="4">
        <f>ROUND('Vendas de Veículos'!AW18*(1-'Frota Nacional 2024'!AW$5),0)</f>
        <v>0</v>
      </c>
      <c r="AX17" s="4">
        <f>ROUND('Vendas de Veículos'!AX18*(1-'Frota Nacional 2024'!AX$5),0)</f>
        <v>0</v>
      </c>
      <c r="AY17" s="4">
        <f>ROUND('Vendas de Veículos'!AY18*(1-'Frota Nacional 2024'!AY$5),0)</f>
        <v>0</v>
      </c>
      <c r="AZ17" s="4">
        <f>ROUND('Vendas de Veículos'!AZ18*(1-'Frota Nacional 2024'!AZ$5),0)</f>
        <v>0</v>
      </c>
      <c r="BA17" s="4">
        <f>ROUND('Vendas de Veículos'!BA18*(1-'Frota Nacional 2024'!BA$5),0)</f>
        <v>0</v>
      </c>
      <c r="BB17" s="4">
        <f>ROUND('Vendas de Veículos'!BB18*(1-'Frota Nacional 2024'!BB$5),0)</f>
        <v>0</v>
      </c>
      <c r="BC17" s="4">
        <f>ROUND('Vendas de Veículos'!BC18*(1-'Frota Nacional 2024'!BC$5),0)</f>
        <v>0</v>
      </c>
      <c r="BD17" s="4">
        <f>ROUND('Vendas de Veículos'!BD18*(1-'Frota Nacional 2024'!BD$5),0)</f>
        <v>0</v>
      </c>
      <c r="BE17" s="4">
        <f>ROUND('Vendas de Veículos'!BE18*(1-'Frota Nacional 2024'!BE$5),0)</f>
        <v>0</v>
      </c>
      <c r="BF17" s="4">
        <f>ROUND('Vendas de Veículos'!BF18*(1-'Frota Nacional 2024'!BF$5),0)</f>
        <v>0</v>
      </c>
      <c r="BG17" s="4">
        <f>ROUND('Vendas de Veículos'!BG18*(1-'Frota Nacional 2024'!BG$5),0)</f>
        <v>0</v>
      </c>
      <c r="BH17" s="4">
        <f>ROUND('Vendas de Veículos'!BH18*(1-'Frota Nacional 2024'!BH$5),0)</f>
        <v>1</v>
      </c>
      <c r="BI17" s="4">
        <f>ROUND('Vendas de Veículos'!BI18*(1-'Frota Nacional 2024'!BI$5),0)</f>
        <v>1</v>
      </c>
      <c r="BJ17" s="4">
        <f>ROUND('Vendas de Veículos'!BJ18*(1-'Frota Nacional 2024'!BJ$5),0)</f>
        <v>0</v>
      </c>
      <c r="BK17" s="4">
        <f>ROUND('Vendas de Veículos'!BK18*(1-'Frota Nacional 2024'!BK$5),0)</f>
        <v>1</v>
      </c>
      <c r="BL17" s="4">
        <f>ROUND('Vendas de Veículos'!BL18*(1-'Frota Nacional 2024'!BL$5),0)</f>
        <v>2</v>
      </c>
      <c r="BM17" s="4">
        <f>ROUND('Vendas de Veículos'!BM18*(1-'Frota Nacional 2024'!BM$5),0)</f>
        <v>0</v>
      </c>
      <c r="BN17" s="4">
        <f>ROUND('Vendas de Veículos'!BN18*(1-'Frota Nacional 2024'!BN$5),0)</f>
        <v>1</v>
      </c>
      <c r="BO17" s="4">
        <f>ROUND('Vendas de Veículos'!BO18*(1-'Frota Nacional 2024'!BO$5),0)</f>
        <v>5</v>
      </c>
      <c r="BP17" s="4">
        <f>ROUND('Vendas de Veículos'!BP18*(1-'Frota Nacional 2024'!BP$5),0)</f>
        <v>14</v>
      </c>
      <c r="BQ17" s="4">
        <f>ROUND('Vendas de Veículos'!BQ18*(1-'Frota Nacional 2024'!BQ$5),0)</f>
        <v>47</v>
      </c>
      <c r="BR17" s="4">
        <f>ROUND('Vendas de Veículos'!BR18*(1-'Frota Nacional 2024'!BR$5),0)</f>
        <v>56</v>
      </c>
      <c r="BS17" s="4">
        <f>ROUND('Vendas de Veículos'!BS18*(1-'Frota Nacional 2024'!BS$5),0)</f>
        <v>82</v>
      </c>
    </row>
    <row r="18" spans="2:71" x14ac:dyDescent="0.35">
      <c r="B18" s="13" t="s">
        <v>18</v>
      </c>
      <c r="C18" s="13" t="s">
        <v>16</v>
      </c>
      <c r="D18" s="4">
        <f>ROUND('Vendas de Veículos'!D19*(1-'Frota Nacional 2024'!D$5),0)</f>
        <v>0</v>
      </c>
      <c r="E18" s="4">
        <f>ROUND('Vendas de Veículos'!E19*(1-'Frota Nacional 2024'!E$5),0)</f>
        <v>0</v>
      </c>
      <c r="F18" s="4">
        <f>ROUND('Vendas de Veículos'!F19*(1-'Frota Nacional 2024'!F$5),0)</f>
        <v>0</v>
      </c>
      <c r="G18" s="4">
        <f>ROUND('Vendas de Veículos'!G19*(1-'Frota Nacional 2024'!G$5),0)</f>
        <v>0</v>
      </c>
      <c r="H18" s="4">
        <f>ROUND('Vendas de Veículos'!H19*(1-'Frota Nacional 2024'!H$5),0)</f>
        <v>0</v>
      </c>
      <c r="I18" s="4">
        <f>ROUND('Vendas de Veículos'!I19*(1-'Frota Nacional 2024'!I$5),0)</f>
        <v>0</v>
      </c>
      <c r="J18" s="4">
        <f>ROUND('Vendas de Veículos'!J19*(1-'Frota Nacional 2024'!J$5),0)</f>
        <v>0</v>
      </c>
      <c r="K18" s="4">
        <f>ROUND('Vendas de Veículos'!K19*(1-'Frota Nacional 2024'!K$5),0)</f>
        <v>0</v>
      </c>
      <c r="L18" s="4">
        <f>ROUND('Vendas de Veículos'!L19*(1-'Frota Nacional 2024'!L$5),0)</f>
        <v>0</v>
      </c>
      <c r="M18" s="4">
        <f>ROUND('Vendas de Veículos'!M19*(1-'Frota Nacional 2024'!M$5),0)</f>
        <v>0</v>
      </c>
      <c r="N18" s="4">
        <f>ROUND('Vendas de Veículos'!N19*(1-'Frota Nacional 2024'!N$5),0)</f>
        <v>0</v>
      </c>
      <c r="O18" s="4">
        <f>ROUND('Vendas de Veículos'!O19*(1-'Frota Nacional 2024'!O$5),0)</f>
        <v>0</v>
      </c>
      <c r="P18" s="4">
        <f>ROUND('Vendas de Veículos'!P19*(1-'Frota Nacional 2024'!P$5),0)</f>
        <v>0</v>
      </c>
      <c r="Q18" s="4">
        <f>ROUND('Vendas de Veículos'!Q19*(1-'Frota Nacional 2024'!Q$5),0)</f>
        <v>0</v>
      </c>
      <c r="R18" s="4">
        <f>ROUND('Vendas de Veículos'!R19*(1-'Frota Nacional 2024'!R$5),0)</f>
        <v>0</v>
      </c>
      <c r="S18" s="4">
        <f>ROUND('Vendas de Veículos'!S19*(1-'Frota Nacional 2024'!S$5),0)</f>
        <v>0</v>
      </c>
      <c r="T18" s="4">
        <f>ROUND('Vendas de Veículos'!T19*(1-'Frota Nacional 2024'!T$5),0)</f>
        <v>0</v>
      </c>
      <c r="U18" s="4">
        <f>ROUND('Vendas de Veículos'!U19*(1-'Frota Nacional 2024'!U$5),0)</f>
        <v>0</v>
      </c>
      <c r="V18" s="4">
        <f>ROUND('Vendas de Veículos'!V19*(1-'Frota Nacional 2024'!V$5),0)</f>
        <v>0</v>
      </c>
      <c r="W18" s="4">
        <f>ROUND('Vendas de Veículos'!W19*(1-'Frota Nacional 2024'!W$5),0)</f>
        <v>0</v>
      </c>
      <c r="X18" s="4">
        <f>ROUND('Vendas de Veículos'!X19*(1-'Frota Nacional 2024'!X$5),0)</f>
        <v>0</v>
      </c>
      <c r="Y18" s="4">
        <f>ROUND('Vendas de Veículos'!Y19*(1-'Frota Nacional 2024'!Y$5),0)</f>
        <v>0</v>
      </c>
      <c r="Z18" s="4">
        <f>ROUND('Vendas de Veículos'!Z19*(1-'Frota Nacional 2024'!Z$5),0)</f>
        <v>0</v>
      </c>
      <c r="AA18" s="4">
        <f>ROUND('Vendas de Veículos'!AA19*(1-'Frota Nacional 2024'!AA$5),0)</f>
        <v>0</v>
      </c>
      <c r="AB18" s="4">
        <f>ROUND('Vendas de Veículos'!AB19*(1-'Frota Nacional 2024'!AB$5),0)</f>
        <v>0</v>
      </c>
      <c r="AC18" s="4">
        <f>ROUND('Vendas de Veículos'!AC19*(1-'Frota Nacional 2024'!AC$5),0)</f>
        <v>0</v>
      </c>
      <c r="AD18" s="4">
        <f>ROUND('Vendas de Veículos'!AD19*(1-'Frota Nacional 2024'!AD$5),0)</f>
        <v>0</v>
      </c>
      <c r="AE18" s="4">
        <f>ROUND('Vendas de Veículos'!AE19*(1-'Frota Nacional 2024'!AE$5),0)</f>
        <v>0</v>
      </c>
      <c r="AF18" s="4">
        <f>ROUND('Vendas de Veículos'!AF19*(1-'Frota Nacional 2024'!AF$5),0)</f>
        <v>0</v>
      </c>
      <c r="AG18" s="4">
        <f>ROUND('Vendas de Veículos'!AG19*(1-'Frota Nacional 2024'!AG$5),0)</f>
        <v>0</v>
      </c>
      <c r="AH18" s="4">
        <f>ROUND('Vendas de Veículos'!AH19*(1-'Frota Nacional 2024'!AH$5),0)</f>
        <v>0</v>
      </c>
      <c r="AI18" s="4">
        <f>ROUND('Vendas de Veículos'!AI19*(1-'Frota Nacional 2024'!AI$5),0)</f>
        <v>0</v>
      </c>
      <c r="AJ18" s="4">
        <f>ROUND('Vendas de Veículos'!AJ19*(1-'Frota Nacional 2024'!AJ$5),0)</f>
        <v>0</v>
      </c>
      <c r="AK18" s="4">
        <f>ROUND('Vendas de Veículos'!AK19*(1-'Frota Nacional 2024'!AK$5),0)</f>
        <v>0</v>
      </c>
      <c r="AL18" s="4">
        <f>ROUND('Vendas de Veículos'!AL19*(1-'Frota Nacional 2024'!AL$5),0)</f>
        <v>0</v>
      </c>
      <c r="AM18" s="4">
        <f>ROUND('Vendas de Veículos'!AM19*(1-'Frota Nacional 2024'!AM$5),0)</f>
        <v>0</v>
      </c>
      <c r="AN18" s="4">
        <f>ROUND('Vendas de Veículos'!AN19*(1-'Frota Nacional 2024'!AN$5),0)</f>
        <v>0</v>
      </c>
      <c r="AO18" s="4">
        <f>ROUND('Vendas de Veículos'!AO19*(1-'Frota Nacional 2024'!AO$5),0)</f>
        <v>0</v>
      </c>
      <c r="AP18" s="4">
        <f>ROUND('Vendas de Veículos'!AP19*(1-'Frota Nacional 2024'!AP$5),0)</f>
        <v>0</v>
      </c>
      <c r="AQ18" s="4">
        <f>ROUND('Vendas de Veículos'!AQ19*(1-'Frota Nacional 2024'!AQ$5),0)</f>
        <v>0</v>
      </c>
      <c r="AR18" s="4">
        <f>ROUND('Vendas de Veículos'!AR19*(1-'Frota Nacional 2024'!AR$5),0)</f>
        <v>0</v>
      </c>
      <c r="AS18" s="4">
        <f>ROUND('Vendas de Veículos'!AS19*(1-'Frota Nacional 2024'!AS$5),0)</f>
        <v>0</v>
      </c>
      <c r="AT18" s="4">
        <f>ROUND('Vendas de Veículos'!AT19*(1-'Frota Nacional 2024'!AT$5),0)</f>
        <v>0</v>
      </c>
      <c r="AU18" s="4">
        <f>ROUND('Vendas de Veículos'!AU19*(1-'Frota Nacional 2024'!AU$5),0)</f>
        <v>0</v>
      </c>
      <c r="AV18" s="4">
        <f>ROUND('Vendas de Veículos'!AV19*(1-'Frota Nacional 2024'!AV$5),0)</f>
        <v>0</v>
      </c>
      <c r="AW18" s="4">
        <f>ROUND('Vendas de Veículos'!AW19*(1-'Frota Nacional 2024'!AW$5),0)</f>
        <v>0</v>
      </c>
      <c r="AX18" s="4">
        <f>ROUND('Vendas de Veículos'!AX19*(1-'Frota Nacional 2024'!AX$5),0)</f>
        <v>0</v>
      </c>
      <c r="AY18" s="4">
        <f>ROUND('Vendas de Veículos'!AY19*(1-'Frota Nacional 2024'!AY$5),0)</f>
        <v>0</v>
      </c>
      <c r="AZ18" s="4">
        <f>ROUND('Vendas de Veículos'!AZ19*(1-'Frota Nacional 2024'!AZ$5),0)</f>
        <v>0</v>
      </c>
      <c r="BA18" s="4">
        <f>ROUND('Vendas de Veículos'!BA19*(1-'Frota Nacional 2024'!BA$5),0)</f>
        <v>1</v>
      </c>
      <c r="BB18" s="4">
        <f>ROUND('Vendas de Veículos'!BB19*(1-'Frota Nacional 2024'!BB$5),0)</f>
        <v>1</v>
      </c>
      <c r="BC18" s="4">
        <f>ROUND('Vendas de Veículos'!BC19*(1-'Frota Nacional 2024'!BC$5),0)</f>
        <v>1</v>
      </c>
      <c r="BD18" s="4">
        <f>ROUND('Vendas de Veículos'!BD19*(1-'Frota Nacional 2024'!BD$5),0)</f>
        <v>1</v>
      </c>
      <c r="BE18" s="4">
        <f>ROUND('Vendas de Veículos'!BE19*(1-'Frota Nacional 2024'!BE$5),0)</f>
        <v>3</v>
      </c>
      <c r="BF18" s="4">
        <f>ROUND('Vendas de Veículos'!BF19*(1-'Frota Nacional 2024'!BF$5),0)</f>
        <v>0</v>
      </c>
      <c r="BG18" s="4">
        <f>ROUND('Vendas de Veículos'!BG19*(1-'Frota Nacional 2024'!BG$5),0)</f>
        <v>0</v>
      </c>
      <c r="BH18" s="4">
        <f>ROUND('Vendas de Veículos'!BH19*(1-'Frota Nacional 2024'!BH$5),0)</f>
        <v>4</v>
      </c>
      <c r="BI18" s="4">
        <f>ROUND('Vendas de Veículos'!BI19*(1-'Frota Nacional 2024'!BI$5),0)</f>
        <v>8</v>
      </c>
      <c r="BJ18" s="4">
        <f>ROUND('Vendas de Veículos'!BJ19*(1-'Frota Nacional 2024'!BJ$5),0)</f>
        <v>2</v>
      </c>
      <c r="BK18" s="4">
        <f>ROUND('Vendas de Veículos'!BK19*(1-'Frota Nacional 2024'!BK$5),0)</f>
        <v>4</v>
      </c>
      <c r="BL18" s="4">
        <f>ROUND('Vendas de Veículos'!BL19*(1-'Frota Nacional 2024'!BL$5),0)</f>
        <v>11</v>
      </c>
      <c r="BM18" s="4">
        <f>ROUND('Vendas de Veículos'!BM19*(1-'Frota Nacional 2024'!BM$5),0)</f>
        <v>3</v>
      </c>
      <c r="BN18" s="4">
        <f>ROUND('Vendas de Veículos'!BN19*(1-'Frota Nacional 2024'!BN$5),0)</f>
        <v>10</v>
      </c>
      <c r="BO18" s="4">
        <f>ROUND('Vendas de Veículos'!BO19*(1-'Frota Nacional 2024'!BO$5),0)</f>
        <v>39</v>
      </c>
      <c r="BP18" s="4">
        <f>ROUND('Vendas de Veículos'!BP19*(1-'Frota Nacional 2024'!BP$5),0)</f>
        <v>103</v>
      </c>
      <c r="BQ18" s="4">
        <f>ROUND('Vendas de Veículos'!BQ19*(1-'Frota Nacional 2024'!BQ$5),0)</f>
        <v>355</v>
      </c>
      <c r="BR18" s="4">
        <f>ROUND('Vendas de Veículos'!BR19*(1-'Frota Nacional 2024'!BR$5),0)</f>
        <v>423</v>
      </c>
      <c r="BS18" s="4">
        <f>ROUND('Vendas de Veículos'!BS19*(1-'Frota Nacional 2024'!BS$5),0)</f>
        <v>627</v>
      </c>
    </row>
    <row r="19" spans="2:71" x14ac:dyDescent="0.35">
      <c r="B19" s="13" t="s">
        <v>18</v>
      </c>
      <c r="C19" s="13" t="s">
        <v>17</v>
      </c>
      <c r="D19" s="4">
        <f>ROUND('Vendas de Veículos'!D20*(1-'Frota Nacional 2024'!D$5),0)</f>
        <v>0</v>
      </c>
      <c r="E19" s="4">
        <f>ROUND('Vendas de Veículos'!E20*(1-'Frota Nacional 2024'!E$5),0)</f>
        <v>0</v>
      </c>
      <c r="F19" s="4">
        <f>ROUND('Vendas de Veículos'!F20*(1-'Frota Nacional 2024'!F$5),0)</f>
        <v>0</v>
      </c>
      <c r="G19" s="4">
        <f>ROUND('Vendas de Veículos'!G20*(1-'Frota Nacional 2024'!G$5),0)</f>
        <v>0</v>
      </c>
      <c r="H19" s="4">
        <f>ROUND('Vendas de Veículos'!H20*(1-'Frota Nacional 2024'!H$5),0)</f>
        <v>0</v>
      </c>
      <c r="I19" s="4">
        <f>ROUND('Vendas de Veículos'!I20*(1-'Frota Nacional 2024'!I$5),0)</f>
        <v>0</v>
      </c>
      <c r="J19" s="4">
        <f>ROUND('Vendas de Veículos'!J20*(1-'Frota Nacional 2024'!J$5),0)</f>
        <v>0</v>
      </c>
      <c r="K19" s="4">
        <f>ROUND('Vendas de Veículos'!K20*(1-'Frota Nacional 2024'!K$5),0)</f>
        <v>0</v>
      </c>
      <c r="L19" s="4">
        <f>ROUND('Vendas de Veículos'!L20*(1-'Frota Nacional 2024'!L$5),0)</f>
        <v>0</v>
      </c>
      <c r="M19" s="4">
        <f>ROUND('Vendas de Veículos'!M20*(1-'Frota Nacional 2024'!M$5),0)</f>
        <v>0</v>
      </c>
      <c r="N19" s="4">
        <f>ROUND('Vendas de Veículos'!N20*(1-'Frota Nacional 2024'!N$5),0)</f>
        <v>0</v>
      </c>
      <c r="O19" s="4">
        <f>ROUND('Vendas de Veículos'!O20*(1-'Frota Nacional 2024'!O$5),0)</f>
        <v>0</v>
      </c>
      <c r="P19" s="4">
        <f>ROUND('Vendas de Veículos'!P20*(1-'Frota Nacional 2024'!P$5),0)</f>
        <v>0</v>
      </c>
      <c r="Q19" s="4">
        <f>ROUND('Vendas de Veículos'!Q20*(1-'Frota Nacional 2024'!Q$5),0)</f>
        <v>0</v>
      </c>
      <c r="R19" s="4">
        <f>ROUND('Vendas de Veículos'!R20*(1-'Frota Nacional 2024'!R$5),0)</f>
        <v>0</v>
      </c>
      <c r="S19" s="4">
        <f>ROUND('Vendas de Veículos'!S20*(1-'Frota Nacional 2024'!S$5),0)</f>
        <v>0</v>
      </c>
      <c r="T19" s="4">
        <f>ROUND('Vendas de Veículos'!T20*(1-'Frota Nacional 2024'!T$5),0)</f>
        <v>0</v>
      </c>
      <c r="U19" s="4">
        <f>ROUND('Vendas de Veículos'!U20*(1-'Frota Nacional 2024'!U$5),0)</f>
        <v>0</v>
      </c>
      <c r="V19" s="4">
        <f>ROUND('Vendas de Veículos'!V20*(1-'Frota Nacional 2024'!V$5),0)</f>
        <v>0</v>
      </c>
      <c r="W19" s="4">
        <f>ROUND('Vendas de Veículos'!W20*(1-'Frota Nacional 2024'!W$5),0)</f>
        <v>0</v>
      </c>
      <c r="X19" s="4">
        <f>ROUND('Vendas de Veículos'!X20*(1-'Frota Nacional 2024'!X$5),0)</f>
        <v>0</v>
      </c>
      <c r="Y19" s="4">
        <f>ROUND('Vendas de Veículos'!Y20*(1-'Frota Nacional 2024'!Y$5),0)</f>
        <v>0</v>
      </c>
      <c r="Z19" s="4">
        <f>ROUND('Vendas de Veículos'!Z20*(1-'Frota Nacional 2024'!Z$5),0)</f>
        <v>0</v>
      </c>
      <c r="AA19" s="4">
        <f>ROUND('Vendas de Veículos'!AA20*(1-'Frota Nacional 2024'!AA$5),0)</f>
        <v>0</v>
      </c>
      <c r="AB19" s="4">
        <f>ROUND('Vendas de Veículos'!AB20*(1-'Frota Nacional 2024'!AB$5),0)</f>
        <v>0</v>
      </c>
      <c r="AC19" s="4">
        <f>ROUND('Vendas de Veículos'!AC20*(1-'Frota Nacional 2024'!AC$5),0)</f>
        <v>0</v>
      </c>
      <c r="AD19" s="4">
        <f>ROUND('Vendas de Veículos'!AD20*(1-'Frota Nacional 2024'!AD$5),0)</f>
        <v>0</v>
      </c>
      <c r="AE19" s="4">
        <f>ROUND('Vendas de Veículos'!AE20*(1-'Frota Nacional 2024'!AE$5),0)</f>
        <v>0</v>
      </c>
      <c r="AF19" s="4">
        <f>ROUND('Vendas de Veículos'!AF20*(1-'Frota Nacional 2024'!AF$5),0)</f>
        <v>0</v>
      </c>
      <c r="AG19" s="4">
        <f>ROUND('Vendas de Veículos'!AG20*(1-'Frota Nacional 2024'!AG$5),0)</f>
        <v>0</v>
      </c>
      <c r="AH19" s="4">
        <f>ROUND('Vendas de Veículos'!AH20*(1-'Frota Nacional 2024'!AH$5),0)</f>
        <v>0</v>
      </c>
      <c r="AI19" s="4">
        <f>ROUND('Vendas de Veículos'!AI20*(1-'Frota Nacional 2024'!AI$5),0)</f>
        <v>0</v>
      </c>
      <c r="AJ19" s="4">
        <f>ROUND('Vendas de Veículos'!AJ20*(1-'Frota Nacional 2024'!AJ$5),0)</f>
        <v>0</v>
      </c>
      <c r="AK19" s="4">
        <f>ROUND('Vendas de Veículos'!AK20*(1-'Frota Nacional 2024'!AK$5),0)</f>
        <v>0</v>
      </c>
      <c r="AL19" s="4">
        <f>ROUND('Vendas de Veículos'!AL20*(1-'Frota Nacional 2024'!AL$5),0)</f>
        <v>0</v>
      </c>
      <c r="AM19" s="4">
        <f>ROUND('Vendas de Veículos'!AM20*(1-'Frota Nacional 2024'!AM$5),0)</f>
        <v>0</v>
      </c>
      <c r="AN19" s="4">
        <f>ROUND('Vendas de Veículos'!AN20*(1-'Frota Nacional 2024'!AN$5),0)</f>
        <v>0</v>
      </c>
      <c r="AO19" s="4">
        <f>ROUND('Vendas de Veículos'!AO20*(1-'Frota Nacional 2024'!AO$5),0)</f>
        <v>0</v>
      </c>
      <c r="AP19" s="4">
        <f>ROUND('Vendas de Veículos'!AP20*(1-'Frota Nacional 2024'!AP$5),0)</f>
        <v>0</v>
      </c>
      <c r="AQ19" s="4">
        <f>ROUND('Vendas de Veículos'!AQ20*(1-'Frota Nacional 2024'!AQ$5),0)</f>
        <v>0</v>
      </c>
      <c r="AR19" s="4">
        <f>ROUND('Vendas de Veículos'!AR20*(1-'Frota Nacional 2024'!AR$5),0)</f>
        <v>0</v>
      </c>
      <c r="AS19" s="4">
        <f>ROUND('Vendas de Veículos'!AS20*(1-'Frota Nacional 2024'!AS$5),0)</f>
        <v>0</v>
      </c>
      <c r="AT19" s="4">
        <f>ROUND('Vendas de Veículos'!AT20*(1-'Frota Nacional 2024'!AT$5),0)</f>
        <v>0</v>
      </c>
      <c r="AU19" s="4">
        <f>ROUND('Vendas de Veículos'!AU20*(1-'Frota Nacional 2024'!AU$5),0)</f>
        <v>0</v>
      </c>
      <c r="AV19" s="4">
        <f>ROUND('Vendas de Veículos'!AV20*(1-'Frota Nacional 2024'!AV$5),0)</f>
        <v>0</v>
      </c>
      <c r="AW19" s="4">
        <f>ROUND('Vendas de Veículos'!AW20*(1-'Frota Nacional 2024'!AW$5),0)</f>
        <v>0</v>
      </c>
      <c r="AX19" s="4">
        <f>ROUND('Vendas de Veículos'!AX20*(1-'Frota Nacional 2024'!AX$5),0)</f>
        <v>0</v>
      </c>
      <c r="AY19" s="4">
        <f>ROUND('Vendas de Veículos'!AY20*(1-'Frota Nacional 2024'!AY$5),0)</f>
        <v>0</v>
      </c>
      <c r="AZ19" s="4">
        <f>ROUND('Vendas de Veículos'!AZ20*(1-'Frota Nacional 2024'!AZ$5),0)</f>
        <v>0</v>
      </c>
      <c r="BA19" s="4">
        <f>ROUND('Vendas de Veículos'!BA20*(1-'Frota Nacional 2024'!BA$5),0)</f>
        <v>0</v>
      </c>
      <c r="BB19" s="4">
        <f>ROUND('Vendas de Veículos'!BB20*(1-'Frota Nacional 2024'!BB$5),0)</f>
        <v>0</v>
      </c>
      <c r="BC19" s="4">
        <f>ROUND('Vendas de Veículos'!BC20*(1-'Frota Nacional 2024'!BC$5),0)</f>
        <v>0</v>
      </c>
      <c r="BD19" s="4">
        <f>ROUND('Vendas de Veículos'!BD20*(1-'Frota Nacional 2024'!BD$5),0)</f>
        <v>0</v>
      </c>
      <c r="BE19" s="4">
        <f>ROUND('Vendas de Veículos'!BE20*(1-'Frota Nacional 2024'!BE$5),0)</f>
        <v>1</v>
      </c>
      <c r="BF19" s="4">
        <f>ROUND('Vendas de Veículos'!BF20*(1-'Frota Nacional 2024'!BF$5),0)</f>
        <v>0</v>
      </c>
      <c r="BG19" s="4">
        <f>ROUND('Vendas de Veículos'!BG20*(1-'Frota Nacional 2024'!BG$5),0)</f>
        <v>0</v>
      </c>
      <c r="BH19" s="4">
        <f>ROUND('Vendas de Veículos'!BH20*(1-'Frota Nacional 2024'!BH$5),0)</f>
        <v>2</v>
      </c>
      <c r="BI19" s="4">
        <f>ROUND('Vendas de Veículos'!BI20*(1-'Frota Nacional 2024'!BI$5),0)</f>
        <v>3</v>
      </c>
      <c r="BJ19" s="4">
        <f>ROUND('Vendas de Veículos'!BJ20*(1-'Frota Nacional 2024'!BJ$5),0)</f>
        <v>1</v>
      </c>
      <c r="BK19" s="4">
        <f>ROUND('Vendas de Veículos'!BK20*(1-'Frota Nacional 2024'!BK$5),0)</f>
        <v>1</v>
      </c>
      <c r="BL19" s="4">
        <f>ROUND('Vendas de Veículos'!BL20*(1-'Frota Nacional 2024'!BL$5),0)</f>
        <v>4</v>
      </c>
      <c r="BM19" s="4">
        <f>ROUND('Vendas de Veículos'!BM20*(1-'Frota Nacional 2024'!BM$5),0)</f>
        <v>1</v>
      </c>
      <c r="BN19" s="4">
        <f>ROUND('Vendas de Veículos'!BN20*(1-'Frota Nacional 2024'!BN$5),0)</f>
        <v>3</v>
      </c>
      <c r="BO19" s="4">
        <f>ROUND('Vendas de Veículos'!BO20*(1-'Frota Nacional 2024'!BO$5),0)</f>
        <v>13</v>
      </c>
      <c r="BP19" s="4">
        <f>ROUND('Vendas de Veículos'!BP20*(1-'Frota Nacional 2024'!BP$5),0)</f>
        <v>33</v>
      </c>
      <c r="BQ19" s="4">
        <f>ROUND('Vendas de Veículos'!BQ20*(1-'Frota Nacional 2024'!BQ$5),0)</f>
        <v>114</v>
      </c>
      <c r="BR19" s="4">
        <f>ROUND('Vendas de Veículos'!BR20*(1-'Frota Nacional 2024'!BR$5),0)</f>
        <v>136</v>
      </c>
      <c r="BS19" s="4">
        <f>ROUND('Vendas de Veículos'!BS20*(1-'Frota Nacional 2024'!BS$5),0)</f>
        <v>201</v>
      </c>
    </row>
    <row r="20" spans="2:71" x14ac:dyDescent="0.35">
      <c r="B20" s="13" t="s">
        <v>18</v>
      </c>
      <c r="C20" s="13" t="s">
        <v>19</v>
      </c>
      <c r="D20" s="4">
        <f>ROUND('Vendas de Veículos'!D21*(1-'Frota Nacional 2024'!D$5),0)</f>
        <v>0</v>
      </c>
      <c r="E20" s="4">
        <f>ROUND('Vendas de Veículos'!E21*(1-'Frota Nacional 2024'!E$5),0)</f>
        <v>0</v>
      </c>
      <c r="F20" s="4">
        <f>ROUND('Vendas de Veículos'!F21*(1-'Frota Nacional 2024'!F$5),0)</f>
        <v>0</v>
      </c>
      <c r="G20" s="4">
        <f>ROUND('Vendas de Veículos'!G21*(1-'Frota Nacional 2024'!G$5),0)</f>
        <v>0</v>
      </c>
      <c r="H20" s="4">
        <f>ROUND('Vendas de Veículos'!H21*(1-'Frota Nacional 2024'!H$5),0)</f>
        <v>0</v>
      </c>
      <c r="I20" s="4">
        <f>ROUND('Vendas de Veículos'!I21*(1-'Frota Nacional 2024'!I$5),0)</f>
        <v>0</v>
      </c>
      <c r="J20" s="4">
        <f>ROUND('Vendas de Veículos'!J21*(1-'Frota Nacional 2024'!J$5),0)</f>
        <v>1</v>
      </c>
      <c r="K20" s="4">
        <f>ROUND('Vendas de Veículos'!K21*(1-'Frota Nacional 2024'!K$5),0)</f>
        <v>2</v>
      </c>
      <c r="L20" s="4">
        <f>ROUND('Vendas de Veículos'!L21*(1-'Frota Nacional 2024'!L$5),0)</f>
        <v>2</v>
      </c>
      <c r="M20" s="4">
        <f>ROUND('Vendas de Veículos'!M21*(1-'Frota Nacional 2024'!M$5),0)</f>
        <v>2</v>
      </c>
      <c r="N20" s="4">
        <f>ROUND('Vendas de Veículos'!N21*(1-'Frota Nacional 2024'!N$5),0)</f>
        <v>2</v>
      </c>
      <c r="O20" s="4">
        <f>ROUND('Vendas de Veículos'!O21*(1-'Frota Nacional 2024'!O$5),0)</f>
        <v>4</v>
      </c>
      <c r="P20" s="4">
        <f>ROUND('Vendas de Veículos'!P21*(1-'Frota Nacional 2024'!P$5),0)</f>
        <v>4</v>
      </c>
      <c r="Q20" s="4">
        <f>ROUND('Vendas de Veículos'!Q21*(1-'Frota Nacional 2024'!Q$5),0)</f>
        <v>3</v>
      </c>
      <c r="R20" s="4">
        <f>ROUND('Vendas de Veículos'!R21*(1-'Frota Nacional 2024'!R$5),0)</f>
        <v>3</v>
      </c>
      <c r="S20" s="4">
        <f>ROUND('Vendas de Veículos'!S21*(1-'Frota Nacional 2024'!S$5),0)</f>
        <v>4</v>
      </c>
      <c r="T20" s="4">
        <f>ROUND('Vendas de Veículos'!T21*(1-'Frota Nacional 2024'!T$5),0)</f>
        <v>5</v>
      </c>
      <c r="U20" s="4">
        <f>ROUND('Vendas de Veículos'!U21*(1-'Frota Nacional 2024'!U$5),0)</f>
        <v>6</v>
      </c>
      <c r="V20" s="4">
        <f>ROUND('Vendas de Veículos'!V21*(1-'Frota Nacional 2024'!V$5),0)</f>
        <v>8</v>
      </c>
      <c r="W20" s="4">
        <f>ROUND('Vendas de Veículos'!W21*(1-'Frota Nacional 2024'!W$5),0)</f>
        <v>19</v>
      </c>
      <c r="X20" s="4">
        <f>ROUND('Vendas de Veículos'!X21*(1-'Frota Nacional 2024'!X$5),0)</f>
        <v>40</v>
      </c>
      <c r="Y20" s="4">
        <f>ROUND('Vendas de Veículos'!Y21*(1-'Frota Nacional 2024'!Y$5),0)</f>
        <v>77</v>
      </c>
      <c r="Z20" s="4">
        <f>ROUND('Vendas de Veículos'!Z21*(1-'Frota Nacional 2024'!Z$5),0)</f>
        <v>353</v>
      </c>
      <c r="AA20" s="4">
        <f>ROUND('Vendas de Veículos'!AA21*(1-'Frota Nacional 2024'!AA$5),0)</f>
        <v>495</v>
      </c>
      <c r="AB20" s="4">
        <f>ROUND('Vendas de Veículos'!AB21*(1-'Frota Nacional 2024'!AB$5),0)</f>
        <v>1007</v>
      </c>
      <c r="AC20" s="4">
        <f>ROUND('Vendas de Veículos'!AC21*(1-'Frota Nacional 2024'!AC$5),0)</f>
        <v>1445</v>
      </c>
      <c r="AD20" s="4">
        <f>ROUND('Vendas de Veículos'!AD21*(1-'Frota Nacional 2024'!AD$5),0)</f>
        <v>1065</v>
      </c>
      <c r="AE20" s="4">
        <f>ROUND('Vendas de Veículos'!AE21*(1-'Frota Nacional 2024'!AE$5),0)</f>
        <v>1227</v>
      </c>
      <c r="AF20" s="4">
        <f>ROUND('Vendas de Veículos'!AF21*(1-'Frota Nacional 2024'!AF$5),0)</f>
        <v>1239</v>
      </c>
      <c r="AG20" s="4">
        <f>ROUND('Vendas de Veículos'!AG21*(1-'Frota Nacional 2024'!AG$5),0)</f>
        <v>1462</v>
      </c>
      <c r="AH20" s="4">
        <f>ROUND('Vendas de Veículos'!AH21*(1-'Frota Nacional 2024'!AH$5),0)</f>
        <v>1417</v>
      </c>
      <c r="AI20" s="4">
        <f>ROUND('Vendas de Veículos'!AI21*(1-'Frota Nacional 2024'!AI$5),0)</f>
        <v>244</v>
      </c>
      <c r="AJ20" s="4">
        <f>ROUND('Vendas de Veículos'!AJ21*(1-'Frota Nacional 2024'!AJ$5),0)</f>
        <v>337</v>
      </c>
      <c r="AK20" s="4">
        <f>ROUND('Vendas de Veículos'!AK21*(1-'Frota Nacional 2024'!AK$5),0)</f>
        <v>3168</v>
      </c>
      <c r="AL20" s="4">
        <f>ROUND('Vendas de Veículos'!AL21*(1-'Frota Nacional 2024'!AL$5),0)</f>
        <v>3420</v>
      </c>
      <c r="AM20" s="4">
        <f>ROUND('Vendas de Veículos'!AM21*(1-'Frota Nacional 2024'!AM$5),0)</f>
        <v>3304</v>
      </c>
      <c r="AN20" s="4">
        <f>ROUND('Vendas de Veículos'!AN21*(1-'Frota Nacional 2024'!AN$5),0)</f>
        <v>6268</v>
      </c>
      <c r="AO20" s="4">
        <f>ROUND('Vendas de Veículos'!AO21*(1-'Frota Nacional 2024'!AO$5),0)</f>
        <v>8470</v>
      </c>
      <c r="AP20" s="4">
        <f>ROUND('Vendas de Veículos'!AP21*(1-'Frota Nacional 2024'!AP$5),0)</f>
        <v>8482</v>
      </c>
      <c r="AQ20" s="4">
        <f>ROUND('Vendas de Veículos'!AQ21*(1-'Frota Nacional 2024'!AQ$5),0)</f>
        <v>7762</v>
      </c>
      <c r="AR20" s="4">
        <f>ROUND('Vendas de Veículos'!AR21*(1-'Frota Nacional 2024'!AR$5),0)</f>
        <v>13466</v>
      </c>
      <c r="AS20" s="4">
        <f>ROUND('Vendas de Veículos'!AS21*(1-'Frota Nacional 2024'!AS$5),0)</f>
        <v>16269</v>
      </c>
      <c r="AT20" s="4">
        <f>ROUND('Vendas de Veículos'!AT21*(1-'Frota Nacional 2024'!AT$5),0)</f>
        <v>15100</v>
      </c>
      <c r="AU20" s="4">
        <f>ROUND('Vendas de Veículos'!AU21*(1-'Frota Nacional 2024'!AU$5),0)</f>
        <v>22433</v>
      </c>
      <c r="AV20" s="4">
        <f>ROUND('Vendas de Veículos'!AV21*(1-'Frota Nacional 2024'!AV$5),0)</f>
        <v>24146</v>
      </c>
      <c r="AW20" s="4">
        <f>ROUND('Vendas de Veículos'!AW21*(1-'Frota Nacional 2024'!AW$5),0)</f>
        <v>22486</v>
      </c>
      <c r="AX20" s="4">
        <f>ROUND('Vendas de Veículos'!AX21*(1-'Frota Nacional 2024'!AX$5),0)</f>
        <v>21141</v>
      </c>
      <c r="AY20" s="4">
        <f>ROUND('Vendas de Veículos'!AY21*(1-'Frota Nacional 2024'!AY$5),0)</f>
        <v>28191</v>
      </c>
      <c r="AZ20" s="4">
        <f>ROUND('Vendas de Veículos'!AZ21*(1-'Frota Nacional 2024'!AZ$5),0)</f>
        <v>32095</v>
      </c>
      <c r="BA20" s="4">
        <f>ROUND('Vendas de Veículos'!BA21*(1-'Frota Nacional 2024'!BA$5),0)</f>
        <v>35648</v>
      </c>
      <c r="BB20" s="4">
        <f>ROUND('Vendas de Veículos'!BB21*(1-'Frota Nacional 2024'!BB$5),0)</f>
        <v>41386</v>
      </c>
      <c r="BC20" s="4">
        <f>ROUND('Vendas de Veículos'!BC21*(1-'Frota Nacional 2024'!BC$5),0)</f>
        <v>62433</v>
      </c>
      <c r="BD20" s="4">
        <f>ROUND('Vendas de Veículos'!BD21*(1-'Frota Nacional 2024'!BD$5),0)</f>
        <v>76154</v>
      </c>
      <c r="BE20" s="4">
        <f>ROUND('Vendas de Veículos'!BE21*(1-'Frota Nacional 2024'!BE$5),0)</f>
        <v>104633</v>
      </c>
      <c r="BF20" s="4">
        <f>ROUND('Vendas de Veículos'!BF21*(1-'Frota Nacional 2024'!BF$5),0)</f>
        <v>129234</v>
      </c>
      <c r="BG20" s="4">
        <f>ROUND('Vendas de Veículos'!BG21*(1-'Frota Nacional 2024'!BG$5),0)</f>
        <v>137541</v>
      </c>
      <c r="BH20" s="4">
        <f>ROUND('Vendas de Veículos'!BH21*(1-'Frota Nacional 2024'!BH$5),0)</f>
        <v>161585</v>
      </c>
      <c r="BI20" s="4">
        <f>ROUND('Vendas de Veículos'!BI21*(1-'Frota Nacional 2024'!BI$5),0)</f>
        <v>157037</v>
      </c>
      <c r="BJ20" s="4">
        <f>ROUND('Vendas de Veículos'!BJ21*(1-'Frota Nacional 2024'!BJ$5),0)</f>
        <v>108270</v>
      </c>
      <c r="BK20" s="4">
        <f>ROUND('Vendas de Veículos'!BK21*(1-'Frota Nacional 2024'!BK$5),0)</f>
        <v>111832</v>
      </c>
      <c r="BL20" s="4">
        <f>ROUND('Vendas de Veículos'!BL21*(1-'Frota Nacional 2024'!BL$5),0)</f>
        <v>123189</v>
      </c>
      <c r="BM20" s="4">
        <f>ROUND('Vendas de Veículos'!BM21*(1-'Frota Nacional 2024'!BM$5),0)</f>
        <v>167741</v>
      </c>
      <c r="BN20" s="4">
        <f>ROUND('Vendas de Veículos'!BN21*(1-'Frota Nacional 2024'!BN$5),0)</f>
        <v>193506</v>
      </c>
      <c r="BO20" s="4">
        <f>ROUND('Vendas de Veículos'!BO21*(1-'Frota Nacional 2024'!BO$5),0)</f>
        <v>161333</v>
      </c>
      <c r="BP20" s="4">
        <f>ROUND('Vendas de Veículos'!BP21*(1-'Frota Nacional 2024'!BP$5),0)</f>
        <v>202649</v>
      </c>
      <c r="BQ20" s="4">
        <f>ROUND('Vendas de Veículos'!BQ21*(1-'Frota Nacional 2024'!BQ$5),0)</f>
        <v>182436</v>
      </c>
      <c r="BR20" s="4">
        <f>ROUND('Vendas de Veículos'!BR21*(1-'Frota Nacional 2024'!BR$5),0)</f>
        <v>221771</v>
      </c>
      <c r="BS20" s="4">
        <f>ROUND('Vendas de Veículos'!BS21*(1-'Frota Nacional 2024'!BS$5),0)</f>
        <v>243384</v>
      </c>
    </row>
    <row r="21" spans="2:71" x14ac:dyDescent="0.35">
      <c r="B21" s="2"/>
      <c r="C21" s="3" t="s">
        <v>31</v>
      </c>
      <c r="D21" s="7">
        <f>EXP(-EXP($G$2+$I$2*($D$1-D4)))</f>
        <v>0.98054800723244018</v>
      </c>
      <c r="E21" s="7">
        <f t="shared" ref="E21:BP21" si="1">EXP(-EXP($G$2+$I$2*($D$1-E4)))</f>
        <v>0.97873574004136021</v>
      </c>
      <c r="F21" s="7">
        <f t="shared" si="1"/>
        <v>0.97675664113233551</v>
      </c>
      <c r="G21" s="7">
        <f t="shared" si="1"/>
        <v>0.97459574670515448</v>
      </c>
      <c r="H21" s="7">
        <f t="shared" si="1"/>
        <v>0.97223682830482283</v>
      </c>
      <c r="I21" s="7">
        <f t="shared" si="1"/>
        <v>0.96966230135574383</v>
      </c>
      <c r="J21" s="7">
        <f t="shared" si="1"/>
        <v>0.96685313026505637</v>
      </c>
      <c r="K21" s="7">
        <f t="shared" si="1"/>
        <v>0.96378873071358573</v>
      </c>
      <c r="L21" s="7">
        <f t="shared" si="1"/>
        <v>0.96044686997268258</v>
      </c>
      <c r="M21" s="7">
        <f t="shared" si="1"/>
        <v>0.95680356635050889</v>
      </c>
      <c r="N21" s="7">
        <f t="shared" si="1"/>
        <v>0.9528329891891979</v>
      </c>
      <c r="O21" s="7">
        <f t="shared" si="1"/>
        <v>0.94850736121254353</v>
      </c>
      <c r="P21" s="7">
        <f t="shared" si="1"/>
        <v>0.94379686547081298</v>
      </c>
      <c r="Q21" s="7">
        <f t="shared" si="1"/>
        <v>0.93866955965368715</v>
      </c>
      <c r="R21" s="7">
        <f t="shared" si="1"/>
        <v>0.93309130115310734</v>
      </c>
      <c r="S21" s="7">
        <f t="shared" si="1"/>
        <v>0.92702568696359899</v>
      </c>
      <c r="T21" s="7">
        <f t="shared" si="1"/>
        <v>0.92043401331625596</v>
      </c>
      <c r="U21" s="7">
        <f t="shared" si="1"/>
        <v>0.9132752608601854</v>
      </c>
      <c r="V21" s="7">
        <f t="shared" si="1"/>
        <v>0.90550611223529465</v>
      </c>
      <c r="W21" s="7">
        <f t="shared" si="1"/>
        <v>0.89708101002212504</v>
      </c>
      <c r="X21" s="7">
        <f t="shared" si="1"/>
        <v>0.88795226430124696</v>
      </c>
      <c r="Y21" s="7">
        <f t="shared" si="1"/>
        <v>0.87807022039130778</v>
      </c>
      <c r="Z21" s="7">
        <f t="shared" si="1"/>
        <v>0.8673834987344663</v>
      </c>
      <c r="AA21" s="7">
        <f t="shared" si="1"/>
        <v>0.85583932031884391</v>
      </c>
      <c r="AB21" s="7">
        <f t="shared" si="1"/>
        <v>0.84338393240830922</v>
      </c>
      <c r="AC21" s="7">
        <f t="shared" si="1"/>
        <v>0.82996315060425219</v>
      </c>
      <c r="AD21" s="7">
        <f t="shared" si="1"/>
        <v>0.81552303427518247</v>
      </c>
      <c r="AE21" s="7">
        <f t="shared" si="1"/>
        <v>0.80001071300435356</v>
      </c>
      <c r="AF21" s="7">
        <f t="shared" si="1"/>
        <v>0.78337538172608712</v>
      </c>
      <c r="AG21" s="7">
        <f t="shared" si="1"/>
        <v>0.76556948140173364</v>
      </c>
      <c r="AH21" s="7">
        <f t="shared" si="1"/>
        <v>0.74655008012617419</v>
      </c>
      <c r="AI21" s="7">
        <f t="shared" si="1"/>
        <v>0.72628046610004759</v>
      </c>
      <c r="AJ21" s="7">
        <f t="shared" si="1"/>
        <v>0.70473195854407911</v>
      </c>
      <c r="AK21" s="7">
        <f t="shared" si="1"/>
        <v>0.68188593492135419</v>
      </c>
      <c r="AL21" s="7">
        <f t="shared" si="1"/>
        <v>0.65773606230289328</v>
      </c>
      <c r="AM21" s="7">
        <f t="shared" si="1"/>
        <v>0.6322907069100786</v>
      </c>
      <c r="AN21" s="7">
        <f t="shared" si="1"/>
        <v>0.60557547841581527</v>
      </c>
      <c r="AO21" s="7">
        <f t="shared" si="1"/>
        <v>0.57763584425891545</v>
      </c>
      <c r="AP21" s="7">
        <f t="shared" si="1"/>
        <v>0.54853972405774021</v>
      </c>
      <c r="AQ21" s="7">
        <f t="shared" si="1"/>
        <v>0.51837994563239431</v>
      </c>
      <c r="AR21" s="7">
        <f t="shared" si="1"/>
        <v>0.48727641315583248</v>
      </c>
      <c r="AS21" s="7">
        <f t="shared" si="1"/>
        <v>0.45537780629663638</v>
      </c>
      <c r="AT21" s="7">
        <f t="shared" si="1"/>
        <v>0.42286259956536282</v>
      </c>
      <c r="AU21" s="7">
        <f t="shared" si="1"/>
        <v>0.38993916719182814</v>
      </c>
      <c r="AV21" s="7">
        <f t="shared" si="1"/>
        <v>0.35684472565735781</v>
      </c>
      <c r="AW21" s="7">
        <f t="shared" si="1"/>
        <v>0.32384286947595758</v>
      </c>
      <c r="AX21" s="7">
        <f t="shared" si="1"/>
        <v>0.29121948271878961</v>
      </c>
      <c r="AY21" s="7">
        <f t="shared" si="1"/>
        <v>0.2592768659908275</v>
      </c>
      <c r="AZ21" s="7">
        <f t="shared" si="1"/>
        <v>0.22832601205777195</v>
      </c>
      <c r="BA21" s="7">
        <f t="shared" si="1"/>
        <v>0.19867709662098684</v>
      </c>
      <c r="BB21" s="7">
        <f t="shared" si="1"/>
        <v>0.17062842304640172</v>
      </c>
      <c r="BC21" s="7">
        <f t="shared" si="1"/>
        <v>0.14445426389005228</v>
      </c>
      <c r="BD21" s="7">
        <f t="shared" si="1"/>
        <v>0.12039226207982952</v>
      </c>
      <c r="BE21" s="7">
        <f t="shared" si="1"/>
        <v>9.863126515831637E-2</v>
      </c>
      <c r="BF21" s="7">
        <f t="shared" si="1"/>
        <v>7.9300632239492283E-2</v>
      </c>
      <c r="BG21" s="7">
        <f t="shared" si="1"/>
        <v>6.2462133867604783E-2</v>
      </c>
      <c r="BH21" s="7">
        <f t="shared" si="1"/>
        <v>4.8105517744068356E-2</v>
      </c>
      <c r="BI21" s="7">
        <f t="shared" si="1"/>
        <v>3.6148604913135492E-2</v>
      </c>
      <c r="BJ21" s="7">
        <f t="shared" si="1"/>
        <v>2.6442398434797329E-2</v>
      </c>
      <c r="BK21" s="7">
        <f t="shared" si="1"/>
        <v>1.878114895248734E-2</v>
      </c>
      <c r="BL21" s="7">
        <f t="shared" si="1"/>
        <v>1.2916688247698281E-2</v>
      </c>
      <c r="BM21" s="7">
        <f t="shared" si="1"/>
        <v>8.5757121043602402E-3</v>
      </c>
      <c r="BN21" s="7">
        <f t="shared" si="1"/>
        <v>5.4781938203353102E-3</v>
      </c>
      <c r="BO21" s="7">
        <f t="shared" si="1"/>
        <v>3.3548660908216564E-3</v>
      </c>
      <c r="BP21" s="7">
        <f t="shared" si="1"/>
        <v>1.9618121657663879E-3</v>
      </c>
      <c r="BQ21" s="7">
        <f>EXP(-EXP($G$2+$I$2*($D$1-BQ4)))</f>
        <v>1.0906750426032791E-3</v>
      </c>
      <c r="BR21" s="7">
        <f>EXP(-EXP($G$2+$I$2*($D$1-BR4)))</f>
        <v>5.7374968401893516E-4</v>
      </c>
      <c r="BS21" s="7">
        <f>EXP(-EXP($G$2+$I$2*($D$1-BS4)))</f>
        <v>2.841040787212921E-4</v>
      </c>
    </row>
    <row r="22" spans="2:71" x14ac:dyDescent="0.35">
      <c r="B22" s="14" t="s">
        <v>20</v>
      </c>
      <c r="C22" s="14" t="s">
        <v>10</v>
      </c>
      <c r="D22" s="5">
        <f>ROUND('Vendas de Veículos'!D23*(1-'Frota Nacional 2024'!D$21),0)</f>
        <v>194</v>
      </c>
      <c r="E22" s="5">
        <f>ROUND('Vendas de Veículos'!E23*(1-'Frota Nacional 2024'!E$21),0)</f>
        <v>342</v>
      </c>
      <c r="F22" s="5">
        <f>ROUND('Vendas de Veículos'!F23*(1-'Frota Nacional 2024'!F$21),0)</f>
        <v>630</v>
      </c>
      <c r="G22" s="5">
        <f>ROUND('Vendas de Veículos'!G23*(1-'Frota Nacional 2024'!G$21),0)</f>
        <v>719</v>
      </c>
      <c r="H22" s="5">
        <f>ROUND('Vendas de Veículos'!H23*(1-'Frota Nacional 2024'!H$21),0)</f>
        <v>571</v>
      </c>
      <c r="I22" s="5">
        <f>ROUND('Vendas de Veículos'!I23*(1-'Frota Nacional 2024'!I$21),0)</f>
        <v>873</v>
      </c>
      <c r="J22" s="5">
        <f>ROUND('Vendas de Veículos'!J23*(1-'Frota Nacional 2024'!J$21),0)</f>
        <v>516</v>
      </c>
      <c r="K22" s="5">
        <f>ROUND('Vendas de Veículos'!K23*(1-'Frota Nacional 2024'!K$21),0)</f>
        <v>568</v>
      </c>
      <c r="L22" s="5">
        <f>ROUND('Vendas de Veículos'!L23*(1-'Frota Nacional 2024'!L$21),0)</f>
        <v>621</v>
      </c>
      <c r="M22" s="5">
        <f>ROUND('Vendas de Veículos'!M23*(1-'Frota Nacional 2024'!M$21),0)</f>
        <v>873</v>
      </c>
      <c r="N22" s="5">
        <f>ROUND('Vendas de Veículos'!N23*(1-'Frota Nacional 2024'!N$21),0)</f>
        <v>830</v>
      </c>
      <c r="O22" s="5">
        <f>ROUND('Vendas de Veículos'!O23*(1-'Frota Nacional 2024'!O$21),0)</f>
        <v>13</v>
      </c>
      <c r="P22" s="5">
        <f>ROUND('Vendas de Veículos'!P23*(1-'Frota Nacional 2024'!P$21),0)</f>
        <v>1268</v>
      </c>
      <c r="Q22" s="5">
        <f>ROUND('Vendas de Veículos'!Q23*(1-'Frota Nacional 2024'!Q$21),0)</f>
        <v>1047</v>
      </c>
      <c r="R22" s="5">
        <f>ROUND('Vendas de Veículos'!R23*(1-'Frota Nacional 2024'!R$21),0)</f>
        <v>1062</v>
      </c>
      <c r="S22" s="5">
        <f>ROUND('Vendas de Veículos'!S23*(1-'Frota Nacional 2024'!S$21),0)</f>
        <v>1452</v>
      </c>
      <c r="T22" s="5">
        <f>ROUND('Vendas de Veículos'!T23*(1-'Frota Nacional 2024'!T$21),0)</f>
        <v>2060</v>
      </c>
      <c r="U22" s="5">
        <f>ROUND('Vendas de Veículos'!U23*(1-'Frota Nacional 2024'!U$21),0)</f>
        <v>2548</v>
      </c>
      <c r="V22" s="5">
        <f>ROUND('Vendas de Veículos'!V23*(1-'Frota Nacional 2024'!V$21),0)</f>
        <v>154</v>
      </c>
      <c r="W22" s="5">
        <f>ROUND('Vendas de Veículos'!W23*(1-'Frota Nacional 2024'!W$21),0)</f>
        <v>845</v>
      </c>
      <c r="X22" s="5">
        <f>ROUND('Vendas de Veículos'!X23*(1-'Frota Nacional 2024'!X$21),0)</f>
        <v>210</v>
      </c>
      <c r="Y22" s="5">
        <f>ROUND('Vendas de Veículos'!Y23*(1-'Frota Nacional 2024'!Y$21),0)</f>
        <v>63</v>
      </c>
      <c r="Z22" s="5">
        <f>ROUND('Vendas de Veículos'!Z23*(1-'Frota Nacional 2024'!Z$21),0)</f>
        <v>156</v>
      </c>
      <c r="AA22" s="5">
        <f>ROUND('Vendas de Veículos'!AA23*(1-'Frota Nacional 2024'!AA$21),0)</f>
        <v>84</v>
      </c>
      <c r="AB22" s="5">
        <f>ROUND('Vendas de Veículos'!AB23*(1-'Frota Nacional 2024'!AB$21),0)</f>
        <v>10</v>
      </c>
      <c r="AC22" s="5">
        <f>ROUND('Vendas de Veículos'!AC23*(1-'Frota Nacional 2024'!AC$21),0)</f>
        <v>21</v>
      </c>
      <c r="AD22" s="5">
        <f>ROUND('Vendas de Veículos'!AD23*(1-'Frota Nacional 2024'!AD$21),0)</f>
        <v>38</v>
      </c>
      <c r="AE22" s="5">
        <f>ROUND('Vendas de Veículos'!AE23*(1-'Frota Nacional 2024'!AE$21),0)</f>
        <v>16</v>
      </c>
      <c r="AF22" s="5">
        <f>ROUND('Vendas de Veículos'!AF23*(1-'Frota Nacional 2024'!AF$21),0)</f>
        <v>5</v>
      </c>
      <c r="AG22" s="5">
        <f>ROUND('Vendas de Veículos'!AG23*(1-'Frota Nacional 2024'!AG$21),0)</f>
        <v>24</v>
      </c>
      <c r="AH22" s="5">
        <f>ROUND('Vendas de Veículos'!AH23*(1-'Frota Nacional 2024'!AH$21),0)</f>
        <v>13</v>
      </c>
      <c r="AI22" s="5">
        <f>ROUND('Vendas de Veículos'!AI23*(1-'Frota Nacional 2024'!AI$21),0)</f>
        <v>4</v>
      </c>
      <c r="AJ22" s="5">
        <f>ROUND('Vendas de Veículos'!AJ23*(1-'Frota Nacional 2024'!AJ$21),0)</f>
        <v>18</v>
      </c>
      <c r="AK22" s="5">
        <f>ROUND('Vendas de Veículos'!AK23*(1-'Frota Nacional 2024'!AK$21),0)</f>
        <v>39</v>
      </c>
      <c r="AL22" s="5">
        <f>ROUND('Vendas de Veículos'!AL23*(1-'Frota Nacional 2024'!AL$21),0)</f>
        <v>42</v>
      </c>
      <c r="AM22" s="5">
        <f>ROUND('Vendas de Veículos'!AM23*(1-'Frota Nacional 2024'!AM$21),0)</f>
        <v>21</v>
      </c>
      <c r="AN22" s="5">
        <f>ROUND('Vendas de Veículos'!AN23*(1-'Frota Nacional 2024'!AN$21),0)</f>
        <v>26</v>
      </c>
      <c r="AO22" s="5">
        <f>ROUND('Vendas de Veículos'!AO23*(1-'Frota Nacional 2024'!AO$21),0)</f>
        <v>9</v>
      </c>
      <c r="AP22" s="5">
        <f>ROUND('Vendas de Veículos'!AP23*(1-'Frota Nacional 2024'!AP$21),0)</f>
        <v>4</v>
      </c>
      <c r="AQ22" s="5">
        <f>ROUND('Vendas de Veículos'!AQ23*(1-'Frota Nacional 2024'!AQ$21),0)</f>
        <v>0</v>
      </c>
      <c r="AR22" s="5">
        <f>ROUND('Vendas de Veículos'!AR23*(1-'Frota Nacional 2024'!AR$21),0)</f>
        <v>0</v>
      </c>
      <c r="AS22" s="5">
        <f>ROUND('Vendas de Veículos'!AS23*(1-'Frota Nacional 2024'!AS$21),0)</f>
        <v>0</v>
      </c>
      <c r="AT22" s="5">
        <f>ROUND('Vendas de Veículos'!AT23*(1-'Frota Nacional 2024'!AT$21),0)</f>
        <v>0</v>
      </c>
      <c r="AU22" s="5">
        <f>ROUND('Vendas de Veículos'!AU23*(1-'Frota Nacional 2024'!AU$21),0)</f>
        <v>71</v>
      </c>
      <c r="AV22" s="5">
        <f>ROUND('Vendas de Veículos'!AV23*(1-'Frota Nacional 2024'!AV$21),0)</f>
        <v>0</v>
      </c>
      <c r="AW22" s="5">
        <f>ROUND('Vendas de Veículos'!AW23*(1-'Frota Nacional 2024'!AW$21),0)</f>
        <v>0</v>
      </c>
      <c r="AX22" s="5">
        <f>ROUND('Vendas de Veículos'!AX23*(1-'Frota Nacional 2024'!AX$21),0)</f>
        <v>0</v>
      </c>
      <c r="AY22" s="5">
        <f>ROUND('Vendas de Veículos'!AY23*(1-'Frota Nacional 2024'!AY$21),0)</f>
        <v>0</v>
      </c>
      <c r="AZ22" s="5">
        <f>ROUND('Vendas de Veículos'!AZ23*(1-'Frota Nacional 2024'!AZ$21),0)</f>
        <v>0</v>
      </c>
      <c r="BA22" s="5">
        <f>ROUND('Vendas de Veículos'!BA23*(1-'Frota Nacional 2024'!BA$21),0)</f>
        <v>0</v>
      </c>
      <c r="BB22" s="5">
        <f>ROUND('Vendas de Veículos'!BB23*(1-'Frota Nacional 2024'!BB$21),0)</f>
        <v>0</v>
      </c>
      <c r="BC22" s="5">
        <f>ROUND('Vendas de Veículos'!BC23*(1-'Frota Nacional 2024'!BC$21),0)</f>
        <v>0</v>
      </c>
      <c r="BD22" s="5">
        <f>ROUND('Vendas de Veículos'!BD23*(1-'Frota Nacional 2024'!BD$21),0)</f>
        <v>0</v>
      </c>
      <c r="BE22" s="5">
        <f>ROUND('Vendas de Veículos'!BE23*(1-'Frota Nacional 2024'!BE$21),0)</f>
        <v>0</v>
      </c>
      <c r="BF22" s="5">
        <f>ROUND('Vendas de Veículos'!BF23*(1-'Frota Nacional 2024'!BF$21),0)</f>
        <v>0</v>
      </c>
      <c r="BG22" s="5">
        <f>ROUND('Vendas de Veículos'!BG23*(1-'Frota Nacional 2024'!BG$21),0)</f>
        <v>0</v>
      </c>
      <c r="BH22" s="5">
        <f>ROUND('Vendas de Veículos'!BH23*(1-'Frota Nacional 2024'!BH$21),0)</f>
        <v>0</v>
      </c>
      <c r="BI22" s="5">
        <f>ROUND('Vendas de Veículos'!BI23*(1-'Frota Nacional 2024'!BI$21),0)</f>
        <v>0</v>
      </c>
      <c r="BJ22" s="5">
        <f>ROUND('Vendas de Veículos'!BJ23*(1-'Frota Nacional 2024'!BJ$21),0)</f>
        <v>0</v>
      </c>
      <c r="BK22" s="5">
        <f>ROUND('Vendas de Veículos'!BK23*(1-'Frota Nacional 2024'!BK$21),0)</f>
        <v>0</v>
      </c>
      <c r="BL22" s="5">
        <f>ROUND('Vendas de Veículos'!BL23*(1-'Frota Nacional 2024'!BL$21),0)</f>
        <v>2</v>
      </c>
      <c r="BM22" s="5">
        <f>ROUND('Vendas de Veículos'!BM23*(1-'Frota Nacional 2024'!BM$21),0)</f>
        <v>12</v>
      </c>
      <c r="BN22" s="5">
        <f>ROUND('Vendas de Veículos'!BN23*(1-'Frota Nacional 2024'!BN$21),0)</f>
        <v>17</v>
      </c>
      <c r="BO22" s="5">
        <f>ROUND('Vendas de Veículos'!BO23*(1-'Frota Nacional 2024'!BO$21),0)</f>
        <v>8</v>
      </c>
      <c r="BP22" s="5">
        <f>ROUND('Vendas de Veículos'!BP23*(1-'Frota Nacional 2024'!BP$21),0)</f>
        <v>9</v>
      </c>
      <c r="BQ22" s="5">
        <f>ROUND('Vendas de Veículos'!BQ23*(1-'Frota Nacional 2024'!BQ$21),0)</f>
        <v>34</v>
      </c>
      <c r="BR22" s="5">
        <f>ROUND('Vendas de Veículos'!BR23*(1-'Frota Nacional 2024'!BR$21),0)</f>
        <v>10</v>
      </c>
      <c r="BS22" s="5">
        <f>ROUND('Vendas de Veículos'!BS23*(1-'Frota Nacional 2024'!BS$21),0)</f>
        <v>11</v>
      </c>
    </row>
    <row r="23" spans="2:71" x14ac:dyDescent="0.35">
      <c r="B23" s="14" t="s">
        <v>20</v>
      </c>
      <c r="C23" s="14" t="s">
        <v>12</v>
      </c>
      <c r="D23" s="5">
        <f>ROUND('Vendas de Veículos'!D24*(1-'Frota Nacional 2024'!D$21),0)</f>
        <v>0</v>
      </c>
      <c r="E23" s="5">
        <f>ROUND('Vendas de Veículos'!E24*(1-'Frota Nacional 2024'!E$21),0)</f>
        <v>0</v>
      </c>
      <c r="F23" s="5">
        <f>ROUND('Vendas de Veículos'!F24*(1-'Frota Nacional 2024'!F$21),0)</f>
        <v>0</v>
      </c>
      <c r="G23" s="5">
        <f>ROUND('Vendas de Veículos'!G24*(1-'Frota Nacional 2024'!G$21),0)</f>
        <v>0</v>
      </c>
      <c r="H23" s="5">
        <f>ROUND('Vendas de Veículos'!H24*(1-'Frota Nacional 2024'!H$21),0)</f>
        <v>0</v>
      </c>
      <c r="I23" s="5">
        <f>ROUND('Vendas de Veículos'!I24*(1-'Frota Nacional 2024'!I$21),0)</f>
        <v>0</v>
      </c>
      <c r="J23" s="5">
        <f>ROUND('Vendas de Veículos'!J24*(1-'Frota Nacional 2024'!J$21),0)</f>
        <v>0</v>
      </c>
      <c r="K23" s="5">
        <f>ROUND('Vendas de Veículos'!K24*(1-'Frota Nacional 2024'!K$21),0)</f>
        <v>0</v>
      </c>
      <c r="L23" s="5">
        <f>ROUND('Vendas de Veículos'!L24*(1-'Frota Nacional 2024'!L$21),0)</f>
        <v>0</v>
      </c>
      <c r="M23" s="5">
        <f>ROUND('Vendas de Veículos'!M24*(1-'Frota Nacional 2024'!M$21),0)</f>
        <v>0</v>
      </c>
      <c r="N23" s="5">
        <f>ROUND('Vendas de Veículos'!N24*(1-'Frota Nacional 2024'!N$21),0)</f>
        <v>0</v>
      </c>
      <c r="O23" s="5">
        <f>ROUND('Vendas de Veículos'!O24*(1-'Frota Nacional 2024'!O$21),0)</f>
        <v>0</v>
      </c>
      <c r="P23" s="5">
        <f>ROUND('Vendas de Veículos'!P24*(1-'Frota Nacional 2024'!P$21),0)</f>
        <v>0</v>
      </c>
      <c r="Q23" s="5">
        <f>ROUND('Vendas de Veículos'!Q24*(1-'Frota Nacional 2024'!Q$21),0)</f>
        <v>0</v>
      </c>
      <c r="R23" s="5">
        <f>ROUND('Vendas de Veículos'!R24*(1-'Frota Nacional 2024'!R$21),0)</f>
        <v>0</v>
      </c>
      <c r="S23" s="5">
        <f>ROUND('Vendas de Veículos'!S24*(1-'Frota Nacional 2024'!S$21),0)</f>
        <v>0</v>
      </c>
      <c r="T23" s="5">
        <f>ROUND('Vendas de Veículos'!T24*(1-'Frota Nacional 2024'!T$21),0)</f>
        <v>0</v>
      </c>
      <c r="U23" s="5">
        <f>ROUND('Vendas de Veículos'!U24*(1-'Frota Nacional 2024'!U$21),0)</f>
        <v>0</v>
      </c>
      <c r="V23" s="5">
        <f>ROUND('Vendas de Veículos'!V24*(1-'Frota Nacional 2024'!V$21),0)</f>
        <v>0</v>
      </c>
      <c r="W23" s="5">
        <f>ROUND('Vendas de Veículos'!W24*(1-'Frota Nacional 2024'!W$21),0)</f>
        <v>0</v>
      </c>
      <c r="X23" s="5">
        <f>ROUND('Vendas de Veículos'!X24*(1-'Frota Nacional 2024'!X$21),0)</f>
        <v>0</v>
      </c>
      <c r="Y23" s="5">
        <f>ROUND('Vendas de Veículos'!Y24*(1-'Frota Nacional 2024'!Y$21),0)</f>
        <v>0</v>
      </c>
      <c r="Z23" s="5">
        <f>ROUND('Vendas de Veículos'!Z24*(1-'Frota Nacional 2024'!Z$21),0)</f>
        <v>1</v>
      </c>
      <c r="AA23" s="5">
        <f>ROUND('Vendas de Veículos'!AA24*(1-'Frota Nacional 2024'!AA$21),0)</f>
        <v>0</v>
      </c>
      <c r="AB23" s="5">
        <f>ROUND('Vendas de Veículos'!AB24*(1-'Frota Nacional 2024'!AB$21),0)</f>
        <v>166</v>
      </c>
      <c r="AC23" s="5">
        <f>ROUND('Vendas de Veículos'!AC24*(1-'Frota Nacional 2024'!AC$21),0)</f>
        <v>156</v>
      </c>
      <c r="AD23" s="5">
        <f>ROUND('Vendas de Veículos'!AD24*(1-'Frota Nacional 2024'!AD$21),0)</f>
        <v>377</v>
      </c>
      <c r="AE23" s="5">
        <f>ROUND('Vendas de Veículos'!AE24*(1-'Frota Nacional 2024'!AE$21),0)</f>
        <v>523</v>
      </c>
      <c r="AF23" s="5">
        <f>ROUND('Vendas de Veículos'!AF24*(1-'Frota Nacional 2024'!AF$21),0)</f>
        <v>410</v>
      </c>
      <c r="AG23" s="5">
        <f>ROUND('Vendas de Veículos'!AG24*(1-'Frota Nacional 2024'!AG$21),0)</f>
        <v>355</v>
      </c>
      <c r="AH23" s="5">
        <f>ROUND('Vendas de Veículos'!AH24*(1-'Frota Nacional 2024'!AH$21),0)</f>
        <v>137</v>
      </c>
      <c r="AI23" s="5">
        <f>ROUND('Vendas de Veículos'!AI24*(1-'Frota Nacional 2024'!AI$21),0)</f>
        <v>35</v>
      </c>
      <c r="AJ23" s="5">
        <f>ROUND('Vendas de Veículos'!AJ24*(1-'Frota Nacional 2024'!AJ$21),0)</f>
        <v>14</v>
      </c>
      <c r="AK23" s="5">
        <f>ROUND('Vendas de Veículos'!AK24*(1-'Frota Nacional 2024'!AK$21),0)</f>
        <v>2</v>
      </c>
      <c r="AL23" s="5">
        <f>ROUND('Vendas de Veículos'!AL24*(1-'Frota Nacional 2024'!AL$21),0)</f>
        <v>1</v>
      </c>
      <c r="AM23" s="5">
        <f>ROUND('Vendas de Veículos'!AM24*(1-'Frota Nacional 2024'!AM$21),0)</f>
        <v>3</v>
      </c>
      <c r="AN23" s="5">
        <f>ROUND('Vendas de Veículos'!AN24*(1-'Frota Nacional 2024'!AN$21),0)</f>
        <v>0</v>
      </c>
      <c r="AO23" s="5">
        <f>ROUND('Vendas de Veículos'!AO24*(1-'Frota Nacional 2024'!AO$21),0)</f>
        <v>0</v>
      </c>
      <c r="AP23" s="5">
        <f>ROUND('Vendas de Veículos'!AP24*(1-'Frota Nacional 2024'!AP$21),0)</f>
        <v>0</v>
      </c>
      <c r="AQ23" s="5">
        <f>ROUND('Vendas de Veículos'!AQ24*(1-'Frota Nacional 2024'!AQ$21),0)</f>
        <v>0</v>
      </c>
      <c r="AR23" s="5">
        <f>ROUND('Vendas de Veículos'!AR24*(1-'Frota Nacional 2024'!AR$21),0)</f>
        <v>0</v>
      </c>
      <c r="AS23" s="5">
        <f>ROUND('Vendas de Veículos'!AS24*(1-'Frota Nacional 2024'!AS$21),0)</f>
        <v>0</v>
      </c>
      <c r="AT23" s="5">
        <f>ROUND('Vendas de Veículos'!AT24*(1-'Frota Nacional 2024'!AT$21),0)</f>
        <v>0</v>
      </c>
      <c r="AU23" s="5">
        <f>ROUND('Vendas de Veículos'!AU24*(1-'Frota Nacional 2024'!AU$21),0)</f>
        <v>0</v>
      </c>
      <c r="AV23" s="5">
        <f>ROUND('Vendas de Veículos'!AV24*(1-'Frota Nacional 2024'!AV$21),0)</f>
        <v>0</v>
      </c>
      <c r="AW23" s="5">
        <f>ROUND('Vendas de Veículos'!AW24*(1-'Frota Nacional 2024'!AW$21),0)</f>
        <v>0</v>
      </c>
      <c r="AX23" s="5">
        <f>ROUND('Vendas de Veículos'!AX24*(1-'Frota Nacional 2024'!AX$21),0)</f>
        <v>0</v>
      </c>
      <c r="AY23" s="5">
        <f>ROUND('Vendas de Veículos'!AY24*(1-'Frota Nacional 2024'!AY$21),0)</f>
        <v>0</v>
      </c>
      <c r="AZ23" s="5">
        <f>ROUND('Vendas de Veículos'!AZ24*(1-'Frota Nacional 2024'!AZ$21),0)</f>
        <v>0</v>
      </c>
      <c r="BA23" s="5">
        <f>ROUND('Vendas de Veículos'!BA24*(1-'Frota Nacional 2024'!BA$21),0)</f>
        <v>0</v>
      </c>
      <c r="BB23" s="5">
        <f>ROUND('Vendas de Veículos'!BB24*(1-'Frota Nacional 2024'!BB$21),0)</f>
        <v>0</v>
      </c>
      <c r="BC23" s="5">
        <f>ROUND('Vendas de Veículos'!BC24*(1-'Frota Nacional 2024'!BC$21),0)</f>
        <v>0</v>
      </c>
      <c r="BD23" s="5">
        <f>ROUND('Vendas de Veículos'!BD24*(1-'Frota Nacional 2024'!BD$21),0)</f>
        <v>0</v>
      </c>
      <c r="BE23" s="5">
        <f>ROUND('Vendas de Veículos'!BE24*(1-'Frota Nacional 2024'!BE$21),0)</f>
        <v>0</v>
      </c>
      <c r="BF23" s="5">
        <f>ROUND('Vendas de Veículos'!BF24*(1-'Frota Nacional 2024'!BF$21),0)</f>
        <v>0</v>
      </c>
      <c r="BG23" s="5">
        <f>ROUND('Vendas de Veículos'!BG24*(1-'Frota Nacional 2024'!BG$21),0)</f>
        <v>0</v>
      </c>
      <c r="BH23" s="5">
        <f>ROUND('Vendas de Veículos'!BH24*(1-'Frota Nacional 2024'!BH$21),0)</f>
        <v>0</v>
      </c>
      <c r="BI23" s="5">
        <f>ROUND('Vendas de Veículos'!BI24*(1-'Frota Nacional 2024'!BI$21),0)</f>
        <v>0</v>
      </c>
      <c r="BJ23" s="5">
        <f>ROUND('Vendas de Veículos'!BJ24*(1-'Frota Nacional 2024'!BJ$21),0)</f>
        <v>0</v>
      </c>
      <c r="BK23" s="5">
        <f>ROUND('Vendas de Veículos'!BK24*(1-'Frota Nacional 2024'!BK$21),0)</f>
        <v>0</v>
      </c>
      <c r="BL23" s="5">
        <f>ROUND('Vendas de Veículos'!BL24*(1-'Frota Nacional 2024'!BL$21),0)</f>
        <v>0</v>
      </c>
      <c r="BM23" s="5">
        <f>ROUND('Vendas de Veículos'!BM24*(1-'Frota Nacional 2024'!BM$21),0)</f>
        <v>0</v>
      </c>
      <c r="BN23" s="5">
        <f>ROUND('Vendas de Veículos'!BN24*(1-'Frota Nacional 2024'!BN$21),0)</f>
        <v>2</v>
      </c>
      <c r="BO23" s="5">
        <f>ROUND('Vendas de Veículos'!BO24*(1-'Frota Nacional 2024'!BO$21),0)</f>
        <v>0</v>
      </c>
      <c r="BP23" s="5">
        <f>ROUND('Vendas de Veículos'!BP24*(1-'Frota Nacional 2024'!BP$21),0)</f>
        <v>0</v>
      </c>
      <c r="BQ23" s="5">
        <f>ROUND('Vendas de Veículos'!BQ24*(1-'Frota Nacional 2024'!BQ$21),0)</f>
        <v>1</v>
      </c>
      <c r="BR23" s="5">
        <f>ROUND('Vendas de Veículos'!BR24*(1-'Frota Nacional 2024'!BR$21),0)</f>
        <v>0</v>
      </c>
      <c r="BS23" s="5">
        <f>ROUND('Vendas de Veículos'!BS24*(1-'Frota Nacional 2024'!BS$21),0)</f>
        <v>0</v>
      </c>
    </row>
    <row r="24" spans="2:71" x14ac:dyDescent="0.35">
      <c r="B24" s="14" t="s">
        <v>20</v>
      </c>
      <c r="C24" s="14" t="s">
        <v>14</v>
      </c>
      <c r="D24" s="5">
        <f>ROUND('Vendas de Veículos'!D25*(1-'Frota Nacional 2024'!D$21),0)</f>
        <v>0</v>
      </c>
      <c r="E24" s="5">
        <f>ROUND('Vendas de Veículos'!E25*(1-'Frota Nacional 2024'!E$21),0)</f>
        <v>0</v>
      </c>
      <c r="F24" s="5">
        <f>ROUND('Vendas de Veículos'!F25*(1-'Frota Nacional 2024'!F$21),0)</f>
        <v>0</v>
      </c>
      <c r="G24" s="5">
        <f>ROUND('Vendas de Veículos'!G25*(1-'Frota Nacional 2024'!G$21),0)</f>
        <v>0</v>
      </c>
      <c r="H24" s="5">
        <f>ROUND('Vendas de Veículos'!H25*(1-'Frota Nacional 2024'!H$21),0)</f>
        <v>0</v>
      </c>
      <c r="I24" s="5">
        <f>ROUND('Vendas de Veículos'!I25*(1-'Frota Nacional 2024'!I$21),0)</f>
        <v>0</v>
      </c>
      <c r="J24" s="5">
        <f>ROUND('Vendas de Veículos'!J25*(1-'Frota Nacional 2024'!J$21),0)</f>
        <v>0</v>
      </c>
      <c r="K24" s="5">
        <f>ROUND('Vendas de Veículos'!K25*(1-'Frota Nacional 2024'!K$21),0)</f>
        <v>0</v>
      </c>
      <c r="L24" s="5">
        <f>ROUND('Vendas de Veículos'!L25*(1-'Frota Nacional 2024'!L$21),0)</f>
        <v>0</v>
      </c>
      <c r="M24" s="5">
        <f>ROUND('Vendas de Veículos'!M25*(1-'Frota Nacional 2024'!M$21),0)</f>
        <v>0</v>
      </c>
      <c r="N24" s="5">
        <f>ROUND('Vendas de Veículos'!N25*(1-'Frota Nacional 2024'!N$21),0)</f>
        <v>0</v>
      </c>
      <c r="O24" s="5">
        <f>ROUND('Vendas de Veículos'!O25*(1-'Frota Nacional 2024'!O$21),0)</f>
        <v>0</v>
      </c>
      <c r="P24" s="5">
        <f>ROUND('Vendas de Veículos'!P25*(1-'Frota Nacional 2024'!P$21),0)</f>
        <v>0</v>
      </c>
      <c r="Q24" s="5">
        <f>ROUND('Vendas de Veículos'!Q25*(1-'Frota Nacional 2024'!Q$21),0)</f>
        <v>0</v>
      </c>
      <c r="R24" s="5">
        <f>ROUND('Vendas de Veículos'!R25*(1-'Frota Nacional 2024'!R$21),0)</f>
        <v>0</v>
      </c>
      <c r="S24" s="5">
        <f>ROUND('Vendas de Veículos'!S25*(1-'Frota Nacional 2024'!S$21),0)</f>
        <v>0</v>
      </c>
      <c r="T24" s="5">
        <f>ROUND('Vendas de Veículos'!T25*(1-'Frota Nacional 2024'!T$21),0)</f>
        <v>0</v>
      </c>
      <c r="U24" s="5">
        <f>ROUND('Vendas de Veículos'!U25*(1-'Frota Nacional 2024'!U$21),0)</f>
        <v>0</v>
      </c>
      <c r="V24" s="5">
        <f>ROUND('Vendas de Veículos'!V25*(1-'Frota Nacional 2024'!V$21),0)</f>
        <v>0</v>
      </c>
      <c r="W24" s="5">
        <f>ROUND('Vendas de Veículos'!W25*(1-'Frota Nacional 2024'!W$21),0)</f>
        <v>0</v>
      </c>
      <c r="X24" s="5">
        <f>ROUND('Vendas de Veículos'!X25*(1-'Frota Nacional 2024'!X$21),0)</f>
        <v>0</v>
      </c>
      <c r="Y24" s="5">
        <f>ROUND('Vendas de Veículos'!Y25*(1-'Frota Nacional 2024'!Y$21),0)</f>
        <v>0</v>
      </c>
      <c r="Z24" s="5">
        <f>ROUND('Vendas de Veículos'!Z25*(1-'Frota Nacional 2024'!Z$21),0)</f>
        <v>0</v>
      </c>
      <c r="AA24" s="5">
        <f>ROUND('Vendas de Veículos'!AA25*(1-'Frota Nacional 2024'!AA$21),0)</f>
        <v>0</v>
      </c>
      <c r="AB24" s="5">
        <f>ROUND('Vendas de Veículos'!AB25*(1-'Frota Nacional 2024'!AB$21),0)</f>
        <v>0</v>
      </c>
      <c r="AC24" s="5">
        <f>ROUND('Vendas de Veículos'!AC25*(1-'Frota Nacional 2024'!AC$21),0)</f>
        <v>0</v>
      </c>
      <c r="AD24" s="5">
        <f>ROUND('Vendas de Veículos'!AD25*(1-'Frota Nacional 2024'!AD$21),0)</f>
        <v>0</v>
      </c>
      <c r="AE24" s="5">
        <f>ROUND('Vendas de Veículos'!AE25*(1-'Frota Nacional 2024'!AE$21),0)</f>
        <v>0</v>
      </c>
      <c r="AF24" s="5">
        <f>ROUND('Vendas de Veículos'!AF25*(1-'Frota Nacional 2024'!AF$21),0)</f>
        <v>0</v>
      </c>
      <c r="AG24" s="5">
        <f>ROUND('Vendas de Veículos'!AG25*(1-'Frota Nacional 2024'!AG$21),0)</f>
        <v>0</v>
      </c>
      <c r="AH24" s="5">
        <f>ROUND('Vendas de Veículos'!AH25*(1-'Frota Nacional 2024'!AH$21),0)</f>
        <v>0</v>
      </c>
      <c r="AI24" s="5">
        <f>ROUND('Vendas de Veículos'!AI25*(1-'Frota Nacional 2024'!AI$21),0)</f>
        <v>0</v>
      </c>
      <c r="AJ24" s="5">
        <f>ROUND('Vendas de Veículos'!AJ25*(1-'Frota Nacional 2024'!AJ$21),0)</f>
        <v>0</v>
      </c>
      <c r="AK24" s="5">
        <f>ROUND('Vendas de Veículos'!AK25*(1-'Frota Nacional 2024'!AK$21),0)</f>
        <v>0</v>
      </c>
      <c r="AL24" s="5">
        <f>ROUND('Vendas de Veículos'!AL25*(1-'Frota Nacional 2024'!AL$21),0)</f>
        <v>0</v>
      </c>
      <c r="AM24" s="5">
        <f>ROUND('Vendas de Veículos'!AM25*(1-'Frota Nacional 2024'!AM$21),0)</f>
        <v>0</v>
      </c>
      <c r="AN24" s="5">
        <f>ROUND('Vendas de Veículos'!AN25*(1-'Frota Nacional 2024'!AN$21),0)</f>
        <v>0</v>
      </c>
      <c r="AO24" s="5">
        <f>ROUND('Vendas de Veículos'!AO25*(1-'Frota Nacional 2024'!AO$21),0)</f>
        <v>0</v>
      </c>
      <c r="AP24" s="5">
        <f>ROUND('Vendas de Veículos'!AP25*(1-'Frota Nacional 2024'!AP$21),0)</f>
        <v>0</v>
      </c>
      <c r="AQ24" s="5">
        <f>ROUND('Vendas de Veículos'!AQ25*(1-'Frota Nacional 2024'!AQ$21),0)</f>
        <v>0</v>
      </c>
      <c r="AR24" s="5">
        <f>ROUND('Vendas de Veículos'!AR25*(1-'Frota Nacional 2024'!AR$21),0)</f>
        <v>0</v>
      </c>
      <c r="AS24" s="5">
        <f>ROUND('Vendas de Veículos'!AS25*(1-'Frota Nacional 2024'!AS$21),0)</f>
        <v>0</v>
      </c>
      <c r="AT24" s="5">
        <f>ROUND('Vendas de Veículos'!AT25*(1-'Frota Nacional 2024'!AT$21),0)</f>
        <v>0</v>
      </c>
      <c r="AU24" s="5">
        <f>ROUND('Vendas de Veículos'!AU25*(1-'Frota Nacional 2024'!AU$21),0)</f>
        <v>0</v>
      </c>
      <c r="AV24" s="5">
        <f>ROUND('Vendas de Veículos'!AV25*(1-'Frota Nacional 2024'!AV$21),0)</f>
        <v>0</v>
      </c>
      <c r="AW24" s="5">
        <f>ROUND('Vendas de Veículos'!AW25*(1-'Frota Nacional 2024'!AW$21),0)</f>
        <v>0</v>
      </c>
      <c r="AX24" s="5">
        <f>ROUND('Vendas de Veículos'!AX25*(1-'Frota Nacional 2024'!AX$21),0)</f>
        <v>0</v>
      </c>
      <c r="AY24" s="5">
        <f>ROUND('Vendas de Veículos'!AY25*(1-'Frota Nacional 2024'!AY$21),0)</f>
        <v>0</v>
      </c>
      <c r="AZ24" s="5">
        <f>ROUND('Vendas de Veículos'!AZ25*(1-'Frota Nacional 2024'!AZ$21),0)</f>
        <v>0</v>
      </c>
      <c r="BA24" s="5">
        <f>ROUND('Vendas de Veículos'!BA25*(1-'Frota Nacional 2024'!BA$21),0)</f>
        <v>0</v>
      </c>
      <c r="BB24" s="5">
        <f>ROUND('Vendas de Veículos'!BB25*(1-'Frota Nacional 2024'!BB$21),0)</f>
        <v>0</v>
      </c>
      <c r="BC24" s="5">
        <f>ROUND('Vendas de Veículos'!BC25*(1-'Frota Nacional 2024'!BC$21),0)</f>
        <v>0</v>
      </c>
      <c r="BD24" s="5">
        <f>ROUND('Vendas de Veículos'!BD25*(1-'Frota Nacional 2024'!BD$21),0)</f>
        <v>0</v>
      </c>
      <c r="BE24" s="5">
        <f>ROUND('Vendas de Veículos'!BE25*(1-'Frota Nacional 2024'!BE$21),0)</f>
        <v>0</v>
      </c>
      <c r="BF24" s="5">
        <f>ROUND('Vendas de Veículos'!BF25*(1-'Frota Nacional 2024'!BF$21),0)</f>
        <v>0</v>
      </c>
      <c r="BG24" s="5">
        <f>ROUND('Vendas de Veículos'!BG25*(1-'Frota Nacional 2024'!BG$21),0)</f>
        <v>0</v>
      </c>
      <c r="BH24" s="5">
        <f>ROUND('Vendas de Veículos'!BH25*(1-'Frota Nacional 2024'!BH$21),0)</f>
        <v>1</v>
      </c>
      <c r="BI24" s="5">
        <f>ROUND('Vendas de Veículos'!BI25*(1-'Frota Nacional 2024'!BI$21),0)</f>
        <v>0</v>
      </c>
      <c r="BJ24" s="5">
        <f>ROUND('Vendas de Veículos'!BJ25*(1-'Frota Nacional 2024'!BJ$21),0)</f>
        <v>0</v>
      </c>
      <c r="BK24" s="5">
        <f>ROUND('Vendas de Veículos'!BK25*(1-'Frota Nacional 2024'!BK$21),0)</f>
        <v>1</v>
      </c>
      <c r="BL24" s="5">
        <f>ROUND('Vendas de Veículos'!BL25*(1-'Frota Nacional 2024'!BL$21),0)</f>
        <v>0</v>
      </c>
      <c r="BM24" s="5">
        <f>ROUND('Vendas de Veículos'!BM25*(1-'Frota Nacional 2024'!BM$21),0)</f>
        <v>3</v>
      </c>
      <c r="BN24" s="5">
        <f>ROUND('Vendas de Veículos'!BN25*(1-'Frota Nacional 2024'!BN$21),0)</f>
        <v>29</v>
      </c>
      <c r="BO24" s="5">
        <f>ROUND('Vendas de Veículos'!BO25*(1-'Frota Nacional 2024'!BO$21),0)</f>
        <v>23</v>
      </c>
      <c r="BP24" s="5">
        <f>ROUND('Vendas de Veículos'!BP25*(1-'Frota Nacional 2024'!BP$21),0)</f>
        <v>292</v>
      </c>
      <c r="BQ24" s="5">
        <f>ROUND('Vendas de Veículos'!BQ25*(1-'Frota Nacional 2024'!BQ$21),0)</f>
        <v>713</v>
      </c>
      <c r="BR24" s="5">
        <f>ROUND('Vendas de Veículos'!BR25*(1-'Frota Nacional 2024'!BR$21),0)</f>
        <v>689</v>
      </c>
      <c r="BS24" s="5">
        <f>ROUND('Vendas de Veículos'!BS25*(1-'Frota Nacional 2024'!BS$21),0)</f>
        <v>970</v>
      </c>
    </row>
    <row r="25" spans="2:71" x14ac:dyDescent="0.35">
      <c r="B25" s="14" t="s">
        <v>20</v>
      </c>
      <c r="C25" s="14" t="s">
        <v>21</v>
      </c>
      <c r="D25" s="5">
        <f>ROUND('Vendas de Veículos'!D26*(1-'Frota Nacional 2024'!D$21),0)</f>
        <v>0</v>
      </c>
      <c r="E25" s="5">
        <f>ROUND('Vendas de Veículos'!E26*(1-'Frota Nacional 2024'!E$21),0)</f>
        <v>0</v>
      </c>
      <c r="F25" s="5">
        <f>ROUND('Vendas de Veículos'!F26*(1-'Frota Nacional 2024'!F$21),0)</f>
        <v>0</v>
      </c>
      <c r="G25" s="5">
        <f>ROUND('Vendas de Veículos'!G26*(1-'Frota Nacional 2024'!G$21),0)</f>
        <v>0</v>
      </c>
      <c r="H25" s="5">
        <f>ROUND('Vendas de Veículos'!H26*(1-'Frota Nacional 2024'!H$21),0)</f>
        <v>0</v>
      </c>
      <c r="I25" s="5">
        <f>ROUND('Vendas de Veículos'!I26*(1-'Frota Nacional 2024'!I$21),0)</f>
        <v>0</v>
      </c>
      <c r="J25" s="5">
        <f>ROUND('Vendas de Veículos'!J26*(1-'Frota Nacional 2024'!J$21),0)</f>
        <v>0</v>
      </c>
      <c r="K25" s="5">
        <f>ROUND('Vendas de Veículos'!K26*(1-'Frota Nacional 2024'!K$21),0)</f>
        <v>0</v>
      </c>
      <c r="L25" s="5">
        <f>ROUND('Vendas de Veículos'!L26*(1-'Frota Nacional 2024'!L$21),0)</f>
        <v>0</v>
      </c>
      <c r="M25" s="5">
        <f>ROUND('Vendas de Veículos'!M26*(1-'Frota Nacional 2024'!M$21),0)</f>
        <v>0</v>
      </c>
      <c r="N25" s="5">
        <f>ROUND('Vendas de Veículos'!N26*(1-'Frota Nacional 2024'!N$21),0)</f>
        <v>0</v>
      </c>
      <c r="O25" s="5">
        <f>ROUND('Vendas de Veículos'!O26*(1-'Frota Nacional 2024'!O$21),0)</f>
        <v>0</v>
      </c>
      <c r="P25" s="5">
        <f>ROUND('Vendas de Veículos'!P26*(1-'Frota Nacional 2024'!P$21),0)</f>
        <v>0</v>
      </c>
      <c r="Q25" s="5">
        <f>ROUND('Vendas de Veículos'!Q26*(1-'Frota Nacional 2024'!Q$21),0)</f>
        <v>0</v>
      </c>
      <c r="R25" s="5">
        <f>ROUND('Vendas de Veículos'!R26*(1-'Frota Nacional 2024'!R$21),0)</f>
        <v>0</v>
      </c>
      <c r="S25" s="5">
        <f>ROUND('Vendas de Veículos'!S26*(1-'Frota Nacional 2024'!S$21),0)</f>
        <v>0</v>
      </c>
      <c r="T25" s="5">
        <f>ROUND('Vendas de Veículos'!T26*(1-'Frota Nacional 2024'!T$21),0)</f>
        <v>0</v>
      </c>
      <c r="U25" s="5">
        <f>ROUND('Vendas de Veículos'!U26*(1-'Frota Nacional 2024'!U$21),0)</f>
        <v>0</v>
      </c>
      <c r="V25" s="5">
        <f>ROUND('Vendas de Veículos'!V26*(1-'Frota Nacional 2024'!V$21),0)</f>
        <v>0</v>
      </c>
      <c r="W25" s="5">
        <f>ROUND('Vendas de Veículos'!W26*(1-'Frota Nacional 2024'!W$21),0)</f>
        <v>0</v>
      </c>
      <c r="X25" s="5">
        <f>ROUND('Vendas de Veículos'!X26*(1-'Frota Nacional 2024'!X$21),0)</f>
        <v>0</v>
      </c>
      <c r="Y25" s="5">
        <f>ROUND('Vendas de Veículos'!Y26*(1-'Frota Nacional 2024'!Y$21),0)</f>
        <v>0</v>
      </c>
      <c r="Z25" s="5">
        <f>ROUND('Vendas de Veículos'!Z26*(1-'Frota Nacional 2024'!Z$21),0)</f>
        <v>0</v>
      </c>
      <c r="AA25" s="5">
        <f>ROUND('Vendas de Veículos'!AA26*(1-'Frota Nacional 2024'!AA$21),0)</f>
        <v>0</v>
      </c>
      <c r="AB25" s="5">
        <f>ROUND('Vendas de Veículos'!AB26*(1-'Frota Nacional 2024'!AB$21),0)</f>
        <v>0</v>
      </c>
      <c r="AC25" s="5">
        <f>ROUND('Vendas de Veículos'!AC26*(1-'Frota Nacional 2024'!AC$21),0)</f>
        <v>0</v>
      </c>
      <c r="AD25" s="5">
        <f>ROUND('Vendas de Veículos'!AD26*(1-'Frota Nacional 2024'!AD$21),0)</f>
        <v>0</v>
      </c>
      <c r="AE25" s="5">
        <f>ROUND('Vendas de Veículos'!AE26*(1-'Frota Nacional 2024'!AE$21),0)</f>
        <v>0</v>
      </c>
      <c r="AF25" s="5">
        <f>ROUND('Vendas de Veículos'!AF26*(1-'Frota Nacional 2024'!AF$21),0)</f>
        <v>0</v>
      </c>
      <c r="AG25" s="5">
        <f>ROUND('Vendas de Veículos'!AG26*(1-'Frota Nacional 2024'!AG$21),0)</f>
        <v>0</v>
      </c>
      <c r="AH25" s="5">
        <f>ROUND('Vendas de Veículos'!AH26*(1-'Frota Nacional 2024'!AH$21),0)</f>
        <v>0</v>
      </c>
      <c r="AI25" s="5">
        <f>ROUND('Vendas de Veículos'!AI26*(1-'Frota Nacional 2024'!AI$21),0)</f>
        <v>0</v>
      </c>
      <c r="AJ25" s="5">
        <f>ROUND('Vendas de Veículos'!AJ26*(1-'Frota Nacional 2024'!AJ$21),0)</f>
        <v>0</v>
      </c>
      <c r="AK25" s="5">
        <f>ROUND('Vendas de Veículos'!AK26*(1-'Frota Nacional 2024'!AK$21),0)</f>
        <v>0</v>
      </c>
      <c r="AL25" s="5">
        <f>ROUND('Vendas de Veículos'!AL26*(1-'Frota Nacional 2024'!AL$21),0)</f>
        <v>0</v>
      </c>
      <c r="AM25" s="5">
        <f>ROUND('Vendas de Veículos'!AM26*(1-'Frota Nacional 2024'!AM$21),0)</f>
        <v>0</v>
      </c>
      <c r="AN25" s="5">
        <f>ROUND('Vendas de Veículos'!AN26*(1-'Frota Nacional 2024'!AN$21),0)</f>
        <v>0</v>
      </c>
      <c r="AO25" s="5">
        <f>ROUND('Vendas de Veículos'!AO26*(1-'Frota Nacional 2024'!AO$21),0)</f>
        <v>0</v>
      </c>
      <c r="AP25" s="5">
        <f>ROUND('Vendas de Veículos'!AP26*(1-'Frota Nacional 2024'!AP$21),0)</f>
        <v>0</v>
      </c>
      <c r="AQ25" s="5">
        <f>ROUND('Vendas de Veículos'!AQ26*(1-'Frota Nacional 2024'!AQ$21),0)</f>
        <v>0</v>
      </c>
      <c r="AR25" s="5">
        <f>ROUND('Vendas de Veículos'!AR26*(1-'Frota Nacional 2024'!AR$21),0)</f>
        <v>0</v>
      </c>
      <c r="AS25" s="5">
        <f>ROUND('Vendas de Veículos'!AS26*(1-'Frota Nacional 2024'!AS$21),0)</f>
        <v>0</v>
      </c>
      <c r="AT25" s="5">
        <f>ROUND('Vendas de Veículos'!AT26*(1-'Frota Nacional 2024'!AT$21),0)</f>
        <v>0</v>
      </c>
      <c r="AU25" s="5">
        <f>ROUND('Vendas de Veículos'!AU26*(1-'Frota Nacional 2024'!AU$21),0)</f>
        <v>0</v>
      </c>
      <c r="AV25" s="5">
        <f>ROUND('Vendas de Veículos'!AV26*(1-'Frota Nacional 2024'!AV$21),0)</f>
        <v>0</v>
      </c>
      <c r="AW25" s="5">
        <f>ROUND('Vendas de Veículos'!AW26*(1-'Frota Nacional 2024'!AW$21),0)</f>
        <v>0</v>
      </c>
      <c r="AX25" s="5">
        <f>ROUND('Vendas de Veículos'!AX26*(1-'Frota Nacional 2024'!AX$21),0)</f>
        <v>0</v>
      </c>
      <c r="AY25" s="5">
        <f>ROUND('Vendas de Veículos'!AY26*(1-'Frota Nacional 2024'!AY$21),0)</f>
        <v>0</v>
      </c>
      <c r="AZ25" s="5">
        <f>ROUND('Vendas de Veículos'!AZ26*(1-'Frota Nacional 2024'!AZ$21),0)</f>
        <v>0</v>
      </c>
      <c r="BA25" s="5">
        <f>ROUND('Vendas de Veículos'!BA26*(1-'Frota Nacional 2024'!BA$21),0)</f>
        <v>1</v>
      </c>
      <c r="BB25" s="5">
        <f>ROUND('Vendas de Veículos'!BB26*(1-'Frota Nacional 2024'!BB$21),0)</f>
        <v>0</v>
      </c>
      <c r="BC25" s="5">
        <f>ROUND('Vendas de Veículos'!BC26*(1-'Frota Nacional 2024'!BC$21),0)</f>
        <v>0</v>
      </c>
      <c r="BD25" s="5">
        <f>ROUND('Vendas de Veículos'!BD26*(1-'Frota Nacional 2024'!BD$21),0)</f>
        <v>5</v>
      </c>
      <c r="BE25" s="5">
        <f>ROUND('Vendas de Veículos'!BE26*(1-'Frota Nacional 2024'!BE$21),0)</f>
        <v>5</v>
      </c>
      <c r="BF25" s="5">
        <f>ROUND('Vendas de Veículos'!BF26*(1-'Frota Nacional 2024'!BF$21),0)</f>
        <v>6</v>
      </c>
      <c r="BG25" s="5">
        <f>ROUND('Vendas de Veículos'!BG26*(1-'Frota Nacional 2024'!BG$21),0)</f>
        <v>2</v>
      </c>
      <c r="BH25" s="5">
        <f>ROUND('Vendas de Veículos'!BH26*(1-'Frota Nacional 2024'!BH$21),0)</f>
        <v>3</v>
      </c>
      <c r="BI25" s="5">
        <f>ROUND('Vendas de Veículos'!BI26*(1-'Frota Nacional 2024'!BI$21),0)</f>
        <v>4</v>
      </c>
      <c r="BJ25" s="5">
        <f>ROUND('Vendas de Veículos'!BJ26*(1-'Frota Nacional 2024'!BJ$21),0)</f>
        <v>1</v>
      </c>
      <c r="BK25" s="5">
        <f>ROUND('Vendas de Veículos'!BK26*(1-'Frota Nacional 2024'!BK$21),0)</f>
        <v>0</v>
      </c>
      <c r="BL25" s="5">
        <f>ROUND('Vendas de Veículos'!BL26*(1-'Frota Nacional 2024'!BL$21),0)</f>
        <v>0</v>
      </c>
      <c r="BM25" s="5">
        <f>ROUND('Vendas de Veículos'!BM26*(1-'Frota Nacional 2024'!BM$21),0)</f>
        <v>1</v>
      </c>
      <c r="BN25" s="5">
        <f>ROUND('Vendas de Veículos'!BN26*(1-'Frota Nacional 2024'!BN$21),0)</f>
        <v>10</v>
      </c>
      <c r="BO25" s="5">
        <f>ROUND('Vendas de Veículos'!BO26*(1-'Frota Nacional 2024'!BO$21),0)</f>
        <v>45</v>
      </c>
      <c r="BP25" s="5">
        <f>ROUND('Vendas de Veículos'!BP26*(1-'Frota Nacional 2024'!BP$21),0)</f>
        <v>93</v>
      </c>
      <c r="BQ25" s="5">
        <f>ROUND('Vendas de Veículos'!BQ26*(1-'Frota Nacional 2024'!BQ$21),0)</f>
        <v>356</v>
      </c>
      <c r="BR25" s="5">
        <f>ROUND('Vendas de Veículos'!BR26*(1-'Frota Nacional 2024'!BR$21),0)</f>
        <v>419</v>
      </c>
      <c r="BS25" s="5">
        <f>ROUND('Vendas de Veículos'!BS26*(1-'Frota Nacional 2024'!BS$21),0)</f>
        <v>492</v>
      </c>
    </row>
    <row r="26" spans="2:71" x14ac:dyDescent="0.35">
      <c r="B26" s="14" t="s">
        <v>20</v>
      </c>
      <c r="C26" s="14" t="s">
        <v>19</v>
      </c>
      <c r="D26" s="5">
        <f>ROUND('Vendas de Veículos'!D27*(1-'Frota Nacional 2024'!D$21),0)</f>
        <v>158</v>
      </c>
      <c r="E26" s="5">
        <f>ROUND('Vendas de Veículos'!E27*(1-'Frota Nacional 2024'!E$21),0)</f>
        <v>241</v>
      </c>
      <c r="F26" s="5">
        <f>ROUND('Vendas de Veículos'!F27*(1-'Frota Nacional 2024'!F$21),0)</f>
        <v>2</v>
      </c>
      <c r="G26" s="5">
        <f>ROUND('Vendas de Veículos'!G27*(1-'Frota Nacional 2024'!G$21),0)</f>
        <v>247</v>
      </c>
      <c r="H26" s="5">
        <f>ROUND('Vendas de Veículos'!H27*(1-'Frota Nacional 2024'!H$21),0)</f>
        <v>159</v>
      </c>
      <c r="I26" s="5">
        <f>ROUND('Vendas de Veículos'!I27*(1-'Frota Nacional 2024'!I$21),0)</f>
        <v>225</v>
      </c>
      <c r="J26" s="5">
        <f>ROUND('Vendas de Veículos'!J27*(1-'Frota Nacional 2024'!J$21),0)</f>
        <v>198</v>
      </c>
      <c r="K26" s="5">
        <f>ROUND('Vendas de Veículos'!K27*(1-'Frota Nacional 2024'!K$21),0)</f>
        <v>199</v>
      </c>
      <c r="L26" s="5">
        <f>ROUND('Vendas de Veículos'!L27*(1-'Frota Nacional 2024'!L$21),0)</f>
        <v>267</v>
      </c>
      <c r="M26" s="5">
        <f>ROUND('Vendas de Veículos'!M27*(1-'Frota Nacional 2024'!M$21),0)</f>
        <v>446</v>
      </c>
      <c r="N26" s="5">
        <f>ROUND('Vendas de Veículos'!N27*(1-'Frota Nacional 2024'!N$21),0)</f>
        <v>472</v>
      </c>
      <c r="O26" s="5">
        <f>ROUND('Vendas de Veículos'!O27*(1-'Frota Nacional 2024'!O$21),0)</f>
        <v>775</v>
      </c>
      <c r="P26" s="5">
        <f>ROUND('Vendas de Veículos'!P27*(1-'Frota Nacional 2024'!P$21),0)</f>
        <v>948</v>
      </c>
      <c r="Q26" s="5">
        <f>ROUND('Vendas de Veículos'!Q27*(1-'Frota Nacional 2024'!Q$21),0)</f>
        <v>13</v>
      </c>
      <c r="R26" s="5">
        <f>ROUND('Vendas de Veículos'!R27*(1-'Frota Nacional 2024'!R$21),0)</f>
        <v>1457</v>
      </c>
      <c r="S26" s="5">
        <f>ROUND('Vendas de Veículos'!S27*(1-'Frota Nacional 2024'!S$21),0)</f>
        <v>2221</v>
      </c>
      <c r="T26" s="5">
        <f>ROUND('Vendas de Veículos'!T27*(1-'Frota Nacional 2024'!T$21),0)</f>
        <v>310</v>
      </c>
      <c r="U26" s="5">
        <f>ROUND('Vendas de Veículos'!U27*(1-'Frota Nacional 2024'!U$21),0)</f>
        <v>3647</v>
      </c>
      <c r="V26" s="5">
        <f>ROUND('Vendas de Veículos'!V27*(1-'Frota Nacional 2024'!V$21),0)</f>
        <v>5060</v>
      </c>
      <c r="W26" s="5">
        <f>ROUND('Vendas de Veículos'!W27*(1-'Frota Nacional 2024'!W$21),0)</f>
        <v>6871</v>
      </c>
      <c r="X26" s="5">
        <f>ROUND('Vendas de Veículos'!X27*(1-'Frota Nacional 2024'!X$21),0)</f>
        <v>9902</v>
      </c>
      <c r="Y26" s="5">
        <f>ROUND('Vendas de Veículos'!Y27*(1-'Frota Nacional 2024'!Y$21),0)</f>
        <v>9556</v>
      </c>
      <c r="Z26" s="5">
        <f>ROUND('Vendas de Veículos'!Z27*(1-'Frota Nacional 2024'!Z$21),0)</f>
        <v>10281</v>
      </c>
      <c r="AA26" s="5">
        <f>ROUND('Vendas de Veículos'!AA27*(1-'Frota Nacional 2024'!AA$21),0)</f>
        <v>1173</v>
      </c>
      <c r="AB26" s="5">
        <f>ROUND('Vendas de Veículos'!AB27*(1-'Frota Nacional 2024'!AB$21),0)</f>
        <v>8586</v>
      </c>
      <c r="AC26" s="5">
        <f>ROUND('Vendas de Veículos'!AC27*(1-'Frota Nacional 2024'!AC$21),0)</f>
        <v>6838</v>
      </c>
      <c r="AD26" s="5">
        <f>ROUND('Vendas de Veículos'!AD27*(1-'Frota Nacional 2024'!AD$21),0)</f>
        <v>5963</v>
      </c>
      <c r="AE26" s="5">
        <f>ROUND('Vendas de Veículos'!AE27*(1-'Frota Nacional 2024'!AE$21),0)</f>
        <v>8037</v>
      </c>
      <c r="AF26" s="5">
        <f>ROUND('Vendas de Veículos'!AF27*(1-'Frota Nacional 2024'!AF$21),0)</f>
        <v>11643</v>
      </c>
      <c r="AG26" s="5">
        <f>ROUND('Vendas de Veículos'!AG27*(1-'Frota Nacional 2024'!AG$21),0)</f>
        <v>16465</v>
      </c>
      <c r="AH26" s="5">
        <f>ROUND('Vendas de Veículos'!AH27*(1-'Frota Nacional 2024'!AH$21),0)</f>
        <v>14141</v>
      </c>
      <c r="AI26" s="5">
        <f>ROUND('Vendas de Veículos'!AI27*(1-'Frota Nacional 2024'!AI$21),0)</f>
        <v>14991</v>
      </c>
      <c r="AJ26" s="5">
        <f>ROUND('Vendas de Veículos'!AJ27*(1-'Frota Nacional 2024'!AJ$21),0)</f>
        <v>14193</v>
      </c>
      <c r="AK26" s="5">
        <f>ROUND('Vendas de Veículos'!AK27*(1-'Frota Nacional 2024'!AK$21),0)</f>
        <v>13102</v>
      </c>
      <c r="AL26" s="5">
        <f>ROUND('Vendas de Veículos'!AL27*(1-'Frota Nacional 2024'!AL$21),0)</f>
        <v>14149</v>
      </c>
      <c r="AM26" s="5">
        <f>ROUND('Vendas de Veículos'!AM27*(1-'Frota Nacional 2024'!AM$21),0)</f>
        <v>9411</v>
      </c>
      <c r="AN26" s="5">
        <f>ROUND('Vendas de Veículos'!AN27*(1-'Frota Nacional 2024'!AN$21),0)</f>
        <v>15113</v>
      </c>
      <c r="AO26" s="5">
        <f>ROUND('Vendas de Veículos'!AO27*(1-'Frota Nacional 2024'!AO$21),0)</f>
        <v>22101</v>
      </c>
      <c r="AP26" s="5">
        <f>ROUND('Vendas de Veículos'!AP27*(1-'Frota Nacional 2024'!AP$21),0)</f>
        <v>26512</v>
      </c>
      <c r="AQ26" s="5">
        <f>ROUND('Vendas de Veículos'!AQ27*(1-'Frota Nacional 2024'!AQ$21),0)</f>
        <v>20293</v>
      </c>
      <c r="AR26" s="5">
        <f>ROUND('Vendas de Veículos'!AR27*(1-'Frota Nacional 2024'!AR$21),0)</f>
        <v>28164</v>
      </c>
      <c r="AS26" s="5">
        <f>ROUND('Vendas de Veículos'!AS27*(1-'Frota Nacional 2024'!AS$21),0)</f>
        <v>28739</v>
      </c>
      <c r="AT26" s="5">
        <f>ROUND('Vendas de Veículos'!AT27*(1-'Frota Nacional 2024'!AT$21),0)</f>
        <v>29241</v>
      </c>
      <c r="AU26" s="5">
        <f>ROUND('Vendas de Veículos'!AU27*(1-'Frota Nacional 2024'!AU$21),0)</f>
        <v>42150</v>
      </c>
      <c r="AV26" s="5">
        <f>ROUND('Vendas de Veículos'!AV27*(1-'Frota Nacional 2024'!AV$21),0)</f>
        <v>47283</v>
      </c>
      <c r="AW26" s="5">
        <f>ROUND('Vendas de Veículos'!AW27*(1-'Frota Nacional 2024'!AW$21),0)</f>
        <v>44954</v>
      </c>
      <c r="AX26" s="5">
        <f>ROUND('Vendas de Veículos'!AX27*(1-'Frota Nacional 2024'!AX$21),0)</f>
        <v>48283</v>
      </c>
      <c r="AY26" s="5">
        <f>ROUND('Vendas de Veículos'!AY27*(1-'Frota Nacional 2024'!AY$21),0)</f>
        <v>63501</v>
      </c>
      <c r="AZ26" s="5">
        <f>ROUND('Vendas de Veículos'!AZ27*(1-'Frota Nacional 2024'!AZ$21),0)</f>
        <v>61374</v>
      </c>
      <c r="BA26" s="5">
        <f>ROUND('Vendas de Veículos'!BA27*(1-'Frota Nacional 2024'!BA$21),0)</f>
        <v>6088</v>
      </c>
      <c r="BB26" s="5">
        <f>ROUND('Vendas de Veículos'!BB27*(1-'Frota Nacional 2024'!BB$21),0)</f>
        <v>81764</v>
      </c>
      <c r="BC26" s="5">
        <f>ROUND('Vendas de Veículos'!BC27*(1-'Frota Nacional 2024'!BC$21),0)</f>
        <v>104622</v>
      </c>
      <c r="BD26" s="5">
        <f>ROUND('Vendas de Veículos'!BD27*(1-'Frota Nacional 2024'!BD$21),0)</f>
        <v>96599</v>
      </c>
      <c r="BE26" s="5">
        <f>ROUND('Vendas de Veículos'!BE27*(1-'Frota Nacional 2024'!BE$21),0)</f>
        <v>142148</v>
      </c>
      <c r="BF26" s="5">
        <f>ROUND('Vendas de Veículos'!BF27*(1-'Frota Nacional 2024'!BF$21),0)</f>
        <v>159155</v>
      </c>
      <c r="BG26" s="5">
        <f>ROUND('Vendas de Veículos'!BG27*(1-'Frota Nacional 2024'!BG$21),0)</f>
        <v>130479</v>
      </c>
      <c r="BH26" s="5">
        <f>ROUND('Vendas de Veículos'!BH27*(1-'Frota Nacional 2024'!BH$21),0)</f>
        <v>147136</v>
      </c>
      <c r="BI26" s="5">
        <f>ROUND('Vendas de Veículos'!BI27*(1-'Frota Nacional 2024'!BI$21),0)</f>
        <v>132097</v>
      </c>
      <c r="BJ26" s="5">
        <f>ROUND('Vendas de Veículos'!BJ27*(1-'Frota Nacional 2024'!BJ$21),0)</f>
        <v>69756</v>
      </c>
      <c r="BK26" s="5">
        <f>ROUND('Vendas de Veículos'!BK27*(1-'Frota Nacional 2024'!BK$21),0)</f>
        <v>49609</v>
      </c>
      <c r="BL26" s="5">
        <f>ROUND('Vendas de Veículos'!BL27*(1-'Frota Nacional 2024'!BL$21),0)</f>
        <v>51270</v>
      </c>
      <c r="BM26" s="5">
        <f>ROUND('Vendas de Veículos'!BM27*(1-'Frota Nacional 2024'!BM$21),0)</f>
        <v>75337</v>
      </c>
      <c r="BN26" s="5">
        <f>ROUND('Vendas de Veículos'!BN27*(1-'Frota Nacional 2024'!BN$21),0)</f>
        <v>100722</v>
      </c>
      <c r="BO26" s="5">
        <f>ROUND('Vendas de Veículos'!BO27*(1-'Frota Nacional 2024'!BO$21),0)</f>
        <v>89301</v>
      </c>
      <c r="BP26" s="5">
        <f>ROUND('Vendas de Veículos'!BP27*(1-'Frota Nacional 2024'!BP$21),0)</f>
        <v>128032</v>
      </c>
      <c r="BQ26" s="5">
        <f>ROUND('Vendas de Veículos'!BQ27*(1-'Frota Nacional 2024'!BQ$21),0)</f>
        <v>125401</v>
      </c>
      <c r="BR26" s="5">
        <f>ROUND('Vendas de Veículos'!BR27*(1-'Frota Nacional 2024'!BR$21),0)</f>
        <v>126112</v>
      </c>
      <c r="BS26" s="5">
        <f>ROUND('Vendas de Veículos'!BS27*(1-'Frota Nacional 2024'!BS$21),0)</f>
        <v>126454</v>
      </c>
    </row>
    <row r="27" spans="2:71" x14ac:dyDescent="0.35">
      <c r="B27" s="15" t="s">
        <v>22</v>
      </c>
      <c r="C27" s="15" t="s">
        <v>10</v>
      </c>
      <c r="D27" s="10">
        <f>ROUND('Vendas de Veículos'!D29*(1-'Frota Nacional 2024'!D$21),0)</f>
        <v>0</v>
      </c>
      <c r="E27" s="10">
        <f>ROUND('Vendas de Veículos'!E29*(1-'Frota Nacional 2024'!E$21),0)</f>
        <v>0</v>
      </c>
      <c r="F27" s="10">
        <f>ROUND('Vendas de Veículos'!F29*(1-'Frota Nacional 2024'!F$21),0)</f>
        <v>8</v>
      </c>
      <c r="G27" s="10">
        <f>ROUND('Vendas de Veículos'!G29*(1-'Frota Nacional 2024'!G$21),0)</f>
        <v>13</v>
      </c>
      <c r="H27" s="10">
        <f>ROUND('Vendas de Veículos'!H29*(1-'Frota Nacional 2024'!H$21),0)</f>
        <v>6</v>
      </c>
      <c r="I27" s="10">
        <f>ROUND('Vendas de Veículos'!I29*(1-'Frota Nacional 2024'!I$21),0)</f>
        <v>5</v>
      </c>
      <c r="J27" s="10">
        <f>ROUND('Vendas de Veículos'!J29*(1-'Frota Nacional 2024'!J$21),0)</f>
        <v>4</v>
      </c>
      <c r="K27" s="10">
        <f>ROUND('Vendas de Veículos'!K29*(1-'Frota Nacional 2024'!K$21),0)</f>
        <v>3</v>
      </c>
      <c r="L27" s="10">
        <f>ROUND('Vendas de Veículos'!L29*(1-'Frota Nacional 2024'!L$21),0)</f>
        <v>1</v>
      </c>
      <c r="M27" s="10">
        <f>ROUND('Vendas de Veículos'!M29*(1-'Frota Nacional 2024'!M$21),0)</f>
        <v>1</v>
      </c>
      <c r="N27" s="10">
        <f>ROUND('Vendas de Veículos'!N29*(1-'Frota Nacional 2024'!N$21),0)</f>
        <v>1</v>
      </c>
      <c r="O27" s="10">
        <f>ROUND('Vendas de Veículos'!O29*(1-'Frota Nacional 2024'!O$21),0)</f>
        <v>0</v>
      </c>
      <c r="P27" s="10">
        <f>ROUND('Vendas de Veículos'!P29*(1-'Frota Nacional 2024'!P$21),0)</f>
        <v>0</v>
      </c>
      <c r="Q27" s="10">
        <f>ROUND('Vendas de Veículos'!Q29*(1-'Frota Nacional 2024'!Q$21),0)</f>
        <v>1</v>
      </c>
      <c r="R27" s="10">
        <f>ROUND('Vendas de Veículos'!R29*(1-'Frota Nacional 2024'!R$21),0)</f>
        <v>2</v>
      </c>
      <c r="S27" s="10">
        <f>ROUND('Vendas de Veículos'!S29*(1-'Frota Nacional 2024'!S$21),0)</f>
        <v>1</v>
      </c>
      <c r="T27" s="10">
        <f>ROUND('Vendas de Veículos'!T29*(1-'Frota Nacional 2024'!T$21),0)</f>
        <v>5</v>
      </c>
      <c r="U27" s="10">
        <f>ROUND('Vendas de Veículos'!U29*(1-'Frota Nacional 2024'!U$21),0)</f>
        <v>8</v>
      </c>
      <c r="V27" s="10">
        <f>ROUND('Vendas de Veículos'!V29*(1-'Frota Nacional 2024'!V$21),0)</f>
        <v>14</v>
      </c>
      <c r="W27" s="10">
        <f>ROUND('Vendas de Veículos'!W29*(1-'Frota Nacional 2024'!W$21),0)</f>
        <v>1</v>
      </c>
      <c r="X27" s="10">
        <f>ROUND('Vendas de Veículos'!X29*(1-'Frota Nacional 2024'!X$21),0)</f>
        <v>3</v>
      </c>
      <c r="Y27" s="10">
        <f>ROUND('Vendas de Veículos'!Y29*(1-'Frota Nacional 2024'!Y$21),0)</f>
        <v>0</v>
      </c>
      <c r="Z27" s="10">
        <f>ROUND('Vendas de Veículos'!Z29*(1-'Frota Nacional 2024'!Z$21),0)</f>
        <v>1</v>
      </c>
      <c r="AA27" s="10">
        <f>ROUND('Vendas de Veículos'!AA29*(1-'Frota Nacional 2024'!AA$21),0)</f>
        <v>0</v>
      </c>
      <c r="AB27" s="10">
        <f>ROUND('Vendas de Veículos'!AB29*(1-'Frota Nacional 2024'!AB$21),0)</f>
        <v>0</v>
      </c>
      <c r="AC27" s="10">
        <f>ROUND('Vendas de Veículos'!AC29*(1-'Frota Nacional 2024'!AC$21),0)</f>
        <v>0</v>
      </c>
      <c r="AD27" s="10">
        <f>ROUND('Vendas de Veículos'!AD29*(1-'Frota Nacional 2024'!AD$21),0)</f>
        <v>0</v>
      </c>
      <c r="AE27" s="10">
        <f>ROUND('Vendas de Veículos'!AE29*(1-'Frota Nacional 2024'!AE$21),0)</f>
        <v>0</v>
      </c>
      <c r="AF27" s="10">
        <f>ROUND('Vendas de Veículos'!AF29*(1-'Frota Nacional 2024'!AF$21),0)</f>
        <v>0</v>
      </c>
      <c r="AG27" s="10">
        <f>ROUND('Vendas de Veículos'!AG29*(1-'Frota Nacional 2024'!AG$21),0)</f>
        <v>0</v>
      </c>
      <c r="AH27" s="10">
        <f>ROUND('Vendas de Veículos'!AH29*(1-'Frota Nacional 2024'!AH$21),0)</f>
        <v>0</v>
      </c>
      <c r="AI27" s="10">
        <f>ROUND('Vendas de Veículos'!AI29*(1-'Frota Nacional 2024'!AI$21),0)</f>
        <v>0</v>
      </c>
      <c r="AJ27" s="10">
        <f>ROUND('Vendas de Veículos'!AJ29*(1-'Frota Nacional 2024'!AJ$21),0)</f>
        <v>0</v>
      </c>
      <c r="AK27" s="10">
        <f>ROUND('Vendas de Veículos'!AK29*(1-'Frota Nacional 2024'!AK$21),0)</f>
        <v>0</v>
      </c>
      <c r="AL27" s="10">
        <f>ROUND('Vendas de Veículos'!AL29*(1-'Frota Nacional 2024'!AL$21),0)</f>
        <v>0</v>
      </c>
      <c r="AM27" s="10">
        <f>ROUND('Vendas de Veículos'!AM29*(1-'Frota Nacional 2024'!AM$21),0)</f>
        <v>0</v>
      </c>
      <c r="AN27" s="10">
        <f>ROUND('Vendas de Veículos'!AN29*(1-'Frota Nacional 2024'!AN$21),0)</f>
        <v>0</v>
      </c>
      <c r="AO27" s="10">
        <f>ROUND('Vendas de Veículos'!AO29*(1-'Frota Nacional 2024'!AO$21),0)</f>
        <v>0</v>
      </c>
      <c r="AP27" s="10">
        <f>ROUND('Vendas de Veículos'!AP29*(1-'Frota Nacional 2024'!AP$21),0)</f>
        <v>0</v>
      </c>
      <c r="AQ27" s="10">
        <f>ROUND('Vendas de Veículos'!AQ29*(1-'Frota Nacional 2024'!AQ$21),0)</f>
        <v>0</v>
      </c>
      <c r="AR27" s="10">
        <f>ROUND('Vendas de Veículos'!AR29*(1-'Frota Nacional 2024'!AR$21),0)</f>
        <v>0</v>
      </c>
      <c r="AS27" s="10">
        <f>ROUND('Vendas de Veículos'!AS29*(1-'Frota Nacional 2024'!AS$21),0)</f>
        <v>0</v>
      </c>
      <c r="AT27" s="10">
        <f>ROUND('Vendas de Veículos'!AT29*(1-'Frota Nacional 2024'!AT$21),0)</f>
        <v>0</v>
      </c>
      <c r="AU27" s="10">
        <f>ROUND('Vendas de Veículos'!AU29*(1-'Frota Nacional 2024'!AU$21),0)</f>
        <v>0</v>
      </c>
      <c r="AV27" s="10">
        <f>ROUND('Vendas de Veículos'!AV29*(1-'Frota Nacional 2024'!AV$21),0)</f>
        <v>0</v>
      </c>
      <c r="AW27" s="10">
        <f>ROUND('Vendas de Veículos'!AW29*(1-'Frota Nacional 2024'!AW$21),0)</f>
        <v>0</v>
      </c>
      <c r="AX27" s="10">
        <f>ROUND('Vendas de Veículos'!AX29*(1-'Frota Nacional 2024'!AX$21),0)</f>
        <v>0</v>
      </c>
      <c r="AY27" s="10">
        <f>ROUND('Vendas de Veículos'!AY29*(1-'Frota Nacional 2024'!AY$21),0)</f>
        <v>0</v>
      </c>
      <c r="AZ27" s="10">
        <f>ROUND('Vendas de Veículos'!AZ29*(1-'Frota Nacional 2024'!AZ$21),0)</f>
        <v>0</v>
      </c>
      <c r="BA27" s="10">
        <f>ROUND('Vendas de Veículos'!BA29*(1-'Frota Nacional 2024'!BA$21),0)</f>
        <v>0</v>
      </c>
      <c r="BB27" s="10">
        <f>ROUND('Vendas de Veículos'!BB29*(1-'Frota Nacional 2024'!BB$21),0)</f>
        <v>0</v>
      </c>
      <c r="BC27" s="10">
        <f>ROUND('Vendas de Veículos'!BC29*(1-'Frota Nacional 2024'!BC$21),0)</f>
        <v>0</v>
      </c>
      <c r="BD27" s="10">
        <f>ROUND('Vendas de Veículos'!BD29*(1-'Frota Nacional 2024'!BD$21),0)</f>
        <v>0</v>
      </c>
      <c r="BE27" s="10">
        <f>ROUND('Vendas de Veículos'!BE29*(1-'Frota Nacional 2024'!BE$21),0)</f>
        <v>0</v>
      </c>
      <c r="BF27" s="10">
        <f>ROUND('Vendas de Veículos'!BF29*(1-'Frota Nacional 2024'!BF$21),0)</f>
        <v>0</v>
      </c>
      <c r="BG27" s="10">
        <f>ROUND('Vendas de Veículos'!BG29*(1-'Frota Nacional 2024'!BG$21),0)</f>
        <v>0</v>
      </c>
      <c r="BH27" s="10">
        <f>ROUND('Vendas de Veículos'!BH29*(1-'Frota Nacional 2024'!BH$21),0)</f>
        <v>0</v>
      </c>
      <c r="BI27" s="10">
        <f>ROUND('Vendas de Veículos'!BI29*(1-'Frota Nacional 2024'!BI$21),0)</f>
        <v>0</v>
      </c>
      <c r="BJ27" s="10">
        <f>ROUND('Vendas de Veículos'!BJ29*(1-'Frota Nacional 2024'!BJ$21),0)</f>
        <v>0</v>
      </c>
      <c r="BK27" s="10">
        <f>ROUND('Vendas de Veículos'!BK29*(1-'Frota Nacional 2024'!BK$21),0)</f>
        <v>0</v>
      </c>
      <c r="BL27" s="10">
        <f>ROUND('Vendas de Veículos'!BL29*(1-'Frota Nacional 2024'!BL$21),0)</f>
        <v>1</v>
      </c>
      <c r="BM27" s="10">
        <f>ROUND('Vendas de Veículos'!BM29*(1-'Frota Nacional 2024'!BM$21),0)</f>
        <v>3</v>
      </c>
      <c r="BN27" s="10">
        <f>ROUND('Vendas de Veículos'!BN29*(1-'Frota Nacional 2024'!BN$21),0)</f>
        <v>0</v>
      </c>
      <c r="BO27" s="10">
        <f>ROUND('Vendas de Veículos'!BO29*(1-'Frota Nacional 2024'!BO$21),0)</f>
        <v>1</v>
      </c>
      <c r="BP27" s="10">
        <f>ROUND('Vendas de Veículos'!BP29*(1-'Frota Nacional 2024'!BP$21),0)</f>
        <v>0</v>
      </c>
      <c r="BQ27" s="10">
        <f>ROUND('Vendas de Veículos'!BQ29*(1-'Frota Nacional 2024'!BQ$21),0)</f>
        <v>0</v>
      </c>
      <c r="BR27" s="10">
        <f>ROUND('Vendas de Veículos'!BR29*(1-'Frota Nacional 2024'!BR$21),0)</f>
        <v>1</v>
      </c>
      <c r="BS27" s="10">
        <f>ROUND('Vendas de Veículos'!BS29*(1-'Frota Nacional 2024'!BS$21),0)</f>
        <v>1</v>
      </c>
    </row>
    <row r="28" spans="2:71" x14ac:dyDescent="0.35">
      <c r="B28" s="15" t="s">
        <v>22</v>
      </c>
      <c r="C28" s="15" t="s">
        <v>12</v>
      </c>
      <c r="D28" s="11">
        <f>ROUND('Vendas de Veículos'!D30*(1-'Frota Nacional 2024'!D$21),0)</f>
        <v>0</v>
      </c>
      <c r="E28" s="11">
        <f>ROUND('Vendas de Veículos'!E30*(1-'Frota Nacional 2024'!E$21),0)</f>
        <v>0</v>
      </c>
      <c r="F28" s="11">
        <f>ROUND('Vendas de Veículos'!F30*(1-'Frota Nacional 2024'!F$21),0)</f>
        <v>0</v>
      </c>
      <c r="G28" s="11">
        <f>ROUND('Vendas de Veículos'!G30*(1-'Frota Nacional 2024'!G$21),0)</f>
        <v>0</v>
      </c>
      <c r="H28" s="11">
        <f>ROUND('Vendas de Veículos'!H30*(1-'Frota Nacional 2024'!H$21),0)</f>
        <v>0</v>
      </c>
      <c r="I28" s="11">
        <f>ROUND('Vendas de Veículos'!I30*(1-'Frota Nacional 2024'!I$21),0)</f>
        <v>0</v>
      </c>
      <c r="J28" s="11">
        <f>ROUND('Vendas de Veículos'!J30*(1-'Frota Nacional 2024'!J$21),0)</f>
        <v>0</v>
      </c>
      <c r="K28" s="11">
        <f>ROUND('Vendas de Veículos'!K30*(1-'Frota Nacional 2024'!K$21),0)</f>
        <v>0</v>
      </c>
      <c r="L28" s="11">
        <f>ROUND('Vendas de Veículos'!L30*(1-'Frota Nacional 2024'!L$21),0)</f>
        <v>0</v>
      </c>
      <c r="M28" s="11">
        <f>ROUND('Vendas de Veículos'!M30*(1-'Frota Nacional 2024'!M$21),0)</f>
        <v>0</v>
      </c>
      <c r="N28" s="11">
        <f>ROUND('Vendas de Veículos'!N30*(1-'Frota Nacional 2024'!N$21),0)</f>
        <v>0</v>
      </c>
      <c r="O28" s="11">
        <f>ROUND('Vendas de Veículos'!O30*(1-'Frota Nacional 2024'!O$21),0)</f>
        <v>0</v>
      </c>
      <c r="P28" s="11">
        <f>ROUND('Vendas de Veículos'!P30*(1-'Frota Nacional 2024'!P$21),0)</f>
        <v>0</v>
      </c>
      <c r="Q28" s="11">
        <f>ROUND('Vendas de Veículos'!Q30*(1-'Frota Nacional 2024'!Q$21),0)</f>
        <v>0</v>
      </c>
      <c r="R28" s="11">
        <f>ROUND('Vendas de Veículos'!R30*(1-'Frota Nacional 2024'!R$21),0)</f>
        <v>0</v>
      </c>
      <c r="S28" s="11">
        <f>ROUND('Vendas de Veículos'!S30*(1-'Frota Nacional 2024'!S$21),0)</f>
        <v>0</v>
      </c>
      <c r="T28" s="11">
        <f>ROUND('Vendas de Veículos'!T30*(1-'Frota Nacional 2024'!T$21),0)</f>
        <v>0</v>
      </c>
      <c r="U28" s="11">
        <f>ROUND('Vendas de Veículos'!U30*(1-'Frota Nacional 2024'!U$21),0)</f>
        <v>0</v>
      </c>
      <c r="V28" s="11">
        <f>ROUND('Vendas de Veículos'!V30*(1-'Frota Nacional 2024'!V$21),0)</f>
        <v>0</v>
      </c>
      <c r="W28" s="11">
        <f>ROUND('Vendas de Veículos'!W30*(1-'Frota Nacional 2024'!W$21),0)</f>
        <v>0</v>
      </c>
      <c r="X28" s="11">
        <f>ROUND('Vendas de Veículos'!X30*(1-'Frota Nacional 2024'!X$21),0)</f>
        <v>0</v>
      </c>
      <c r="Y28" s="11">
        <f>ROUND('Vendas de Veículos'!Y30*(1-'Frota Nacional 2024'!Y$21),0)</f>
        <v>0</v>
      </c>
      <c r="Z28" s="11">
        <f>ROUND('Vendas de Veículos'!Z30*(1-'Frota Nacional 2024'!Z$21),0)</f>
        <v>0</v>
      </c>
      <c r="AA28" s="11">
        <f>ROUND('Vendas de Veículos'!AA30*(1-'Frota Nacional 2024'!AA$21),0)</f>
        <v>0</v>
      </c>
      <c r="AB28" s="11">
        <f>ROUND('Vendas de Veículos'!AB30*(1-'Frota Nacional 2024'!AB$21),0)</f>
        <v>1</v>
      </c>
      <c r="AC28" s="11">
        <f>ROUND('Vendas de Veículos'!AC30*(1-'Frota Nacional 2024'!AC$21),0)</f>
        <v>1</v>
      </c>
      <c r="AD28" s="11">
        <f>ROUND('Vendas de Veículos'!AD30*(1-'Frota Nacional 2024'!AD$21),0)</f>
        <v>0</v>
      </c>
      <c r="AE28" s="11">
        <f>ROUND('Vendas de Veículos'!AE30*(1-'Frota Nacional 2024'!AE$21),0)</f>
        <v>3</v>
      </c>
      <c r="AF28" s="11">
        <f>ROUND('Vendas de Veículos'!AF30*(1-'Frota Nacional 2024'!AF$21),0)</f>
        <v>0</v>
      </c>
      <c r="AG28" s="11">
        <f>ROUND('Vendas de Veículos'!AG30*(1-'Frota Nacional 2024'!AG$21),0)</f>
        <v>0</v>
      </c>
      <c r="AH28" s="11">
        <f>ROUND('Vendas de Veículos'!AH30*(1-'Frota Nacional 2024'!AH$21),0)</f>
        <v>0</v>
      </c>
      <c r="AI28" s="11">
        <f>ROUND('Vendas de Veículos'!AI30*(1-'Frota Nacional 2024'!AI$21),0)</f>
        <v>0</v>
      </c>
      <c r="AJ28" s="11">
        <f>ROUND('Vendas de Veículos'!AJ30*(1-'Frota Nacional 2024'!AJ$21),0)</f>
        <v>0</v>
      </c>
      <c r="AK28" s="11">
        <f>ROUND('Vendas de Veículos'!AK30*(1-'Frota Nacional 2024'!AK$21),0)</f>
        <v>0</v>
      </c>
      <c r="AL28" s="11">
        <f>ROUND('Vendas de Veículos'!AL30*(1-'Frota Nacional 2024'!AL$21),0)</f>
        <v>0</v>
      </c>
      <c r="AM28" s="11">
        <f>ROUND('Vendas de Veículos'!AM30*(1-'Frota Nacional 2024'!AM$21),0)</f>
        <v>0</v>
      </c>
      <c r="AN28" s="11">
        <f>ROUND('Vendas de Veículos'!AN30*(1-'Frota Nacional 2024'!AN$21),0)</f>
        <v>0</v>
      </c>
      <c r="AO28" s="11">
        <f>ROUND('Vendas de Veículos'!AO30*(1-'Frota Nacional 2024'!AO$21),0)</f>
        <v>0</v>
      </c>
      <c r="AP28" s="11">
        <f>ROUND('Vendas de Veículos'!AP30*(1-'Frota Nacional 2024'!AP$21),0)</f>
        <v>0</v>
      </c>
      <c r="AQ28" s="11">
        <f>ROUND('Vendas de Veículos'!AQ30*(1-'Frota Nacional 2024'!AQ$21),0)</f>
        <v>0</v>
      </c>
      <c r="AR28" s="11">
        <f>ROUND('Vendas de Veículos'!AR30*(1-'Frota Nacional 2024'!AR$21),0)</f>
        <v>0</v>
      </c>
      <c r="AS28" s="11">
        <f>ROUND('Vendas de Veículos'!AS30*(1-'Frota Nacional 2024'!AS$21),0)</f>
        <v>0</v>
      </c>
      <c r="AT28" s="11">
        <f>ROUND('Vendas de Veículos'!AT30*(1-'Frota Nacional 2024'!AT$21),0)</f>
        <v>0</v>
      </c>
      <c r="AU28" s="11">
        <f>ROUND('Vendas de Veículos'!AU30*(1-'Frota Nacional 2024'!AU$21),0)</f>
        <v>0</v>
      </c>
      <c r="AV28" s="11">
        <f>ROUND('Vendas de Veículos'!AV30*(1-'Frota Nacional 2024'!AV$21),0)</f>
        <v>0</v>
      </c>
      <c r="AW28" s="11">
        <f>ROUND('Vendas de Veículos'!AW30*(1-'Frota Nacional 2024'!AW$21),0)</f>
        <v>0</v>
      </c>
      <c r="AX28" s="11">
        <f>ROUND('Vendas de Veículos'!AX30*(1-'Frota Nacional 2024'!AX$21),0)</f>
        <v>0</v>
      </c>
      <c r="AY28" s="11">
        <f>ROUND('Vendas de Veículos'!AY30*(1-'Frota Nacional 2024'!AY$21),0)</f>
        <v>0</v>
      </c>
      <c r="AZ28" s="11">
        <f>ROUND('Vendas de Veículos'!AZ30*(1-'Frota Nacional 2024'!AZ$21),0)</f>
        <v>0</v>
      </c>
      <c r="BA28" s="11">
        <f>ROUND('Vendas de Veículos'!BA30*(1-'Frota Nacional 2024'!BA$21),0)</f>
        <v>0</v>
      </c>
      <c r="BB28" s="11">
        <f>ROUND('Vendas de Veículos'!BB30*(1-'Frota Nacional 2024'!BB$21),0)</f>
        <v>0</v>
      </c>
      <c r="BC28" s="11">
        <f>ROUND('Vendas de Veículos'!BC30*(1-'Frota Nacional 2024'!BC$21),0)</f>
        <v>0</v>
      </c>
      <c r="BD28" s="11">
        <f>ROUND('Vendas de Veículos'!BD30*(1-'Frota Nacional 2024'!BD$21),0)</f>
        <v>0</v>
      </c>
      <c r="BE28" s="11">
        <f>ROUND('Vendas de Veículos'!BE30*(1-'Frota Nacional 2024'!BE$21),0)</f>
        <v>0</v>
      </c>
      <c r="BF28" s="11">
        <f>ROUND('Vendas de Veículos'!BF30*(1-'Frota Nacional 2024'!BF$21),0)</f>
        <v>0</v>
      </c>
      <c r="BG28" s="11">
        <f>ROUND('Vendas de Veículos'!BG30*(1-'Frota Nacional 2024'!BG$21),0)</f>
        <v>0</v>
      </c>
      <c r="BH28" s="11">
        <f>ROUND('Vendas de Veículos'!BH30*(1-'Frota Nacional 2024'!BH$21),0)</f>
        <v>0</v>
      </c>
      <c r="BI28" s="11">
        <f>ROUND('Vendas de Veículos'!BI30*(1-'Frota Nacional 2024'!BI$21),0)</f>
        <v>0</v>
      </c>
      <c r="BJ28" s="11">
        <f>ROUND('Vendas de Veículos'!BJ30*(1-'Frota Nacional 2024'!BJ$21),0)</f>
        <v>0</v>
      </c>
      <c r="BK28" s="11">
        <f>ROUND('Vendas de Veículos'!BK30*(1-'Frota Nacional 2024'!BK$21),0)</f>
        <v>0</v>
      </c>
      <c r="BL28" s="11">
        <f>ROUND('Vendas de Veículos'!BL30*(1-'Frota Nacional 2024'!BL$21),0)</f>
        <v>0</v>
      </c>
      <c r="BM28" s="11">
        <f>ROUND('Vendas de Veículos'!BM30*(1-'Frota Nacional 2024'!BM$21),0)</f>
        <v>0</v>
      </c>
      <c r="BN28" s="11">
        <f>ROUND('Vendas de Veículos'!BN30*(1-'Frota Nacional 2024'!BN$21),0)</f>
        <v>0</v>
      </c>
      <c r="BO28" s="11">
        <f>ROUND('Vendas de Veículos'!BO30*(1-'Frota Nacional 2024'!BO$21),0)</f>
        <v>0</v>
      </c>
      <c r="BP28" s="11">
        <f>ROUND('Vendas de Veículos'!BP30*(1-'Frota Nacional 2024'!BP$21),0)</f>
        <v>0</v>
      </c>
      <c r="BQ28" s="11">
        <f>ROUND('Vendas de Veículos'!BQ30*(1-'Frota Nacional 2024'!BQ$21),0)</f>
        <v>0</v>
      </c>
      <c r="BR28" s="11">
        <f>ROUND('Vendas de Veículos'!BR30*(1-'Frota Nacional 2024'!BR$21),0)</f>
        <v>0</v>
      </c>
      <c r="BS28" s="11">
        <f>ROUND('Vendas de Veículos'!BS30*(1-'Frota Nacional 2024'!BS$21),0)</f>
        <v>0</v>
      </c>
    </row>
    <row r="29" spans="2:71" x14ac:dyDescent="0.35">
      <c r="B29" s="15" t="s">
        <v>22</v>
      </c>
      <c r="C29" s="15" t="s">
        <v>14</v>
      </c>
      <c r="D29" s="10">
        <f>ROUND('Vendas de Veículos'!D31*(1-'Frota Nacional 2024'!D$21),0)</f>
        <v>0</v>
      </c>
      <c r="E29" s="10">
        <f>ROUND('Vendas de Veículos'!E31*(1-'Frota Nacional 2024'!E$21),0)</f>
        <v>0</v>
      </c>
      <c r="F29" s="10">
        <f>ROUND('Vendas de Veículos'!F31*(1-'Frota Nacional 2024'!F$21),0)</f>
        <v>0</v>
      </c>
      <c r="G29" s="10">
        <f>ROUND('Vendas de Veículos'!G31*(1-'Frota Nacional 2024'!G$21),0)</f>
        <v>0</v>
      </c>
      <c r="H29" s="10">
        <f>ROUND('Vendas de Veículos'!H31*(1-'Frota Nacional 2024'!H$21),0)</f>
        <v>0</v>
      </c>
      <c r="I29" s="10">
        <f>ROUND('Vendas de Veículos'!I31*(1-'Frota Nacional 2024'!I$21),0)</f>
        <v>0</v>
      </c>
      <c r="J29" s="10">
        <f>ROUND('Vendas de Veículos'!J31*(1-'Frota Nacional 2024'!J$21),0)</f>
        <v>0</v>
      </c>
      <c r="K29" s="10">
        <f>ROUND('Vendas de Veículos'!K31*(1-'Frota Nacional 2024'!K$21),0)</f>
        <v>0</v>
      </c>
      <c r="L29" s="10">
        <f>ROUND('Vendas de Veículos'!L31*(1-'Frota Nacional 2024'!L$21),0)</f>
        <v>0</v>
      </c>
      <c r="M29" s="10">
        <f>ROUND('Vendas de Veículos'!M31*(1-'Frota Nacional 2024'!M$21),0)</f>
        <v>0</v>
      </c>
      <c r="N29" s="10">
        <f>ROUND('Vendas de Veículos'!N31*(1-'Frota Nacional 2024'!N$21),0)</f>
        <v>0</v>
      </c>
      <c r="O29" s="10">
        <f>ROUND('Vendas de Veículos'!O31*(1-'Frota Nacional 2024'!O$21),0)</f>
        <v>0</v>
      </c>
      <c r="P29" s="10">
        <f>ROUND('Vendas de Veículos'!P31*(1-'Frota Nacional 2024'!P$21),0)</f>
        <v>0</v>
      </c>
      <c r="Q29" s="10">
        <f>ROUND('Vendas de Veículos'!Q31*(1-'Frota Nacional 2024'!Q$21),0)</f>
        <v>0</v>
      </c>
      <c r="R29" s="10">
        <f>ROUND('Vendas de Veículos'!R31*(1-'Frota Nacional 2024'!R$21),0)</f>
        <v>0</v>
      </c>
      <c r="S29" s="10">
        <f>ROUND('Vendas de Veículos'!S31*(1-'Frota Nacional 2024'!S$21),0)</f>
        <v>0</v>
      </c>
      <c r="T29" s="10">
        <f>ROUND('Vendas de Veículos'!T31*(1-'Frota Nacional 2024'!T$21),0)</f>
        <v>0</v>
      </c>
      <c r="U29" s="10">
        <f>ROUND('Vendas de Veículos'!U31*(1-'Frota Nacional 2024'!U$21),0)</f>
        <v>0</v>
      </c>
      <c r="V29" s="10">
        <f>ROUND('Vendas de Veículos'!V31*(1-'Frota Nacional 2024'!V$21),0)</f>
        <v>0</v>
      </c>
      <c r="W29" s="10">
        <f>ROUND('Vendas de Veículos'!W31*(1-'Frota Nacional 2024'!W$21),0)</f>
        <v>0</v>
      </c>
      <c r="X29" s="10">
        <f>ROUND('Vendas de Veículos'!X31*(1-'Frota Nacional 2024'!X$21),0)</f>
        <v>0</v>
      </c>
      <c r="Y29" s="10">
        <f>ROUND('Vendas de Veículos'!Y31*(1-'Frota Nacional 2024'!Y$21),0)</f>
        <v>0</v>
      </c>
      <c r="Z29" s="10">
        <f>ROUND('Vendas de Veículos'!Z31*(1-'Frota Nacional 2024'!Z$21),0)</f>
        <v>0</v>
      </c>
      <c r="AA29" s="10">
        <f>ROUND('Vendas de Veículos'!AA31*(1-'Frota Nacional 2024'!AA$21),0)</f>
        <v>0</v>
      </c>
      <c r="AB29" s="10">
        <f>ROUND('Vendas de Veículos'!AB31*(1-'Frota Nacional 2024'!AB$21),0)</f>
        <v>0</v>
      </c>
      <c r="AC29" s="10">
        <f>ROUND('Vendas de Veículos'!AC31*(1-'Frota Nacional 2024'!AC$21),0)</f>
        <v>0</v>
      </c>
      <c r="AD29" s="10">
        <f>ROUND('Vendas de Veículos'!AD31*(1-'Frota Nacional 2024'!AD$21),0)</f>
        <v>0</v>
      </c>
      <c r="AE29" s="10">
        <f>ROUND('Vendas de Veículos'!AE31*(1-'Frota Nacional 2024'!AE$21),0)</f>
        <v>0</v>
      </c>
      <c r="AF29" s="10">
        <f>ROUND('Vendas de Veículos'!AF31*(1-'Frota Nacional 2024'!AF$21),0)</f>
        <v>0</v>
      </c>
      <c r="AG29" s="10">
        <f>ROUND('Vendas de Veículos'!AG31*(1-'Frota Nacional 2024'!AG$21),0)</f>
        <v>0</v>
      </c>
      <c r="AH29" s="10">
        <f>ROUND('Vendas de Veículos'!AH31*(1-'Frota Nacional 2024'!AH$21),0)</f>
        <v>0</v>
      </c>
      <c r="AI29" s="10">
        <f>ROUND('Vendas de Veículos'!AI31*(1-'Frota Nacional 2024'!AI$21),0)</f>
        <v>0</v>
      </c>
      <c r="AJ29" s="10">
        <f>ROUND('Vendas de Veículos'!AJ31*(1-'Frota Nacional 2024'!AJ$21),0)</f>
        <v>0</v>
      </c>
      <c r="AK29" s="10">
        <f>ROUND('Vendas de Veículos'!AK31*(1-'Frota Nacional 2024'!AK$21),0)</f>
        <v>0</v>
      </c>
      <c r="AL29" s="10">
        <f>ROUND('Vendas de Veículos'!AL31*(1-'Frota Nacional 2024'!AL$21),0)</f>
        <v>0</v>
      </c>
      <c r="AM29" s="10">
        <f>ROUND('Vendas de Veículos'!AM31*(1-'Frota Nacional 2024'!AM$21),0)</f>
        <v>0</v>
      </c>
      <c r="AN29" s="10">
        <f>ROUND('Vendas de Veículos'!AN31*(1-'Frota Nacional 2024'!AN$21),0)</f>
        <v>0</v>
      </c>
      <c r="AO29" s="10">
        <f>ROUND('Vendas de Veículos'!AO31*(1-'Frota Nacional 2024'!AO$21),0)</f>
        <v>0</v>
      </c>
      <c r="AP29" s="10">
        <f>ROUND('Vendas de Veículos'!AP31*(1-'Frota Nacional 2024'!AP$21),0)</f>
        <v>0</v>
      </c>
      <c r="AQ29" s="10">
        <f>ROUND('Vendas de Veículos'!AQ31*(1-'Frota Nacional 2024'!AQ$21),0)</f>
        <v>0</v>
      </c>
      <c r="AR29" s="10">
        <f>ROUND('Vendas de Veículos'!AR31*(1-'Frota Nacional 2024'!AR$21),0)</f>
        <v>0</v>
      </c>
      <c r="AS29" s="10">
        <f>ROUND('Vendas de Veículos'!AS31*(1-'Frota Nacional 2024'!AS$21),0)</f>
        <v>0</v>
      </c>
      <c r="AT29" s="10">
        <f>ROUND('Vendas de Veículos'!AT31*(1-'Frota Nacional 2024'!AT$21),0)</f>
        <v>0</v>
      </c>
      <c r="AU29" s="10">
        <f>ROUND('Vendas de Veículos'!AU31*(1-'Frota Nacional 2024'!AU$21),0)</f>
        <v>0</v>
      </c>
      <c r="AV29" s="10">
        <f>ROUND('Vendas de Veículos'!AV31*(1-'Frota Nacional 2024'!AV$21),0)</f>
        <v>0</v>
      </c>
      <c r="AW29" s="10">
        <f>ROUND('Vendas de Veículos'!AW31*(1-'Frota Nacional 2024'!AW$21),0)</f>
        <v>0</v>
      </c>
      <c r="AX29" s="10">
        <f>ROUND('Vendas de Veículos'!AX31*(1-'Frota Nacional 2024'!AX$21),0)</f>
        <v>0</v>
      </c>
      <c r="AY29" s="10">
        <f>ROUND('Vendas de Veículos'!AY31*(1-'Frota Nacional 2024'!AY$21),0)</f>
        <v>0</v>
      </c>
      <c r="AZ29" s="10">
        <f>ROUND('Vendas de Veículos'!AZ31*(1-'Frota Nacional 2024'!AZ$21),0)</f>
        <v>12</v>
      </c>
      <c r="BA29" s="10">
        <f>ROUND('Vendas de Veículos'!BA31*(1-'Frota Nacional 2024'!BA$21),0)</f>
        <v>3</v>
      </c>
      <c r="BB29" s="10">
        <f>ROUND('Vendas de Veículos'!BB31*(1-'Frota Nacional 2024'!BB$21),0)</f>
        <v>2</v>
      </c>
      <c r="BC29" s="10">
        <f>ROUND('Vendas de Veículos'!BC31*(1-'Frota Nacional 2024'!BC$21),0)</f>
        <v>1</v>
      </c>
      <c r="BD29" s="10">
        <f>ROUND('Vendas de Veículos'!BD31*(1-'Frota Nacional 2024'!BD$21),0)</f>
        <v>11</v>
      </c>
      <c r="BE29" s="10">
        <f>ROUND('Vendas de Veículos'!BE31*(1-'Frota Nacional 2024'!BE$21),0)</f>
        <v>3</v>
      </c>
      <c r="BF29" s="10">
        <f>ROUND('Vendas de Veículos'!BF31*(1-'Frota Nacional 2024'!BF$21),0)</f>
        <v>3</v>
      </c>
      <c r="BG29" s="10">
        <f>ROUND('Vendas de Veículos'!BG31*(1-'Frota Nacional 2024'!BG$21),0)</f>
        <v>88</v>
      </c>
      <c r="BH29" s="10">
        <f>ROUND('Vendas de Veículos'!BH31*(1-'Frota Nacional 2024'!BH$21),0)</f>
        <v>112</v>
      </c>
      <c r="BI29" s="10">
        <f>ROUND('Vendas de Veículos'!BI31*(1-'Frota Nacional 2024'!BI$21),0)</f>
        <v>0</v>
      </c>
      <c r="BJ29" s="10">
        <f>ROUND('Vendas de Veículos'!BJ31*(1-'Frota Nacional 2024'!BJ$21),0)</f>
        <v>13</v>
      </c>
      <c r="BK29" s="10">
        <f>ROUND('Vendas de Veículos'!BK31*(1-'Frota Nacional 2024'!BK$21),0)</f>
        <v>15</v>
      </c>
      <c r="BL29" s="10">
        <f>ROUND('Vendas de Veículos'!BL31*(1-'Frota Nacional 2024'!BL$21),0)</f>
        <v>2</v>
      </c>
      <c r="BM29" s="10">
        <f>ROUND('Vendas de Veículos'!BM31*(1-'Frota Nacional 2024'!BM$21),0)</f>
        <v>4</v>
      </c>
      <c r="BN29" s="10">
        <f>ROUND('Vendas de Veículos'!BN31*(1-'Frota Nacional 2024'!BN$21),0)</f>
        <v>37</v>
      </c>
      <c r="BO29" s="10">
        <f>ROUND('Vendas de Veículos'!BO31*(1-'Frota Nacional 2024'!BO$21),0)</f>
        <v>18</v>
      </c>
      <c r="BP29" s="10">
        <f>ROUND('Vendas de Veículos'!BP31*(1-'Frota Nacional 2024'!BP$21),0)</f>
        <v>20</v>
      </c>
      <c r="BQ29" s="10">
        <f>ROUND('Vendas de Veículos'!BQ31*(1-'Frota Nacional 2024'!BQ$21),0)</f>
        <v>35</v>
      </c>
      <c r="BR29" s="10">
        <f>ROUND('Vendas de Veículos'!BR31*(1-'Frota Nacional 2024'!BR$21),0)</f>
        <v>258</v>
      </c>
      <c r="BS29" s="10">
        <f>ROUND('Vendas de Veículos'!BS31*(1-'Frota Nacional 2024'!BS$21),0)</f>
        <v>391</v>
      </c>
    </row>
    <row r="30" spans="2:71" x14ac:dyDescent="0.35">
      <c r="B30" s="15" t="s">
        <v>22</v>
      </c>
      <c r="C30" s="15" t="s">
        <v>21</v>
      </c>
      <c r="D30" s="11">
        <f>ROUND('Vendas de Veículos'!D32*(1-'Frota Nacional 2024'!D$21),0)</f>
        <v>0</v>
      </c>
      <c r="E30" s="11">
        <f>ROUND('Vendas de Veículos'!E32*(1-'Frota Nacional 2024'!E$21),0)</f>
        <v>0</v>
      </c>
      <c r="F30" s="11">
        <f>ROUND('Vendas de Veículos'!F32*(1-'Frota Nacional 2024'!F$21),0)</f>
        <v>0</v>
      </c>
      <c r="G30" s="11">
        <f>ROUND('Vendas de Veículos'!G32*(1-'Frota Nacional 2024'!G$21),0)</f>
        <v>0</v>
      </c>
      <c r="H30" s="11">
        <f>ROUND('Vendas de Veículos'!H32*(1-'Frota Nacional 2024'!H$21),0)</f>
        <v>0</v>
      </c>
      <c r="I30" s="11">
        <f>ROUND('Vendas de Veículos'!I32*(1-'Frota Nacional 2024'!I$21),0)</f>
        <v>0</v>
      </c>
      <c r="J30" s="11">
        <f>ROUND('Vendas de Veículos'!J32*(1-'Frota Nacional 2024'!J$21),0)</f>
        <v>0</v>
      </c>
      <c r="K30" s="11">
        <f>ROUND('Vendas de Veículos'!K32*(1-'Frota Nacional 2024'!K$21),0)</f>
        <v>0</v>
      </c>
      <c r="L30" s="11">
        <f>ROUND('Vendas de Veículos'!L32*(1-'Frota Nacional 2024'!L$21),0)</f>
        <v>0</v>
      </c>
      <c r="M30" s="11">
        <f>ROUND('Vendas de Veículos'!M32*(1-'Frota Nacional 2024'!M$21),0)</f>
        <v>0</v>
      </c>
      <c r="N30" s="11">
        <f>ROUND('Vendas de Veículos'!N32*(1-'Frota Nacional 2024'!N$21),0)</f>
        <v>0</v>
      </c>
      <c r="O30" s="11">
        <f>ROUND('Vendas de Veículos'!O32*(1-'Frota Nacional 2024'!O$21),0)</f>
        <v>0</v>
      </c>
      <c r="P30" s="11">
        <f>ROUND('Vendas de Veículos'!P32*(1-'Frota Nacional 2024'!P$21),0)</f>
        <v>0</v>
      </c>
      <c r="Q30" s="11">
        <f>ROUND('Vendas de Veículos'!Q32*(1-'Frota Nacional 2024'!Q$21),0)</f>
        <v>0</v>
      </c>
      <c r="R30" s="11">
        <f>ROUND('Vendas de Veículos'!R32*(1-'Frota Nacional 2024'!R$21),0)</f>
        <v>0</v>
      </c>
      <c r="S30" s="11">
        <f>ROUND('Vendas de Veículos'!S32*(1-'Frota Nacional 2024'!S$21),0)</f>
        <v>0</v>
      </c>
      <c r="T30" s="11">
        <f>ROUND('Vendas de Veículos'!T32*(1-'Frota Nacional 2024'!T$21),0)</f>
        <v>0</v>
      </c>
      <c r="U30" s="11">
        <f>ROUND('Vendas de Veículos'!U32*(1-'Frota Nacional 2024'!U$21),0)</f>
        <v>0</v>
      </c>
      <c r="V30" s="11">
        <f>ROUND('Vendas de Veículos'!V32*(1-'Frota Nacional 2024'!V$21),0)</f>
        <v>0</v>
      </c>
      <c r="W30" s="11">
        <f>ROUND('Vendas de Veículos'!W32*(1-'Frota Nacional 2024'!W$21),0)</f>
        <v>0</v>
      </c>
      <c r="X30" s="11">
        <f>ROUND('Vendas de Veículos'!X32*(1-'Frota Nacional 2024'!X$21),0)</f>
        <v>0</v>
      </c>
      <c r="Y30" s="11">
        <f>ROUND('Vendas de Veículos'!Y32*(1-'Frota Nacional 2024'!Y$21),0)</f>
        <v>0</v>
      </c>
      <c r="Z30" s="11">
        <f>ROUND('Vendas de Veículos'!Z32*(1-'Frota Nacional 2024'!Z$21),0)</f>
        <v>0</v>
      </c>
      <c r="AA30" s="11">
        <f>ROUND('Vendas de Veículos'!AA32*(1-'Frota Nacional 2024'!AA$21),0)</f>
        <v>0</v>
      </c>
      <c r="AB30" s="11">
        <f>ROUND('Vendas de Veículos'!AB32*(1-'Frota Nacional 2024'!AB$21),0)</f>
        <v>0</v>
      </c>
      <c r="AC30" s="11">
        <f>ROUND('Vendas de Veículos'!AC32*(1-'Frota Nacional 2024'!AC$21),0)</f>
        <v>0</v>
      </c>
      <c r="AD30" s="11">
        <f>ROUND('Vendas de Veículos'!AD32*(1-'Frota Nacional 2024'!AD$21),0)</f>
        <v>0</v>
      </c>
      <c r="AE30" s="11">
        <f>ROUND('Vendas de Veículos'!AE32*(1-'Frota Nacional 2024'!AE$21),0)</f>
        <v>0</v>
      </c>
      <c r="AF30" s="11">
        <f>ROUND('Vendas de Veículos'!AF32*(1-'Frota Nacional 2024'!AF$21),0)</f>
        <v>0</v>
      </c>
      <c r="AG30" s="11">
        <f>ROUND('Vendas de Veículos'!AG32*(1-'Frota Nacional 2024'!AG$21),0)</f>
        <v>0</v>
      </c>
      <c r="AH30" s="11">
        <f>ROUND('Vendas de Veículos'!AH32*(1-'Frota Nacional 2024'!AH$21),0)</f>
        <v>0</v>
      </c>
      <c r="AI30" s="11">
        <f>ROUND('Vendas de Veículos'!AI32*(1-'Frota Nacional 2024'!AI$21),0)</f>
        <v>0</v>
      </c>
      <c r="AJ30" s="11">
        <f>ROUND('Vendas de Veículos'!AJ32*(1-'Frota Nacional 2024'!AJ$21),0)</f>
        <v>0</v>
      </c>
      <c r="AK30" s="11">
        <f>ROUND('Vendas de Veículos'!AK32*(1-'Frota Nacional 2024'!AK$21),0)</f>
        <v>0</v>
      </c>
      <c r="AL30" s="11">
        <f>ROUND('Vendas de Veículos'!AL32*(1-'Frota Nacional 2024'!AL$21),0)</f>
        <v>0</v>
      </c>
      <c r="AM30" s="11">
        <f>ROUND('Vendas de Veículos'!AM32*(1-'Frota Nacional 2024'!AM$21),0)</f>
        <v>0</v>
      </c>
      <c r="AN30" s="11">
        <f>ROUND('Vendas de Veículos'!AN32*(1-'Frota Nacional 2024'!AN$21),0)</f>
        <v>0</v>
      </c>
      <c r="AO30" s="11">
        <f>ROUND('Vendas de Veículos'!AO32*(1-'Frota Nacional 2024'!AO$21),0)</f>
        <v>0</v>
      </c>
      <c r="AP30" s="11">
        <f>ROUND('Vendas de Veículos'!AP32*(1-'Frota Nacional 2024'!AP$21),0)</f>
        <v>0</v>
      </c>
      <c r="AQ30" s="11">
        <f>ROUND('Vendas de Veículos'!AQ32*(1-'Frota Nacional 2024'!AQ$21),0)</f>
        <v>0</v>
      </c>
      <c r="AR30" s="11">
        <f>ROUND('Vendas de Veículos'!AR32*(1-'Frota Nacional 2024'!AR$21),0)</f>
        <v>0</v>
      </c>
      <c r="AS30" s="11">
        <f>ROUND('Vendas de Veículos'!AS32*(1-'Frota Nacional 2024'!AS$21),0)</f>
        <v>0</v>
      </c>
      <c r="AT30" s="11">
        <f>ROUND('Vendas de Veículos'!AT32*(1-'Frota Nacional 2024'!AT$21),0)</f>
        <v>0</v>
      </c>
      <c r="AU30" s="11">
        <f>ROUND('Vendas de Veículos'!AU32*(1-'Frota Nacional 2024'!AU$21),0)</f>
        <v>0</v>
      </c>
      <c r="AV30" s="11">
        <f>ROUND('Vendas de Veículos'!AV32*(1-'Frota Nacional 2024'!AV$21),0)</f>
        <v>0</v>
      </c>
      <c r="AW30" s="11">
        <f>ROUND('Vendas de Veículos'!AW32*(1-'Frota Nacional 2024'!AW$21),0)</f>
        <v>0</v>
      </c>
      <c r="AX30" s="11">
        <f>ROUND('Vendas de Veículos'!AX32*(1-'Frota Nacional 2024'!AX$21),0)</f>
        <v>0</v>
      </c>
      <c r="AY30" s="11">
        <f>ROUND('Vendas de Veículos'!AY32*(1-'Frota Nacional 2024'!AY$21),0)</f>
        <v>0</v>
      </c>
      <c r="AZ30" s="11">
        <f>ROUND('Vendas de Veículos'!AZ32*(1-'Frota Nacional 2024'!AZ$21),0)</f>
        <v>4</v>
      </c>
      <c r="BA30" s="11">
        <f>ROUND('Vendas de Veículos'!BA32*(1-'Frota Nacional 2024'!BA$21),0)</f>
        <v>2</v>
      </c>
      <c r="BB30" s="11">
        <f>ROUND('Vendas de Veículos'!BB32*(1-'Frota Nacional 2024'!BB$21),0)</f>
        <v>2</v>
      </c>
      <c r="BC30" s="11">
        <f>ROUND('Vendas de Veículos'!BC32*(1-'Frota Nacional 2024'!BC$21),0)</f>
        <v>0</v>
      </c>
      <c r="BD30" s="11">
        <f>ROUND('Vendas de Veículos'!BD32*(1-'Frota Nacional 2024'!BD$21),0)</f>
        <v>3</v>
      </c>
      <c r="BE30" s="11">
        <f>ROUND('Vendas de Veículos'!BE32*(1-'Frota Nacional 2024'!BE$21),0)</f>
        <v>1</v>
      </c>
      <c r="BF30" s="11">
        <f>ROUND('Vendas de Veículos'!BF32*(1-'Frota Nacional 2024'!BF$21),0)</f>
        <v>0</v>
      </c>
      <c r="BG30" s="11">
        <f>ROUND('Vendas de Veículos'!BG32*(1-'Frota Nacional 2024'!BG$21),0)</f>
        <v>0</v>
      </c>
      <c r="BH30" s="11">
        <f>ROUND('Vendas de Veículos'!BH32*(1-'Frota Nacional 2024'!BH$21),0)</f>
        <v>0</v>
      </c>
      <c r="BI30" s="11">
        <f>ROUND('Vendas de Veículos'!BI32*(1-'Frota Nacional 2024'!BI$21),0)</f>
        <v>0</v>
      </c>
      <c r="BJ30" s="11">
        <f>ROUND('Vendas de Veículos'!BJ32*(1-'Frota Nacional 2024'!BJ$21),0)</f>
        <v>1</v>
      </c>
      <c r="BK30" s="11">
        <f>ROUND('Vendas de Veículos'!BK32*(1-'Frota Nacional 2024'!BK$21),0)</f>
        <v>2</v>
      </c>
      <c r="BL30" s="11">
        <f>ROUND('Vendas de Veículos'!BL32*(1-'Frota Nacional 2024'!BL$21),0)</f>
        <v>0</v>
      </c>
      <c r="BM30" s="11">
        <f>ROUND('Vendas de Veículos'!BM32*(1-'Frota Nacional 2024'!BM$21),0)</f>
        <v>0</v>
      </c>
      <c r="BN30" s="11">
        <f>ROUND('Vendas de Veículos'!BN32*(1-'Frota Nacional 2024'!BN$21),0)</f>
        <v>0</v>
      </c>
      <c r="BO30" s="11">
        <f>ROUND('Vendas de Veículos'!BO32*(1-'Frota Nacional 2024'!BO$21),0)</f>
        <v>0</v>
      </c>
      <c r="BP30" s="11">
        <f>ROUND('Vendas de Veículos'!BP32*(1-'Frota Nacional 2024'!BP$21),0)</f>
        <v>2</v>
      </c>
      <c r="BQ30" s="11">
        <f>ROUND('Vendas de Veículos'!BQ32*(1-'Frota Nacional 2024'!BQ$21),0)</f>
        <v>0</v>
      </c>
      <c r="BR30" s="11">
        <f>ROUND('Vendas de Veículos'!BR32*(1-'Frota Nacional 2024'!BR$21),0)</f>
        <v>0</v>
      </c>
      <c r="BS30" s="11">
        <f>ROUND('Vendas de Veículos'!BS32*(1-'Frota Nacional 2024'!BS$21),0)</f>
        <v>0</v>
      </c>
    </row>
    <row r="31" spans="2:71" x14ac:dyDescent="0.35">
      <c r="B31" s="15" t="s">
        <v>22</v>
      </c>
      <c r="C31" s="15" t="s">
        <v>19</v>
      </c>
      <c r="D31" s="11">
        <f>ROUND('Vendas de Veículos'!D33*(1-'Frota Nacional 2024'!D$21),0)</f>
        <v>37</v>
      </c>
      <c r="E31" s="11">
        <f>ROUND('Vendas de Veículos'!E33*(1-'Frota Nacional 2024'!E$21),0)</f>
        <v>71</v>
      </c>
      <c r="F31" s="11">
        <f>ROUND('Vendas de Veículos'!F33*(1-'Frota Nacional 2024'!F$21),0)</f>
        <v>7</v>
      </c>
      <c r="G31" s="11">
        <f>ROUND('Vendas de Veículos'!G33*(1-'Frota Nacional 2024'!G$21),0)</f>
        <v>87</v>
      </c>
      <c r="H31" s="11">
        <f>ROUND('Vendas de Veículos'!H33*(1-'Frota Nacional 2024'!H$21),0)</f>
        <v>8</v>
      </c>
      <c r="I31" s="11">
        <f>ROUND('Vendas de Veículos'!I33*(1-'Frota Nacional 2024'!I$21),0)</f>
        <v>97</v>
      </c>
      <c r="J31" s="11">
        <f>ROUND('Vendas de Veículos'!J33*(1-'Frota Nacional 2024'!J$21),0)</f>
        <v>76</v>
      </c>
      <c r="K31" s="11">
        <f>ROUND('Vendas de Veículos'!K33*(1-'Frota Nacional 2024'!K$21),0)</f>
        <v>92</v>
      </c>
      <c r="L31" s="11">
        <f>ROUND('Vendas de Veículos'!L33*(1-'Frota Nacional 2024'!L$21),0)</f>
        <v>116</v>
      </c>
      <c r="M31" s="11">
        <f>ROUND('Vendas de Veículos'!M33*(1-'Frota Nacional 2024'!M$21),0)</f>
        <v>156</v>
      </c>
      <c r="N31" s="11">
        <f>ROUND('Vendas de Veículos'!N33*(1-'Frota Nacional 2024'!N$21),0)</f>
        <v>225</v>
      </c>
      <c r="O31" s="11">
        <f>ROUND('Vendas de Veículos'!O33*(1-'Frota Nacional 2024'!O$21),0)</f>
        <v>360</v>
      </c>
      <c r="P31" s="11">
        <f>ROUND('Vendas de Veículos'!P33*(1-'Frota Nacional 2024'!P$21),0)</f>
        <v>316</v>
      </c>
      <c r="Q31" s="11">
        <f>ROUND('Vendas de Veículos'!Q33*(1-'Frota Nacional 2024'!Q$21),0)</f>
        <v>3</v>
      </c>
      <c r="R31" s="11">
        <f>ROUND('Vendas de Veículos'!R33*(1-'Frota Nacional 2024'!R$21),0)</f>
        <v>288</v>
      </c>
      <c r="S31" s="11">
        <f>ROUND('Vendas de Veículos'!S33*(1-'Frota Nacional 2024'!S$21),0)</f>
        <v>307</v>
      </c>
      <c r="T31" s="11">
        <f>ROUND('Vendas de Veículos'!T33*(1-'Frota Nacional 2024'!T$21),0)</f>
        <v>504</v>
      </c>
      <c r="U31" s="11">
        <f>ROUND('Vendas de Veículos'!U33*(1-'Frota Nacional 2024'!U$21),0)</f>
        <v>61</v>
      </c>
      <c r="V31" s="11">
        <f>ROUND('Vendas de Veículos'!V33*(1-'Frota Nacional 2024'!V$21),0)</f>
        <v>83</v>
      </c>
      <c r="W31" s="11">
        <f>ROUND('Vendas de Veículos'!W33*(1-'Frota Nacional 2024'!W$21),0)</f>
        <v>1129</v>
      </c>
      <c r="X31" s="11">
        <f>ROUND('Vendas de Veículos'!X33*(1-'Frota Nacional 2024'!X$21),0)</f>
        <v>1346</v>
      </c>
      <c r="Y31" s="11">
        <f>ROUND('Vendas de Veículos'!Y33*(1-'Frota Nacional 2024'!Y$21),0)</f>
        <v>1446</v>
      </c>
      <c r="Z31" s="11">
        <f>ROUND('Vendas de Veículos'!Z33*(1-'Frota Nacional 2024'!Z$21),0)</f>
        <v>1528</v>
      </c>
      <c r="AA31" s="11">
        <f>ROUND('Vendas de Veículos'!AA33*(1-'Frota Nacional 2024'!AA$21),0)</f>
        <v>1662</v>
      </c>
      <c r="AB31" s="11">
        <f>ROUND('Vendas de Veículos'!AB33*(1-'Frota Nacional 2024'!AB$21),0)</f>
        <v>1436</v>
      </c>
      <c r="AC31" s="11">
        <f>ROUND('Vendas de Veículos'!AC33*(1-'Frota Nacional 2024'!AC$21),0)</f>
        <v>1367</v>
      </c>
      <c r="AD31" s="11">
        <f>ROUND('Vendas de Veículos'!AD33*(1-'Frota Nacional 2024'!AD$21),0)</f>
        <v>1213</v>
      </c>
      <c r="AE31" s="11">
        <f>ROUND('Vendas de Veículos'!AE33*(1-'Frota Nacional 2024'!AE$21),0)</f>
        <v>1197</v>
      </c>
      <c r="AF31" s="11">
        <f>ROUND('Vendas de Veículos'!AF33*(1-'Frota Nacional 2024'!AF$21),0)</f>
        <v>1547</v>
      </c>
      <c r="AG31" s="11">
        <f>ROUND('Vendas de Veículos'!AG33*(1-'Frota Nacional 2024'!AG$21),0)</f>
        <v>1990</v>
      </c>
      <c r="AH31" s="11">
        <f>ROUND('Vendas de Veículos'!AH33*(1-'Frota Nacional 2024'!AH$21),0)</f>
        <v>2552</v>
      </c>
      <c r="AI31" s="11">
        <f>ROUND('Vendas de Veículos'!AI33*(1-'Frota Nacional 2024'!AI$21),0)</f>
        <v>3550</v>
      </c>
      <c r="AJ31" s="11">
        <f>ROUND('Vendas de Veículos'!AJ33*(1-'Frota Nacional 2024'!AJ$21),0)</f>
        <v>2801</v>
      </c>
      <c r="AK31" s="11">
        <f>ROUND('Vendas de Veículos'!AK33*(1-'Frota Nacional 2024'!AK$21),0)</f>
        <v>3210</v>
      </c>
      <c r="AL31" s="11">
        <f>ROUND('Vendas de Veículos'!AL33*(1-'Frota Nacional 2024'!AL$21),0)</f>
        <v>5772</v>
      </c>
      <c r="AM31" s="11">
        <f>ROUND('Vendas de Veículos'!AM33*(1-'Frota Nacional 2024'!AM$21),0)</f>
        <v>5040</v>
      </c>
      <c r="AN31" s="11">
        <f>ROUND('Vendas de Veículos'!AN33*(1-'Frota Nacional 2024'!AN$21),0)</f>
        <v>4495</v>
      </c>
      <c r="AO31" s="11">
        <f>ROUND('Vendas de Veículos'!AO33*(1-'Frota Nacional 2024'!AO$21),0)</f>
        <v>5320</v>
      </c>
      <c r="AP31" s="11">
        <f>ROUND('Vendas de Veículos'!AP33*(1-'Frota Nacional 2024'!AP$21),0)</f>
        <v>7841</v>
      </c>
      <c r="AQ31" s="11">
        <f>ROUND('Vendas de Veículos'!AQ33*(1-'Frota Nacional 2024'!AQ$21),0)</f>
        <v>7474</v>
      </c>
      <c r="AR31" s="11">
        <f>ROUND('Vendas de Veículos'!AR33*(1-'Frota Nacional 2024'!AR$21),0)</f>
        <v>7620</v>
      </c>
      <c r="AS31" s="11">
        <f>ROUND('Vendas de Veículos'!AS33*(1-'Frota Nacional 2024'!AS$21),0)</f>
        <v>8584</v>
      </c>
      <c r="AT31" s="11">
        <f>ROUND('Vendas de Veículos'!AT33*(1-'Frota Nacional 2024'!AT$21),0)</f>
        <v>6163</v>
      </c>
      <c r="AU31" s="11">
        <f>ROUND('Vendas de Veículos'!AU33*(1-'Frota Nacional 2024'!AU$21),0)</f>
        <v>10144</v>
      </c>
      <c r="AV31" s="11">
        <f>ROUND('Vendas de Veículos'!AV33*(1-'Frota Nacional 2024'!AV$21),0)</f>
        <v>1091</v>
      </c>
      <c r="AW31" s="11">
        <f>ROUND('Vendas de Veículos'!AW33*(1-'Frota Nacional 2024'!AW$21),0)</f>
        <v>1135</v>
      </c>
      <c r="AX31" s="11">
        <f>ROUND('Vendas de Veículos'!AX33*(1-'Frota Nacional 2024'!AX$21),0)</f>
        <v>12342</v>
      </c>
      <c r="AY31" s="11">
        <f>ROUND('Vendas de Veículos'!AY33*(1-'Frota Nacional 2024'!AY$21),0)</f>
        <v>12579</v>
      </c>
      <c r="AZ31" s="11">
        <f>ROUND('Vendas de Veículos'!AZ33*(1-'Frota Nacional 2024'!AZ$21),0)</f>
        <v>11766</v>
      </c>
      <c r="BA31" s="11">
        <f>ROUND('Vendas de Veículos'!BA33*(1-'Frota Nacional 2024'!BA$21),0)</f>
        <v>15607</v>
      </c>
      <c r="BB31" s="11">
        <f>ROUND('Vendas de Veículos'!BB33*(1-'Frota Nacional 2024'!BB$21),0)</f>
        <v>18993</v>
      </c>
      <c r="BC31" s="11">
        <f>ROUND('Vendas de Veículos'!BC33*(1-'Frota Nacional 2024'!BC$21),0)</f>
        <v>22991</v>
      </c>
      <c r="BD31" s="11">
        <f>ROUND('Vendas de Veículos'!BD33*(1-'Frota Nacional 2024'!BD$21),0)</f>
        <v>19818</v>
      </c>
      <c r="BE31" s="11">
        <f>ROUND('Vendas de Veículos'!BE33*(1-'Frota Nacional 2024'!BE$21),0)</f>
        <v>25530</v>
      </c>
      <c r="BF31" s="11">
        <f>ROUND('Vendas de Veículos'!BF33*(1-'Frota Nacional 2024'!BF$21),0)</f>
        <v>31805</v>
      </c>
      <c r="BG31" s="11">
        <f>ROUND('Vendas de Veículos'!BG33*(1-'Frota Nacional 2024'!BG$21),0)</f>
        <v>2683</v>
      </c>
      <c r="BH31" s="11">
        <f>ROUND('Vendas de Veículos'!BH33*(1-'Frota Nacional 2024'!BH$21),0)</f>
        <v>3120</v>
      </c>
      <c r="BI31" s="11">
        <f>ROUND('Vendas de Veículos'!BI33*(1-'Frota Nacional 2024'!BI$21),0)</f>
        <v>26481</v>
      </c>
      <c r="BJ31" s="11">
        <f>ROUND('Vendas de Veículos'!BJ33*(1-'Frota Nacional 2024'!BJ$21),0)</f>
        <v>16334</v>
      </c>
      <c r="BK31" s="11">
        <f>ROUND('Vendas de Veículos'!BK33*(1-'Frota Nacional 2024'!BK$21),0)</f>
        <v>10935</v>
      </c>
      <c r="BL31" s="11">
        <f>ROUND('Vendas de Veículos'!BL33*(1-'Frota Nacional 2024'!BL$21),0)</f>
        <v>11600</v>
      </c>
      <c r="BM31" s="11">
        <f>ROUND('Vendas de Veículos'!BM33*(1-'Frota Nacional 2024'!BM$21),0)</f>
        <v>14945</v>
      </c>
      <c r="BN31" s="11">
        <f>ROUND('Vendas de Veículos'!BN33*(1-'Frota Nacional 2024'!BN$21),0)</f>
        <v>20781</v>
      </c>
      <c r="BO31" s="11">
        <f>ROUND('Vendas de Veículos'!BO33*(1-'Frota Nacional 2024'!BO$21),0)</f>
        <v>13874</v>
      </c>
      <c r="BP31" s="11">
        <f>ROUND('Vendas de Veículos'!BP33*(1-'Frota Nacional 2024'!BP$21),0)</f>
        <v>1401</v>
      </c>
      <c r="BQ31" s="11">
        <f>ROUND('Vendas de Veículos'!BQ33*(1-'Frota Nacional 2024'!BQ$21),0)</f>
        <v>17303</v>
      </c>
      <c r="BR31" s="11">
        <f>ROUND('Vendas de Veículos'!BR33*(1-'Frota Nacional 2024'!BR$21),0)</f>
        <v>18476</v>
      </c>
      <c r="BS31" s="11">
        <f>ROUND('Vendas de Veículos'!BS33*(1-'Frota Nacional 2024'!BS$21),0)</f>
        <v>19849</v>
      </c>
    </row>
    <row r="32" spans="2:71" x14ac:dyDescent="0.35">
      <c r="B32" s="2"/>
      <c r="C32" s="3" t="s">
        <v>40</v>
      </c>
      <c r="D32" s="7">
        <f>EXP(-EXP($G$3+$I$3*($D$1-D4)))</f>
        <v>0.99940639525693675</v>
      </c>
      <c r="E32" s="7">
        <f t="shared" ref="E32:BP32" si="2">EXP(-EXP($G$3+$I$3*($D$1-E4)))</f>
        <v>0.99931926704348506</v>
      </c>
      <c r="F32" s="7">
        <f t="shared" si="2"/>
        <v>0.99921935530636385</v>
      </c>
      <c r="G32" s="7">
        <f t="shared" si="2"/>
        <v>0.99910478601066999</v>
      </c>
      <c r="H32" s="7">
        <f t="shared" si="2"/>
        <v>0.99897341088848524</v>
      </c>
      <c r="I32" s="7">
        <f t="shared" si="2"/>
        <v>0.9988227674659691</v>
      </c>
      <c r="J32" s="7">
        <f t="shared" si="2"/>
        <v>0.99865003331325297</v>
      </c>
      <c r="K32" s="7">
        <f t="shared" si="2"/>
        <v>0.99845197369778238</v>
      </c>
      <c r="L32" s="7">
        <f t="shared" si="2"/>
        <v>0.99822488171051615</v>
      </c>
      <c r="M32" s="7">
        <f t="shared" si="2"/>
        <v>0.99796450980966256</v>
      </c>
      <c r="N32" s="7">
        <f t="shared" si="2"/>
        <v>0.99766599158730629</v>
      </c>
      <c r="O32" s="7">
        <f t="shared" si="2"/>
        <v>0.99732375240937732</v>
      </c>
      <c r="P32" s="7">
        <f t="shared" si="2"/>
        <v>0.99693140740815389</v>
      </c>
      <c r="Q32" s="7">
        <f t="shared" si="2"/>
        <v>0.99648164511846049</v>
      </c>
      <c r="R32" s="7">
        <f t="shared" si="2"/>
        <v>0.99596609484402432</v>
      </c>
      <c r="S32" s="7">
        <f t="shared" si="2"/>
        <v>0.99537517562002886</v>
      </c>
      <c r="T32" s="7">
        <f t="shared" si="2"/>
        <v>0.99469792440381699</v>
      </c>
      <c r="U32" s="7">
        <f t="shared" si="2"/>
        <v>0.99392180088165549</v>
      </c>
      <c r="V32" s="7">
        <f t="shared" si="2"/>
        <v>0.99303246603143258</v>
      </c>
      <c r="W32" s="7">
        <f t="shared" si="2"/>
        <v>0.99201353133813563</v>
      </c>
      <c r="X32" s="7">
        <f t="shared" si="2"/>
        <v>0.99084627533411584</v>
      </c>
      <c r="Y32" s="7">
        <f t="shared" si="2"/>
        <v>0.98950932394817137</v>
      </c>
      <c r="Z32" s="7">
        <f t="shared" si="2"/>
        <v>0.98797829102238655</v>
      </c>
      <c r="AA32" s="7">
        <f t="shared" si="2"/>
        <v>0.98622537532904997</v>
      </c>
      <c r="AB32" s="7">
        <f t="shared" si="2"/>
        <v>0.98421891053992383</v>
      </c>
      <c r="AC32" s="7">
        <f t="shared" si="2"/>
        <v>0.98192286493078851</v>
      </c>
      <c r="AD32" s="7">
        <f t="shared" si="2"/>
        <v>0.97929628823019488</v>
      </c>
      <c r="AE32" s="7">
        <f t="shared" si="2"/>
        <v>0.97629270405320667</v>
      </c>
      <c r="AF32" s="7">
        <f t="shared" si="2"/>
        <v>0.97285944794128898</v>
      </c>
      <c r="AG32" s="7">
        <f t="shared" si="2"/>
        <v>0.96893695334056984</v>
      </c>
      <c r="AH32" s="7">
        <f t="shared" si="2"/>
        <v>0.96445799112211872</v>
      </c>
      <c r="AI32" s="7">
        <f t="shared" si="2"/>
        <v>0.95934687276509312</v>
      </c>
      <c r="AJ32" s="7">
        <f t="shared" si="2"/>
        <v>0.95351863343533205</v>
      </c>
      <c r="AK32" s="7">
        <f t="shared" si="2"/>
        <v>0.94687821931546456</v>
      </c>
      <c r="AL32" s="7">
        <f t="shared" si="2"/>
        <v>0.93931971416360571</v>
      </c>
      <c r="AM32" s="7">
        <f t="shared" si="2"/>
        <v>0.93072565374119087</v>
      </c>
      <c r="AN32" s="7">
        <f t="shared" si="2"/>
        <v>0.92096649403535658</v>
      </c>
      <c r="AO32" s="7">
        <f t="shared" si="2"/>
        <v>0.90990032066991677</v>
      </c>
      <c r="AP32" s="7">
        <f t="shared" si="2"/>
        <v>0.89737291300825173</v>
      </c>
      <c r="AQ32" s="7">
        <f t="shared" si="2"/>
        <v>0.88321830740738239</v>
      </c>
      <c r="AR32" s="7">
        <f t="shared" si="2"/>
        <v>0.86726003961592757</v>
      </c>
      <c r="AS32" s="7">
        <f t="shared" si="2"/>
        <v>0.84931328534446748</v>
      </c>
      <c r="AT32" s="7">
        <f t="shared" si="2"/>
        <v>0.82918815822840697</v>
      </c>
      <c r="AU32" s="7">
        <f t="shared" si="2"/>
        <v>0.80669446150818402</v>
      </c>
      <c r="AV32" s="7">
        <f t="shared" si="2"/>
        <v>0.78164821684245012</v>
      </c>
      <c r="AW32" s="7">
        <f t="shared" si="2"/>
        <v>0.75388030021795338</v>
      </c>
      <c r="AX32" s="7">
        <f t="shared" si="2"/>
        <v>0.7232474858644018</v>
      </c>
      <c r="AY32" s="7">
        <f t="shared" si="2"/>
        <v>0.68964611413565224</v>
      </c>
      <c r="AZ32" s="7">
        <f t="shared" si="2"/>
        <v>0.65302843296223179</v>
      </c>
      <c r="BA32" s="7">
        <f t="shared" si="2"/>
        <v>0.61342138540010138</v>
      </c>
      <c r="BB32" s="7">
        <f t="shared" si="2"/>
        <v>0.57094719884623257</v>
      </c>
      <c r="BC32" s="7">
        <f t="shared" si="2"/>
        <v>0.52584455356868054</v>
      </c>
      <c r="BD32" s="7">
        <f t="shared" si="2"/>
        <v>0.47848836957560087</v>
      </c>
      <c r="BE32" s="7">
        <f t="shared" si="2"/>
        <v>0.42940539280525503</v>
      </c>
      <c r="BF32" s="7">
        <f t="shared" si="2"/>
        <v>0.37928189159250653</v>
      </c>
      <c r="BG32" s="7">
        <f t="shared" si="2"/>
        <v>0.32895909195614254</v>
      </c>
      <c r="BH32" s="7">
        <f t="shared" si="2"/>
        <v>0.2794117931754857</v>
      </c>
      <c r="BI32" s="7">
        <f t="shared" si="2"/>
        <v>0.23170631579006803</v>
      </c>
      <c r="BJ32" s="7">
        <f t="shared" si="2"/>
        <v>0.18693596978845631</v>
      </c>
      <c r="BK32" s="7">
        <f t="shared" si="2"/>
        <v>0.14613588994476942</v>
      </c>
      <c r="BL32" s="7">
        <f t="shared" si="2"/>
        <v>0.11018429293770678</v>
      </c>
      <c r="BM32" s="7">
        <f t="shared" si="2"/>
        <v>7.9703225387389706E-2</v>
      </c>
      <c r="BN32" s="7">
        <f t="shared" si="2"/>
        <v>5.4977075811719761E-2</v>
      </c>
      <c r="BO32" s="7">
        <f t="shared" si="2"/>
        <v>3.5909126302346613E-2</v>
      </c>
      <c r="BP32" s="7">
        <f t="shared" si="2"/>
        <v>2.203272632438022E-2</v>
      </c>
      <c r="BQ32" s="7">
        <f>EXP(-EXP($G$3+$I$3*($D$1-BQ4)))</f>
        <v>1.2582994808545227E-2</v>
      </c>
      <c r="BR32" s="7">
        <f>EXP(-EXP($G$3+$I$3*($D$1-BR4)))</f>
        <v>6.618793365645346E-3</v>
      </c>
      <c r="BS32" s="7">
        <f>EXP(-EXP($G$3+$I$3*($D$1-BS4)))</f>
        <v>3.168165149053243E-3</v>
      </c>
    </row>
    <row r="33" spans="2:71" x14ac:dyDescent="0.35">
      <c r="B33" s="24" t="s">
        <v>36</v>
      </c>
      <c r="C33" s="24" t="s">
        <v>37</v>
      </c>
      <c r="D33" s="25">
        <f>ROUND('Vendas de Veículos'!D35*(1-'Frota Nacional 2024'!D$32),0)</f>
        <v>0</v>
      </c>
      <c r="E33" s="25">
        <f>ROUND('Vendas de Veículos'!E35*(1-'Frota Nacional 2024'!E$32),0)</f>
        <v>0</v>
      </c>
      <c r="F33" s="25">
        <f>ROUND('Vendas de Veículos'!F35*(1-'Frota Nacional 2024'!F$32),0)</f>
        <v>0</v>
      </c>
      <c r="G33" s="25">
        <f>ROUND('Vendas de Veículos'!G35*(1-'Frota Nacional 2024'!G$32),0)</f>
        <v>0</v>
      </c>
      <c r="H33" s="25">
        <f>ROUND('Vendas de Veículos'!H35*(1-'Frota Nacional 2024'!H$32),0)</f>
        <v>0</v>
      </c>
      <c r="I33" s="25">
        <f>ROUND('Vendas de Veículos'!I35*(1-'Frota Nacional 2024'!I$32),0)</f>
        <v>0</v>
      </c>
      <c r="J33" s="25">
        <f>ROUND('Vendas de Veículos'!J35*(1-'Frota Nacional 2024'!J$32),0)</f>
        <v>0</v>
      </c>
      <c r="K33" s="25">
        <f>ROUND('Vendas de Veículos'!K35*(1-'Frota Nacional 2024'!K$32),0)</f>
        <v>0</v>
      </c>
      <c r="L33" s="25">
        <f>ROUND('Vendas de Veículos'!L35*(1-'Frota Nacional 2024'!L$32),0)</f>
        <v>0</v>
      </c>
      <c r="M33" s="25">
        <f>ROUND('Vendas de Veículos'!M35*(1-'Frota Nacional 2024'!M$32),0)</f>
        <v>0</v>
      </c>
      <c r="N33" s="25">
        <f>ROUND('Vendas de Veículos'!N35*(1-'Frota Nacional 2024'!N$32),0)</f>
        <v>0</v>
      </c>
      <c r="O33" s="25">
        <f>ROUND('Vendas de Veículos'!O35*(1-'Frota Nacional 2024'!O$32),0)</f>
        <v>0</v>
      </c>
      <c r="P33" s="25">
        <f>ROUND('Vendas de Veículos'!P35*(1-'Frota Nacional 2024'!P$32),0)</f>
        <v>0</v>
      </c>
      <c r="Q33" s="25">
        <f>ROUND('Vendas de Veículos'!Q35*(1-'Frota Nacional 2024'!Q$32),0)</f>
        <v>0</v>
      </c>
      <c r="R33" s="25">
        <f>ROUND('Vendas de Veículos'!R35*(1-'Frota Nacional 2024'!R$32),0)</f>
        <v>0</v>
      </c>
      <c r="S33" s="25">
        <f>ROUND('Vendas de Veículos'!S35*(1-'Frota Nacional 2024'!S$32),0)</f>
        <v>0</v>
      </c>
      <c r="T33" s="25">
        <f>ROUND('Vendas de Veículos'!T35*(1-'Frota Nacional 2024'!T$32),0)</f>
        <v>0</v>
      </c>
      <c r="U33" s="25">
        <f>ROUND('Vendas de Veículos'!U35*(1-'Frota Nacional 2024'!U$32),0)</f>
        <v>0</v>
      </c>
      <c r="V33" s="25">
        <f>ROUND('Vendas de Veículos'!V35*(1-'Frota Nacional 2024'!V$32),0)</f>
        <v>0</v>
      </c>
      <c r="W33" s="25">
        <f>ROUND('Vendas de Veículos'!W35*(1-'Frota Nacional 2024'!W$32),0)</f>
        <v>20</v>
      </c>
      <c r="X33" s="25">
        <f>ROUND('Vendas de Veículos'!X35*(1-'Frota Nacional 2024'!X$32),0)</f>
        <v>272</v>
      </c>
      <c r="Y33" s="25">
        <f>ROUND('Vendas de Veículos'!Y35*(1-'Frota Nacional 2024'!Y$32),0)</f>
        <v>338</v>
      </c>
      <c r="Z33" s="25">
        <f>ROUND('Vendas de Veículos'!Z35*(1-'Frota Nacional 2024'!Z$32),0)</f>
        <v>629</v>
      </c>
      <c r="AA33" s="25">
        <f>ROUND('Vendas de Veículos'!AA35*(1-'Frota Nacional 2024'!AA$32),0)</f>
        <v>1079</v>
      </c>
      <c r="AB33" s="25">
        <f>ROUND('Vendas de Veículos'!AB35*(1-'Frota Nacional 2024'!AB$32),0)</f>
        <v>1809</v>
      </c>
      <c r="AC33" s="25">
        <f>ROUND('Vendas de Veículos'!AC35*(1-'Frota Nacional 2024'!AC$32),0)</f>
        <v>3001</v>
      </c>
      <c r="AD33" s="25">
        <f>ROUND('Vendas de Veículos'!AD35*(1-'Frota Nacional 2024'!AD$32),0)</f>
        <v>3903</v>
      </c>
      <c r="AE33" s="25">
        <f>ROUND('Vendas de Veículos'!AE35*(1-'Frota Nacional 2024'!AE$32),0)</f>
        <v>3077</v>
      </c>
      <c r="AF33" s="25">
        <f>ROUND('Vendas de Veículos'!AF35*(1-'Frota Nacional 2024'!AF$32),0)</f>
        <v>3163</v>
      </c>
      <c r="AG33" s="25">
        <f>ROUND('Vendas de Veículos'!AG35*(1-'Frota Nacional 2024'!AG$32),0)</f>
        <v>3576</v>
      </c>
      <c r="AH33" s="25">
        <f>ROUND('Vendas de Veículos'!AH35*(1-'Frota Nacional 2024'!AH$32),0)</f>
        <v>4669</v>
      </c>
      <c r="AI33" s="25">
        <f>ROUND('Vendas de Veículos'!AI35*(1-'Frota Nacional 2024'!AI$32),0)</f>
        <v>5597</v>
      </c>
      <c r="AJ33" s="25">
        <f>ROUND('Vendas de Veículos'!AJ35*(1-'Frota Nacional 2024'!AJ$32),0)</f>
        <v>6537</v>
      </c>
      <c r="AK33" s="25">
        <f>ROUND('Vendas de Veículos'!AK35*(1-'Frota Nacional 2024'!AK$32),0)</f>
        <v>6546</v>
      </c>
      <c r="AL33" s="25">
        <f>ROUND('Vendas de Veículos'!AL35*(1-'Frota Nacional 2024'!AL$32),0)</f>
        <v>5832</v>
      </c>
      <c r="AM33" s="25">
        <f>ROUND('Vendas de Veículos'!AM35*(1-'Frota Nacional 2024'!AM$32),0)</f>
        <v>8671</v>
      </c>
      <c r="AN33" s="25">
        <f>ROUND('Vendas de Veículos'!AN35*(1-'Frota Nacional 2024'!AN$32),0)</f>
        <v>5452</v>
      </c>
      <c r="AO33" s="25">
        <f>ROUND('Vendas de Veículos'!AO35*(1-'Frota Nacional 2024'!AO$32),0)</f>
        <v>11454</v>
      </c>
      <c r="AP33" s="25">
        <f>ROUND('Vendas de Veículos'!AP35*(1-'Frota Nacional 2024'!AP$32),0)</f>
        <v>21362</v>
      </c>
      <c r="AQ33" s="25">
        <f>ROUND('Vendas de Veículos'!AQ35*(1-'Frota Nacional 2024'!AQ$32),0)</f>
        <v>33770</v>
      </c>
      <c r="AR33" s="25">
        <f>ROUND('Vendas de Veículos'!AR35*(1-'Frota Nacional 2024'!AR$32),0)</f>
        <v>49141</v>
      </c>
      <c r="AS33" s="25">
        <f>ROUND('Vendas de Veículos'!AS35*(1-'Frota Nacional 2024'!AS$32),0)</f>
        <v>67995</v>
      </c>
      <c r="AT33" s="25">
        <f>ROUND('Vendas de Veículos'!AT35*(1-'Frota Nacional 2024'!AT$32),0)</f>
        <v>91670</v>
      </c>
      <c r="AU33" s="25">
        <f>ROUND('Vendas de Veículos'!AU35*(1-'Frota Nacional 2024'!AU$32),0)</f>
        <v>120257</v>
      </c>
      <c r="AV33" s="25">
        <f>ROUND('Vendas de Veículos'!AV35*(1-'Frota Nacional 2024'!AV$32),0)</f>
        <v>154495</v>
      </c>
      <c r="AW33" s="25">
        <f>ROUND('Vendas de Veículos'!AW35*(1-'Frota Nacional 2024'!AW$32),0)</f>
        <v>195170</v>
      </c>
      <c r="AX33" s="25">
        <f>ROUND('Vendas de Veículos'!AX35*(1-'Frota Nacional 2024'!AX$32),0)</f>
        <v>228422</v>
      </c>
      <c r="AY33" s="25">
        <f>ROUND('Vendas de Veículos'!AY35*(1-'Frota Nacional 2024'!AY$32),0)</f>
        <v>272525</v>
      </c>
      <c r="AZ33" s="25">
        <f>ROUND('Vendas de Veículos'!AZ35*(1-'Frota Nacional 2024'!AZ$32),0)</f>
        <v>349446</v>
      </c>
      <c r="BA33" s="25">
        <f>ROUND('Vendas de Veículos'!BA35*(1-'Frota Nacional 2024'!BA$32),0)</f>
        <v>491018</v>
      </c>
      <c r="BB33" s="25">
        <f>ROUND('Vendas de Veículos'!BB35*(1-'Frota Nacional 2024'!BB$32),0)</f>
        <v>727037</v>
      </c>
      <c r="BC33" s="25">
        <f>ROUND('Vendas de Veículos'!BC35*(1-'Frota Nacional 2024'!BC$32),0)</f>
        <v>913014</v>
      </c>
      <c r="BD33" s="25">
        <f>ROUND('Vendas de Veículos'!BD35*(1-'Frota Nacional 2024'!BD$32),0)</f>
        <v>839451</v>
      </c>
      <c r="BE33" s="25">
        <f>ROUND('Vendas de Veículos'!BE35*(1-'Frota Nacional 2024'!BE$32),0)</f>
        <v>1029639</v>
      </c>
      <c r="BF33" s="25">
        <f>ROUND('Vendas de Veículos'!BF35*(1-'Frota Nacional 2024'!BF$32),0)</f>
        <v>1204530</v>
      </c>
      <c r="BG33" s="25">
        <f>ROUND('Vendas de Veículos'!BG35*(1-'Frota Nacional 2024'!BG$32),0)</f>
        <v>1098758</v>
      </c>
      <c r="BH33" s="25">
        <f>ROUND('Vendas de Veículos'!BH35*(1-'Frota Nacional 2024'!BH$32),0)</f>
        <v>1092103</v>
      </c>
      <c r="BI33" s="25">
        <f>ROUND('Vendas de Veículos'!BI35*(1-'Frota Nacional 2024'!BI$32),0)</f>
        <v>1098385</v>
      </c>
      <c r="BJ33" s="25">
        <f>ROUND('Vendas de Veículos'!BJ35*(1-'Frota Nacional 2024'!BJ$32),0)</f>
        <v>995676</v>
      </c>
      <c r="BK33" s="25">
        <f>ROUND('Vendas de Veículos'!BK35*(1-'Frota Nacional 2024'!BK$32),0)</f>
        <v>768301</v>
      </c>
      <c r="BL33" s="25">
        <f>ROUND('Vendas de Veículos'!BL35*(1-'Frota Nacional 2024'!BL$32),0)</f>
        <v>757245</v>
      </c>
      <c r="BM33" s="25">
        <f>ROUND('Vendas de Veículos'!BM35*(1-'Frota Nacional 2024'!BM$32),0)</f>
        <v>865178</v>
      </c>
      <c r="BN33" s="25">
        <f>ROUND('Vendas de Veículos'!BN35*(1-'Frota Nacional 2024'!BN$32),0)</f>
        <v>1018011</v>
      </c>
      <c r="BO33" s="25">
        <f>ROUND('Vendas de Veículos'!BO35*(1-'Frota Nacional 2024'!BO$32),0)</f>
        <v>882295</v>
      </c>
      <c r="BP33" s="25">
        <f>ROUND('Vendas de Veículos'!BP35*(1-'Frota Nacional 2024'!BP$32),0)</f>
        <v>1131289</v>
      </c>
      <c r="BQ33" s="25">
        <f>ROUND('Vendas de Veículos'!BQ35*(1-'Frota Nacional 2024'!BQ$32),0)</f>
        <v>1344804</v>
      </c>
      <c r="BR33" s="25">
        <f>ROUND('Vendas de Veículos'!BR35*(1-'Frota Nacional 2024'!BR$32),0)</f>
        <v>1393514</v>
      </c>
      <c r="BS33" s="25">
        <f>ROUND('Vendas de Veículos'!BS35*(1-'Frota Nacional 2024'!BS$32),0)</f>
        <v>1440306</v>
      </c>
    </row>
    <row r="34" spans="2:71" x14ac:dyDescent="0.35">
      <c r="B34" s="24" t="s">
        <v>36</v>
      </c>
      <c r="C34" s="24" t="s">
        <v>10</v>
      </c>
      <c r="D34" s="26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>
        <f>ROUND('Vendas de Veículos'!W36*(1-'Frota Nacional 2024'!W$32),0)</f>
        <v>20</v>
      </c>
      <c r="X34" s="25">
        <f>ROUND('Vendas de Veículos'!X36*(1-'Frota Nacional 2024'!X$32),0)</f>
        <v>272</v>
      </c>
      <c r="Y34" s="25">
        <f>ROUND('Vendas de Veículos'!Y36*(1-'Frota Nacional 2024'!Y$32),0)</f>
        <v>338</v>
      </c>
      <c r="Z34" s="25">
        <f>ROUND('Vendas de Veículos'!Z36*(1-'Frota Nacional 2024'!Z$32),0)</f>
        <v>629</v>
      </c>
      <c r="AA34" s="25">
        <f>ROUND('Vendas de Veículos'!AA36*(1-'Frota Nacional 2024'!AA$32),0)</f>
        <v>1079</v>
      </c>
      <c r="AB34" s="25">
        <f>ROUND('Vendas de Veículos'!AB36*(1-'Frota Nacional 2024'!AB$32),0)</f>
        <v>1809</v>
      </c>
      <c r="AC34" s="25">
        <f>ROUND('Vendas de Veículos'!AC36*(1-'Frota Nacional 2024'!AC$32),0)</f>
        <v>3001</v>
      </c>
      <c r="AD34" s="25">
        <f>ROUND('Vendas de Veículos'!AD36*(1-'Frota Nacional 2024'!AD$32),0)</f>
        <v>3903</v>
      </c>
      <c r="AE34" s="25">
        <f>ROUND('Vendas de Veículos'!AE36*(1-'Frota Nacional 2024'!AE$32),0)</f>
        <v>3077</v>
      </c>
      <c r="AF34" s="25">
        <f>ROUND('Vendas de Veículos'!AF36*(1-'Frota Nacional 2024'!AF$32),0)</f>
        <v>3163</v>
      </c>
      <c r="AG34" s="25">
        <f>ROUND('Vendas de Veículos'!AG36*(1-'Frota Nacional 2024'!AG$32),0)</f>
        <v>3576</v>
      </c>
      <c r="AH34" s="25">
        <f>ROUND('Vendas de Veículos'!AH36*(1-'Frota Nacional 2024'!AH$32),0)</f>
        <v>4669</v>
      </c>
      <c r="AI34" s="25">
        <f>ROUND('Vendas de Veículos'!AI36*(1-'Frota Nacional 2024'!AI$32),0)</f>
        <v>5597</v>
      </c>
      <c r="AJ34" s="25">
        <f>ROUND('Vendas de Veículos'!AJ36*(1-'Frota Nacional 2024'!AJ$32),0)</f>
        <v>6537</v>
      </c>
      <c r="AK34" s="25">
        <f>ROUND('Vendas de Veículos'!AK36*(1-'Frota Nacional 2024'!AK$32),0)</f>
        <v>6546</v>
      </c>
      <c r="AL34" s="25">
        <f>ROUND('Vendas de Veículos'!AL36*(1-'Frota Nacional 2024'!AL$32),0)</f>
        <v>5832</v>
      </c>
      <c r="AM34" s="25">
        <f>ROUND('Vendas de Veículos'!AM36*(1-'Frota Nacional 2024'!AM$32),0)</f>
        <v>8671</v>
      </c>
      <c r="AN34" s="25">
        <f>ROUND('Vendas de Veículos'!AN36*(1-'Frota Nacional 2024'!AN$32),0)</f>
        <v>5452</v>
      </c>
      <c r="AO34" s="25">
        <f>ROUND('Vendas de Veículos'!AO36*(1-'Frota Nacional 2024'!AO$32),0)</f>
        <v>11454</v>
      </c>
      <c r="AP34" s="25">
        <f>ROUND('Vendas de Veículos'!AP36*(1-'Frota Nacional 2024'!AP$32),0)</f>
        <v>21362</v>
      </c>
      <c r="AQ34" s="25">
        <f>ROUND('Vendas de Veículos'!AQ36*(1-'Frota Nacional 2024'!AQ$32),0)</f>
        <v>33770</v>
      </c>
      <c r="AR34" s="25">
        <f>ROUND('Vendas de Veículos'!AR36*(1-'Frota Nacional 2024'!AR$32),0)</f>
        <v>49141</v>
      </c>
      <c r="AS34" s="25">
        <f>ROUND('Vendas de Veículos'!AS36*(1-'Frota Nacional 2024'!AS$32),0)</f>
        <v>67995</v>
      </c>
      <c r="AT34" s="25">
        <f>ROUND('Vendas de Veículos'!AT36*(1-'Frota Nacional 2024'!AT$32),0)</f>
        <v>91670</v>
      </c>
      <c r="AU34" s="25">
        <f>ROUND('Vendas de Veículos'!AU36*(1-'Frota Nacional 2024'!AU$32),0)</f>
        <v>120257</v>
      </c>
      <c r="AV34" s="25">
        <f>ROUND('Vendas de Veículos'!AV36*(1-'Frota Nacional 2024'!AV$32),0)</f>
        <v>154495</v>
      </c>
      <c r="AW34" s="25">
        <f>ROUND('Vendas de Veículos'!AW36*(1-'Frota Nacional 2024'!AW$32),0)</f>
        <v>195170</v>
      </c>
      <c r="AX34" s="25">
        <f>ROUND('Vendas de Veículos'!AX36*(1-'Frota Nacional 2024'!AX$32),0)</f>
        <v>228422</v>
      </c>
      <c r="AY34" s="25">
        <f>ROUND('Vendas de Veículos'!AY36*(1-'Frota Nacional 2024'!AY$32),0)</f>
        <v>272525</v>
      </c>
      <c r="AZ34" s="25">
        <f>ROUND('Vendas de Veículos'!AZ36*(1-'Frota Nacional 2024'!AZ$32),0)</f>
        <v>349446</v>
      </c>
      <c r="BA34" s="25">
        <f>ROUND('Vendas de Veículos'!BA36*(1-'Frota Nacional 2024'!BA$32),0)</f>
        <v>491018</v>
      </c>
      <c r="BB34" s="25">
        <f>ROUND('Vendas de Veículos'!BB36*(1-'Frota Nacional 2024'!BB$32),0)</f>
        <v>727037</v>
      </c>
      <c r="BC34" s="25">
        <f>ROUND('Vendas de Veículos'!BC36*(1-'Frota Nacional 2024'!BC$32),0)</f>
        <v>913014</v>
      </c>
      <c r="BD34" s="25">
        <f>ROUND('Vendas de Veículos'!BD36*(1-'Frota Nacional 2024'!BD$32),0)</f>
        <v>755506</v>
      </c>
      <c r="BE34" s="25">
        <f>ROUND('Vendas de Veículos'!BE36*(1-'Frota Nacional 2024'!BE$32),0)</f>
        <v>823711</v>
      </c>
      <c r="BF34" s="25">
        <f>ROUND('Vendas de Veículos'!BF36*(1-'Frota Nacional 2024'!BF$32),0)</f>
        <v>843171</v>
      </c>
      <c r="BG34" s="25">
        <f>ROUND('Vendas de Veículos'!BG36*(1-'Frota Nacional 2024'!BG$32),0)</f>
        <v>659255</v>
      </c>
      <c r="BH34" s="25">
        <f>ROUND('Vendas de Veículos'!BH36*(1-'Frota Nacional 2024'!BH$32),0)</f>
        <v>515179</v>
      </c>
      <c r="BI34" s="25">
        <f>ROUND('Vendas de Veículos'!BI36*(1-'Frota Nacional 2024'!BI$32),0)</f>
        <v>518143</v>
      </c>
      <c r="BJ34" s="25">
        <f>ROUND('Vendas de Veículos'!BJ36*(1-'Frota Nacional 2024'!BJ$32),0)</f>
        <v>469492</v>
      </c>
      <c r="BK34" s="25">
        <f>ROUND('Vendas de Veículos'!BK36*(1-'Frota Nacional 2024'!BK$32),0)</f>
        <v>362125</v>
      </c>
      <c r="BL34" s="25">
        <f>ROUND('Vendas de Veículos'!BL36*(1-'Frota Nacional 2024'!BL$32),0)</f>
        <v>357217</v>
      </c>
      <c r="BM34" s="25">
        <f>ROUND('Vendas de Veículos'!BM36*(1-'Frota Nacional 2024'!BM$32),0)</f>
        <v>406711</v>
      </c>
      <c r="BN34" s="25">
        <f>ROUND('Vendas de Veículos'!BN36*(1-'Frota Nacional 2024'!BN$32),0)</f>
        <v>458105</v>
      </c>
      <c r="BO34" s="25">
        <f>ROUND('Vendas de Veículos'!BO36*(1-'Frota Nacional 2024'!BO$32),0)</f>
        <v>370564</v>
      </c>
      <c r="BP34" s="25">
        <f>ROUND('Vendas de Veículos'!BP36*(1-'Frota Nacional 2024'!BP$32),0)</f>
        <v>434467</v>
      </c>
      <c r="BQ34" s="25">
        <f>ROUND('Vendas de Veículos'!BQ36*(1-'Frota Nacional 2024'!BQ$32),0)</f>
        <v>516466</v>
      </c>
      <c r="BR34" s="25">
        <f>ROUND('Vendas de Veículos'!BR36*(1-'Frota Nacional 2024'!BR$32),0)</f>
        <v>532322</v>
      </c>
      <c r="BS34" s="25">
        <f>ROUND('Vendas de Veículos'!BS36*(1-'Frota Nacional 2024'!BS$32),0)</f>
        <v>548756</v>
      </c>
    </row>
    <row r="35" spans="2:71" x14ac:dyDescent="0.35">
      <c r="B35" s="24" t="s">
        <v>36</v>
      </c>
      <c r="C35" s="24" t="s">
        <v>38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>
        <f>ROUND('Vendas de Veículos'!W37*(1-'Frota Nacional 2024'!W$32),0)</f>
        <v>0</v>
      </c>
      <c r="X35" s="25">
        <f>ROUND('Vendas de Veículos'!X37*(1-'Frota Nacional 2024'!X$32),0)</f>
        <v>0</v>
      </c>
      <c r="Y35" s="25">
        <f>ROUND('Vendas de Veículos'!Y37*(1-'Frota Nacional 2024'!Y$32),0)</f>
        <v>0</v>
      </c>
      <c r="Z35" s="25">
        <f>ROUND('Vendas de Veículos'!Z37*(1-'Frota Nacional 2024'!Z$32),0)</f>
        <v>0</v>
      </c>
      <c r="AA35" s="25">
        <f>ROUND('Vendas de Veículos'!AA37*(1-'Frota Nacional 2024'!AA$32),0)</f>
        <v>0</v>
      </c>
      <c r="AB35" s="25">
        <f>ROUND('Vendas de Veículos'!AB37*(1-'Frota Nacional 2024'!AB$32),0)</f>
        <v>0</v>
      </c>
      <c r="AC35" s="25">
        <f>ROUND('Vendas de Veículos'!AC37*(1-'Frota Nacional 2024'!AC$32),0)</f>
        <v>0</v>
      </c>
      <c r="AD35" s="25">
        <f>ROUND('Vendas de Veículos'!AD37*(1-'Frota Nacional 2024'!AD$32),0)</f>
        <v>0</v>
      </c>
      <c r="AE35" s="25">
        <f>ROUND('Vendas de Veículos'!AE37*(1-'Frota Nacional 2024'!AE$32),0)</f>
        <v>0</v>
      </c>
      <c r="AF35" s="25">
        <f>ROUND('Vendas de Veículos'!AF37*(1-'Frota Nacional 2024'!AF$32),0)</f>
        <v>0</v>
      </c>
      <c r="AG35" s="25">
        <f>ROUND('Vendas de Veículos'!AG37*(1-'Frota Nacional 2024'!AG$32),0)</f>
        <v>0</v>
      </c>
      <c r="AH35" s="25">
        <f>ROUND('Vendas de Veículos'!AH37*(1-'Frota Nacional 2024'!AH$32),0)</f>
        <v>0</v>
      </c>
      <c r="AI35" s="25">
        <f>ROUND('Vendas de Veículos'!AI37*(1-'Frota Nacional 2024'!AI$32),0)</f>
        <v>0</v>
      </c>
      <c r="AJ35" s="25">
        <f>ROUND('Vendas de Veículos'!AJ37*(1-'Frota Nacional 2024'!AJ$32),0)</f>
        <v>0</v>
      </c>
      <c r="AK35" s="25">
        <f>ROUND('Vendas de Veículos'!AK37*(1-'Frota Nacional 2024'!AK$32),0)</f>
        <v>0</v>
      </c>
      <c r="AL35" s="25">
        <f>ROUND('Vendas de Veículos'!AL37*(1-'Frota Nacional 2024'!AL$32),0)</f>
        <v>0</v>
      </c>
      <c r="AM35" s="25">
        <f>ROUND('Vendas de Veículos'!AM37*(1-'Frota Nacional 2024'!AM$32),0)</f>
        <v>0</v>
      </c>
      <c r="AN35" s="25">
        <f>ROUND('Vendas de Veículos'!AN37*(1-'Frota Nacional 2024'!AN$32),0)</f>
        <v>0</v>
      </c>
      <c r="AO35" s="25">
        <f>ROUND('Vendas de Veículos'!AO37*(1-'Frota Nacional 2024'!AO$32),0)</f>
        <v>0</v>
      </c>
      <c r="AP35" s="25">
        <f>ROUND('Vendas de Veículos'!AP37*(1-'Frota Nacional 2024'!AP$32),0)</f>
        <v>0</v>
      </c>
      <c r="AQ35" s="25">
        <f>ROUND('Vendas de Veículos'!AQ37*(1-'Frota Nacional 2024'!AQ$32),0)</f>
        <v>0</v>
      </c>
      <c r="AR35" s="25">
        <f>ROUND('Vendas de Veículos'!AR37*(1-'Frota Nacional 2024'!AR$32),0)</f>
        <v>0</v>
      </c>
      <c r="AS35" s="25">
        <f>ROUND('Vendas de Veículos'!AS37*(1-'Frota Nacional 2024'!AS$32),0)</f>
        <v>0</v>
      </c>
      <c r="AT35" s="25">
        <f>ROUND('Vendas de Veículos'!AT37*(1-'Frota Nacional 2024'!AT$32),0)</f>
        <v>0</v>
      </c>
      <c r="AU35" s="25">
        <f>ROUND('Vendas de Veículos'!AU37*(1-'Frota Nacional 2024'!AU$32),0)</f>
        <v>0</v>
      </c>
      <c r="AV35" s="25">
        <f>ROUND('Vendas de Veículos'!AV37*(1-'Frota Nacional 2024'!AV$32),0)</f>
        <v>0</v>
      </c>
      <c r="AW35" s="25">
        <f>ROUND('Vendas de Veículos'!AW37*(1-'Frota Nacional 2024'!AW$32),0)</f>
        <v>0</v>
      </c>
      <c r="AX35" s="25">
        <f>ROUND('Vendas de Veículos'!AX37*(1-'Frota Nacional 2024'!AX$32),0)</f>
        <v>0</v>
      </c>
      <c r="AY35" s="25">
        <f>ROUND('Vendas de Veículos'!AY37*(1-'Frota Nacional 2024'!AY$32),0)</f>
        <v>0</v>
      </c>
      <c r="AZ35" s="25">
        <f>ROUND('Vendas de Veículos'!AZ37*(1-'Frota Nacional 2024'!AZ$32),0)</f>
        <v>0</v>
      </c>
      <c r="BA35" s="25">
        <f>ROUND('Vendas de Veículos'!BA37*(1-'Frota Nacional 2024'!BA$32),0)</f>
        <v>0</v>
      </c>
      <c r="BB35" s="25">
        <f>ROUND('Vendas de Veículos'!BB37*(1-'Frota Nacional 2024'!BB$32),0)</f>
        <v>0</v>
      </c>
      <c r="BC35" s="25">
        <f>ROUND('Vendas de Veículos'!BC37*(1-'Frota Nacional 2024'!BC$32),0)</f>
        <v>0</v>
      </c>
      <c r="BD35" s="25">
        <f>ROUND('Vendas de Veículos'!BD37*(1-'Frota Nacional 2024'!BD$32),0)</f>
        <v>83861</v>
      </c>
      <c r="BE35" s="25">
        <f>ROUND('Vendas de Veículos'!BE37*(1-'Frota Nacional 2024'!BE$32),0)</f>
        <v>205825</v>
      </c>
      <c r="BF35" s="25">
        <f>ROUND('Vendas de Veículos'!BF37*(1-'Frota Nacional 2024'!BF$32),0)</f>
        <v>361239</v>
      </c>
      <c r="BG35" s="25">
        <f>ROUND('Vendas de Veículos'!BG37*(1-'Frota Nacional 2024'!BG$32),0)</f>
        <v>439393</v>
      </c>
      <c r="BH35" s="25">
        <f>ROUND('Vendas de Veículos'!BH37*(1-'Frota Nacional 2024'!BH$32),0)</f>
        <v>576674</v>
      </c>
      <c r="BI35" s="25">
        <f>ROUND('Vendas de Veículos'!BI37*(1-'Frota Nacional 2024'!BI$32),0)</f>
        <v>579991</v>
      </c>
      <c r="BJ35" s="25">
        <f>ROUND('Vendas de Veículos'!BJ37*(1-'Frota Nacional 2024'!BJ$32),0)</f>
        <v>525757</v>
      </c>
      <c r="BK35" s="25">
        <f>ROUND('Vendas de Veículos'!BK37*(1-'Frota Nacional 2024'!BK$32),0)</f>
        <v>405694</v>
      </c>
      <c r="BL35" s="25">
        <f>ROUND('Vendas de Veículos'!BL37*(1-'Frota Nacional 2024'!BL$32),0)</f>
        <v>399401</v>
      </c>
      <c r="BM35" s="25">
        <f>ROUND('Vendas de Veículos'!BM37*(1-'Frota Nacional 2024'!BM$32),0)</f>
        <v>457547</v>
      </c>
      <c r="BN35" s="25">
        <f>ROUND('Vendas de Veículos'!BN37*(1-'Frota Nacional 2024'!BN$32),0)</f>
        <v>558684</v>
      </c>
      <c r="BO35" s="25">
        <f>ROUND('Vendas de Veículos'!BO37*(1-'Frota Nacional 2024'!BO$32),0)</f>
        <v>510583</v>
      </c>
      <c r="BP35" s="25">
        <f>ROUND('Vendas de Veículos'!BP37*(1-'Frota Nacional 2024'!BP$32),0)</f>
        <v>695236</v>
      </c>
      <c r="BQ35" s="25">
        <f>ROUND('Vendas de Veículos'!BQ37*(1-'Frota Nacional 2024'!BQ$32),0)</f>
        <v>826452</v>
      </c>
      <c r="BR35" s="25">
        <f>ROUND('Vendas de Veículos'!BR37*(1-'Frota Nacional 2024'!BR$32),0)</f>
        <v>854921</v>
      </c>
      <c r="BS35" s="25">
        <f>ROUND('Vendas de Veículos'!BS37*(1-'Frota Nacional 2024'!BS$32),0)</f>
        <v>882474</v>
      </c>
    </row>
    <row r="36" spans="2:71" x14ac:dyDescent="0.35">
      <c r="B36" s="24" t="s">
        <v>36</v>
      </c>
      <c r="C36" s="24" t="s">
        <v>39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>
        <f>ROUND('Vendas de Veículos'!W38*(1-'Frota Nacional 2024'!W$32),0)</f>
        <v>0</v>
      </c>
      <c r="X36" s="25">
        <f>ROUND('Vendas de Veículos'!X38*(1-'Frota Nacional 2024'!X$32),0)</f>
        <v>0</v>
      </c>
      <c r="Y36" s="25">
        <f>ROUND('Vendas de Veículos'!Y38*(1-'Frota Nacional 2024'!Y$32),0)</f>
        <v>0</v>
      </c>
      <c r="Z36" s="25">
        <f>ROUND('Vendas de Veículos'!Z38*(1-'Frota Nacional 2024'!Z$32),0)</f>
        <v>0</v>
      </c>
      <c r="AA36" s="25">
        <f>ROUND('Vendas de Veículos'!AA38*(1-'Frota Nacional 2024'!AA$32),0)</f>
        <v>0</v>
      </c>
      <c r="AB36" s="25">
        <f>ROUND('Vendas de Veículos'!AB38*(1-'Frota Nacional 2024'!AB$32),0)</f>
        <v>0</v>
      </c>
      <c r="AC36" s="25">
        <f>ROUND('Vendas de Veículos'!AC38*(1-'Frota Nacional 2024'!AC$32),0)</f>
        <v>0</v>
      </c>
      <c r="AD36" s="25">
        <f>ROUND('Vendas de Veículos'!AD38*(1-'Frota Nacional 2024'!AD$32),0)</f>
        <v>0</v>
      </c>
      <c r="AE36" s="25">
        <f>ROUND('Vendas de Veículos'!AE38*(1-'Frota Nacional 2024'!AE$32),0)</f>
        <v>0</v>
      </c>
      <c r="AF36" s="25">
        <f>ROUND('Vendas de Veículos'!AF38*(1-'Frota Nacional 2024'!AF$32),0)</f>
        <v>0</v>
      </c>
      <c r="AG36" s="25">
        <f>ROUND('Vendas de Veículos'!AG38*(1-'Frota Nacional 2024'!AG$32),0)</f>
        <v>0</v>
      </c>
      <c r="AH36" s="25">
        <f>ROUND('Vendas de Veículos'!AH38*(1-'Frota Nacional 2024'!AH$32),0)</f>
        <v>0</v>
      </c>
      <c r="AI36" s="25">
        <f>ROUND('Vendas de Veículos'!AI38*(1-'Frota Nacional 2024'!AI$32),0)</f>
        <v>0</v>
      </c>
      <c r="AJ36" s="25">
        <f>ROUND('Vendas de Veículos'!AJ38*(1-'Frota Nacional 2024'!AJ$32),0)</f>
        <v>0</v>
      </c>
      <c r="AK36" s="25">
        <f>ROUND('Vendas de Veículos'!AK38*(1-'Frota Nacional 2024'!AK$32),0)</f>
        <v>0</v>
      </c>
      <c r="AL36" s="25">
        <f>ROUND('Vendas de Veículos'!AL38*(1-'Frota Nacional 2024'!AL$32),0)</f>
        <v>0</v>
      </c>
      <c r="AM36" s="25">
        <f>ROUND('Vendas de Veículos'!AM38*(1-'Frota Nacional 2024'!AM$32),0)</f>
        <v>0</v>
      </c>
      <c r="AN36" s="25">
        <f>ROUND('Vendas de Veículos'!AN38*(1-'Frota Nacional 2024'!AN$32),0)</f>
        <v>0</v>
      </c>
      <c r="AO36" s="25">
        <f>ROUND('Vendas de Veículos'!AO38*(1-'Frota Nacional 2024'!AO$32),0)</f>
        <v>0</v>
      </c>
      <c r="AP36" s="25">
        <f>ROUND('Vendas de Veículos'!AP38*(1-'Frota Nacional 2024'!AP$32),0)</f>
        <v>0</v>
      </c>
      <c r="AQ36" s="25">
        <f>ROUND('Vendas de Veículos'!AQ38*(1-'Frota Nacional 2024'!AQ$32),0)</f>
        <v>0</v>
      </c>
      <c r="AR36" s="25">
        <f>ROUND('Vendas de Veículos'!AR38*(1-'Frota Nacional 2024'!AR$32),0)</f>
        <v>0</v>
      </c>
      <c r="AS36" s="25">
        <f>ROUND('Vendas de Veículos'!AS38*(1-'Frota Nacional 2024'!AS$32),0)</f>
        <v>0</v>
      </c>
      <c r="AT36" s="25">
        <f>ROUND('Vendas de Veículos'!AT38*(1-'Frota Nacional 2024'!AT$32),0)</f>
        <v>0</v>
      </c>
      <c r="AU36" s="25">
        <f>ROUND('Vendas de Veículos'!AU38*(1-'Frota Nacional 2024'!AU$32),0)</f>
        <v>0</v>
      </c>
      <c r="AV36" s="25">
        <f>ROUND('Vendas de Veículos'!AV38*(1-'Frota Nacional 2024'!AV$32),0)</f>
        <v>0</v>
      </c>
      <c r="AW36" s="25">
        <f>ROUND('Vendas de Veículos'!AW38*(1-'Frota Nacional 2024'!AW$32),0)</f>
        <v>0</v>
      </c>
      <c r="AX36" s="25">
        <f>ROUND('Vendas de Veículos'!AX38*(1-'Frota Nacional 2024'!AX$32),0)</f>
        <v>0</v>
      </c>
      <c r="AY36" s="25">
        <f>ROUND('Vendas de Veículos'!AY38*(1-'Frota Nacional 2024'!AY$32),0)</f>
        <v>0</v>
      </c>
      <c r="AZ36" s="25">
        <f>ROUND('Vendas de Veículos'!AZ38*(1-'Frota Nacional 2024'!AZ$32),0)</f>
        <v>0</v>
      </c>
      <c r="BA36" s="25">
        <f>ROUND('Vendas de Veículos'!BA38*(1-'Frota Nacional 2024'!BA$32),0)</f>
        <v>0</v>
      </c>
      <c r="BB36" s="25">
        <f>ROUND('Vendas de Veículos'!BB38*(1-'Frota Nacional 2024'!BB$32),0)</f>
        <v>0</v>
      </c>
      <c r="BC36" s="25">
        <f>ROUND('Vendas de Veículos'!BC38*(1-'Frota Nacional 2024'!BC$32),0)</f>
        <v>0</v>
      </c>
      <c r="BD36" s="25">
        <f>ROUND('Vendas de Veículos'!BD38*(1-'Frota Nacional 2024'!BD$32),0)</f>
        <v>84</v>
      </c>
      <c r="BE36" s="25">
        <f>ROUND('Vendas de Veículos'!BE38*(1-'Frota Nacional 2024'!BE$32),0)</f>
        <v>103</v>
      </c>
      <c r="BF36" s="25">
        <f>ROUND('Vendas de Veículos'!BF38*(1-'Frota Nacional 2024'!BF$32),0)</f>
        <v>120</v>
      </c>
      <c r="BG36" s="25">
        <f>ROUND('Vendas de Veículos'!BG38*(1-'Frota Nacional 2024'!BG$32),0)</f>
        <v>110</v>
      </c>
      <c r="BH36" s="25">
        <f>ROUND('Vendas de Veículos'!BH38*(1-'Frota Nacional 2024'!BH$32),0)</f>
        <v>249</v>
      </c>
      <c r="BI36" s="25">
        <f>ROUND('Vendas de Veículos'!BI38*(1-'Frota Nacional 2024'!BI$32),0)</f>
        <v>250</v>
      </c>
      <c r="BJ36" s="25">
        <f>ROUND('Vendas de Veículos'!BJ38*(1-'Frota Nacional 2024'!BJ$32),0)</f>
        <v>426</v>
      </c>
      <c r="BK36" s="25">
        <f>ROUND('Vendas de Veículos'!BK38*(1-'Frota Nacional 2024'!BK$32),0)</f>
        <v>482</v>
      </c>
      <c r="BL36" s="25">
        <f>ROUND('Vendas de Veículos'!BL38*(1-'Frota Nacional 2024'!BL$32),0)</f>
        <v>627</v>
      </c>
      <c r="BM36" s="25">
        <f>ROUND('Vendas de Veículos'!BM38*(1-'Frota Nacional 2024'!BM$32),0)</f>
        <v>920</v>
      </c>
      <c r="BN36" s="25">
        <f>ROUND('Vendas de Veículos'!BN38*(1-'Frota Nacional 2024'!BN$32),0)</f>
        <v>1222</v>
      </c>
      <c r="BO36" s="25">
        <f>ROUND('Vendas de Veículos'!BO38*(1-'Frota Nacional 2024'!BO$32),0)</f>
        <v>1147</v>
      </c>
      <c r="BP36" s="25">
        <f>ROUND('Vendas de Veículos'!BP38*(1-'Frota Nacional 2024'!BP$32),0)</f>
        <v>1586</v>
      </c>
      <c r="BQ36" s="25">
        <f>ROUND('Vendas de Veículos'!BQ38*(1-'Frota Nacional 2024'!BQ$32),0)</f>
        <v>1886</v>
      </c>
      <c r="BR36" s="25">
        <f>ROUND('Vendas de Veículos'!BR38*(1-'Frota Nacional 2024'!BR$32),0)</f>
        <v>6271</v>
      </c>
      <c r="BS36" s="25">
        <f>ROUND('Vendas de Veículos'!BS38*(1-'Frota Nacional 2024'!BS$32),0)</f>
        <v>9075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BT36"/>
  <sheetViews>
    <sheetView workbookViewId="0">
      <selection activeCell="G1" sqref="G1"/>
    </sheetView>
  </sheetViews>
  <sheetFormatPr defaultColWidth="9.1796875" defaultRowHeight="14.5" x14ac:dyDescent="0.35"/>
  <cols>
    <col min="1" max="1" width="3.81640625" style="8" customWidth="1"/>
    <col min="2" max="2" width="4.81640625" style="8" bestFit="1" customWidth="1"/>
    <col min="3" max="3" width="16.1796875" style="8" customWidth="1"/>
    <col min="4" max="4" width="9.453125" style="8" bestFit="1" customWidth="1"/>
    <col min="5" max="8" width="10.453125" style="8" bestFit="1" customWidth="1"/>
    <col min="9" max="9" width="11.453125" style="8" bestFit="1" customWidth="1"/>
    <col min="10" max="11" width="11.7265625" style="8" bestFit="1" customWidth="1"/>
    <col min="12" max="13" width="10.7265625" style="8" bestFit="1" customWidth="1"/>
    <col min="14" max="22" width="11.7265625" style="8" bestFit="1" customWidth="1"/>
    <col min="23" max="24" width="10.7265625" style="8" bestFit="1" customWidth="1"/>
    <col min="25" max="41" width="11.7265625" style="8" bestFit="1" customWidth="1"/>
    <col min="42" max="42" width="10.7265625" style="8" bestFit="1" customWidth="1"/>
    <col min="43" max="47" width="10.453125" style="8" bestFit="1" customWidth="1"/>
    <col min="48" max="50" width="10.7265625" style="8" bestFit="1" customWidth="1"/>
    <col min="51" max="52" width="11.7265625" style="8" bestFit="1" customWidth="1"/>
    <col min="53" max="68" width="13.453125" style="8" bestFit="1" customWidth="1"/>
    <col min="69" max="72" width="13.453125" style="8" customWidth="1"/>
    <col min="73" max="16384" width="9.1796875" style="8"/>
  </cols>
  <sheetData>
    <row r="1" spans="2:72" x14ac:dyDescent="0.35">
      <c r="B1" s="17"/>
      <c r="C1" s="20" t="s">
        <v>25</v>
      </c>
      <c r="D1" s="21">
        <v>2025</v>
      </c>
      <c r="E1" s="17"/>
      <c r="F1" s="22" t="s">
        <v>32</v>
      </c>
      <c r="G1" s="161">
        <f>'Base Curvas'!K1</f>
        <v>1.95</v>
      </c>
      <c r="H1" s="22" t="s">
        <v>33</v>
      </c>
      <c r="I1" s="162">
        <f>'Base Curvas'!M1</f>
        <v>-0.127</v>
      </c>
    </row>
    <row r="2" spans="2:72" x14ac:dyDescent="0.35">
      <c r="B2" s="17"/>
      <c r="C2" s="17"/>
      <c r="D2" s="17"/>
      <c r="E2" s="17"/>
      <c r="F2" s="22" t="s">
        <v>34</v>
      </c>
      <c r="G2" s="161">
        <f>'Base Curvas'!K2</f>
        <v>2.1</v>
      </c>
      <c r="H2" s="22" t="s">
        <v>35</v>
      </c>
      <c r="I2" s="162">
        <f>'Base Curvas'!M2</f>
        <v>-0.09</v>
      </c>
    </row>
    <row r="3" spans="2:72" x14ac:dyDescent="0.35">
      <c r="B3" s="17"/>
      <c r="C3" s="17"/>
      <c r="D3" s="17"/>
      <c r="E3" s="17"/>
      <c r="F3" s="22" t="s">
        <v>41</v>
      </c>
      <c r="G3" s="161">
        <f>'Base Curvas'!K3</f>
        <v>1.75</v>
      </c>
      <c r="H3" s="22" t="s">
        <v>42</v>
      </c>
      <c r="I3" s="162">
        <f>'Base Curvas'!M3</f>
        <v>-0.13700000000000001</v>
      </c>
    </row>
    <row r="4" spans="2:72" s="1" customFormat="1" x14ac:dyDescent="0.35">
      <c r="B4" s="2"/>
      <c r="C4" s="3"/>
      <c r="D4" s="2">
        <v>1957</v>
      </c>
      <c r="E4" s="2">
        <v>1958</v>
      </c>
      <c r="F4" s="2">
        <v>1959</v>
      </c>
      <c r="G4" s="2">
        <v>1960</v>
      </c>
      <c r="H4" s="2">
        <v>1961</v>
      </c>
      <c r="I4" s="2">
        <v>1962</v>
      </c>
      <c r="J4" s="2">
        <v>1963</v>
      </c>
      <c r="K4" s="2">
        <v>1964</v>
      </c>
      <c r="L4" s="2">
        <v>1965</v>
      </c>
      <c r="M4" s="2">
        <v>1966</v>
      </c>
      <c r="N4" s="2">
        <v>1967</v>
      </c>
      <c r="O4" s="2">
        <v>1968</v>
      </c>
      <c r="P4" s="2">
        <v>1969</v>
      </c>
      <c r="Q4" s="2">
        <v>1970</v>
      </c>
      <c r="R4" s="2">
        <v>1971</v>
      </c>
      <c r="S4" s="2">
        <v>1972</v>
      </c>
      <c r="T4" s="2">
        <v>1973</v>
      </c>
      <c r="U4" s="2">
        <v>1974</v>
      </c>
      <c r="V4" s="2">
        <v>1975</v>
      </c>
      <c r="W4" s="2">
        <v>1976</v>
      </c>
      <c r="X4" s="2">
        <v>1977</v>
      </c>
      <c r="Y4" s="2">
        <v>1978</v>
      </c>
      <c r="Z4" s="2">
        <v>1979</v>
      </c>
      <c r="AA4" s="2">
        <v>1980</v>
      </c>
      <c r="AB4" s="2">
        <v>1981</v>
      </c>
      <c r="AC4" s="2">
        <v>1982</v>
      </c>
      <c r="AD4" s="2">
        <v>1983</v>
      </c>
      <c r="AE4" s="2">
        <v>1984</v>
      </c>
      <c r="AF4" s="2">
        <v>1985</v>
      </c>
      <c r="AG4" s="2">
        <v>1986</v>
      </c>
      <c r="AH4" s="2">
        <v>1987</v>
      </c>
      <c r="AI4" s="2">
        <v>1988</v>
      </c>
      <c r="AJ4" s="2">
        <v>1989</v>
      </c>
      <c r="AK4" s="2">
        <v>1990</v>
      </c>
      <c r="AL4" s="2">
        <v>1991</v>
      </c>
      <c r="AM4" s="2">
        <v>1992</v>
      </c>
      <c r="AN4" s="2">
        <v>1993</v>
      </c>
      <c r="AO4" s="2">
        <v>1994</v>
      </c>
      <c r="AP4" s="2">
        <v>1995</v>
      </c>
      <c r="AQ4" s="2">
        <v>1996</v>
      </c>
      <c r="AR4" s="2">
        <v>1997</v>
      </c>
      <c r="AS4" s="2">
        <v>1998</v>
      </c>
      <c r="AT4" s="2">
        <v>1999</v>
      </c>
      <c r="AU4" s="2">
        <v>2000</v>
      </c>
      <c r="AV4" s="2">
        <v>2001</v>
      </c>
      <c r="AW4" s="2">
        <v>2002</v>
      </c>
      <c r="AX4" s="2">
        <v>2003</v>
      </c>
      <c r="AY4" s="2">
        <v>2004</v>
      </c>
      <c r="AZ4" s="2">
        <v>2005</v>
      </c>
      <c r="BA4" s="2">
        <v>2006</v>
      </c>
      <c r="BB4" s="2">
        <v>2007</v>
      </c>
      <c r="BC4" s="2">
        <v>2008</v>
      </c>
      <c r="BD4" s="2">
        <v>2009</v>
      </c>
      <c r="BE4" s="2">
        <v>2010</v>
      </c>
      <c r="BF4" s="2">
        <v>2011</v>
      </c>
      <c r="BG4" s="2">
        <v>2012</v>
      </c>
      <c r="BH4" s="2">
        <v>2013</v>
      </c>
      <c r="BI4" s="2">
        <v>2014</v>
      </c>
      <c r="BJ4" s="2">
        <v>2015</v>
      </c>
      <c r="BK4" s="2">
        <v>2016</v>
      </c>
      <c r="BL4" s="2">
        <v>2017</v>
      </c>
      <c r="BM4" s="2">
        <v>2018</v>
      </c>
      <c r="BN4" s="2">
        <v>2019</v>
      </c>
      <c r="BO4" s="2">
        <v>2020</v>
      </c>
      <c r="BP4" s="2">
        <v>2021</v>
      </c>
      <c r="BQ4" s="2">
        <v>2022</v>
      </c>
      <c r="BR4" s="2">
        <v>2023</v>
      </c>
      <c r="BS4" s="2">
        <v>2024</v>
      </c>
      <c r="BT4" s="2">
        <v>2025</v>
      </c>
    </row>
    <row r="5" spans="2:72" s="1" customFormat="1" x14ac:dyDescent="0.35">
      <c r="B5" s="2"/>
      <c r="C5" s="3" t="s">
        <v>30</v>
      </c>
      <c r="D5" s="7">
        <f>EXP(-EXP($G$1+$I$1*($D$1-D4)))</f>
        <v>0.99875251289617606</v>
      </c>
      <c r="E5" s="7">
        <f t="shared" ref="E5:BP5" si="0">EXP(-EXP($G$1+$I$1*($D$1-E4)))</f>
        <v>0.99858370159434284</v>
      </c>
      <c r="F5" s="7">
        <f t="shared" si="0"/>
        <v>0.99839206495939814</v>
      </c>
      <c r="G5" s="7">
        <f t="shared" si="0"/>
        <v>0.99817452204663693</v>
      </c>
      <c r="H5" s="7">
        <f t="shared" si="0"/>
        <v>0.9979275775849582</v>
      </c>
      <c r="I5" s="7">
        <f t="shared" si="0"/>
        <v>0.9976472667027072</v>
      </c>
      <c r="J5" s="7">
        <f t="shared" si="0"/>
        <v>0.99732909240839074</v>
      </c>
      <c r="K5" s="7">
        <f t="shared" si="0"/>
        <v>0.99696795491413681</v>
      </c>
      <c r="L5" s="7">
        <f t="shared" si="0"/>
        <v>0.99655807178602107</v>
      </c>
      <c r="M5" s="7">
        <f t="shared" si="0"/>
        <v>0.9960928877932087</v>
      </c>
      <c r="N5" s="7">
        <f t="shared" si="0"/>
        <v>0.9955649732077223</v>
      </c>
      <c r="O5" s="7">
        <f t="shared" si="0"/>
        <v>0.99496590917948902</v>
      </c>
      <c r="P5" s="7">
        <f t="shared" si="0"/>
        <v>0.99428615867878556</v>
      </c>
      <c r="Q5" s="7">
        <f t="shared" si="0"/>
        <v>0.99351492136286523</v>
      </c>
      <c r="R5" s="7">
        <f t="shared" si="0"/>
        <v>0.99263997058924403</v>
      </c>
      <c r="S5" s="7">
        <f t="shared" si="0"/>
        <v>0.99164747067030767</v>
      </c>
      <c r="T5" s="7">
        <f t="shared" si="0"/>
        <v>0.99052177235023764</v>
      </c>
      <c r="U5" s="7">
        <f t="shared" si="0"/>
        <v>0.98924518439619036</v>
      </c>
      <c r="V5" s="7">
        <f t="shared" si="0"/>
        <v>0.98779771914531234</v>
      </c>
      <c r="W5" s="7">
        <f t="shared" si="0"/>
        <v>0.98615680985629639</v>
      </c>
      <c r="X5" s="7">
        <f t="shared" si="0"/>
        <v>0.98429699780347546</v>
      </c>
      <c r="Y5" s="7">
        <f t="shared" si="0"/>
        <v>0.98218958725509387</v>
      </c>
      <c r="Z5" s="7">
        <f t="shared" si="0"/>
        <v>0.97980226683689708</v>
      </c>
      <c r="AA5" s="7">
        <f t="shared" si="0"/>
        <v>0.9770986963506636</v>
      </c>
      <c r="AB5" s="7">
        <f t="shared" si="0"/>
        <v>0.97403805896202678</v>
      </c>
      <c r="AC5" s="7">
        <f t="shared" si="0"/>
        <v>0.97057457987731532</v>
      </c>
      <c r="AD5" s="7">
        <f t="shared" si="0"/>
        <v>0.96665701429994344</v>
      </c>
      <c r="AE5" s="7">
        <f t="shared" si="0"/>
        <v>0.96222810972160688</v>
      </c>
      <c r="AF5" s="7">
        <f t="shared" si="0"/>
        <v>0.95722405061755766</v>
      </c>
      <c r="AG5" s="7">
        <f t="shared" si="0"/>
        <v>0.95157389756332666</v>
      </c>
      <c r="AH5" s="7">
        <f t="shared" si="0"/>
        <v>0.94519903788749804</v>
      </c>
      <c r="AI5" s="7">
        <f t="shared" si="0"/>
        <v>0.93801267146512757</v>
      </c>
      <c r="AJ5" s="7">
        <f t="shared" si="0"/>
        <v>0.9299193634046875</v>
      </c>
      <c r="AK5" s="7">
        <f t="shared" si="0"/>
        <v>0.92081470546167199</v>
      </c>
      <c r="AL5" s="7">
        <f t="shared" si="0"/>
        <v>0.91058514028086823</v>
      </c>
      <c r="AM5" s="7">
        <f t="shared" si="0"/>
        <v>0.89910801722505029</v>
      </c>
      <c r="AN5" s="7">
        <f t="shared" si="0"/>
        <v>0.88625196566597997</v>
      </c>
      <c r="AO5" s="7">
        <f t="shared" si="0"/>
        <v>0.8718776910511713</v>
      </c>
      <c r="AP5" s="7">
        <f t="shared" si="0"/>
        <v>0.85583932031884391</v>
      </c>
      <c r="AQ5" s="7">
        <f t="shared" si="0"/>
        <v>0.83798644527310595</v>
      </c>
      <c r="AR5" s="7">
        <f t="shared" si="0"/>
        <v>0.81816703352082987</v>
      </c>
      <c r="AS5" s="7">
        <f t="shared" si="0"/>
        <v>0.79623139358019068</v>
      </c>
      <c r="AT5" s="7">
        <f t="shared" si="0"/>
        <v>0.77203738940403066</v>
      </c>
      <c r="AU5" s="7">
        <f t="shared" si="0"/>
        <v>0.74545709357507939</v>
      </c>
      <c r="AV5" s="7">
        <f t="shared" si="0"/>
        <v>0.71638503939153442</v>
      </c>
      <c r="AW5" s="7">
        <f t="shared" si="0"/>
        <v>0.68474816918315407</v>
      </c>
      <c r="AX5" s="7">
        <f t="shared" si="0"/>
        <v>0.65051746655651721</v>
      </c>
      <c r="AY5" s="7">
        <f t="shared" si="0"/>
        <v>0.61372108972226069</v>
      </c>
      <c r="AZ5" s="7">
        <f t="shared" si="0"/>
        <v>0.5744585782961753</v>
      </c>
      <c r="BA5" s="7">
        <f t="shared" si="0"/>
        <v>0.53291537820843737</v>
      </c>
      <c r="BB5" s="7">
        <f t="shared" si="0"/>
        <v>0.48937652020714406</v>
      </c>
      <c r="BC5" s="7">
        <f t="shared" si="0"/>
        <v>0.44423781719008598</v>
      </c>
      <c r="BD5" s="7">
        <f t="shared" si="0"/>
        <v>0.39801246356568487</v>
      </c>
      <c r="BE5" s="7">
        <f t="shared" si="0"/>
        <v>0.35133051517356745</v>
      </c>
      <c r="BF5" s="7">
        <f t="shared" si="0"/>
        <v>0.30492853746731463</v>
      </c>
      <c r="BG5" s="7">
        <f t="shared" si="0"/>
        <v>0.25962691430343204</v>
      </c>
      <c r="BH5" s="7">
        <f t="shared" si="0"/>
        <v>0.21629311547304511</v>
      </c>
      <c r="BI5" s="7">
        <f t="shared" si="0"/>
        <v>0.17579080754688289</v>
      </c>
      <c r="BJ5" s="7">
        <f t="shared" si="0"/>
        <v>0.13891712700793685</v>
      </c>
      <c r="BK5" s="7">
        <f t="shared" si="0"/>
        <v>0.10633355627958595</v>
      </c>
      <c r="BL5" s="7">
        <f t="shared" si="0"/>
        <v>7.8499147237953093E-2</v>
      </c>
      <c r="BM5" s="7">
        <f t="shared" si="0"/>
        <v>5.5617420751964505E-2</v>
      </c>
      <c r="BN5" s="7">
        <f t="shared" si="0"/>
        <v>3.7608935341775958E-2</v>
      </c>
      <c r="BO5" s="7">
        <f t="shared" si="0"/>
        <v>2.4119105692130841E-2</v>
      </c>
      <c r="BP5" s="7">
        <f t="shared" si="0"/>
        <v>1.4564828613461218E-2</v>
      </c>
      <c r="BQ5" s="7">
        <f>EXP(-EXP($G$1+$I$1*($D$1-BQ4)))</f>
        <v>8.2145858051170632E-3</v>
      </c>
      <c r="BR5" s="7">
        <f>EXP(-EXP($G$1+$I$1*($D$1-BR4)))</f>
        <v>4.2873119161356962E-3</v>
      </c>
      <c r="BS5" s="7">
        <f>EXP(-EXP($G$1+$I$1*($D$1-BS4)))</f>
        <v>2.0490032442558614E-3</v>
      </c>
      <c r="BT5" s="7">
        <f>EXP(-EXP($G$1+$I$1*($D$1-BT4)))</f>
        <v>8.8609394469837022E-4</v>
      </c>
    </row>
    <row r="6" spans="2:72" x14ac:dyDescent="0.35">
      <c r="B6" s="12" t="s">
        <v>11</v>
      </c>
      <c r="C6" s="12" t="s">
        <v>10</v>
      </c>
      <c r="D6" s="6">
        <f>ROUND('Vendas de Veículos'!D6*(1-'Frota Nacional 2025'!D$5),0)</f>
        <v>12</v>
      </c>
      <c r="E6" s="6">
        <f>ROUND('Vendas de Veículos'!E6*(1-'Frota Nacional 2025'!E$5),0)</f>
        <v>29</v>
      </c>
      <c r="F6" s="6">
        <f>ROUND('Vendas de Veículos'!F6*(1-'Frota Nacional 2025'!F$5),0)</f>
        <v>64</v>
      </c>
      <c r="G6" s="6">
        <f>ROUND('Vendas de Veículos'!G6*(1-'Frota Nacional 2025'!G$5),0)</f>
        <v>125</v>
      </c>
      <c r="H6" s="6">
        <f>ROUND('Vendas de Veículos'!H6*(1-'Frota Nacional 2025'!H$5),0)</f>
        <v>180</v>
      </c>
      <c r="I6" s="6">
        <f>ROUND('Vendas de Veículos'!I6*(1-'Frota Nacional 2025'!I$5),0)</f>
        <v>274</v>
      </c>
      <c r="J6" s="6">
        <f>ROUND('Vendas de Veículos'!J6*(1-'Frota Nacional 2025'!J$5),0)</f>
        <v>321</v>
      </c>
      <c r="K6" s="6">
        <f>ROUND('Vendas de Veículos'!K6*(1-'Frota Nacional 2025'!K$5),0)</f>
        <v>391</v>
      </c>
      <c r="L6" s="6">
        <f>ROUND('Vendas de Veículos'!L6*(1-'Frota Nacional 2025'!L$5),0)</f>
        <v>47</v>
      </c>
      <c r="M6" s="6">
        <f>ROUND('Vendas de Veículos'!M6*(1-'Frota Nacional 2025'!M$5),0)</f>
        <v>61</v>
      </c>
      <c r="N6" s="6">
        <f>ROUND('Vendas de Veículos'!N6*(1-'Frota Nacional 2025'!N$5),0)</f>
        <v>704</v>
      </c>
      <c r="O6" s="6">
        <f>ROUND('Vendas de Veículos'!O6*(1-'Frota Nacional 2025'!O$5),0)</f>
        <v>930</v>
      </c>
      <c r="P6" s="6">
        <f>ROUND('Vendas de Veículos'!P6*(1-'Frota Nacional 2025'!P$5),0)</f>
        <v>1460</v>
      </c>
      <c r="Q6" s="6">
        <f>ROUND('Vendas de Veículos'!Q6*(1-'Frota Nacional 2025'!Q$5),0)</f>
        <v>2079</v>
      </c>
      <c r="R6" s="6">
        <f>ROUND('Vendas de Veículos'!R6*(1-'Frota Nacional 2025'!R$5),0)</f>
        <v>3032</v>
      </c>
      <c r="S6" s="6">
        <f>ROUND('Vendas de Veículos'!S6*(1-'Frota Nacional 2025'!S$5),0)</f>
        <v>3961</v>
      </c>
      <c r="T6" s="6">
        <f>ROUND('Vendas de Veículos'!T6*(1-'Frota Nacional 2025'!T$5),0)</f>
        <v>5413</v>
      </c>
      <c r="U6" s="6">
        <f>ROUND('Vendas de Veículos'!U6*(1-'Frota Nacional 2025'!U$5),0)</f>
        <v>7045</v>
      </c>
      <c r="V6" s="6">
        <f>ROUND('Vendas de Veículos'!V6*(1-'Frota Nacional 2025'!V$5),0)</f>
        <v>8231</v>
      </c>
      <c r="W6" s="6">
        <f>ROUND('Vendas de Veículos'!W6*(1-'Frota Nacional 2025'!W$5),0)</f>
        <v>976</v>
      </c>
      <c r="X6" s="6">
        <f>ROUND('Vendas de Veículos'!X6*(1-'Frota Nacional 2025'!X$5),0)</f>
        <v>1071</v>
      </c>
      <c r="Y6" s="6">
        <f>ROUND('Vendas de Veículos'!Y6*(1-'Frota Nacional 2025'!Y$5),0)</f>
        <v>14275</v>
      </c>
      <c r="Z6" s="6">
        <f>ROUND('Vendas de Veículos'!Z6*(1-'Frota Nacional 2025'!Z$5),0)</f>
        <v>16762</v>
      </c>
      <c r="AA6" s="6">
        <f>ROUND('Vendas de Veículos'!AA6*(1-'Frota Nacional 2025'!AA$5),0)</f>
        <v>13059</v>
      </c>
      <c r="AB6" s="6">
        <f>ROUND('Vendas de Veículos'!AB6*(1-'Frota Nacional 2025'!AB$5),0)</f>
        <v>8319</v>
      </c>
      <c r="AC6" s="6">
        <f>ROUND('Vendas de Veículos'!AC6*(1-'Frota Nacional 2025'!AC$5),0)</f>
        <v>10195</v>
      </c>
      <c r="AD6" s="6">
        <f>ROUND('Vendas de Veículos'!AD6*(1-'Frota Nacional 2025'!AD$5),0)</f>
        <v>2362</v>
      </c>
      <c r="AE6" s="6">
        <f>ROUND('Vendas de Veículos'!AE6*(1-'Frota Nacional 2025'!AE$5),0)</f>
        <v>1096</v>
      </c>
      <c r="AF6" s="6">
        <f>ROUND('Vendas de Veículos'!AF6*(1-'Frota Nacional 2025'!AF$5),0)</f>
        <v>1040</v>
      </c>
      <c r="AG6" s="6">
        <f>ROUND('Vendas de Veículos'!AG6*(1-'Frota Nacional 2025'!AG$5),0)</f>
        <v>2634</v>
      </c>
      <c r="AH6" s="6">
        <f>ROUND('Vendas de Veículos'!AH6*(1-'Frota Nacional 2025'!AH$5),0)</f>
        <v>1356</v>
      </c>
      <c r="AI6" s="6">
        <f>ROUND('Vendas de Veículos'!AI6*(1-'Frota Nacional 2025'!AI$5),0)</f>
        <v>4072</v>
      </c>
      <c r="AJ6" s="6">
        <f>ROUND('Vendas de Veículos'!AJ6*(1-'Frota Nacional 2025'!AJ$5),0)</f>
        <v>15597</v>
      </c>
      <c r="AK6" s="6">
        <f>ROUND('Vendas de Veículos'!AK6*(1-'Frota Nacional 2025'!AK$5),0)</f>
        <v>36700</v>
      </c>
      <c r="AL6" s="6">
        <f>ROUND('Vendas de Veículos'!AL6*(1-'Frota Nacional 2025'!AL$5),0)</f>
        <v>42389</v>
      </c>
      <c r="AM6" s="6">
        <f>ROUND('Vendas de Veículos'!AM6*(1-'Frota Nacional 2025'!AM$5),0)</f>
        <v>43805</v>
      </c>
      <c r="AN6" s="6">
        <f>ROUND('Vendas de Veículos'!AN6*(1-'Frota Nacional 2025'!AN$5),0)</f>
        <v>77313</v>
      </c>
      <c r="AO6" s="6">
        <f>ROUND('Vendas de Veículos'!AO6*(1-'Frota Nacional 2025'!AO$5),0)</f>
        <v>129840</v>
      </c>
      <c r="AP6" s="6">
        <f>ROUND('Vendas de Veículos'!AP6*(1-'Frota Nacional 2025'!AP$5),0)</f>
        <v>199114</v>
      </c>
      <c r="AQ6" s="6">
        <f>ROUND('Vendas de Veículos'!AQ6*(1-'Frota Nacional 2025'!AQ$5),0)</f>
        <v>230277</v>
      </c>
      <c r="AR6" s="6">
        <f>ROUND('Vendas de Veículos'!AR6*(1-'Frota Nacional 2025'!AR$5),0)</f>
        <v>290845</v>
      </c>
      <c r="AS6" s="6">
        <f>ROUND('Vendas de Veículos'!AS6*(1-'Frota Nacional 2025'!AS$5),0)</f>
        <v>252670</v>
      </c>
      <c r="AT6" s="6">
        <f>ROUND('Vendas de Veículos'!AT6*(1-'Frota Nacional 2025'!AT$5),0)</f>
        <v>233260</v>
      </c>
      <c r="AU6" s="6">
        <f>ROUND('Vendas de Veículos'!AU6*(1-'Frota Nacional 2025'!AU$5),0)</f>
        <v>303335</v>
      </c>
      <c r="AV6" s="6">
        <f>ROUND('Vendas de Veículos'!AV6*(1-'Frota Nacional 2025'!AV$5),0)</f>
        <v>368642</v>
      </c>
      <c r="AW6" s="6">
        <f>ROUND('Vendas de Veículos'!AW6*(1-'Frota Nacional 2025'!AW$5),0)</f>
        <v>372558</v>
      </c>
      <c r="AX6" s="6">
        <f>ROUND('Vendas de Veículos'!AX6*(1-'Frota Nacional 2025'!AX$5),0)</f>
        <v>365724</v>
      </c>
      <c r="AY6" s="6">
        <f>ROUND('Vendas de Veículos'!AY6*(1-'Frota Nacional 2025'!AY$5),0)</f>
        <v>373622</v>
      </c>
      <c r="AZ6" s="6">
        <f>ROUND('Vendas de Veículos'!AZ6*(1-'Frota Nacional 2025'!AZ$5),0)</f>
        <v>275180</v>
      </c>
      <c r="BA6" s="6">
        <f>ROUND('Vendas de Veículos'!BA6*(1-'Frota Nacional 2025'!BA$5),0)</f>
        <v>13230</v>
      </c>
      <c r="BB6" s="6">
        <f>ROUND('Vendas de Veículos'!BB6*(1-'Frota Nacional 2025'!BB$5),0)</f>
        <v>11920</v>
      </c>
      <c r="BC6" s="6">
        <f>ROUND('Vendas de Veículos'!BC6*(1-'Frota Nacional 2025'!BC$5),0)</f>
        <v>114940</v>
      </c>
      <c r="BD6" s="6">
        <f>ROUND('Vendas de Veículos'!BD6*(1-'Frota Nacional 2025'!BD$5),0)</f>
        <v>126587</v>
      </c>
      <c r="BE6" s="6">
        <f>ROUND('Vendas de Veículos'!BE6*(1-'Frota Nacional 2025'!BE$5),0)</f>
        <v>17146</v>
      </c>
      <c r="BF6" s="6">
        <f>ROUND('Vendas de Veículos'!BF6*(1-'Frota Nacional 2025'!BF$5),0)</f>
        <v>243864</v>
      </c>
      <c r="BG6" s="6">
        <f>ROUND('Vendas de Veículos'!BG6*(1-'Frota Nacional 2025'!BG$5),0)</f>
        <v>19172</v>
      </c>
      <c r="BH6" s="6">
        <f>ROUND('Vendas de Veículos'!BH6*(1-'Frota Nacional 2025'!BH$5),0)</f>
        <v>142671</v>
      </c>
      <c r="BI6" s="6">
        <f>ROUND('Vendas de Veículos'!BI6*(1-'Frota Nacional 2025'!BI$5),0)</f>
        <v>148820</v>
      </c>
      <c r="BJ6" s="6">
        <f>ROUND('Vendas de Veículos'!BJ6*(1-'Frota Nacional 2025'!BJ$5),0)</f>
        <v>115318</v>
      </c>
      <c r="BK6" s="6">
        <f>ROUND('Vendas de Veículos'!BK6*(1-'Frota Nacional 2025'!BK$5),0)</f>
        <v>7104</v>
      </c>
      <c r="BL6" s="6">
        <f>ROUND('Vendas de Veículos'!BL6*(1-'Frota Nacional 2025'!BL$5),0)</f>
        <v>62796</v>
      </c>
      <c r="BM6" s="6">
        <f>ROUND('Vendas de Veículos'!BM6*(1-'Frota Nacional 2025'!BM$5),0)</f>
        <v>76961</v>
      </c>
      <c r="BN6" s="6">
        <f>ROUND('Vendas de Veículos'!BN6*(1-'Frota Nacional 2025'!BN$5),0)</f>
        <v>70667</v>
      </c>
      <c r="BO6" s="6">
        <f>ROUND('Vendas de Veículos'!BO6*(1-'Frota Nacional 2025'!BO$5),0)</f>
        <v>5692</v>
      </c>
      <c r="BP6" s="6">
        <f>ROUND('Vendas de Veículos'!BP6*(1-'Frota Nacional 2025'!BP$5),0)</f>
        <v>51330</v>
      </c>
      <c r="BQ6" s="6">
        <f>ROUND('Vendas de Veículos'!BQ6*(1-'Frota Nacional 2025'!BQ$5),0)</f>
        <v>43922</v>
      </c>
      <c r="BR6" s="6">
        <f>ROUND('Vendas de Veículos'!BR6*(1-'Frota Nacional 2025'!BR$5),0)</f>
        <v>60482</v>
      </c>
      <c r="BS6" s="6">
        <f>ROUND('Vendas de Veículos'!BS6*(1-'Frota Nacional 2025'!BS$5),0)</f>
        <v>60554</v>
      </c>
      <c r="BT6" s="6">
        <f>ROUND('Vendas de Veículos'!BT6*(1-'Frota Nacional 2025'!BT$5),0)</f>
        <v>58978</v>
      </c>
    </row>
    <row r="7" spans="2:72" x14ac:dyDescent="0.35">
      <c r="B7" s="12" t="s">
        <v>11</v>
      </c>
      <c r="C7" s="12" t="s">
        <v>12</v>
      </c>
      <c r="D7" s="6">
        <f>ROUND('Vendas de Veículos'!D7*(1-'Frota Nacional 2025'!D$5),0)</f>
        <v>0</v>
      </c>
      <c r="E7" s="6">
        <f>ROUND('Vendas de Veículos'!E7*(1-'Frota Nacional 2025'!E$5),0)</f>
        <v>0</v>
      </c>
      <c r="F7" s="6">
        <f>ROUND('Vendas de Veículos'!F7*(1-'Frota Nacional 2025'!F$5),0)</f>
        <v>0</v>
      </c>
      <c r="G7" s="6">
        <f>ROUND('Vendas de Veículos'!G7*(1-'Frota Nacional 2025'!G$5),0)</f>
        <v>0</v>
      </c>
      <c r="H7" s="6">
        <f>ROUND('Vendas de Veículos'!H7*(1-'Frota Nacional 2025'!H$5),0)</f>
        <v>0</v>
      </c>
      <c r="I7" s="6">
        <f>ROUND('Vendas de Veículos'!I7*(1-'Frota Nacional 2025'!I$5),0)</f>
        <v>0</v>
      </c>
      <c r="J7" s="6">
        <f>ROUND('Vendas de Veículos'!J7*(1-'Frota Nacional 2025'!J$5),0)</f>
        <v>0</v>
      </c>
      <c r="K7" s="6">
        <f>ROUND('Vendas de Veículos'!K7*(1-'Frota Nacional 2025'!K$5),0)</f>
        <v>0</v>
      </c>
      <c r="L7" s="6">
        <f>ROUND('Vendas de Veículos'!L7*(1-'Frota Nacional 2025'!L$5),0)</f>
        <v>0</v>
      </c>
      <c r="M7" s="6">
        <f>ROUND('Vendas de Veículos'!M7*(1-'Frota Nacional 2025'!M$5),0)</f>
        <v>0</v>
      </c>
      <c r="N7" s="6">
        <f>ROUND('Vendas de Veículos'!N7*(1-'Frota Nacional 2025'!N$5),0)</f>
        <v>0</v>
      </c>
      <c r="O7" s="6">
        <f>ROUND('Vendas de Veículos'!O7*(1-'Frota Nacional 2025'!O$5),0)</f>
        <v>0</v>
      </c>
      <c r="P7" s="6">
        <f>ROUND('Vendas de Veículos'!P7*(1-'Frota Nacional 2025'!P$5),0)</f>
        <v>0</v>
      </c>
      <c r="Q7" s="6">
        <f>ROUND('Vendas de Veículos'!Q7*(1-'Frota Nacional 2025'!Q$5),0)</f>
        <v>0</v>
      </c>
      <c r="R7" s="6">
        <f>ROUND('Vendas de Veículos'!R7*(1-'Frota Nacional 2025'!R$5),0)</f>
        <v>0</v>
      </c>
      <c r="S7" s="6">
        <f>ROUND('Vendas de Veículos'!S7*(1-'Frota Nacional 2025'!S$5),0)</f>
        <v>0</v>
      </c>
      <c r="T7" s="6">
        <f>ROUND('Vendas de Veículos'!T7*(1-'Frota Nacional 2025'!T$5),0)</f>
        <v>0</v>
      </c>
      <c r="U7" s="6">
        <f>ROUND('Vendas de Veículos'!U7*(1-'Frota Nacional 2025'!U$5),0)</f>
        <v>0</v>
      </c>
      <c r="V7" s="6">
        <f>ROUND('Vendas de Veículos'!V7*(1-'Frota Nacional 2025'!V$5),0)</f>
        <v>0</v>
      </c>
      <c r="W7" s="6">
        <f>ROUND('Vendas de Veículos'!W7*(1-'Frota Nacional 2025'!W$5),0)</f>
        <v>0</v>
      </c>
      <c r="X7" s="6">
        <f>ROUND('Vendas de Veículos'!X7*(1-'Frota Nacional 2025'!X$5),0)</f>
        <v>0</v>
      </c>
      <c r="Y7" s="6">
        <f>ROUND('Vendas de Veículos'!Y7*(1-'Frota Nacional 2025'!Y$5),0)</f>
        <v>0</v>
      </c>
      <c r="Z7" s="6">
        <f>ROUND('Vendas de Veículos'!Z7*(1-'Frota Nacional 2025'!Z$5),0)</f>
        <v>46</v>
      </c>
      <c r="AA7" s="6">
        <f>ROUND('Vendas de Veículos'!AA7*(1-'Frota Nacional 2025'!AA$5),0)</f>
        <v>5188</v>
      </c>
      <c r="AB7" s="6">
        <f>ROUND('Vendas de Veículos'!AB7*(1-'Frota Nacional 2025'!AB$5),0)</f>
        <v>3343</v>
      </c>
      <c r="AC7" s="6">
        <f>ROUND('Vendas de Veículos'!AC7*(1-'Frota Nacional 2025'!AC$5),0)</f>
        <v>624</v>
      </c>
      <c r="AD7" s="6">
        <f>ROUND('Vendas de Veículos'!AD7*(1-'Frota Nacional 2025'!AD$5),0)</f>
        <v>17966</v>
      </c>
      <c r="AE7" s="6">
        <f>ROUND('Vendas de Veículos'!AE7*(1-'Frota Nacional 2025'!AE$5),0)</f>
        <v>19033</v>
      </c>
      <c r="AF7" s="6">
        <f>ROUND('Vendas de Veículos'!AF7*(1-'Frota Nacional 2025'!AF$5),0)</f>
        <v>24756</v>
      </c>
      <c r="AG7" s="6">
        <f>ROUND('Vendas de Veículos'!AG7*(1-'Frota Nacional 2025'!AG$5),0)</f>
        <v>30035</v>
      </c>
      <c r="AH7" s="6">
        <f>ROUND('Vendas de Veículos'!AH7*(1-'Frota Nacional 2025'!AH$5),0)</f>
        <v>21251</v>
      </c>
      <c r="AI7" s="6">
        <f>ROUND('Vendas de Veículos'!AI7*(1-'Frota Nacional 2025'!AI$5),0)</f>
        <v>30538</v>
      </c>
      <c r="AJ7" s="6">
        <f>ROUND('Vendas de Veículos'!AJ7*(1-'Frota Nacional 2025'!AJ$5),0)</f>
        <v>24224</v>
      </c>
      <c r="AK7" s="6">
        <f>ROUND('Vendas de Veículos'!AK7*(1-'Frota Nacional 2025'!AK$5),0)</f>
        <v>556</v>
      </c>
      <c r="AL7" s="6">
        <f>ROUND('Vendas de Veículos'!AL7*(1-'Frota Nacional 2025'!AL$5),0)</f>
        <v>11547</v>
      </c>
      <c r="AM7" s="6">
        <f>ROUND('Vendas de Veículos'!AM7*(1-'Frota Nacional 2025'!AM$5),0)</f>
        <v>1663</v>
      </c>
      <c r="AN7" s="6">
        <f>ROUND('Vendas de Veículos'!AN7*(1-'Frota Nacional 2025'!AN$5),0)</f>
        <v>25854</v>
      </c>
      <c r="AO7" s="6">
        <f>ROUND('Vendas de Veículos'!AO7*(1-'Frota Nacional 2025'!AO$5),0)</f>
        <v>15273</v>
      </c>
      <c r="AP7" s="6">
        <f>ROUND('Vendas de Veículos'!AP7*(1-'Frota Nacional 2025'!AP$5),0)</f>
        <v>4730</v>
      </c>
      <c r="AQ7" s="6">
        <f>ROUND('Vendas de Veículos'!AQ7*(1-'Frota Nacional 2025'!AQ$5),0)</f>
        <v>1026</v>
      </c>
      <c r="AR7" s="6">
        <f>ROUND('Vendas de Veículos'!AR7*(1-'Frota Nacional 2025'!AR$5),0)</f>
        <v>168</v>
      </c>
      <c r="AS7" s="6">
        <f>ROUND('Vendas de Veículos'!AS7*(1-'Frota Nacional 2025'!AS$5),0)</f>
        <v>200</v>
      </c>
      <c r="AT7" s="6">
        <f>ROUND('Vendas de Veículos'!AT7*(1-'Frota Nacional 2025'!AT$5),0)</f>
        <v>2246</v>
      </c>
      <c r="AU7" s="6">
        <f>ROUND('Vendas de Veículos'!AU7*(1-'Frota Nacional 2025'!AU$5),0)</f>
        <v>245</v>
      </c>
      <c r="AV7" s="6">
        <f>ROUND('Vendas de Veículos'!AV7*(1-'Frota Nacional 2025'!AV$5),0)</f>
        <v>4248</v>
      </c>
      <c r="AW7" s="6">
        <f>ROUND('Vendas de Veículos'!AW7*(1-'Frota Nacional 2025'!AW$5),0)</f>
        <v>14932</v>
      </c>
      <c r="AX7" s="6">
        <f>ROUND('Vendas de Veículos'!AX7*(1-'Frota Nacional 2025'!AX$5),0)</f>
        <v>11545</v>
      </c>
      <c r="AY7" s="6">
        <f>ROUND('Vendas de Veículos'!AY7*(1-'Frota Nacional 2025'!AY$5),0)</f>
        <v>19237</v>
      </c>
      <c r="AZ7" s="6">
        <f>ROUND('Vendas de Veículos'!AZ7*(1-'Frota Nacional 2025'!AZ$5),0)</f>
        <v>13151</v>
      </c>
      <c r="BA7" s="6">
        <f>ROUND('Vendas de Veículos'!BA7*(1-'Frota Nacional 2025'!BA$5),0)</f>
        <v>771</v>
      </c>
      <c r="BB7" s="6">
        <f>ROUND('Vendas de Veículos'!BB7*(1-'Frota Nacional 2025'!BB$5),0)</f>
        <v>46</v>
      </c>
      <c r="BC7" s="6">
        <f>ROUND('Vendas de Veículos'!BC7*(1-'Frota Nacional 2025'!BC$5),0)</f>
        <v>39</v>
      </c>
      <c r="BD7" s="6">
        <f>ROUND('Vendas de Veículos'!BD7*(1-'Frota Nacional 2025'!BD$5),0)</f>
        <v>37</v>
      </c>
      <c r="BE7" s="6">
        <f>ROUND('Vendas de Veículos'!BE7*(1-'Frota Nacional 2025'!BE$5),0)</f>
        <v>29</v>
      </c>
      <c r="BF7" s="6">
        <f>ROUND('Vendas de Veículos'!BF7*(1-'Frota Nacional 2025'!BF$5),0)</f>
        <v>31</v>
      </c>
      <c r="BG7" s="6">
        <f>ROUND('Vendas de Veículos'!BG7*(1-'Frota Nacional 2025'!BG$5),0)</f>
        <v>34</v>
      </c>
      <c r="BH7" s="6">
        <f>ROUND('Vendas de Veículos'!BH7*(1-'Frota Nacional 2025'!BH$5),0)</f>
        <v>23</v>
      </c>
      <c r="BI7" s="6">
        <f>ROUND('Vendas de Veículos'!BI7*(1-'Frota Nacional 2025'!BI$5),0)</f>
        <v>8</v>
      </c>
      <c r="BJ7" s="6">
        <f>ROUND('Vendas de Veículos'!BJ7*(1-'Frota Nacional 2025'!BJ$5),0)</f>
        <v>11</v>
      </c>
      <c r="BK7" s="6">
        <f>ROUND('Vendas de Veículos'!BK7*(1-'Frota Nacional 2025'!BK$5),0)</f>
        <v>11</v>
      </c>
      <c r="BL7" s="6">
        <f>ROUND('Vendas de Veículos'!BL7*(1-'Frota Nacional 2025'!BL$5),0)</f>
        <v>24</v>
      </c>
      <c r="BM7" s="6">
        <f>ROUND('Vendas de Veículos'!BM7*(1-'Frota Nacional 2025'!BM$5),0)</f>
        <v>19</v>
      </c>
      <c r="BN7" s="6">
        <f>ROUND('Vendas de Veículos'!BN7*(1-'Frota Nacional 2025'!BN$5),0)</f>
        <v>25</v>
      </c>
      <c r="BO7" s="6">
        <f>ROUND('Vendas de Veículos'!BO7*(1-'Frota Nacional 2025'!BO$5),0)</f>
        <v>18</v>
      </c>
      <c r="BP7" s="6">
        <f>ROUND('Vendas de Veículos'!BP7*(1-'Frota Nacional 2025'!BP$5),0)</f>
        <v>19</v>
      </c>
      <c r="BQ7" s="6">
        <f>ROUND('Vendas de Veículos'!BQ7*(1-'Frota Nacional 2025'!BQ$5),0)</f>
        <v>32</v>
      </c>
      <c r="BR7" s="6">
        <f>ROUND('Vendas de Veículos'!BR7*(1-'Frota Nacional 2025'!BR$5),0)</f>
        <v>18</v>
      </c>
      <c r="BS7" s="6">
        <f>ROUND('Vendas de Veículos'!BS7*(1-'Frota Nacional 2025'!BS$5),0)</f>
        <v>19</v>
      </c>
      <c r="BT7" s="6">
        <f>ROUND('Vendas de Veículos'!BT7*(1-'Frota Nacional 2025'!BT$5),0)</f>
        <v>22</v>
      </c>
    </row>
    <row r="8" spans="2:72" x14ac:dyDescent="0.35">
      <c r="B8" s="12" t="s">
        <v>11</v>
      </c>
      <c r="C8" s="12" t="s">
        <v>13</v>
      </c>
      <c r="D8" s="6">
        <f>ROUND('Vendas de Veículos'!D8*(1-'Frota Nacional 2025'!D$5),0)</f>
        <v>0</v>
      </c>
      <c r="E8" s="6">
        <f>ROUND('Vendas de Veículos'!E8*(1-'Frota Nacional 2025'!E$5),0)</f>
        <v>0</v>
      </c>
      <c r="F8" s="6">
        <f>ROUND('Vendas de Veículos'!F8*(1-'Frota Nacional 2025'!F$5),0)</f>
        <v>0</v>
      </c>
      <c r="G8" s="6">
        <f>ROUND('Vendas de Veículos'!G8*(1-'Frota Nacional 2025'!G$5),0)</f>
        <v>0</v>
      </c>
      <c r="H8" s="6">
        <f>ROUND('Vendas de Veículos'!H8*(1-'Frota Nacional 2025'!H$5),0)</f>
        <v>0</v>
      </c>
      <c r="I8" s="6">
        <f>ROUND('Vendas de Veículos'!I8*(1-'Frota Nacional 2025'!I$5),0)</f>
        <v>0</v>
      </c>
      <c r="J8" s="6">
        <f>ROUND('Vendas de Veículos'!J8*(1-'Frota Nacional 2025'!J$5),0)</f>
        <v>0</v>
      </c>
      <c r="K8" s="6">
        <f>ROUND('Vendas de Veículos'!K8*(1-'Frota Nacional 2025'!K$5),0)</f>
        <v>0</v>
      </c>
      <c r="L8" s="6">
        <f>ROUND('Vendas de Veículos'!L8*(1-'Frota Nacional 2025'!L$5),0)</f>
        <v>0</v>
      </c>
      <c r="M8" s="6">
        <f>ROUND('Vendas de Veículos'!M8*(1-'Frota Nacional 2025'!M$5),0)</f>
        <v>0</v>
      </c>
      <c r="N8" s="6">
        <f>ROUND('Vendas de Veículos'!N8*(1-'Frota Nacional 2025'!N$5),0)</f>
        <v>0</v>
      </c>
      <c r="O8" s="6">
        <f>ROUND('Vendas de Veículos'!O8*(1-'Frota Nacional 2025'!O$5),0)</f>
        <v>0</v>
      </c>
      <c r="P8" s="6">
        <f>ROUND('Vendas de Veículos'!P8*(1-'Frota Nacional 2025'!P$5),0)</f>
        <v>0</v>
      </c>
      <c r="Q8" s="6">
        <f>ROUND('Vendas de Veículos'!Q8*(1-'Frota Nacional 2025'!Q$5),0)</f>
        <v>0</v>
      </c>
      <c r="R8" s="6">
        <f>ROUND('Vendas de Veículos'!R8*(1-'Frota Nacional 2025'!R$5),0)</f>
        <v>0</v>
      </c>
      <c r="S8" s="6">
        <f>ROUND('Vendas de Veículos'!S8*(1-'Frota Nacional 2025'!S$5),0)</f>
        <v>0</v>
      </c>
      <c r="T8" s="6">
        <f>ROUND('Vendas de Veículos'!T8*(1-'Frota Nacional 2025'!T$5),0)</f>
        <v>0</v>
      </c>
      <c r="U8" s="6">
        <f>ROUND('Vendas de Veículos'!U8*(1-'Frota Nacional 2025'!U$5),0)</f>
        <v>0</v>
      </c>
      <c r="V8" s="6">
        <f>ROUND('Vendas de Veículos'!V8*(1-'Frota Nacional 2025'!V$5),0)</f>
        <v>0</v>
      </c>
      <c r="W8" s="6">
        <f>ROUND('Vendas de Veículos'!W8*(1-'Frota Nacional 2025'!W$5),0)</f>
        <v>0</v>
      </c>
      <c r="X8" s="6">
        <f>ROUND('Vendas de Veículos'!X8*(1-'Frota Nacional 2025'!X$5),0)</f>
        <v>0</v>
      </c>
      <c r="Y8" s="6">
        <f>ROUND('Vendas de Veículos'!Y8*(1-'Frota Nacional 2025'!Y$5),0)</f>
        <v>0</v>
      </c>
      <c r="Z8" s="6">
        <f>ROUND('Vendas de Veículos'!Z8*(1-'Frota Nacional 2025'!Z$5),0)</f>
        <v>0</v>
      </c>
      <c r="AA8" s="6">
        <f>ROUND('Vendas de Veículos'!AA8*(1-'Frota Nacional 2025'!AA$5),0)</f>
        <v>0</v>
      </c>
      <c r="AB8" s="6">
        <f>ROUND('Vendas de Veículos'!AB8*(1-'Frota Nacional 2025'!AB$5),0)</f>
        <v>0</v>
      </c>
      <c r="AC8" s="6">
        <f>ROUND('Vendas de Veículos'!AC8*(1-'Frota Nacional 2025'!AC$5),0)</f>
        <v>0</v>
      </c>
      <c r="AD8" s="6">
        <f>ROUND('Vendas de Veículos'!AD8*(1-'Frota Nacional 2025'!AD$5),0)</f>
        <v>0</v>
      </c>
      <c r="AE8" s="6">
        <f>ROUND('Vendas de Veículos'!AE8*(1-'Frota Nacional 2025'!AE$5),0)</f>
        <v>0</v>
      </c>
      <c r="AF8" s="6">
        <f>ROUND('Vendas de Veículos'!AF8*(1-'Frota Nacional 2025'!AF$5),0)</f>
        <v>0</v>
      </c>
      <c r="AG8" s="6">
        <f>ROUND('Vendas de Veículos'!AG8*(1-'Frota Nacional 2025'!AG$5),0)</f>
        <v>0</v>
      </c>
      <c r="AH8" s="6">
        <f>ROUND('Vendas de Veículos'!AH8*(1-'Frota Nacional 2025'!AH$5),0)</f>
        <v>0</v>
      </c>
      <c r="AI8" s="6">
        <f>ROUND('Vendas de Veículos'!AI8*(1-'Frota Nacional 2025'!AI$5),0)</f>
        <v>0</v>
      </c>
      <c r="AJ8" s="6">
        <f>ROUND('Vendas de Veículos'!AJ8*(1-'Frota Nacional 2025'!AJ$5),0)</f>
        <v>0</v>
      </c>
      <c r="AK8" s="6">
        <f>ROUND('Vendas de Veículos'!AK8*(1-'Frota Nacional 2025'!AK$5),0)</f>
        <v>0</v>
      </c>
      <c r="AL8" s="6">
        <f>ROUND('Vendas de Veículos'!AL8*(1-'Frota Nacional 2025'!AL$5),0)</f>
        <v>0</v>
      </c>
      <c r="AM8" s="6">
        <f>ROUND('Vendas de Veículos'!AM8*(1-'Frota Nacional 2025'!AM$5),0)</f>
        <v>0</v>
      </c>
      <c r="AN8" s="6">
        <f>ROUND('Vendas de Veículos'!AN8*(1-'Frota Nacional 2025'!AN$5),0)</f>
        <v>0</v>
      </c>
      <c r="AO8" s="6">
        <f>ROUND('Vendas de Veículos'!AO8*(1-'Frota Nacional 2025'!AO$5),0)</f>
        <v>0</v>
      </c>
      <c r="AP8" s="6">
        <f>ROUND('Vendas de Veículos'!AP8*(1-'Frota Nacional 2025'!AP$5),0)</f>
        <v>0</v>
      </c>
      <c r="AQ8" s="6">
        <f>ROUND('Vendas de Veículos'!AQ8*(1-'Frota Nacional 2025'!AQ$5),0)</f>
        <v>0</v>
      </c>
      <c r="AR8" s="6">
        <f>ROUND('Vendas de Veículos'!AR8*(1-'Frota Nacional 2025'!AR$5),0)</f>
        <v>0</v>
      </c>
      <c r="AS8" s="6">
        <f>ROUND('Vendas de Veículos'!AS8*(1-'Frota Nacional 2025'!AS$5),0)</f>
        <v>0</v>
      </c>
      <c r="AT8" s="6">
        <f>ROUND('Vendas de Veículos'!AT8*(1-'Frota Nacional 2025'!AT$5),0)</f>
        <v>0</v>
      </c>
      <c r="AU8" s="6">
        <f>ROUND('Vendas de Veículos'!AU8*(1-'Frota Nacional 2025'!AU$5),0)</f>
        <v>0</v>
      </c>
      <c r="AV8" s="6">
        <f>ROUND('Vendas de Veículos'!AV8*(1-'Frota Nacional 2025'!AV$5),0)</f>
        <v>0</v>
      </c>
      <c r="AW8" s="6">
        <f>ROUND('Vendas de Veículos'!AW8*(1-'Frota Nacional 2025'!AW$5),0)</f>
        <v>0</v>
      </c>
      <c r="AX8" s="6">
        <f>ROUND('Vendas de Veículos'!AX8*(1-'Frota Nacional 2025'!AX$5),0)</f>
        <v>13663</v>
      </c>
      <c r="AY8" s="6">
        <f>ROUND('Vendas de Veículos'!AY8*(1-'Frota Nacional 2025'!AY$5),0)</f>
        <v>107681</v>
      </c>
      <c r="AZ8" s="6">
        <f>ROUND('Vendas de Veículos'!AZ8*(1-'Frota Nacional 2025'!AZ$5),0)</f>
        <v>320261</v>
      </c>
      <c r="BA8" s="6">
        <f>ROUND('Vendas de Veículos'!BA8*(1-'Frota Nacional 2025'!BA$5),0)</f>
        <v>623251</v>
      </c>
      <c r="BB8" s="6">
        <f>ROUND('Vendas de Veículos'!BB8*(1-'Frota Nacional 2025'!BB$5),0)</f>
        <v>936616</v>
      </c>
      <c r="BC8" s="6">
        <f>ROUND('Vendas de Veículos'!BC8*(1-'Frota Nacional 2025'!BC$5),0)</f>
        <v>1174486</v>
      </c>
      <c r="BD8" s="6">
        <f>ROUND('Vendas de Veículos'!BD8*(1-'Frota Nacional 2025'!BD$5),0)</f>
        <v>1454469</v>
      </c>
      <c r="BE8" s="6">
        <f>ROUND('Vendas de Veículos'!BE8*(1-'Frota Nacional 2025'!BE$5),0)</f>
        <v>1667456</v>
      </c>
      <c r="BF8" s="6">
        <f>ROUND('Vendas de Veículos'!BF8*(1-'Frota Nacional 2025'!BF$5),0)</f>
        <v>1754640</v>
      </c>
      <c r="BG8" s="6">
        <f>ROUND('Vendas de Veículos'!BG8*(1-'Frota Nacional 2025'!BG$5),0)</f>
        <v>2098465</v>
      </c>
      <c r="BH8" s="6">
        <f>ROUND('Vendas de Veículos'!BH8*(1-'Frota Nacional 2025'!BH$5),0)</f>
        <v>2220313</v>
      </c>
      <c r="BI8" s="6">
        <f>ROUND('Vendas de Veículos'!BI8*(1-'Frota Nacional 2025'!BI$5),0)</f>
        <v>2133356</v>
      </c>
      <c r="BJ8" s="6">
        <f>ROUND('Vendas de Veículos'!BJ8*(1-'Frota Nacional 2025'!BJ$5),0)</f>
        <v>1687609</v>
      </c>
      <c r="BK8" s="6">
        <f>ROUND('Vendas de Veículos'!BK8*(1-'Frota Nacional 2025'!BK$5),0)</f>
        <v>1405557</v>
      </c>
      <c r="BL8" s="6">
        <f>ROUND('Vendas de Veículos'!BL8*(1-'Frota Nacional 2025'!BL$5),0)</f>
        <v>1602503</v>
      </c>
      <c r="BM8" s="6">
        <f>ROUND('Vendas de Veículos'!BM8*(1-'Frota Nacional 2025'!BM$5),0)</f>
        <v>1860124</v>
      </c>
      <c r="BN8" s="6">
        <f>ROUND('Vendas de Veículos'!BN8*(1-'Frota Nacional 2025'!BN$5),0)</f>
        <v>2043966</v>
      </c>
      <c r="BO8" s="6">
        <f>ROUND('Vendas de Veículos'!BO8*(1-'Frota Nacional 2025'!BO$5),0)</f>
        <v>1454531</v>
      </c>
      <c r="BP8" s="6">
        <f>ROUND('Vendas de Veículos'!BP8*(1-'Frota Nacional 2025'!BP$5),0)</f>
        <v>1391101</v>
      </c>
      <c r="BQ8" s="6">
        <f>ROUND('Vendas de Veículos'!BQ8*(1-'Frota Nacional 2025'!BQ$5),0)</f>
        <v>1425903</v>
      </c>
      <c r="BR8" s="6">
        <f>ROUND('Vendas de Veículos'!BR8*(1-'Frota Nacional 2025'!BR$5),0)</f>
        <v>1481622</v>
      </c>
      <c r="BS8" s="6">
        <f>ROUND('Vendas de Veículos'!BS8*(1-'Frota Nacional 2025'!BS$5),0)</f>
        <v>1550826</v>
      </c>
      <c r="BT8" s="6">
        <f>ROUND('Vendas de Veículos'!BT8*(1-'Frota Nacional 2025'!BT$5),0)</f>
        <v>1622191</v>
      </c>
    </row>
    <row r="9" spans="2:72" x14ac:dyDescent="0.35">
      <c r="B9" s="12" t="s">
        <v>11</v>
      </c>
      <c r="C9" s="12" t="s">
        <v>14</v>
      </c>
      <c r="D9" s="6">
        <f>ROUND('Vendas de Veículos'!D9*(1-'Frota Nacional 2025'!D$5),0)</f>
        <v>0</v>
      </c>
      <c r="E9" s="6">
        <f>ROUND('Vendas de Veículos'!E9*(1-'Frota Nacional 2025'!E$5),0)</f>
        <v>0</v>
      </c>
      <c r="F9" s="6">
        <f>ROUND('Vendas de Veículos'!F9*(1-'Frota Nacional 2025'!F$5),0)</f>
        <v>0</v>
      </c>
      <c r="G9" s="6">
        <f>ROUND('Vendas de Veículos'!G9*(1-'Frota Nacional 2025'!G$5),0)</f>
        <v>0</v>
      </c>
      <c r="H9" s="6">
        <f>ROUND('Vendas de Veículos'!H9*(1-'Frota Nacional 2025'!H$5),0)</f>
        <v>0</v>
      </c>
      <c r="I9" s="6">
        <f>ROUND('Vendas de Veículos'!I9*(1-'Frota Nacional 2025'!I$5),0)</f>
        <v>0</v>
      </c>
      <c r="J9" s="6">
        <f>ROUND('Vendas de Veículos'!J9*(1-'Frota Nacional 2025'!J$5),0)</f>
        <v>0</v>
      </c>
      <c r="K9" s="6">
        <f>ROUND('Vendas de Veículos'!K9*(1-'Frota Nacional 2025'!K$5),0)</f>
        <v>0</v>
      </c>
      <c r="L9" s="6">
        <f>ROUND('Vendas de Veículos'!L9*(1-'Frota Nacional 2025'!L$5),0)</f>
        <v>0</v>
      </c>
      <c r="M9" s="6">
        <f>ROUND('Vendas de Veículos'!M9*(1-'Frota Nacional 2025'!M$5),0)</f>
        <v>0</v>
      </c>
      <c r="N9" s="6">
        <f>ROUND('Vendas de Veículos'!N9*(1-'Frota Nacional 2025'!N$5),0)</f>
        <v>0</v>
      </c>
      <c r="O9" s="6">
        <f>ROUND('Vendas de Veículos'!O9*(1-'Frota Nacional 2025'!O$5),0)</f>
        <v>0</v>
      </c>
      <c r="P9" s="6">
        <f>ROUND('Vendas de Veículos'!P9*(1-'Frota Nacional 2025'!P$5),0)</f>
        <v>0</v>
      </c>
      <c r="Q9" s="6">
        <f>ROUND('Vendas de Veículos'!Q9*(1-'Frota Nacional 2025'!Q$5),0)</f>
        <v>0</v>
      </c>
      <c r="R9" s="6">
        <f>ROUND('Vendas de Veículos'!R9*(1-'Frota Nacional 2025'!R$5),0)</f>
        <v>0</v>
      </c>
      <c r="S9" s="6">
        <f>ROUND('Vendas de Veículos'!S9*(1-'Frota Nacional 2025'!S$5),0)</f>
        <v>0</v>
      </c>
      <c r="T9" s="6">
        <f>ROUND('Vendas de Veículos'!T9*(1-'Frota Nacional 2025'!T$5),0)</f>
        <v>0</v>
      </c>
      <c r="U9" s="6">
        <f>ROUND('Vendas de Veículos'!U9*(1-'Frota Nacional 2025'!U$5),0)</f>
        <v>0</v>
      </c>
      <c r="V9" s="6">
        <f>ROUND('Vendas de Veículos'!V9*(1-'Frota Nacional 2025'!V$5),0)</f>
        <v>0</v>
      </c>
      <c r="W9" s="6">
        <f>ROUND('Vendas de Veículos'!W9*(1-'Frota Nacional 2025'!W$5),0)</f>
        <v>0</v>
      </c>
      <c r="X9" s="6">
        <f>ROUND('Vendas de Veículos'!X9*(1-'Frota Nacional 2025'!X$5),0)</f>
        <v>0</v>
      </c>
      <c r="Y9" s="6">
        <f>ROUND('Vendas de Veículos'!Y9*(1-'Frota Nacional 2025'!Y$5),0)</f>
        <v>0</v>
      </c>
      <c r="Z9" s="6">
        <f>ROUND('Vendas de Veículos'!Z9*(1-'Frota Nacional 2025'!Z$5),0)</f>
        <v>0</v>
      </c>
      <c r="AA9" s="6">
        <f>ROUND('Vendas de Veículos'!AA9*(1-'Frota Nacional 2025'!AA$5),0)</f>
        <v>0</v>
      </c>
      <c r="AB9" s="6">
        <f>ROUND('Vendas de Veículos'!AB9*(1-'Frota Nacional 2025'!AB$5),0)</f>
        <v>0</v>
      </c>
      <c r="AC9" s="6">
        <f>ROUND('Vendas de Veículos'!AC9*(1-'Frota Nacional 2025'!AC$5),0)</f>
        <v>0</v>
      </c>
      <c r="AD9" s="6">
        <f>ROUND('Vendas de Veículos'!AD9*(1-'Frota Nacional 2025'!AD$5),0)</f>
        <v>0</v>
      </c>
      <c r="AE9" s="6">
        <f>ROUND('Vendas de Veículos'!AE9*(1-'Frota Nacional 2025'!AE$5),0)</f>
        <v>0</v>
      </c>
      <c r="AF9" s="6">
        <f>ROUND('Vendas de Veículos'!AF9*(1-'Frota Nacional 2025'!AF$5),0)</f>
        <v>0</v>
      </c>
      <c r="AG9" s="6">
        <f>ROUND('Vendas de Veículos'!AG9*(1-'Frota Nacional 2025'!AG$5),0)</f>
        <v>0</v>
      </c>
      <c r="AH9" s="6">
        <f>ROUND('Vendas de Veículos'!AH9*(1-'Frota Nacional 2025'!AH$5),0)</f>
        <v>0</v>
      </c>
      <c r="AI9" s="6">
        <f>ROUND('Vendas de Veículos'!AI9*(1-'Frota Nacional 2025'!AI$5),0)</f>
        <v>0</v>
      </c>
      <c r="AJ9" s="6">
        <f>ROUND('Vendas de Veículos'!AJ9*(1-'Frota Nacional 2025'!AJ$5),0)</f>
        <v>0</v>
      </c>
      <c r="AK9" s="6">
        <f>ROUND('Vendas de Veículos'!AK9*(1-'Frota Nacional 2025'!AK$5),0)</f>
        <v>0</v>
      </c>
      <c r="AL9" s="6">
        <f>ROUND('Vendas de Veículos'!AL9*(1-'Frota Nacional 2025'!AL$5),0)</f>
        <v>0</v>
      </c>
      <c r="AM9" s="6">
        <f>ROUND('Vendas de Veículos'!AM9*(1-'Frota Nacional 2025'!AM$5),0)</f>
        <v>0</v>
      </c>
      <c r="AN9" s="6">
        <f>ROUND('Vendas de Veículos'!AN9*(1-'Frota Nacional 2025'!AN$5),0)</f>
        <v>0</v>
      </c>
      <c r="AO9" s="6">
        <f>ROUND('Vendas de Veículos'!AO9*(1-'Frota Nacional 2025'!AO$5),0)</f>
        <v>0</v>
      </c>
      <c r="AP9" s="6">
        <f>ROUND('Vendas de Veículos'!AP9*(1-'Frota Nacional 2025'!AP$5),0)</f>
        <v>0</v>
      </c>
      <c r="AQ9" s="6">
        <f>ROUND('Vendas de Veículos'!AQ9*(1-'Frota Nacional 2025'!AQ$5),0)</f>
        <v>0</v>
      </c>
      <c r="AR9" s="6">
        <f>ROUND('Vendas de Veículos'!AR9*(1-'Frota Nacional 2025'!AR$5),0)</f>
        <v>0</v>
      </c>
      <c r="AS9" s="6">
        <f>ROUND('Vendas de Veículos'!AS9*(1-'Frota Nacional 2025'!AS$5),0)</f>
        <v>0</v>
      </c>
      <c r="AT9" s="6">
        <f>ROUND('Vendas de Veículos'!AT9*(1-'Frota Nacional 2025'!AT$5),0)</f>
        <v>0</v>
      </c>
      <c r="AU9" s="6">
        <f>ROUND('Vendas de Veículos'!AU9*(1-'Frota Nacional 2025'!AU$5),0)</f>
        <v>0</v>
      </c>
      <c r="AV9" s="6">
        <f>ROUND('Vendas de Veículos'!AV9*(1-'Frota Nacional 2025'!AV$5),0)</f>
        <v>0</v>
      </c>
      <c r="AW9" s="6">
        <f>ROUND('Vendas de Veículos'!AW9*(1-'Frota Nacional 2025'!AW$5),0)</f>
        <v>0</v>
      </c>
      <c r="AX9" s="6">
        <f>ROUND('Vendas de Veículos'!AX9*(1-'Frota Nacional 2025'!AX$5),0)</f>
        <v>0</v>
      </c>
      <c r="AY9" s="6">
        <f>ROUND('Vendas de Veículos'!AY9*(1-'Frota Nacional 2025'!AY$5),0)</f>
        <v>0</v>
      </c>
      <c r="AZ9" s="6">
        <f>ROUND('Vendas de Veículos'!AZ9*(1-'Frota Nacional 2025'!AZ$5),0)</f>
        <v>0</v>
      </c>
      <c r="BA9" s="6">
        <f>ROUND('Vendas de Veículos'!BA9*(1-'Frota Nacional 2025'!BA$5),0)</f>
        <v>0</v>
      </c>
      <c r="BB9" s="6">
        <f>ROUND('Vendas de Veículos'!BB9*(1-'Frota Nacional 2025'!BB$5),0)</f>
        <v>1</v>
      </c>
      <c r="BC9" s="6">
        <f>ROUND('Vendas de Veículos'!BC9*(1-'Frota Nacional 2025'!BC$5),0)</f>
        <v>5</v>
      </c>
      <c r="BD9" s="6">
        <f>ROUND('Vendas de Veículos'!BD9*(1-'Frota Nacional 2025'!BD$5),0)</f>
        <v>13</v>
      </c>
      <c r="BE9" s="6">
        <f>ROUND('Vendas de Veículos'!BE9*(1-'Frota Nacional 2025'!BE$5),0)</f>
        <v>16</v>
      </c>
      <c r="BF9" s="6">
        <f>ROUND('Vendas de Veículos'!BF9*(1-'Frota Nacional 2025'!BF$5),0)</f>
        <v>139</v>
      </c>
      <c r="BG9" s="6">
        <f>ROUND('Vendas de Veículos'!BG9*(1-'Frota Nacional 2025'!BG$5),0)</f>
        <v>87</v>
      </c>
      <c r="BH9" s="6">
        <f>ROUND('Vendas de Veículos'!BH9*(1-'Frota Nacional 2025'!BH$5),0)</f>
        <v>379</v>
      </c>
      <c r="BI9" s="6">
        <f>ROUND('Vendas de Veículos'!BI9*(1-'Frota Nacional 2025'!BI$5),0)</f>
        <v>694</v>
      </c>
      <c r="BJ9" s="6">
        <f>ROUND('Vendas de Veículos'!BJ9*(1-'Frota Nacional 2025'!BJ$5),0)</f>
        <v>726</v>
      </c>
      <c r="BK9" s="6">
        <f>ROUND('Vendas de Veículos'!BK9*(1-'Frota Nacional 2025'!BK$5),0)</f>
        <v>971</v>
      </c>
      <c r="BL9" s="6">
        <f>ROUND('Vendas de Veículos'!BL9*(1-'Frota Nacional 2025'!BL$5),0)</f>
        <v>3021</v>
      </c>
      <c r="BM9" s="6">
        <f>ROUND('Vendas de Veículos'!BM9*(1-'Frota Nacional 2025'!BM$5),0)</f>
        <v>3744</v>
      </c>
      <c r="BN9" s="6">
        <f>ROUND('Vendas de Veículos'!BN9*(1-'Frota Nacional 2025'!BN$5),0)</f>
        <v>11399</v>
      </c>
      <c r="BO9" s="6">
        <f>ROUND('Vendas de Veículos'!BO9*(1-'Frota Nacional 2025'!BO$5),0)</f>
        <v>19212</v>
      </c>
      <c r="BP9" s="6">
        <f>ROUND('Vendas de Veículos'!BP9*(1-'Frota Nacional 2025'!BP$5),0)</f>
        <v>34333</v>
      </c>
      <c r="BQ9" s="6">
        <f>ROUND('Vendas de Veículos'!BQ9*(1-'Frota Nacional 2025'!BQ$5),0)</f>
        <v>48344</v>
      </c>
      <c r="BR9" s="6">
        <f>ROUND('Vendas de Veículos'!BR9*(1-'Frota Nacional 2025'!BR$5),0)</f>
        <v>81165</v>
      </c>
      <c r="BS9" s="6">
        <f>ROUND('Vendas de Veículos'!BS9*(1-'Frota Nacional 2025'!BS$5),0)</f>
        <v>121288</v>
      </c>
      <c r="BT9" s="6">
        <f>ROUND('Vendas de Veículos'!BT9*(1-'Frota Nacional 2025'!BT$5),0)</f>
        <v>166272</v>
      </c>
    </row>
    <row r="10" spans="2:72" x14ac:dyDescent="0.35">
      <c r="B10" s="12" t="s">
        <v>11</v>
      </c>
      <c r="C10" s="12" t="s">
        <v>15</v>
      </c>
      <c r="D10" s="6">
        <f>ROUND('Vendas de Veículos'!D10*(1-'Frota Nacional 2025'!D$5),0)</f>
        <v>0</v>
      </c>
      <c r="E10" s="6">
        <f>ROUND('Vendas de Veículos'!E10*(1-'Frota Nacional 2025'!E$5),0)</f>
        <v>0</v>
      </c>
      <c r="F10" s="6">
        <f>ROUND('Vendas de Veículos'!F10*(1-'Frota Nacional 2025'!F$5),0)</f>
        <v>0</v>
      </c>
      <c r="G10" s="6">
        <f>ROUND('Vendas de Veículos'!G10*(1-'Frota Nacional 2025'!G$5),0)</f>
        <v>0</v>
      </c>
      <c r="H10" s="6">
        <f>ROUND('Vendas de Veículos'!H10*(1-'Frota Nacional 2025'!H$5),0)</f>
        <v>0</v>
      </c>
      <c r="I10" s="6">
        <f>ROUND('Vendas de Veículos'!I10*(1-'Frota Nacional 2025'!I$5),0)</f>
        <v>0</v>
      </c>
      <c r="J10" s="6">
        <f>ROUND('Vendas de Veículos'!J10*(1-'Frota Nacional 2025'!J$5),0)</f>
        <v>0</v>
      </c>
      <c r="K10" s="6">
        <f>ROUND('Vendas de Veículos'!K10*(1-'Frota Nacional 2025'!K$5),0)</f>
        <v>0</v>
      </c>
      <c r="L10" s="6">
        <f>ROUND('Vendas de Veículos'!L10*(1-'Frota Nacional 2025'!L$5),0)</f>
        <v>0</v>
      </c>
      <c r="M10" s="6">
        <f>ROUND('Vendas de Veículos'!M10*(1-'Frota Nacional 2025'!M$5),0)</f>
        <v>0</v>
      </c>
      <c r="N10" s="6">
        <f>ROUND('Vendas de Veículos'!N10*(1-'Frota Nacional 2025'!N$5),0)</f>
        <v>0</v>
      </c>
      <c r="O10" s="6">
        <f>ROUND('Vendas de Veículos'!O10*(1-'Frota Nacional 2025'!O$5),0)</f>
        <v>0</v>
      </c>
      <c r="P10" s="6">
        <f>ROUND('Vendas de Veículos'!P10*(1-'Frota Nacional 2025'!P$5),0)</f>
        <v>0</v>
      </c>
      <c r="Q10" s="6">
        <f>ROUND('Vendas de Veículos'!Q10*(1-'Frota Nacional 2025'!Q$5),0)</f>
        <v>0</v>
      </c>
      <c r="R10" s="6">
        <f>ROUND('Vendas de Veículos'!R10*(1-'Frota Nacional 2025'!R$5),0)</f>
        <v>0</v>
      </c>
      <c r="S10" s="6">
        <f>ROUND('Vendas de Veículos'!S10*(1-'Frota Nacional 2025'!S$5),0)</f>
        <v>0</v>
      </c>
      <c r="T10" s="6">
        <f>ROUND('Vendas de Veículos'!T10*(1-'Frota Nacional 2025'!T$5),0)</f>
        <v>0</v>
      </c>
      <c r="U10" s="6">
        <f>ROUND('Vendas de Veículos'!U10*(1-'Frota Nacional 2025'!U$5),0)</f>
        <v>0</v>
      </c>
      <c r="V10" s="6">
        <f>ROUND('Vendas de Veículos'!V10*(1-'Frota Nacional 2025'!V$5),0)</f>
        <v>0</v>
      </c>
      <c r="W10" s="6">
        <f>ROUND('Vendas de Veículos'!W10*(1-'Frota Nacional 2025'!W$5),0)</f>
        <v>0</v>
      </c>
      <c r="X10" s="6">
        <f>ROUND('Vendas de Veículos'!X10*(1-'Frota Nacional 2025'!X$5),0)</f>
        <v>0</v>
      </c>
      <c r="Y10" s="6">
        <f>ROUND('Vendas de Veículos'!Y10*(1-'Frota Nacional 2025'!Y$5),0)</f>
        <v>0</v>
      </c>
      <c r="Z10" s="6">
        <f>ROUND('Vendas de Veículos'!Z10*(1-'Frota Nacional 2025'!Z$5),0)</f>
        <v>0</v>
      </c>
      <c r="AA10" s="6">
        <f>ROUND('Vendas de Veículos'!AA10*(1-'Frota Nacional 2025'!AA$5),0)</f>
        <v>0</v>
      </c>
      <c r="AB10" s="6">
        <f>ROUND('Vendas de Veículos'!AB10*(1-'Frota Nacional 2025'!AB$5),0)</f>
        <v>0</v>
      </c>
      <c r="AC10" s="6">
        <f>ROUND('Vendas de Veículos'!AC10*(1-'Frota Nacional 2025'!AC$5),0)</f>
        <v>0</v>
      </c>
      <c r="AD10" s="6">
        <f>ROUND('Vendas de Veículos'!AD10*(1-'Frota Nacional 2025'!AD$5),0)</f>
        <v>0</v>
      </c>
      <c r="AE10" s="6">
        <f>ROUND('Vendas de Veículos'!AE10*(1-'Frota Nacional 2025'!AE$5),0)</f>
        <v>0</v>
      </c>
      <c r="AF10" s="6">
        <f>ROUND('Vendas de Veículos'!AF10*(1-'Frota Nacional 2025'!AF$5),0)</f>
        <v>0</v>
      </c>
      <c r="AG10" s="6">
        <f>ROUND('Vendas de Veículos'!AG10*(1-'Frota Nacional 2025'!AG$5),0)</f>
        <v>0</v>
      </c>
      <c r="AH10" s="6">
        <f>ROUND('Vendas de Veículos'!AH10*(1-'Frota Nacional 2025'!AH$5),0)</f>
        <v>0</v>
      </c>
      <c r="AI10" s="6">
        <f>ROUND('Vendas de Veículos'!AI10*(1-'Frota Nacional 2025'!AI$5),0)</f>
        <v>0</v>
      </c>
      <c r="AJ10" s="6">
        <f>ROUND('Vendas de Veículos'!AJ10*(1-'Frota Nacional 2025'!AJ$5),0)</f>
        <v>0</v>
      </c>
      <c r="AK10" s="6">
        <f>ROUND('Vendas de Veículos'!AK10*(1-'Frota Nacional 2025'!AK$5),0)</f>
        <v>0</v>
      </c>
      <c r="AL10" s="6">
        <f>ROUND('Vendas de Veículos'!AL10*(1-'Frota Nacional 2025'!AL$5),0)</f>
        <v>0</v>
      </c>
      <c r="AM10" s="6">
        <f>ROUND('Vendas de Veículos'!AM10*(1-'Frota Nacional 2025'!AM$5),0)</f>
        <v>0</v>
      </c>
      <c r="AN10" s="6">
        <f>ROUND('Vendas de Veículos'!AN10*(1-'Frota Nacional 2025'!AN$5),0)</f>
        <v>0</v>
      </c>
      <c r="AO10" s="6">
        <f>ROUND('Vendas de Veículos'!AO10*(1-'Frota Nacional 2025'!AO$5),0)</f>
        <v>0</v>
      </c>
      <c r="AP10" s="6">
        <f>ROUND('Vendas de Veículos'!AP10*(1-'Frota Nacional 2025'!AP$5),0)</f>
        <v>0</v>
      </c>
      <c r="AQ10" s="6">
        <f>ROUND('Vendas de Veículos'!AQ10*(1-'Frota Nacional 2025'!AQ$5),0)</f>
        <v>0</v>
      </c>
      <c r="AR10" s="6">
        <f>ROUND('Vendas de Veículos'!AR10*(1-'Frota Nacional 2025'!AR$5),0)</f>
        <v>0</v>
      </c>
      <c r="AS10" s="6">
        <f>ROUND('Vendas de Veículos'!AS10*(1-'Frota Nacional 2025'!AS$5),0)</f>
        <v>0</v>
      </c>
      <c r="AT10" s="6">
        <f>ROUND('Vendas de Veículos'!AT10*(1-'Frota Nacional 2025'!AT$5),0)</f>
        <v>0</v>
      </c>
      <c r="AU10" s="6">
        <f>ROUND('Vendas de Veículos'!AU10*(1-'Frota Nacional 2025'!AU$5),0)</f>
        <v>0</v>
      </c>
      <c r="AV10" s="6">
        <f>ROUND('Vendas de Veículos'!AV10*(1-'Frota Nacional 2025'!AV$5),0)</f>
        <v>0</v>
      </c>
      <c r="AW10" s="6">
        <f>ROUND('Vendas de Veículos'!AW10*(1-'Frota Nacional 2025'!AW$5),0)</f>
        <v>0</v>
      </c>
      <c r="AX10" s="6">
        <f>ROUND('Vendas de Veículos'!AX10*(1-'Frota Nacional 2025'!AX$5),0)</f>
        <v>0</v>
      </c>
      <c r="AY10" s="6">
        <f>ROUND('Vendas de Veículos'!AY10*(1-'Frota Nacional 2025'!AY$5),0)</f>
        <v>0</v>
      </c>
      <c r="AZ10" s="6">
        <f>ROUND('Vendas de Veículos'!AZ10*(1-'Frota Nacional 2025'!AZ$5),0)</f>
        <v>0</v>
      </c>
      <c r="BA10" s="6">
        <f>ROUND('Vendas de Veículos'!BA10*(1-'Frota Nacional 2025'!BA$5),0)</f>
        <v>0</v>
      </c>
      <c r="BB10" s="6">
        <f>ROUND('Vendas de Veículos'!BB10*(1-'Frota Nacional 2025'!BB$5),0)</f>
        <v>0</v>
      </c>
      <c r="BC10" s="6">
        <f>ROUND('Vendas de Veículos'!BC10*(1-'Frota Nacional 2025'!BC$5),0)</f>
        <v>1</v>
      </c>
      <c r="BD10" s="6">
        <f>ROUND('Vendas de Veículos'!BD10*(1-'Frota Nacional 2025'!BD$5),0)</f>
        <v>1</v>
      </c>
      <c r="BE10" s="6">
        <f>ROUND('Vendas de Veículos'!BE10*(1-'Frota Nacional 2025'!BE$5),0)</f>
        <v>1</v>
      </c>
      <c r="BF10" s="6">
        <f>ROUND('Vendas de Veículos'!BF10*(1-'Frota Nacional 2025'!BF$5),0)</f>
        <v>13</v>
      </c>
      <c r="BG10" s="6">
        <f>ROUND('Vendas de Veículos'!BG10*(1-'Frota Nacional 2025'!BG$5),0)</f>
        <v>8</v>
      </c>
      <c r="BH10" s="6">
        <f>ROUND('Vendas de Veículos'!BH10*(1-'Frota Nacional 2025'!BH$5),0)</f>
        <v>34</v>
      </c>
      <c r="BI10" s="6">
        <f>ROUND('Vendas de Veículos'!BI10*(1-'Frota Nacional 2025'!BI$5),0)</f>
        <v>63</v>
      </c>
      <c r="BJ10" s="6">
        <f>ROUND('Vendas de Veículos'!BJ10*(1-'Frota Nacional 2025'!BJ$5),0)</f>
        <v>65</v>
      </c>
      <c r="BK10" s="6">
        <f>ROUND('Vendas de Veículos'!BK10*(1-'Frota Nacional 2025'!BK$5),0)</f>
        <v>88</v>
      </c>
      <c r="BL10" s="6">
        <f>ROUND('Vendas de Veículos'!BL10*(1-'Frota Nacional 2025'!BL$5),0)</f>
        <v>272</v>
      </c>
      <c r="BM10" s="6">
        <f>ROUND('Vendas de Veículos'!BM10*(1-'Frota Nacional 2025'!BM$5),0)</f>
        <v>337</v>
      </c>
      <c r="BN10" s="6">
        <f>ROUND('Vendas de Veículos'!BN10*(1-'Frota Nacional 2025'!BN$5),0)</f>
        <v>1026</v>
      </c>
      <c r="BO10" s="6">
        <f>ROUND('Vendas de Veículos'!BO10*(1-'Frota Nacional 2025'!BO$5),0)</f>
        <v>1729</v>
      </c>
      <c r="BP10" s="6">
        <f>ROUND('Vendas de Veículos'!BP10*(1-'Frota Nacional 2025'!BP$5),0)</f>
        <v>3090</v>
      </c>
      <c r="BQ10" s="6">
        <f>ROUND('Vendas de Veículos'!BQ10*(1-'Frota Nacional 2025'!BQ$5),0)</f>
        <v>4351</v>
      </c>
      <c r="BR10" s="6">
        <f>ROUND('Vendas de Veículos'!BR10*(1-'Frota Nacional 2025'!BR$5),0)</f>
        <v>7305</v>
      </c>
      <c r="BS10" s="6">
        <f>ROUND('Vendas de Veículos'!BS10*(1-'Frota Nacional 2025'!BS$5),0)</f>
        <v>10918</v>
      </c>
      <c r="BT10" s="6">
        <f>ROUND('Vendas de Veículos'!BT10*(1-'Frota Nacional 2025'!BT$5),0)</f>
        <v>16627</v>
      </c>
    </row>
    <row r="11" spans="2:72" x14ac:dyDescent="0.35">
      <c r="B11" s="12" t="s">
        <v>11</v>
      </c>
      <c r="C11" s="12" t="s">
        <v>16</v>
      </c>
      <c r="D11" s="6">
        <f>ROUND('Vendas de Veículos'!D11*(1-'Frota Nacional 2025'!D$5),0)</f>
        <v>0</v>
      </c>
      <c r="E11" s="6">
        <f>ROUND('Vendas de Veículos'!E11*(1-'Frota Nacional 2025'!E$5),0)</f>
        <v>0</v>
      </c>
      <c r="F11" s="6">
        <f>ROUND('Vendas de Veículos'!F11*(1-'Frota Nacional 2025'!F$5),0)</f>
        <v>0</v>
      </c>
      <c r="G11" s="6">
        <f>ROUND('Vendas de Veículos'!G11*(1-'Frota Nacional 2025'!G$5),0)</f>
        <v>0</v>
      </c>
      <c r="H11" s="6">
        <f>ROUND('Vendas de Veículos'!H11*(1-'Frota Nacional 2025'!H$5),0)</f>
        <v>0</v>
      </c>
      <c r="I11" s="6">
        <f>ROUND('Vendas de Veículos'!I11*(1-'Frota Nacional 2025'!I$5),0)</f>
        <v>0</v>
      </c>
      <c r="J11" s="6">
        <f>ROUND('Vendas de Veículos'!J11*(1-'Frota Nacional 2025'!J$5),0)</f>
        <v>0</v>
      </c>
      <c r="K11" s="6">
        <f>ROUND('Vendas de Veículos'!K11*(1-'Frota Nacional 2025'!K$5),0)</f>
        <v>0</v>
      </c>
      <c r="L11" s="6">
        <f>ROUND('Vendas de Veículos'!L11*(1-'Frota Nacional 2025'!L$5),0)</f>
        <v>0</v>
      </c>
      <c r="M11" s="6">
        <f>ROUND('Vendas de Veículos'!M11*(1-'Frota Nacional 2025'!M$5),0)</f>
        <v>0</v>
      </c>
      <c r="N11" s="6">
        <f>ROUND('Vendas de Veículos'!N11*(1-'Frota Nacional 2025'!N$5),0)</f>
        <v>0</v>
      </c>
      <c r="O11" s="6">
        <f>ROUND('Vendas de Veículos'!O11*(1-'Frota Nacional 2025'!O$5),0)</f>
        <v>0</v>
      </c>
      <c r="P11" s="6">
        <f>ROUND('Vendas de Veículos'!P11*(1-'Frota Nacional 2025'!P$5),0)</f>
        <v>0</v>
      </c>
      <c r="Q11" s="6">
        <f>ROUND('Vendas de Veículos'!Q11*(1-'Frota Nacional 2025'!Q$5),0)</f>
        <v>0</v>
      </c>
      <c r="R11" s="6">
        <f>ROUND('Vendas de Veículos'!R11*(1-'Frota Nacional 2025'!R$5),0)</f>
        <v>0</v>
      </c>
      <c r="S11" s="6">
        <f>ROUND('Vendas de Veículos'!S11*(1-'Frota Nacional 2025'!S$5),0)</f>
        <v>0</v>
      </c>
      <c r="T11" s="6">
        <f>ROUND('Vendas de Veículos'!T11*(1-'Frota Nacional 2025'!T$5),0)</f>
        <v>0</v>
      </c>
      <c r="U11" s="6">
        <f>ROUND('Vendas de Veículos'!U11*(1-'Frota Nacional 2025'!U$5),0)</f>
        <v>0</v>
      </c>
      <c r="V11" s="6">
        <f>ROUND('Vendas de Veículos'!V11*(1-'Frota Nacional 2025'!V$5),0)</f>
        <v>0</v>
      </c>
      <c r="W11" s="6">
        <f>ROUND('Vendas de Veículos'!W11*(1-'Frota Nacional 2025'!W$5),0)</f>
        <v>0</v>
      </c>
      <c r="X11" s="6">
        <f>ROUND('Vendas de Veículos'!X11*(1-'Frota Nacional 2025'!X$5),0)</f>
        <v>0</v>
      </c>
      <c r="Y11" s="6">
        <f>ROUND('Vendas de Veículos'!Y11*(1-'Frota Nacional 2025'!Y$5),0)</f>
        <v>0</v>
      </c>
      <c r="Z11" s="6">
        <f>ROUND('Vendas de Veículos'!Z11*(1-'Frota Nacional 2025'!Z$5),0)</f>
        <v>0</v>
      </c>
      <c r="AA11" s="6">
        <f>ROUND('Vendas de Veículos'!AA11*(1-'Frota Nacional 2025'!AA$5),0)</f>
        <v>0</v>
      </c>
      <c r="AB11" s="6">
        <f>ROUND('Vendas de Veículos'!AB11*(1-'Frota Nacional 2025'!AB$5),0)</f>
        <v>0</v>
      </c>
      <c r="AC11" s="6">
        <f>ROUND('Vendas de Veículos'!AC11*(1-'Frota Nacional 2025'!AC$5),0)</f>
        <v>0</v>
      </c>
      <c r="AD11" s="6">
        <f>ROUND('Vendas de Veículos'!AD11*(1-'Frota Nacional 2025'!AD$5),0)</f>
        <v>0</v>
      </c>
      <c r="AE11" s="6">
        <f>ROUND('Vendas de Veículos'!AE11*(1-'Frota Nacional 2025'!AE$5),0)</f>
        <v>0</v>
      </c>
      <c r="AF11" s="6">
        <f>ROUND('Vendas de Veículos'!AF11*(1-'Frota Nacional 2025'!AF$5),0)</f>
        <v>0</v>
      </c>
      <c r="AG11" s="6">
        <f>ROUND('Vendas de Veículos'!AG11*(1-'Frota Nacional 2025'!AG$5),0)</f>
        <v>0</v>
      </c>
      <c r="AH11" s="6">
        <f>ROUND('Vendas de Veículos'!AH11*(1-'Frota Nacional 2025'!AH$5),0)</f>
        <v>0</v>
      </c>
      <c r="AI11" s="6">
        <f>ROUND('Vendas de Veículos'!AI11*(1-'Frota Nacional 2025'!AI$5),0)</f>
        <v>0</v>
      </c>
      <c r="AJ11" s="6">
        <f>ROUND('Vendas de Veículos'!AJ11*(1-'Frota Nacional 2025'!AJ$5),0)</f>
        <v>0</v>
      </c>
      <c r="AK11" s="6">
        <f>ROUND('Vendas de Veículos'!AK11*(1-'Frota Nacional 2025'!AK$5),0)</f>
        <v>0</v>
      </c>
      <c r="AL11" s="6">
        <f>ROUND('Vendas de Veículos'!AL11*(1-'Frota Nacional 2025'!AL$5),0)</f>
        <v>0</v>
      </c>
      <c r="AM11" s="6">
        <f>ROUND('Vendas de Veículos'!AM11*(1-'Frota Nacional 2025'!AM$5),0)</f>
        <v>0</v>
      </c>
      <c r="AN11" s="6">
        <f>ROUND('Vendas de Veículos'!AN11*(1-'Frota Nacional 2025'!AN$5),0)</f>
        <v>0</v>
      </c>
      <c r="AO11" s="6">
        <f>ROUND('Vendas de Veículos'!AO11*(1-'Frota Nacional 2025'!AO$5),0)</f>
        <v>0</v>
      </c>
      <c r="AP11" s="6">
        <f>ROUND('Vendas de Veículos'!AP11*(1-'Frota Nacional 2025'!AP$5),0)</f>
        <v>0</v>
      </c>
      <c r="AQ11" s="6">
        <f>ROUND('Vendas de Veículos'!AQ11*(1-'Frota Nacional 2025'!AQ$5),0)</f>
        <v>0</v>
      </c>
      <c r="AR11" s="6">
        <f>ROUND('Vendas de Veículos'!AR11*(1-'Frota Nacional 2025'!AR$5),0)</f>
        <v>0</v>
      </c>
      <c r="AS11" s="6">
        <f>ROUND('Vendas de Veículos'!AS11*(1-'Frota Nacional 2025'!AS$5),0)</f>
        <v>0</v>
      </c>
      <c r="AT11" s="6">
        <f>ROUND('Vendas de Veículos'!AT11*(1-'Frota Nacional 2025'!AT$5),0)</f>
        <v>0</v>
      </c>
      <c r="AU11" s="6">
        <f>ROUND('Vendas de Veículos'!AU11*(1-'Frota Nacional 2025'!AU$5),0)</f>
        <v>0</v>
      </c>
      <c r="AV11" s="6">
        <f>ROUND('Vendas de Veículos'!AV11*(1-'Frota Nacional 2025'!AV$5),0)</f>
        <v>0</v>
      </c>
      <c r="AW11" s="6">
        <f>ROUND('Vendas de Veículos'!AW11*(1-'Frota Nacional 2025'!AW$5),0)</f>
        <v>0</v>
      </c>
      <c r="AX11" s="6">
        <f>ROUND('Vendas de Veículos'!AX11*(1-'Frota Nacional 2025'!AX$5),0)</f>
        <v>0</v>
      </c>
      <c r="AY11" s="6">
        <f>ROUND('Vendas de Veículos'!AY11*(1-'Frota Nacional 2025'!AY$5),0)</f>
        <v>0</v>
      </c>
      <c r="AZ11" s="6">
        <f>ROUND('Vendas de Veículos'!AZ11*(1-'Frota Nacional 2025'!AZ$5),0)</f>
        <v>0</v>
      </c>
      <c r="BA11" s="6">
        <f>ROUND('Vendas de Veículos'!BA11*(1-'Frota Nacional 2025'!BA$5),0)</f>
        <v>0</v>
      </c>
      <c r="BB11" s="6">
        <f>ROUND('Vendas de Veículos'!BB11*(1-'Frota Nacional 2025'!BB$5),0)</f>
        <v>1</v>
      </c>
      <c r="BC11" s="6">
        <f>ROUND('Vendas de Veículos'!BC11*(1-'Frota Nacional 2025'!BC$5),0)</f>
        <v>3</v>
      </c>
      <c r="BD11" s="6">
        <f>ROUND('Vendas de Veículos'!BD11*(1-'Frota Nacional 2025'!BD$5),0)</f>
        <v>8</v>
      </c>
      <c r="BE11" s="6">
        <f>ROUND('Vendas de Veículos'!BE11*(1-'Frota Nacional 2025'!BE$5),0)</f>
        <v>11</v>
      </c>
      <c r="BF11" s="6">
        <f>ROUND('Vendas de Veículos'!BF11*(1-'Frota Nacional 2025'!BF$5),0)</f>
        <v>96</v>
      </c>
      <c r="BG11" s="6">
        <f>ROUND('Vendas de Veículos'!BG11*(1-'Frota Nacional 2025'!BG$5),0)</f>
        <v>60</v>
      </c>
      <c r="BH11" s="6">
        <f>ROUND('Vendas de Veículos'!BH11*(1-'Frota Nacional 2025'!BH$5),0)</f>
        <v>262</v>
      </c>
      <c r="BI11" s="6">
        <f>ROUND('Vendas de Veículos'!BI11*(1-'Frota Nacional 2025'!BI$5),0)</f>
        <v>479</v>
      </c>
      <c r="BJ11" s="6">
        <f>ROUND('Vendas de Veículos'!BJ11*(1-'Frota Nacional 2025'!BJ$5),0)</f>
        <v>501</v>
      </c>
      <c r="BK11" s="6">
        <f>ROUND('Vendas de Veículos'!BK11*(1-'Frota Nacional 2025'!BK$5),0)</f>
        <v>669</v>
      </c>
      <c r="BL11" s="6">
        <f>ROUND('Vendas de Veículos'!BL11*(1-'Frota Nacional 2025'!BL$5),0)</f>
        <v>2084</v>
      </c>
      <c r="BM11" s="6">
        <f>ROUND('Vendas de Veículos'!BM11*(1-'Frota Nacional 2025'!BM$5),0)</f>
        <v>2584</v>
      </c>
      <c r="BN11" s="6">
        <f>ROUND('Vendas de Veículos'!BN11*(1-'Frota Nacional 2025'!BN$5),0)</f>
        <v>7865</v>
      </c>
      <c r="BO11" s="6">
        <f>ROUND('Vendas de Veículos'!BO11*(1-'Frota Nacional 2025'!BO$5),0)</f>
        <v>13256</v>
      </c>
      <c r="BP11" s="6">
        <f>ROUND('Vendas de Veículos'!BP11*(1-'Frota Nacional 2025'!BP$5),0)</f>
        <v>23689</v>
      </c>
      <c r="BQ11" s="6">
        <f>ROUND('Vendas de Veículos'!BQ11*(1-'Frota Nacional 2025'!BQ$5),0)</f>
        <v>33357</v>
      </c>
      <c r="BR11" s="6">
        <f>ROUND('Vendas de Veículos'!BR11*(1-'Frota Nacional 2025'!BR$5),0)</f>
        <v>56003</v>
      </c>
      <c r="BS11" s="6">
        <f>ROUND('Vendas de Veículos'!BS11*(1-'Frota Nacional 2025'!BS$5),0)</f>
        <v>83689</v>
      </c>
      <c r="BT11" s="6">
        <f>ROUND('Vendas de Veículos'!BT11*(1-'Frota Nacional 2025'!BT$5),0)</f>
        <v>116390</v>
      </c>
    </row>
    <row r="12" spans="2:72" x14ac:dyDescent="0.35">
      <c r="B12" s="12" t="s">
        <v>11</v>
      </c>
      <c r="C12" s="12" t="s">
        <v>17</v>
      </c>
      <c r="D12" s="6">
        <f>ROUND('Vendas de Veículos'!D12*(1-'Frota Nacional 2025'!D$5),0)</f>
        <v>0</v>
      </c>
      <c r="E12" s="6">
        <f>ROUND('Vendas de Veículos'!E12*(1-'Frota Nacional 2025'!E$5),0)</f>
        <v>0</v>
      </c>
      <c r="F12" s="6">
        <f>ROUND('Vendas de Veículos'!F12*(1-'Frota Nacional 2025'!F$5),0)</f>
        <v>0</v>
      </c>
      <c r="G12" s="6">
        <f>ROUND('Vendas de Veículos'!G12*(1-'Frota Nacional 2025'!G$5),0)</f>
        <v>0</v>
      </c>
      <c r="H12" s="6">
        <f>ROUND('Vendas de Veículos'!H12*(1-'Frota Nacional 2025'!H$5),0)</f>
        <v>0</v>
      </c>
      <c r="I12" s="6">
        <f>ROUND('Vendas de Veículos'!I12*(1-'Frota Nacional 2025'!I$5),0)</f>
        <v>0</v>
      </c>
      <c r="J12" s="6">
        <f>ROUND('Vendas de Veículos'!J12*(1-'Frota Nacional 2025'!J$5),0)</f>
        <v>0</v>
      </c>
      <c r="K12" s="6">
        <f>ROUND('Vendas de Veículos'!K12*(1-'Frota Nacional 2025'!K$5),0)</f>
        <v>0</v>
      </c>
      <c r="L12" s="6">
        <f>ROUND('Vendas de Veículos'!L12*(1-'Frota Nacional 2025'!L$5),0)</f>
        <v>0</v>
      </c>
      <c r="M12" s="6">
        <f>ROUND('Vendas de Veículos'!M12*(1-'Frota Nacional 2025'!M$5),0)</f>
        <v>0</v>
      </c>
      <c r="N12" s="6">
        <f>ROUND('Vendas de Veículos'!N12*(1-'Frota Nacional 2025'!N$5),0)</f>
        <v>0</v>
      </c>
      <c r="O12" s="6">
        <f>ROUND('Vendas de Veículos'!O12*(1-'Frota Nacional 2025'!O$5),0)</f>
        <v>0</v>
      </c>
      <c r="P12" s="6">
        <f>ROUND('Vendas de Veículos'!P12*(1-'Frota Nacional 2025'!P$5),0)</f>
        <v>0</v>
      </c>
      <c r="Q12" s="6">
        <f>ROUND('Vendas de Veículos'!Q12*(1-'Frota Nacional 2025'!Q$5),0)</f>
        <v>0</v>
      </c>
      <c r="R12" s="6">
        <f>ROUND('Vendas de Veículos'!R12*(1-'Frota Nacional 2025'!R$5),0)</f>
        <v>0</v>
      </c>
      <c r="S12" s="6">
        <f>ROUND('Vendas de Veículos'!S12*(1-'Frota Nacional 2025'!S$5),0)</f>
        <v>0</v>
      </c>
      <c r="T12" s="6">
        <f>ROUND('Vendas de Veículos'!T12*(1-'Frota Nacional 2025'!T$5),0)</f>
        <v>0</v>
      </c>
      <c r="U12" s="6">
        <f>ROUND('Vendas de Veículos'!U12*(1-'Frota Nacional 2025'!U$5),0)</f>
        <v>0</v>
      </c>
      <c r="V12" s="6">
        <f>ROUND('Vendas de Veículos'!V12*(1-'Frota Nacional 2025'!V$5),0)</f>
        <v>0</v>
      </c>
      <c r="W12" s="6">
        <f>ROUND('Vendas de Veículos'!W12*(1-'Frota Nacional 2025'!W$5),0)</f>
        <v>0</v>
      </c>
      <c r="X12" s="6">
        <f>ROUND('Vendas de Veículos'!X12*(1-'Frota Nacional 2025'!X$5),0)</f>
        <v>0</v>
      </c>
      <c r="Y12" s="6">
        <f>ROUND('Vendas de Veículos'!Y12*(1-'Frota Nacional 2025'!Y$5),0)</f>
        <v>0</v>
      </c>
      <c r="Z12" s="6">
        <f>ROUND('Vendas de Veículos'!Z12*(1-'Frota Nacional 2025'!Z$5),0)</f>
        <v>0</v>
      </c>
      <c r="AA12" s="6">
        <f>ROUND('Vendas de Veículos'!AA12*(1-'Frota Nacional 2025'!AA$5),0)</f>
        <v>0</v>
      </c>
      <c r="AB12" s="6">
        <f>ROUND('Vendas de Veículos'!AB12*(1-'Frota Nacional 2025'!AB$5),0)</f>
        <v>0</v>
      </c>
      <c r="AC12" s="6">
        <f>ROUND('Vendas de Veículos'!AC12*(1-'Frota Nacional 2025'!AC$5),0)</f>
        <v>0</v>
      </c>
      <c r="AD12" s="6">
        <f>ROUND('Vendas de Veículos'!AD12*(1-'Frota Nacional 2025'!AD$5),0)</f>
        <v>0</v>
      </c>
      <c r="AE12" s="6">
        <f>ROUND('Vendas de Veículos'!AE12*(1-'Frota Nacional 2025'!AE$5),0)</f>
        <v>0</v>
      </c>
      <c r="AF12" s="6">
        <f>ROUND('Vendas de Veículos'!AF12*(1-'Frota Nacional 2025'!AF$5),0)</f>
        <v>0</v>
      </c>
      <c r="AG12" s="6">
        <f>ROUND('Vendas de Veículos'!AG12*(1-'Frota Nacional 2025'!AG$5),0)</f>
        <v>0</v>
      </c>
      <c r="AH12" s="6">
        <f>ROUND('Vendas de Veículos'!AH12*(1-'Frota Nacional 2025'!AH$5),0)</f>
        <v>0</v>
      </c>
      <c r="AI12" s="6">
        <f>ROUND('Vendas de Veículos'!AI12*(1-'Frota Nacional 2025'!AI$5),0)</f>
        <v>0</v>
      </c>
      <c r="AJ12" s="6">
        <f>ROUND('Vendas de Veículos'!AJ12*(1-'Frota Nacional 2025'!AJ$5),0)</f>
        <v>0</v>
      </c>
      <c r="AK12" s="6">
        <f>ROUND('Vendas de Veículos'!AK12*(1-'Frota Nacional 2025'!AK$5),0)</f>
        <v>0</v>
      </c>
      <c r="AL12" s="6">
        <f>ROUND('Vendas de Veículos'!AL12*(1-'Frota Nacional 2025'!AL$5),0)</f>
        <v>0</v>
      </c>
      <c r="AM12" s="6">
        <f>ROUND('Vendas de Veículos'!AM12*(1-'Frota Nacional 2025'!AM$5),0)</f>
        <v>0</v>
      </c>
      <c r="AN12" s="6">
        <f>ROUND('Vendas de Veículos'!AN12*(1-'Frota Nacional 2025'!AN$5),0)</f>
        <v>0</v>
      </c>
      <c r="AO12" s="6">
        <f>ROUND('Vendas de Veículos'!AO12*(1-'Frota Nacional 2025'!AO$5),0)</f>
        <v>0</v>
      </c>
      <c r="AP12" s="6">
        <f>ROUND('Vendas de Veículos'!AP12*(1-'Frota Nacional 2025'!AP$5),0)</f>
        <v>0</v>
      </c>
      <c r="AQ12" s="6">
        <f>ROUND('Vendas de Veículos'!AQ12*(1-'Frota Nacional 2025'!AQ$5),0)</f>
        <v>0</v>
      </c>
      <c r="AR12" s="6">
        <f>ROUND('Vendas de Veículos'!AR12*(1-'Frota Nacional 2025'!AR$5),0)</f>
        <v>0</v>
      </c>
      <c r="AS12" s="6">
        <f>ROUND('Vendas de Veículos'!AS12*(1-'Frota Nacional 2025'!AS$5),0)</f>
        <v>0</v>
      </c>
      <c r="AT12" s="6">
        <f>ROUND('Vendas de Veículos'!AT12*(1-'Frota Nacional 2025'!AT$5),0)</f>
        <v>0</v>
      </c>
      <c r="AU12" s="6">
        <f>ROUND('Vendas de Veículos'!AU12*(1-'Frota Nacional 2025'!AU$5),0)</f>
        <v>0</v>
      </c>
      <c r="AV12" s="6">
        <f>ROUND('Vendas de Veículos'!AV12*(1-'Frota Nacional 2025'!AV$5),0)</f>
        <v>0</v>
      </c>
      <c r="AW12" s="6">
        <f>ROUND('Vendas de Veículos'!AW12*(1-'Frota Nacional 2025'!AW$5),0)</f>
        <v>0</v>
      </c>
      <c r="AX12" s="6">
        <f>ROUND('Vendas de Veículos'!AX12*(1-'Frota Nacional 2025'!AX$5),0)</f>
        <v>0</v>
      </c>
      <c r="AY12" s="6">
        <f>ROUND('Vendas de Veículos'!AY12*(1-'Frota Nacional 2025'!AY$5),0)</f>
        <v>0</v>
      </c>
      <c r="AZ12" s="6">
        <f>ROUND('Vendas de Veículos'!AZ12*(1-'Frota Nacional 2025'!AZ$5),0)</f>
        <v>0</v>
      </c>
      <c r="BA12" s="6">
        <f>ROUND('Vendas de Veículos'!BA12*(1-'Frota Nacional 2025'!BA$5),0)</f>
        <v>0</v>
      </c>
      <c r="BB12" s="6">
        <f>ROUND('Vendas de Veículos'!BB12*(1-'Frota Nacional 2025'!BB$5),0)</f>
        <v>0</v>
      </c>
      <c r="BC12" s="6">
        <f>ROUND('Vendas de Veículos'!BC12*(1-'Frota Nacional 2025'!BC$5),0)</f>
        <v>1</v>
      </c>
      <c r="BD12" s="6">
        <f>ROUND('Vendas de Veículos'!BD12*(1-'Frota Nacional 2025'!BD$5),0)</f>
        <v>3</v>
      </c>
      <c r="BE12" s="6">
        <f>ROUND('Vendas de Veículos'!BE12*(1-'Frota Nacional 2025'!BE$5),0)</f>
        <v>3</v>
      </c>
      <c r="BF12" s="6">
        <f>ROUND('Vendas de Veículos'!BF12*(1-'Frota Nacional 2025'!BF$5),0)</f>
        <v>31</v>
      </c>
      <c r="BG12" s="6">
        <f>ROUND('Vendas de Veículos'!BG12*(1-'Frota Nacional 2025'!BG$5),0)</f>
        <v>19</v>
      </c>
      <c r="BH12" s="6">
        <f>ROUND('Vendas de Veículos'!BH12*(1-'Frota Nacional 2025'!BH$5),0)</f>
        <v>83</v>
      </c>
      <c r="BI12" s="6">
        <f>ROUND('Vendas de Veículos'!BI12*(1-'Frota Nacional 2025'!BI$5),0)</f>
        <v>152</v>
      </c>
      <c r="BJ12" s="6">
        <f>ROUND('Vendas de Veículos'!BJ12*(1-'Frota Nacional 2025'!BJ$5),0)</f>
        <v>159</v>
      </c>
      <c r="BK12" s="6">
        <f>ROUND('Vendas de Veículos'!BK12*(1-'Frota Nacional 2025'!BK$5),0)</f>
        <v>214</v>
      </c>
      <c r="BL12" s="6">
        <f>ROUND('Vendas de Veículos'!BL12*(1-'Frota Nacional 2025'!BL$5),0)</f>
        <v>664</v>
      </c>
      <c r="BM12" s="6">
        <f>ROUND('Vendas de Veículos'!BM12*(1-'Frota Nacional 2025'!BM$5),0)</f>
        <v>824</v>
      </c>
      <c r="BN12" s="6">
        <f>ROUND('Vendas de Veículos'!BN12*(1-'Frota Nacional 2025'!BN$5),0)</f>
        <v>2508</v>
      </c>
      <c r="BO12" s="6">
        <f>ROUND('Vendas de Veículos'!BO12*(1-'Frota Nacional 2025'!BO$5),0)</f>
        <v>4227</v>
      </c>
      <c r="BP12" s="6">
        <f>ROUND('Vendas de Veículos'!BP12*(1-'Frota Nacional 2025'!BP$5),0)</f>
        <v>7553</v>
      </c>
      <c r="BQ12" s="6">
        <f>ROUND('Vendas de Veículos'!BQ12*(1-'Frota Nacional 2025'!BQ$5),0)</f>
        <v>10636</v>
      </c>
      <c r="BR12" s="6">
        <f>ROUND('Vendas de Veículos'!BR12*(1-'Frota Nacional 2025'!BR$5),0)</f>
        <v>17856</v>
      </c>
      <c r="BS12" s="6">
        <f>ROUND('Vendas de Veículos'!BS12*(1-'Frota Nacional 2025'!BS$5),0)</f>
        <v>26682</v>
      </c>
      <c r="BT12" s="6">
        <f>ROUND('Vendas de Veículos'!BT12*(1-'Frota Nacional 2025'!BT$5),0)</f>
        <v>33255</v>
      </c>
    </row>
    <row r="13" spans="2:72" x14ac:dyDescent="0.35">
      <c r="B13" s="13" t="s">
        <v>18</v>
      </c>
      <c r="C13" s="13" t="s">
        <v>10</v>
      </c>
      <c r="D13" s="4">
        <f>ROUND('Vendas de Veículos'!D14*(1-'Frota Nacional 2025'!D$5),0)</f>
        <v>2</v>
      </c>
      <c r="E13" s="4">
        <f>ROUND('Vendas de Veículos'!E14*(1-'Frota Nacional 2025'!E$5),0)</f>
        <v>14</v>
      </c>
      <c r="F13" s="4">
        <f>ROUND('Vendas de Veículos'!F14*(1-'Frota Nacional 2025'!F$5),0)</f>
        <v>26</v>
      </c>
      <c r="G13" s="4">
        <f>ROUND('Vendas de Veículos'!G14*(1-'Frota Nacional 2025'!G$5),0)</f>
        <v>38</v>
      </c>
      <c r="H13" s="4">
        <f>ROUND('Vendas de Veículos'!H14*(1-'Frota Nacional 2025'!H$5),0)</f>
        <v>59</v>
      </c>
      <c r="I13" s="4">
        <f>ROUND('Vendas de Veículos'!I14*(1-'Frota Nacional 2025'!I$5),0)</f>
        <v>79</v>
      </c>
      <c r="J13" s="4">
        <f>ROUND('Vendas de Veículos'!J14*(1-'Frota Nacional 2025'!J$5),0)</f>
        <v>75</v>
      </c>
      <c r="K13" s="4">
        <f>ROUND('Vendas de Veículos'!K14*(1-'Frota Nacional 2025'!K$5),0)</f>
        <v>79</v>
      </c>
      <c r="L13" s="4">
        <f>ROUND('Vendas de Veículos'!L14*(1-'Frota Nacional 2025'!L$5),0)</f>
        <v>88</v>
      </c>
      <c r="M13" s="4">
        <f>ROUND('Vendas de Veículos'!M14*(1-'Frota Nacional 2025'!M$5),0)</f>
        <v>123</v>
      </c>
      <c r="N13" s="4">
        <f>ROUND('Vendas de Veículos'!N14*(1-'Frota Nacional 2025'!N$5),0)</f>
        <v>156</v>
      </c>
      <c r="O13" s="4">
        <f>ROUND('Vendas de Veículos'!O14*(1-'Frota Nacional 2025'!O$5),0)</f>
        <v>229</v>
      </c>
      <c r="P13" s="4">
        <f>ROUND('Vendas de Veículos'!P14*(1-'Frota Nacional 2025'!P$5),0)</f>
        <v>27</v>
      </c>
      <c r="Q13" s="4">
        <f>ROUND('Vendas de Veículos'!Q14*(1-'Frota Nacional 2025'!Q$5),0)</f>
        <v>346</v>
      </c>
      <c r="R13" s="4">
        <f>ROUND('Vendas de Veículos'!R14*(1-'Frota Nacional 2025'!R$5),0)</f>
        <v>406</v>
      </c>
      <c r="S13" s="4">
        <f>ROUND('Vendas de Veículos'!S14*(1-'Frota Nacional 2025'!S$5),0)</f>
        <v>602</v>
      </c>
      <c r="T13" s="4">
        <f>ROUND('Vendas de Veículos'!T14*(1-'Frota Nacional 2025'!T$5),0)</f>
        <v>875</v>
      </c>
      <c r="U13" s="4">
        <f>ROUND('Vendas de Veículos'!U14*(1-'Frota Nacional 2025'!U$5),0)</f>
        <v>1085</v>
      </c>
      <c r="V13" s="4">
        <f>ROUND('Vendas de Veículos'!V14*(1-'Frota Nacional 2025'!V$5),0)</f>
        <v>1274</v>
      </c>
      <c r="W13" s="4">
        <f>ROUND('Vendas de Veículos'!W14*(1-'Frota Nacional 2025'!W$5),0)</f>
        <v>1438</v>
      </c>
      <c r="X13" s="4">
        <f>ROUND('Vendas de Veículos'!X14*(1-'Frota Nacional 2025'!X$5),0)</f>
        <v>1039</v>
      </c>
      <c r="Y13" s="4">
        <f>ROUND('Vendas de Veículos'!Y14*(1-'Frota Nacional 2025'!Y$5),0)</f>
        <v>135</v>
      </c>
      <c r="Z13" s="4">
        <f>ROUND('Vendas de Veículos'!Z14*(1-'Frota Nacional 2025'!Z$5),0)</f>
        <v>1531</v>
      </c>
      <c r="AA13" s="4">
        <f>ROUND('Vendas de Veículos'!AA14*(1-'Frota Nacional 2025'!AA$5),0)</f>
        <v>1287</v>
      </c>
      <c r="AB13" s="4">
        <f>ROUND('Vendas de Veículos'!AB14*(1-'Frota Nacional 2025'!AB$5),0)</f>
        <v>624</v>
      </c>
      <c r="AC13" s="4">
        <f>ROUND('Vendas de Veículos'!AC14*(1-'Frota Nacional 2025'!AC$5),0)</f>
        <v>558</v>
      </c>
      <c r="AD13" s="4">
        <f>ROUND('Vendas de Veículos'!AD14*(1-'Frota Nacional 2025'!AD$5),0)</f>
        <v>259</v>
      </c>
      <c r="AE13" s="4">
        <f>ROUND('Vendas de Veículos'!AE14*(1-'Frota Nacional 2025'!AE$5),0)</f>
        <v>17</v>
      </c>
      <c r="AF13" s="4">
        <f>ROUND('Vendas de Veículos'!AF14*(1-'Frota Nacional 2025'!AF$5),0)</f>
        <v>185</v>
      </c>
      <c r="AG13" s="4">
        <f>ROUND('Vendas de Veículos'!AG14*(1-'Frota Nacional 2025'!AG$5),0)</f>
        <v>365</v>
      </c>
      <c r="AH13" s="4">
        <f>ROUND('Vendas de Veículos'!AH14*(1-'Frota Nacional 2025'!AH$5),0)</f>
        <v>353</v>
      </c>
      <c r="AI13" s="4">
        <f>ROUND('Vendas de Veículos'!AI14*(1-'Frota Nacional 2025'!AI$5),0)</f>
        <v>720</v>
      </c>
      <c r="AJ13" s="4">
        <f>ROUND('Vendas de Veículos'!AJ14*(1-'Frota Nacional 2025'!AJ$5),0)</f>
        <v>268</v>
      </c>
      <c r="AK13" s="4">
        <f>ROUND('Vendas de Veículos'!AK14*(1-'Frota Nacional 2025'!AK$5),0)</f>
        <v>6287</v>
      </c>
      <c r="AL13" s="4">
        <f>ROUND('Vendas de Veículos'!AL14*(1-'Frota Nacional 2025'!AL$5),0)</f>
        <v>6455</v>
      </c>
      <c r="AM13" s="4">
        <f>ROUND('Vendas de Veículos'!AM14*(1-'Frota Nacional 2025'!AM$5),0)</f>
        <v>6533</v>
      </c>
      <c r="AN13" s="4">
        <f>ROUND('Vendas de Veículos'!AN14*(1-'Frota Nacional 2025'!AN$5),0)</f>
        <v>9659</v>
      </c>
      <c r="AO13" s="4">
        <f>ROUND('Vendas de Veículos'!AO14*(1-'Frota Nacional 2025'!AO$5),0)</f>
        <v>14616</v>
      </c>
      <c r="AP13" s="4">
        <f>ROUND('Vendas de Veículos'!AP14*(1-'Frota Nacional 2025'!AP$5),0)</f>
        <v>25442</v>
      </c>
      <c r="AQ13" s="4">
        <f>ROUND('Vendas de Veículos'!AQ14*(1-'Frota Nacional 2025'!AQ$5),0)</f>
        <v>32504</v>
      </c>
      <c r="AR13" s="4">
        <f>ROUND('Vendas de Veículos'!AR14*(1-'Frota Nacional 2025'!AR$5),0)</f>
        <v>36761</v>
      </c>
      <c r="AS13" s="4">
        <f>ROUND('Vendas de Veículos'!AS14*(1-'Frota Nacional 2025'!AS$5),0)</f>
        <v>3031</v>
      </c>
      <c r="AT13" s="4">
        <f>ROUND('Vendas de Veículos'!AT14*(1-'Frota Nacional 2025'!AT$5),0)</f>
        <v>22566</v>
      </c>
      <c r="AU13" s="4">
        <f>ROUND('Vendas de Veículos'!AU14*(1-'Frota Nacional 2025'!AU$5),0)</f>
        <v>30238</v>
      </c>
      <c r="AV13" s="4">
        <f>ROUND('Vendas de Veículos'!AV14*(1-'Frota Nacional 2025'!AV$5),0)</f>
        <v>31942</v>
      </c>
      <c r="AW13" s="4">
        <f>ROUND('Vendas de Veículos'!AW14*(1-'Frota Nacional 2025'!AW$5),0)</f>
        <v>32213</v>
      </c>
      <c r="AX13" s="4">
        <f>ROUND('Vendas de Veículos'!AX14*(1-'Frota Nacional 2025'!AX$5),0)</f>
        <v>37041</v>
      </c>
      <c r="AY13" s="4">
        <f>ROUND('Vendas de Veículos'!AY14*(1-'Frota Nacional 2025'!AY$5),0)</f>
        <v>4276</v>
      </c>
      <c r="AZ13" s="4">
        <f>ROUND('Vendas de Veículos'!AZ14*(1-'Frota Nacional 2025'!AZ$5),0)</f>
        <v>21425</v>
      </c>
      <c r="BA13" s="4">
        <f>ROUND('Vendas de Veículos'!BA14*(1-'Frota Nacional 2025'!BA$5),0)</f>
        <v>15563</v>
      </c>
      <c r="BB13" s="4">
        <f>ROUND('Vendas de Veículos'!BB14*(1-'Frota Nacional 2025'!BB$5),0)</f>
        <v>6235</v>
      </c>
      <c r="BC13" s="4">
        <f>ROUND('Vendas de Veículos'!BC14*(1-'Frota Nacional 2025'!BC$5),0)</f>
        <v>5669</v>
      </c>
      <c r="BD13" s="4">
        <f>ROUND('Vendas de Veículos'!BD14*(1-'Frota Nacional 2025'!BD$5),0)</f>
        <v>6867</v>
      </c>
      <c r="BE13" s="4">
        <f>ROUND('Vendas de Veículos'!BE14*(1-'Frota Nacional 2025'!BE$5),0)</f>
        <v>10604</v>
      </c>
      <c r="BF13" s="4">
        <f>ROUND('Vendas de Veículos'!BF14*(1-'Frota Nacional 2025'!BF$5),0)</f>
        <v>18041</v>
      </c>
      <c r="BG13" s="4">
        <f>ROUND('Vendas de Veículos'!BG14*(1-'Frota Nacional 2025'!BG$5),0)</f>
        <v>11080</v>
      </c>
      <c r="BH13" s="4">
        <f>ROUND('Vendas de Veículos'!BH14*(1-'Frota Nacional 2025'!BH$5),0)</f>
        <v>5535</v>
      </c>
      <c r="BI13" s="4">
        <f>ROUND('Vendas de Veículos'!BI14*(1-'Frota Nacional 2025'!BI$5),0)</f>
        <v>353</v>
      </c>
      <c r="BJ13" s="4">
        <f>ROUND('Vendas de Veículos'!BJ14*(1-'Frota Nacional 2025'!BJ$5),0)</f>
        <v>1918</v>
      </c>
      <c r="BK13" s="4">
        <f>ROUND('Vendas de Veículos'!BK14*(1-'Frota Nacional 2025'!BK$5),0)</f>
        <v>898</v>
      </c>
      <c r="BL13" s="4">
        <f>ROUND('Vendas de Veículos'!BL14*(1-'Frota Nacional 2025'!BL$5),0)</f>
        <v>698</v>
      </c>
      <c r="BM13" s="4">
        <f>ROUND('Vendas de Veículos'!BM14*(1-'Frota Nacional 2025'!BM$5),0)</f>
        <v>417</v>
      </c>
      <c r="BN13" s="4">
        <f>ROUND('Vendas de Veículos'!BN14*(1-'Frota Nacional 2025'!BN$5),0)</f>
        <v>409</v>
      </c>
      <c r="BO13" s="4">
        <f>ROUND('Vendas de Veículos'!BO14*(1-'Frota Nacional 2025'!BO$5),0)</f>
        <v>586</v>
      </c>
      <c r="BP13" s="4">
        <f>ROUND('Vendas de Veículos'!BP14*(1-'Frota Nacional 2025'!BP$5),0)</f>
        <v>1477</v>
      </c>
      <c r="BQ13" s="4">
        <f>ROUND('Vendas de Veículos'!BQ14*(1-'Frota Nacional 2025'!BQ$5),0)</f>
        <v>448</v>
      </c>
      <c r="BR13" s="4">
        <f>ROUND('Vendas de Veículos'!BR14*(1-'Frota Nacional 2025'!BR$5),0)</f>
        <v>1588</v>
      </c>
      <c r="BS13" s="4">
        <f>ROUND('Vendas de Veículos'!BS14*(1-'Frota Nacional 2025'!BS$5),0)</f>
        <v>1297</v>
      </c>
      <c r="BT13" s="4">
        <f>ROUND('Vendas de Veículos'!BT14*(1-'Frota Nacional 2025'!BT$5),0)</f>
        <v>1479</v>
      </c>
    </row>
    <row r="14" spans="2:72" x14ac:dyDescent="0.35">
      <c r="B14" s="13" t="s">
        <v>18</v>
      </c>
      <c r="C14" s="13" t="s">
        <v>12</v>
      </c>
      <c r="D14" s="4">
        <f>ROUND('Vendas de Veículos'!D15*(1-'Frota Nacional 2025'!D$5),0)</f>
        <v>0</v>
      </c>
      <c r="E14" s="4">
        <f>ROUND('Vendas de Veículos'!E15*(1-'Frota Nacional 2025'!E$5),0)</f>
        <v>0</v>
      </c>
      <c r="F14" s="4">
        <f>ROUND('Vendas de Veículos'!F15*(1-'Frota Nacional 2025'!F$5),0)</f>
        <v>0</v>
      </c>
      <c r="G14" s="4">
        <f>ROUND('Vendas de Veículos'!G15*(1-'Frota Nacional 2025'!G$5),0)</f>
        <v>0</v>
      </c>
      <c r="H14" s="4">
        <f>ROUND('Vendas de Veículos'!H15*(1-'Frota Nacional 2025'!H$5),0)</f>
        <v>0</v>
      </c>
      <c r="I14" s="4">
        <f>ROUND('Vendas de Veículos'!I15*(1-'Frota Nacional 2025'!I$5),0)</f>
        <v>0</v>
      </c>
      <c r="J14" s="4">
        <f>ROUND('Vendas de Veículos'!J15*(1-'Frota Nacional 2025'!J$5),0)</f>
        <v>0</v>
      </c>
      <c r="K14" s="4">
        <f>ROUND('Vendas de Veículos'!K15*(1-'Frota Nacional 2025'!K$5),0)</f>
        <v>0</v>
      </c>
      <c r="L14" s="4">
        <f>ROUND('Vendas de Veículos'!L15*(1-'Frota Nacional 2025'!L$5),0)</f>
        <v>0</v>
      </c>
      <c r="M14" s="4">
        <f>ROUND('Vendas de Veículos'!M15*(1-'Frota Nacional 2025'!M$5),0)</f>
        <v>0</v>
      </c>
      <c r="N14" s="4">
        <f>ROUND('Vendas de Veículos'!N15*(1-'Frota Nacional 2025'!N$5),0)</f>
        <v>0</v>
      </c>
      <c r="O14" s="4">
        <f>ROUND('Vendas de Veículos'!O15*(1-'Frota Nacional 2025'!O$5),0)</f>
        <v>0</v>
      </c>
      <c r="P14" s="4">
        <f>ROUND('Vendas de Veículos'!P15*(1-'Frota Nacional 2025'!P$5),0)</f>
        <v>0</v>
      </c>
      <c r="Q14" s="4">
        <f>ROUND('Vendas de Veículos'!Q15*(1-'Frota Nacional 2025'!Q$5),0)</f>
        <v>0</v>
      </c>
      <c r="R14" s="4">
        <f>ROUND('Vendas de Veículos'!R15*(1-'Frota Nacional 2025'!R$5),0)</f>
        <v>0</v>
      </c>
      <c r="S14" s="4">
        <f>ROUND('Vendas de Veículos'!S15*(1-'Frota Nacional 2025'!S$5),0)</f>
        <v>0</v>
      </c>
      <c r="T14" s="4">
        <f>ROUND('Vendas de Veículos'!T15*(1-'Frota Nacional 2025'!T$5),0)</f>
        <v>0</v>
      </c>
      <c r="U14" s="4">
        <f>ROUND('Vendas de Veículos'!U15*(1-'Frota Nacional 2025'!U$5),0)</f>
        <v>0</v>
      </c>
      <c r="V14" s="4">
        <f>ROUND('Vendas de Veículos'!V15*(1-'Frota Nacional 2025'!V$5),0)</f>
        <v>0</v>
      </c>
      <c r="W14" s="4">
        <f>ROUND('Vendas de Veículos'!W15*(1-'Frota Nacional 2025'!W$5),0)</f>
        <v>0</v>
      </c>
      <c r="X14" s="4">
        <f>ROUND('Vendas de Veículos'!X15*(1-'Frota Nacional 2025'!X$5),0)</f>
        <v>0</v>
      </c>
      <c r="Y14" s="4">
        <f>ROUND('Vendas de Veículos'!Y15*(1-'Frota Nacional 2025'!Y$5),0)</f>
        <v>0</v>
      </c>
      <c r="Z14" s="4">
        <f>ROUND('Vendas de Veículos'!Z15*(1-'Frota Nacional 2025'!Z$5),0)</f>
        <v>17</v>
      </c>
      <c r="AA14" s="4">
        <f>ROUND('Vendas de Veículos'!AA15*(1-'Frota Nacional 2025'!AA$5),0)</f>
        <v>323</v>
      </c>
      <c r="AB14" s="4">
        <f>ROUND('Vendas de Veículos'!AB15*(1-'Frota Nacional 2025'!AB$5),0)</f>
        <v>194</v>
      </c>
      <c r="AC14" s="4">
        <f>ROUND('Vendas de Veículos'!AC15*(1-'Frota Nacional 2025'!AC$5),0)</f>
        <v>604</v>
      </c>
      <c r="AD14" s="4">
        <f>ROUND('Vendas de Veículos'!AD15*(1-'Frota Nacional 2025'!AD$5),0)</f>
        <v>1350</v>
      </c>
      <c r="AE14" s="4">
        <f>ROUND('Vendas de Veículos'!AE15*(1-'Frota Nacional 2025'!AE$5),0)</f>
        <v>2328</v>
      </c>
      <c r="AF14" s="4">
        <f>ROUND('Vendas de Veículos'!AF15*(1-'Frota Nacional 2025'!AF$5),0)</f>
        <v>2859</v>
      </c>
      <c r="AG14" s="4">
        <f>ROUND('Vendas de Veículos'!AG15*(1-'Frota Nacional 2025'!AG$5),0)</f>
        <v>3720</v>
      </c>
      <c r="AH14" s="4">
        <f>ROUND('Vendas de Veículos'!AH15*(1-'Frota Nacional 2025'!AH$5),0)</f>
        <v>3885</v>
      </c>
      <c r="AI14" s="4">
        <f>ROUND('Vendas de Veículos'!AI15*(1-'Frota Nacional 2025'!AI$5),0)</f>
        <v>458</v>
      </c>
      <c r="AJ14" s="4">
        <f>ROUND('Vendas de Veículos'!AJ15*(1-'Frota Nacional 2025'!AJ$5),0)</f>
        <v>3775</v>
      </c>
      <c r="AK14" s="4">
        <f>ROUND('Vendas de Veículos'!AK15*(1-'Frota Nacional 2025'!AK$5),0)</f>
        <v>930</v>
      </c>
      <c r="AL14" s="4">
        <f>ROUND('Vendas de Veículos'!AL15*(1-'Frota Nacional 2025'!AL$5),0)</f>
        <v>1953</v>
      </c>
      <c r="AM14" s="4">
        <f>ROUND('Vendas de Veículos'!AM15*(1-'Frota Nacional 2025'!AM$5),0)</f>
        <v>3094</v>
      </c>
      <c r="AN14" s="4">
        <f>ROUND('Vendas de Veículos'!AN15*(1-'Frota Nacional 2025'!AN$5),0)</f>
        <v>4203</v>
      </c>
      <c r="AO14" s="4">
        <f>ROUND('Vendas de Veículos'!AO15*(1-'Frota Nacional 2025'!AO$5),0)</f>
        <v>2900</v>
      </c>
      <c r="AP14" s="4">
        <f>ROUND('Vendas de Veículos'!AP15*(1-'Frota Nacional 2025'!AP$5),0)</f>
        <v>1139</v>
      </c>
      <c r="AQ14" s="4">
        <f>ROUND('Vendas de Veículos'!AQ15*(1-'Frota Nacional 2025'!AQ$5),0)</f>
        <v>213</v>
      </c>
      <c r="AR14" s="4">
        <f>ROUND('Vendas de Veículos'!AR15*(1-'Frota Nacional 2025'!AR$5),0)</f>
        <v>36</v>
      </c>
      <c r="AS14" s="4">
        <f>ROUND('Vendas de Veículos'!AS15*(1-'Frota Nacional 2025'!AS$5),0)</f>
        <v>49</v>
      </c>
      <c r="AT14" s="4">
        <f>ROUND('Vendas de Veículos'!AT15*(1-'Frota Nacional 2025'!AT$5),0)</f>
        <v>250</v>
      </c>
      <c r="AU14" s="4">
        <f>ROUND('Vendas de Veículos'!AU15*(1-'Frota Nacional 2025'!AU$5),0)</f>
        <v>174</v>
      </c>
      <c r="AV14" s="4">
        <f>ROUND('Vendas de Veículos'!AV15*(1-'Frota Nacional 2025'!AV$5),0)</f>
        <v>952</v>
      </c>
      <c r="AW14" s="4">
        <f>ROUND('Vendas de Veículos'!AW15*(1-'Frota Nacional 2025'!AW$5),0)</f>
        <v>2710</v>
      </c>
      <c r="AX14" s="4">
        <f>ROUND('Vendas de Veículos'!AX15*(1-'Frota Nacional 2025'!AX$5),0)</f>
        <v>1169</v>
      </c>
      <c r="AY14" s="4">
        <f>ROUND('Vendas de Veículos'!AY15*(1-'Frota Nacional 2025'!AY$5),0)</f>
        <v>444</v>
      </c>
      <c r="AZ14" s="4">
        <f>ROUND('Vendas de Veículos'!AZ15*(1-'Frota Nacional 2025'!AZ$5),0)</f>
        <v>618</v>
      </c>
      <c r="BA14" s="4">
        <f>ROUND('Vendas de Veículos'!BA15*(1-'Frota Nacional 2025'!BA$5),0)</f>
        <v>99</v>
      </c>
      <c r="BB14" s="4">
        <f>ROUND('Vendas de Veículos'!BB15*(1-'Frota Nacional 2025'!BB$5),0)</f>
        <v>9</v>
      </c>
      <c r="BC14" s="4">
        <f>ROUND('Vendas de Veículos'!BC15*(1-'Frota Nacional 2025'!BC$5),0)</f>
        <v>8</v>
      </c>
      <c r="BD14" s="4">
        <f>ROUND('Vendas de Veículos'!BD15*(1-'Frota Nacional 2025'!BD$5),0)</f>
        <v>5</v>
      </c>
      <c r="BE14" s="4">
        <f>ROUND('Vendas de Veículos'!BE15*(1-'Frota Nacional 2025'!BE$5),0)</f>
        <v>4</v>
      </c>
      <c r="BF14" s="4">
        <f>ROUND('Vendas de Veículos'!BF15*(1-'Frota Nacional 2025'!BF$5),0)</f>
        <v>5</v>
      </c>
      <c r="BG14" s="4">
        <f>ROUND('Vendas de Veículos'!BG15*(1-'Frota Nacional 2025'!BG$5),0)</f>
        <v>4</v>
      </c>
      <c r="BH14" s="4">
        <f>ROUND('Vendas de Veículos'!BH15*(1-'Frota Nacional 2025'!BH$5),0)</f>
        <v>4</v>
      </c>
      <c r="BI14" s="4">
        <f>ROUND('Vendas de Veículos'!BI15*(1-'Frota Nacional 2025'!BI$5),0)</f>
        <v>3</v>
      </c>
      <c r="BJ14" s="4">
        <f>ROUND('Vendas de Veículos'!BJ15*(1-'Frota Nacional 2025'!BJ$5),0)</f>
        <v>3</v>
      </c>
      <c r="BK14" s="4">
        <f>ROUND('Vendas de Veículos'!BK15*(1-'Frota Nacional 2025'!BK$5),0)</f>
        <v>4</v>
      </c>
      <c r="BL14" s="4">
        <f>ROUND('Vendas de Veículos'!BL15*(1-'Frota Nacional 2025'!BL$5),0)</f>
        <v>4</v>
      </c>
      <c r="BM14" s="4">
        <f>ROUND('Vendas de Veículos'!BM15*(1-'Frota Nacional 2025'!BM$5),0)</f>
        <v>1</v>
      </c>
      <c r="BN14" s="4">
        <f>ROUND('Vendas de Veículos'!BN15*(1-'Frota Nacional 2025'!BN$5),0)</f>
        <v>2</v>
      </c>
      <c r="BO14" s="4">
        <f>ROUND('Vendas de Veículos'!BO15*(1-'Frota Nacional 2025'!BO$5),0)</f>
        <v>3</v>
      </c>
      <c r="BP14" s="4">
        <f>ROUND('Vendas de Veículos'!BP15*(1-'Frota Nacional 2025'!BP$5),0)</f>
        <v>6</v>
      </c>
      <c r="BQ14" s="4">
        <f>ROUND('Vendas de Veículos'!BQ15*(1-'Frota Nacional 2025'!BQ$5),0)</f>
        <v>3</v>
      </c>
      <c r="BR14" s="4">
        <f>ROUND('Vendas de Veículos'!BR15*(1-'Frota Nacional 2025'!BR$5),0)</f>
        <v>4</v>
      </c>
      <c r="BS14" s="4">
        <f>ROUND('Vendas de Veículos'!BS15*(1-'Frota Nacional 2025'!BS$5),0)</f>
        <v>5</v>
      </c>
      <c r="BT14" s="4">
        <f>ROUND('Vendas de Veículos'!BT15*(1-'Frota Nacional 2025'!BT$5),0)</f>
        <v>5</v>
      </c>
    </row>
    <row r="15" spans="2:72" x14ac:dyDescent="0.35">
      <c r="B15" s="13" t="s">
        <v>18</v>
      </c>
      <c r="C15" s="13" t="s">
        <v>13</v>
      </c>
      <c r="D15" s="4">
        <f>ROUND('Vendas de Veículos'!D16*(1-'Frota Nacional 2025'!D$5),0)</f>
        <v>0</v>
      </c>
      <c r="E15" s="4">
        <f>ROUND('Vendas de Veículos'!E16*(1-'Frota Nacional 2025'!E$5),0)</f>
        <v>0</v>
      </c>
      <c r="F15" s="4">
        <f>ROUND('Vendas de Veículos'!F16*(1-'Frota Nacional 2025'!F$5),0)</f>
        <v>0</v>
      </c>
      <c r="G15" s="4">
        <f>ROUND('Vendas de Veículos'!G16*(1-'Frota Nacional 2025'!G$5),0)</f>
        <v>0</v>
      </c>
      <c r="H15" s="4">
        <f>ROUND('Vendas de Veículos'!H16*(1-'Frota Nacional 2025'!H$5),0)</f>
        <v>0</v>
      </c>
      <c r="I15" s="4">
        <f>ROUND('Vendas de Veículos'!I16*(1-'Frota Nacional 2025'!I$5),0)</f>
        <v>0</v>
      </c>
      <c r="J15" s="4">
        <f>ROUND('Vendas de Veículos'!J16*(1-'Frota Nacional 2025'!J$5),0)</f>
        <v>0</v>
      </c>
      <c r="K15" s="4">
        <f>ROUND('Vendas de Veículos'!K16*(1-'Frota Nacional 2025'!K$5),0)</f>
        <v>0</v>
      </c>
      <c r="L15" s="4">
        <f>ROUND('Vendas de Veículos'!L16*(1-'Frota Nacional 2025'!L$5),0)</f>
        <v>0</v>
      </c>
      <c r="M15" s="4">
        <f>ROUND('Vendas de Veículos'!M16*(1-'Frota Nacional 2025'!M$5),0)</f>
        <v>0</v>
      </c>
      <c r="N15" s="4">
        <f>ROUND('Vendas de Veículos'!N16*(1-'Frota Nacional 2025'!N$5),0)</f>
        <v>0</v>
      </c>
      <c r="O15" s="4">
        <f>ROUND('Vendas de Veículos'!O16*(1-'Frota Nacional 2025'!O$5),0)</f>
        <v>0</v>
      </c>
      <c r="P15" s="4">
        <f>ROUND('Vendas de Veículos'!P16*(1-'Frota Nacional 2025'!P$5),0)</f>
        <v>0</v>
      </c>
      <c r="Q15" s="4">
        <f>ROUND('Vendas de Veículos'!Q16*(1-'Frota Nacional 2025'!Q$5),0)</f>
        <v>0</v>
      </c>
      <c r="R15" s="4">
        <f>ROUND('Vendas de Veículos'!R16*(1-'Frota Nacional 2025'!R$5),0)</f>
        <v>0</v>
      </c>
      <c r="S15" s="4">
        <f>ROUND('Vendas de Veículos'!S16*(1-'Frota Nacional 2025'!S$5),0)</f>
        <v>0</v>
      </c>
      <c r="T15" s="4">
        <f>ROUND('Vendas de Veículos'!T16*(1-'Frota Nacional 2025'!T$5),0)</f>
        <v>0</v>
      </c>
      <c r="U15" s="4">
        <f>ROUND('Vendas de Veículos'!U16*(1-'Frota Nacional 2025'!U$5),0)</f>
        <v>0</v>
      </c>
      <c r="V15" s="4">
        <f>ROUND('Vendas de Veículos'!V16*(1-'Frota Nacional 2025'!V$5),0)</f>
        <v>0</v>
      </c>
      <c r="W15" s="4">
        <f>ROUND('Vendas de Veículos'!W16*(1-'Frota Nacional 2025'!W$5),0)</f>
        <v>0</v>
      </c>
      <c r="X15" s="4">
        <f>ROUND('Vendas de Veículos'!X16*(1-'Frota Nacional 2025'!X$5),0)</f>
        <v>0</v>
      </c>
      <c r="Y15" s="4">
        <f>ROUND('Vendas de Veículos'!Y16*(1-'Frota Nacional 2025'!Y$5),0)</f>
        <v>0</v>
      </c>
      <c r="Z15" s="4">
        <f>ROUND('Vendas de Veículos'!Z16*(1-'Frota Nacional 2025'!Z$5),0)</f>
        <v>0</v>
      </c>
      <c r="AA15" s="4">
        <f>ROUND('Vendas de Veículos'!AA16*(1-'Frota Nacional 2025'!AA$5),0)</f>
        <v>0</v>
      </c>
      <c r="AB15" s="4">
        <f>ROUND('Vendas de Veículos'!AB16*(1-'Frota Nacional 2025'!AB$5),0)</f>
        <v>0</v>
      </c>
      <c r="AC15" s="4">
        <f>ROUND('Vendas de Veículos'!AC16*(1-'Frota Nacional 2025'!AC$5),0)</f>
        <v>0</v>
      </c>
      <c r="AD15" s="4">
        <f>ROUND('Vendas de Veículos'!AD16*(1-'Frota Nacional 2025'!AD$5),0)</f>
        <v>0</v>
      </c>
      <c r="AE15" s="4">
        <f>ROUND('Vendas de Veículos'!AE16*(1-'Frota Nacional 2025'!AE$5),0)</f>
        <v>0</v>
      </c>
      <c r="AF15" s="4">
        <f>ROUND('Vendas de Veículos'!AF16*(1-'Frota Nacional 2025'!AF$5),0)</f>
        <v>0</v>
      </c>
      <c r="AG15" s="4">
        <f>ROUND('Vendas de Veículos'!AG16*(1-'Frota Nacional 2025'!AG$5),0)</f>
        <v>0</v>
      </c>
      <c r="AH15" s="4">
        <f>ROUND('Vendas de Veículos'!AH16*(1-'Frota Nacional 2025'!AH$5),0)</f>
        <v>0</v>
      </c>
      <c r="AI15" s="4">
        <f>ROUND('Vendas de Veículos'!AI16*(1-'Frota Nacional 2025'!AI$5),0)</f>
        <v>0</v>
      </c>
      <c r="AJ15" s="4">
        <f>ROUND('Vendas de Veículos'!AJ16*(1-'Frota Nacional 2025'!AJ$5),0)</f>
        <v>0</v>
      </c>
      <c r="AK15" s="4">
        <f>ROUND('Vendas de Veículos'!AK16*(1-'Frota Nacional 2025'!AK$5),0)</f>
        <v>0</v>
      </c>
      <c r="AL15" s="4">
        <f>ROUND('Vendas de Veículos'!AL16*(1-'Frota Nacional 2025'!AL$5),0)</f>
        <v>0</v>
      </c>
      <c r="AM15" s="4">
        <f>ROUND('Vendas de Veículos'!AM16*(1-'Frota Nacional 2025'!AM$5),0)</f>
        <v>0</v>
      </c>
      <c r="AN15" s="4">
        <f>ROUND('Vendas de Veículos'!AN16*(1-'Frota Nacional 2025'!AN$5),0)</f>
        <v>0</v>
      </c>
      <c r="AO15" s="4">
        <f>ROUND('Vendas de Veículos'!AO16*(1-'Frota Nacional 2025'!AO$5),0)</f>
        <v>0</v>
      </c>
      <c r="AP15" s="4">
        <f>ROUND('Vendas de Veículos'!AP16*(1-'Frota Nacional 2025'!AP$5),0)</f>
        <v>0</v>
      </c>
      <c r="AQ15" s="4">
        <f>ROUND('Vendas de Veículos'!AQ16*(1-'Frota Nacional 2025'!AQ$5),0)</f>
        <v>0</v>
      </c>
      <c r="AR15" s="4">
        <f>ROUND('Vendas de Veículos'!AR16*(1-'Frota Nacional 2025'!AR$5),0)</f>
        <v>0</v>
      </c>
      <c r="AS15" s="4">
        <f>ROUND('Vendas de Veículos'!AS16*(1-'Frota Nacional 2025'!AS$5),0)</f>
        <v>0</v>
      </c>
      <c r="AT15" s="4">
        <f>ROUND('Vendas de Veículos'!AT16*(1-'Frota Nacional 2025'!AT$5),0)</f>
        <v>0</v>
      </c>
      <c r="AU15" s="4">
        <f>ROUND('Vendas de Veículos'!AU16*(1-'Frota Nacional 2025'!AU$5),0)</f>
        <v>0</v>
      </c>
      <c r="AV15" s="4">
        <f>ROUND('Vendas de Veículos'!AV16*(1-'Frota Nacional 2025'!AV$5),0)</f>
        <v>0</v>
      </c>
      <c r="AW15" s="4">
        <f>ROUND('Vendas de Veículos'!AW16*(1-'Frota Nacional 2025'!AW$5),0)</f>
        <v>0</v>
      </c>
      <c r="AX15" s="4">
        <f>ROUND('Vendas de Veículos'!AX16*(1-'Frota Nacional 2025'!AX$5),0)</f>
        <v>3174</v>
      </c>
      <c r="AY15" s="4">
        <f>ROUND('Vendas de Veículos'!AY16*(1-'Frota Nacional 2025'!AY$5),0)</f>
        <v>19165</v>
      </c>
      <c r="AZ15" s="4">
        <f>ROUND('Vendas de Veículos'!AZ16*(1-'Frota Nacional 2025'!AZ$5),0)</f>
        <v>25323</v>
      </c>
      <c r="BA15" s="4">
        <f>ROUND('Vendas de Veículos'!BA16*(1-'Frota Nacional 2025'!BA$5),0)</f>
        <v>44836</v>
      </c>
      <c r="BB15" s="4">
        <f>ROUND('Vendas de Veículos'!BB16*(1-'Frota Nacional 2025'!BB$5),0)</f>
        <v>86204</v>
      </c>
      <c r="BC15" s="4">
        <f>ROUND('Vendas de Veículos'!BC16*(1-'Frota Nacional 2025'!BC$5),0)</f>
        <v>120024</v>
      </c>
      <c r="BD15" s="4">
        <f>ROUND('Vendas de Veículos'!BD16*(1-'Frota Nacional 2025'!BD$5),0)</f>
        <v>142182</v>
      </c>
      <c r="BE15" s="4">
        <f>ROUND('Vendas de Veículos'!BE16*(1-'Frota Nacional 2025'!BE$5),0)</f>
        <v>198230</v>
      </c>
      <c r="BF15" s="4">
        <f>ROUND('Vendas de Veículos'!BF16*(1-'Frota Nacional 2025'!BF$5),0)</f>
        <v>224973</v>
      </c>
      <c r="BG15" s="4">
        <f>ROUND('Vendas de Veículos'!BG16*(1-'Frota Nacional 2025'!BG$5),0)</f>
        <v>243204</v>
      </c>
      <c r="BH15" s="4">
        <f>ROUND('Vendas de Veículos'!BH16*(1-'Frota Nacional 2025'!BH$5),0)</f>
        <v>263317</v>
      </c>
      <c r="BI15" s="4">
        <f>ROUND('Vendas de Veículos'!BI16*(1-'Frota Nacional 2025'!BI$5),0)</f>
        <v>290226</v>
      </c>
      <c r="BJ15" s="4">
        <f>ROUND('Vendas de Veículos'!BJ16*(1-'Frota Nacional 2025'!BJ$5),0)</f>
        <v>201610</v>
      </c>
      <c r="BK15" s="4">
        <f>ROUND('Vendas de Veículos'!BK16*(1-'Frota Nacional 2025'!BK$5),0)</f>
        <v>159014</v>
      </c>
      <c r="BL15" s="4">
        <f>ROUND('Vendas de Veículos'!BL16*(1-'Frota Nacional 2025'!BL$5),0)</f>
        <v>173405</v>
      </c>
      <c r="BM15" s="4">
        <f>ROUND('Vendas de Veículos'!BM16*(1-'Frota Nacional 2025'!BM$5),0)</f>
        <v>18744</v>
      </c>
      <c r="BN15" s="4">
        <f>ROUND('Vendas de Veículos'!BN16*(1-'Frota Nacional 2025'!BN$5),0)</f>
        <v>19708</v>
      </c>
      <c r="BO15" s="4">
        <f>ROUND('Vendas de Veículos'!BO16*(1-'Frota Nacional 2025'!BO$5),0)</f>
        <v>170289</v>
      </c>
      <c r="BP15" s="4">
        <f>ROUND('Vendas de Veículos'!BP16*(1-'Frota Nacional 2025'!BP$5),0)</f>
        <v>20956</v>
      </c>
      <c r="BQ15" s="4">
        <f>ROUND('Vendas de Veículos'!BQ16*(1-'Frota Nacional 2025'!BQ$5),0)</f>
        <v>193926</v>
      </c>
      <c r="BR15" s="4">
        <f>ROUND('Vendas de Veículos'!BR16*(1-'Frota Nacional 2025'!BR$5),0)</f>
        <v>177307</v>
      </c>
      <c r="BS15" s="4">
        <f>ROUND('Vendas de Veículos'!BS16*(1-'Frota Nacional 2025'!BS$5),0)</f>
        <v>180473</v>
      </c>
      <c r="BT15" s="4">
        <f>ROUND('Vendas de Veículos'!BT16*(1-'Frota Nacional 2025'!BT$5),0)</f>
        <v>180757</v>
      </c>
    </row>
    <row r="16" spans="2:72" x14ac:dyDescent="0.35">
      <c r="B16" s="13" t="s">
        <v>18</v>
      </c>
      <c r="C16" s="13" t="s">
        <v>14</v>
      </c>
      <c r="D16" s="4">
        <f>ROUND('Vendas de Veículos'!D17*(1-'Frota Nacional 2025'!D$5),0)</f>
        <v>0</v>
      </c>
      <c r="E16" s="4">
        <f>ROUND('Vendas de Veículos'!E17*(1-'Frota Nacional 2025'!E$5),0)</f>
        <v>0</v>
      </c>
      <c r="F16" s="4">
        <f>ROUND('Vendas de Veículos'!F17*(1-'Frota Nacional 2025'!F$5),0)</f>
        <v>0</v>
      </c>
      <c r="G16" s="4">
        <f>ROUND('Vendas de Veículos'!G17*(1-'Frota Nacional 2025'!G$5),0)</f>
        <v>0</v>
      </c>
      <c r="H16" s="4">
        <f>ROUND('Vendas de Veículos'!H17*(1-'Frota Nacional 2025'!H$5),0)</f>
        <v>0</v>
      </c>
      <c r="I16" s="4">
        <f>ROUND('Vendas de Veículos'!I17*(1-'Frota Nacional 2025'!I$5),0)</f>
        <v>0</v>
      </c>
      <c r="J16" s="4">
        <f>ROUND('Vendas de Veículos'!J17*(1-'Frota Nacional 2025'!J$5),0)</f>
        <v>0</v>
      </c>
      <c r="K16" s="4">
        <f>ROUND('Vendas de Veículos'!K17*(1-'Frota Nacional 2025'!K$5),0)</f>
        <v>0</v>
      </c>
      <c r="L16" s="4">
        <f>ROUND('Vendas de Veículos'!L17*(1-'Frota Nacional 2025'!L$5),0)</f>
        <v>0</v>
      </c>
      <c r="M16" s="4">
        <f>ROUND('Vendas de Veículos'!M17*(1-'Frota Nacional 2025'!M$5),0)</f>
        <v>0</v>
      </c>
      <c r="N16" s="4">
        <f>ROUND('Vendas de Veículos'!N17*(1-'Frota Nacional 2025'!N$5),0)</f>
        <v>0</v>
      </c>
      <c r="O16" s="4">
        <f>ROUND('Vendas de Veículos'!O17*(1-'Frota Nacional 2025'!O$5),0)</f>
        <v>0</v>
      </c>
      <c r="P16" s="4">
        <f>ROUND('Vendas de Veículos'!P17*(1-'Frota Nacional 2025'!P$5),0)</f>
        <v>0</v>
      </c>
      <c r="Q16" s="4">
        <f>ROUND('Vendas de Veículos'!Q17*(1-'Frota Nacional 2025'!Q$5),0)</f>
        <v>0</v>
      </c>
      <c r="R16" s="4">
        <f>ROUND('Vendas de Veículos'!R17*(1-'Frota Nacional 2025'!R$5),0)</f>
        <v>0</v>
      </c>
      <c r="S16" s="4">
        <f>ROUND('Vendas de Veículos'!S17*(1-'Frota Nacional 2025'!S$5),0)</f>
        <v>0</v>
      </c>
      <c r="T16" s="4">
        <f>ROUND('Vendas de Veículos'!T17*(1-'Frota Nacional 2025'!T$5),0)</f>
        <v>0</v>
      </c>
      <c r="U16" s="4">
        <f>ROUND('Vendas de Veículos'!U17*(1-'Frota Nacional 2025'!U$5),0)</f>
        <v>0</v>
      </c>
      <c r="V16" s="4">
        <f>ROUND('Vendas de Veículos'!V17*(1-'Frota Nacional 2025'!V$5),0)</f>
        <v>0</v>
      </c>
      <c r="W16" s="4">
        <f>ROUND('Vendas de Veículos'!W17*(1-'Frota Nacional 2025'!W$5),0)</f>
        <v>0</v>
      </c>
      <c r="X16" s="4">
        <f>ROUND('Vendas de Veículos'!X17*(1-'Frota Nacional 2025'!X$5),0)</f>
        <v>0</v>
      </c>
      <c r="Y16" s="4">
        <f>ROUND('Vendas de Veículos'!Y17*(1-'Frota Nacional 2025'!Y$5),0)</f>
        <v>0</v>
      </c>
      <c r="Z16" s="4">
        <f>ROUND('Vendas de Veículos'!Z17*(1-'Frota Nacional 2025'!Z$5),0)</f>
        <v>0</v>
      </c>
      <c r="AA16" s="4">
        <f>ROUND('Vendas de Veículos'!AA17*(1-'Frota Nacional 2025'!AA$5),0)</f>
        <v>0</v>
      </c>
      <c r="AB16" s="4">
        <f>ROUND('Vendas de Veículos'!AB17*(1-'Frota Nacional 2025'!AB$5),0)</f>
        <v>0</v>
      </c>
      <c r="AC16" s="4">
        <f>ROUND('Vendas de Veículos'!AC17*(1-'Frota Nacional 2025'!AC$5),0)</f>
        <v>0</v>
      </c>
      <c r="AD16" s="4">
        <f>ROUND('Vendas de Veículos'!AD17*(1-'Frota Nacional 2025'!AD$5),0)</f>
        <v>0</v>
      </c>
      <c r="AE16" s="4">
        <f>ROUND('Vendas de Veículos'!AE17*(1-'Frota Nacional 2025'!AE$5),0)</f>
        <v>0</v>
      </c>
      <c r="AF16" s="4">
        <f>ROUND('Vendas de Veículos'!AF17*(1-'Frota Nacional 2025'!AF$5),0)</f>
        <v>0</v>
      </c>
      <c r="AG16" s="4">
        <f>ROUND('Vendas de Veículos'!AG17*(1-'Frota Nacional 2025'!AG$5),0)</f>
        <v>0</v>
      </c>
      <c r="AH16" s="4">
        <f>ROUND('Vendas de Veículos'!AH17*(1-'Frota Nacional 2025'!AH$5),0)</f>
        <v>0</v>
      </c>
      <c r="AI16" s="4">
        <f>ROUND('Vendas de Veículos'!AI17*(1-'Frota Nacional 2025'!AI$5),0)</f>
        <v>0</v>
      </c>
      <c r="AJ16" s="4">
        <f>ROUND('Vendas de Veículos'!AJ17*(1-'Frota Nacional 2025'!AJ$5),0)</f>
        <v>0</v>
      </c>
      <c r="AK16" s="4">
        <f>ROUND('Vendas de Veículos'!AK17*(1-'Frota Nacional 2025'!AK$5),0)</f>
        <v>0</v>
      </c>
      <c r="AL16" s="4">
        <f>ROUND('Vendas de Veículos'!AL17*(1-'Frota Nacional 2025'!AL$5),0)</f>
        <v>0</v>
      </c>
      <c r="AM16" s="4">
        <f>ROUND('Vendas de Veículos'!AM17*(1-'Frota Nacional 2025'!AM$5),0)</f>
        <v>0</v>
      </c>
      <c r="AN16" s="4">
        <f>ROUND('Vendas de Veículos'!AN17*(1-'Frota Nacional 2025'!AN$5),0)</f>
        <v>0</v>
      </c>
      <c r="AO16" s="4">
        <f>ROUND('Vendas de Veículos'!AO17*(1-'Frota Nacional 2025'!AO$5),0)</f>
        <v>0</v>
      </c>
      <c r="AP16" s="4">
        <f>ROUND('Vendas de Veículos'!AP17*(1-'Frota Nacional 2025'!AP$5),0)</f>
        <v>0</v>
      </c>
      <c r="AQ16" s="4">
        <f>ROUND('Vendas de Veículos'!AQ17*(1-'Frota Nacional 2025'!AQ$5),0)</f>
        <v>0</v>
      </c>
      <c r="AR16" s="4">
        <f>ROUND('Vendas de Veículos'!AR17*(1-'Frota Nacional 2025'!AR$5),0)</f>
        <v>0</v>
      </c>
      <c r="AS16" s="4">
        <f>ROUND('Vendas de Veículos'!AS17*(1-'Frota Nacional 2025'!AS$5),0)</f>
        <v>0</v>
      </c>
      <c r="AT16" s="4">
        <f>ROUND('Vendas de Veículos'!AT17*(1-'Frota Nacional 2025'!AT$5),0)</f>
        <v>0</v>
      </c>
      <c r="AU16" s="4">
        <f>ROUND('Vendas de Veículos'!AU17*(1-'Frota Nacional 2025'!AU$5),0)</f>
        <v>0</v>
      </c>
      <c r="AV16" s="4">
        <f>ROUND('Vendas de Veículos'!AV17*(1-'Frota Nacional 2025'!AV$5),0)</f>
        <v>0</v>
      </c>
      <c r="AW16" s="4">
        <f>ROUND('Vendas de Veículos'!AW17*(1-'Frota Nacional 2025'!AW$5),0)</f>
        <v>0</v>
      </c>
      <c r="AX16" s="4">
        <f>ROUND('Vendas de Veículos'!AX17*(1-'Frota Nacional 2025'!AX$5),0)</f>
        <v>0</v>
      </c>
      <c r="AY16" s="4">
        <f>ROUND('Vendas de Veículos'!AY17*(1-'Frota Nacional 2025'!AY$5),0)</f>
        <v>0</v>
      </c>
      <c r="AZ16" s="4">
        <f>ROUND('Vendas de Veículos'!AZ17*(1-'Frota Nacional 2025'!AZ$5),0)</f>
        <v>0</v>
      </c>
      <c r="BA16" s="4">
        <f>ROUND('Vendas de Veículos'!BA17*(1-'Frota Nacional 2025'!BA$5),0)</f>
        <v>1</v>
      </c>
      <c r="BB16" s="4">
        <f>ROUND('Vendas de Veículos'!BB17*(1-'Frota Nacional 2025'!BB$5),0)</f>
        <v>1</v>
      </c>
      <c r="BC16" s="4">
        <f>ROUND('Vendas de Veículos'!BC17*(1-'Frota Nacional 2025'!BC$5),0)</f>
        <v>1</v>
      </c>
      <c r="BD16" s="4">
        <f>ROUND('Vendas de Veículos'!BD17*(1-'Frota Nacional 2025'!BD$5),0)</f>
        <v>1</v>
      </c>
      <c r="BE16" s="4">
        <f>ROUND('Vendas de Veículos'!BE17*(1-'Frota Nacional 2025'!BE$5),0)</f>
        <v>3</v>
      </c>
      <c r="BF16" s="4">
        <f>ROUND('Vendas de Veículos'!BF17*(1-'Frota Nacional 2025'!BF$5),0)</f>
        <v>0</v>
      </c>
      <c r="BG16" s="4">
        <f>ROUND('Vendas de Veículos'!BG17*(1-'Frota Nacional 2025'!BG$5),0)</f>
        <v>0</v>
      </c>
      <c r="BH16" s="4">
        <f>ROUND('Vendas de Veículos'!BH17*(1-'Frota Nacional 2025'!BH$5),0)</f>
        <v>5</v>
      </c>
      <c r="BI16" s="4">
        <f>ROUND('Vendas de Veículos'!BI17*(1-'Frota Nacional 2025'!BI$5),0)</f>
        <v>11</v>
      </c>
      <c r="BJ16" s="4">
        <f>ROUND('Vendas de Veículos'!BJ17*(1-'Frota Nacional 2025'!BJ$5),0)</f>
        <v>3</v>
      </c>
      <c r="BK16" s="4">
        <f>ROUND('Vendas de Veículos'!BK17*(1-'Frota Nacional 2025'!BK$5),0)</f>
        <v>5</v>
      </c>
      <c r="BL16" s="4">
        <f>ROUND('Vendas de Veículos'!BL17*(1-'Frota Nacional 2025'!BL$5),0)</f>
        <v>17</v>
      </c>
      <c r="BM16" s="4">
        <f>ROUND('Vendas de Veículos'!BM17*(1-'Frota Nacional 2025'!BM$5),0)</f>
        <v>5</v>
      </c>
      <c r="BN16" s="4">
        <f>ROUND('Vendas de Veículos'!BN17*(1-'Frota Nacional 2025'!BN$5),0)</f>
        <v>13</v>
      </c>
      <c r="BO16" s="4">
        <f>ROUND('Vendas de Veículos'!BO17*(1-'Frota Nacional 2025'!BO$5),0)</f>
        <v>57</v>
      </c>
      <c r="BP16" s="4">
        <f>ROUND('Vendas de Veículos'!BP17*(1-'Frota Nacional 2025'!BP$5),0)</f>
        <v>149</v>
      </c>
      <c r="BQ16" s="4">
        <f>ROUND('Vendas de Veículos'!BQ17*(1-'Frota Nacional 2025'!BQ$5),0)</f>
        <v>514</v>
      </c>
      <c r="BR16" s="4">
        <f>ROUND('Vendas de Veículos'!BR17*(1-'Frota Nacional 2025'!BR$5),0)</f>
        <v>613</v>
      </c>
      <c r="BS16" s="4">
        <f>ROUND('Vendas de Veículos'!BS17*(1-'Frota Nacional 2025'!BS$5),0)</f>
        <v>911</v>
      </c>
      <c r="BT16" s="4">
        <f>ROUND('Vendas de Veículos'!BT17*(1-'Frota Nacional 2025'!BT$5),0)</f>
        <v>1240</v>
      </c>
    </row>
    <row r="17" spans="2:72" x14ac:dyDescent="0.35">
      <c r="B17" s="13" t="s">
        <v>18</v>
      </c>
      <c r="C17" s="13" t="s">
        <v>15</v>
      </c>
      <c r="D17" s="4">
        <f>ROUND('Vendas de Veículos'!D18*(1-'Frota Nacional 2025'!D$5),0)</f>
        <v>0</v>
      </c>
      <c r="E17" s="4">
        <f>ROUND('Vendas de Veículos'!E18*(1-'Frota Nacional 2025'!E$5),0)</f>
        <v>0</v>
      </c>
      <c r="F17" s="4">
        <f>ROUND('Vendas de Veículos'!F18*(1-'Frota Nacional 2025'!F$5),0)</f>
        <v>0</v>
      </c>
      <c r="G17" s="4">
        <f>ROUND('Vendas de Veículos'!G18*(1-'Frota Nacional 2025'!G$5),0)</f>
        <v>0</v>
      </c>
      <c r="H17" s="4">
        <f>ROUND('Vendas de Veículos'!H18*(1-'Frota Nacional 2025'!H$5),0)</f>
        <v>0</v>
      </c>
      <c r="I17" s="4">
        <f>ROUND('Vendas de Veículos'!I18*(1-'Frota Nacional 2025'!I$5),0)</f>
        <v>0</v>
      </c>
      <c r="J17" s="4">
        <f>ROUND('Vendas de Veículos'!J18*(1-'Frota Nacional 2025'!J$5),0)</f>
        <v>0</v>
      </c>
      <c r="K17" s="4">
        <f>ROUND('Vendas de Veículos'!K18*(1-'Frota Nacional 2025'!K$5),0)</f>
        <v>0</v>
      </c>
      <c r="L17" s="4">
        <f>ROUND('Vendas de Veículos'!L18*(1-'Frota Nacional 2025'!L$5),0)</f>
        <v>0</v>
      </c>
      <c r="M17" s="4">
        <f>ROUND('Vendas de Veículos'!M18*(1-'Frota Nacional 2025'!M$5),0)</f>
        <v>0</v>
      </c>
      <c r="N17" s="4">
        <f>ROUND('Vendas de Veículos'!N18*(1-'Frota Nacional 2025'!N$5),0)</f>
        <v>0</v>
      </c>
      <c r="O17" s="4">
        <f>ROUND('Vendas de Veículos'!O18*(1-'Frota Nacional 2025'!O$5),0)</f>
        <v>0</v>
      </c>
      <c r="P17" s="4">
        <f>ROUND('Vendas de Veículos'!P18*(1-'Frota Nacional 2025'!P$5),0)</f>
        <v>0</v>
      </c>
      <c r="Q17" s="4">
        <f>ROUND('Vendas de Veículos'!Q18*(1-'Frota Nacional 2025'!Q$5),0)</f>
        <v>0</v>
      </c>
      <c r="R17" s="4">
        <f>ROUND('Vendas de Veículos'!R18*(1-'Frota Nacional 2025'!R$5),0)</f>
        <v>0</v>
      </c>
      <c r="S17" s="4">
        <f>ROUND('Vendas de Veículos'!S18*(1-'Frota Nacional 2025'!S$5),0)</f>
        <v>0</v>
      </c>
      <c r="T17" s="4">
        <f>ROUND('Vendas de Veículos'!T18*(1-'Frota Nacional 2025'!T$5),0)</f>
        <v>0</v>
      </c>
      <c r="U17" s="4">
        <f>ROUND('Vendas de Veículos'!U18*(1-'Frota Nacional 2025'!U$5),0)</f>
        <v>0</v>
      </c>
      <c r="V17" s="4">
        <f>ROUND('Vendas de Veículos'!V18*(1-'Frota Nacional 2025'!V$5),0)</f>
        <v>0</v>
      </c>
      <c r="W17" s="4">
        <f>ROUND('Vendas de Veículos'!W18*(1-'Frota Nacional 2025'!W$5),0)</f>
        <v>0</v>
      </c>
      <c r="X17" s="4">
        <f>ROUND('Vendas de Veículos'!X18*(1-'Frota Nacional 2025'!X$5),0)</f>
        <v>0</v>
      </c>
      <c r="Y17" s="4">
        <f>ROUND('Vendas de Veículos'!Y18*(1-'Frota Nacional 2025'!Y$5),0)</f>
        <v>0</v>
      </c>
      <c r="Z17" s="4">
        <f>ROUND('Vendas de Veículos'!Z18*(1-'Frota Nacional 2025'!Z$5),0)</f>
        <v>0</v>
      </c>
      <c r="AA17" s="4">
        <f>ROUND('Vendas de Veículos'!AA18*(1-'Frota Nacional 2025'!AA$5),0)</f>
        <v>0</v>
      </c>
      <c r="AB17" s="4">
        <f>ROUND('Vendas de Veículos'!AB18*(1-'Frota Nacional 2025'!AB$5),0)</f>
        <v>0</v>
      </c>
      <c r="AC17" s="4">
        <f>ROUND('Vendas de Veículos'!AC18*(1-'Frota Nacional 2025'!AC$5),0)</f>
        <v>0</v>
      </c>
      <c r="AD17" s="4">
        <f>ROUND('Vendas de Veículos'!AD18*(1-'Frota Nacional 2025'!AD$5),0)</f>
        <v>0</v>
      </c>
      <c r="AE17" s="4">
        <f>ROUND('Vendas de Veículos'!AE18*(1-'Frota Nacional 2025'!AE$5),0)</f>
        <v>0</v>
      </c>
      <c r="AF17" s="4">
        <f>ROUND('Vendas de Veículos'!AF18*(1-'Frota Nacional 2025'!AF$5),0)</f>
        <v>0</v>
      </c>
      <c r="AG17" s="4">
        <f>ROUND('Vendas de Veículos'!AG18*(1-'Frota Nacional 2025'!AG$5),0)</f>
        <v>0</v>
      </c>
      <c r="AH17" s="4">
        <f>ROUND('Vendas de Veículos'!AH18*(1-'Frota Nacional 2025'!AH$5),0)</f>
        <v>0</v>
      </c>
      <c r="AI17" s="4">
        <f>ROUND('Vendas de Veículos'!AI18*(1-'Frota Nacional 2025'!AI$5),0)</f>
        <v>0</v>
      </c>
      <c r="AJ17" s="4">
        <f>ROUND('Vendas de Veículos'!AJ18*(1-'Frota Nacional 2025'!AJ$5),0)</f>
        <v>0</v>
      </c>
      <c r="AK17" s="4">
        <f>ROUND('Vendas de Veículos'!AK18*(1-'Frota Nacional 2025'!AK$5),0)</f>
        <v>0</v>
      </c>
      <c r="AL17" s="4">
        <f>ROUND('Vendas de Veículos'!AL18*(1-'Frota Nacional 2025'!AL$5),0)</f>
        <v>0</v>
      </c>
      <c r="AM17" s="4">
        <f>ROUND('Vendas de Veículos'!AM18*(1-'Frota Nacional 2025'!AM$5),0)</f>
        <v>0</v>
      </c>
      <c r="AN17" s="4">
        <f>ROUND('Vendas de Veículos'!AN18*(1-'Frota Nacional 2025'!AN$5),0)</f>
        <v>0</v>
      </c>
      <c r="AO17" s="4">
        <f>ROUND('Vendas de Veículos'!AO18*(1-'Frota Nacional 2025'!AO$5),0)</f>
        <v>0</v>
      </c>
      <c r="AP17" s="4">
        <f>ROUND('Vendas de Veículos'!AP18*(1-'Frota Nacional 2025'!AP$5),0)</f>
        <v>0</v>
      </c>
      <c r="AQ17" s="4">
        <f>ROUND('Vendas de Veículos'!AQ18*(1-'Frota Nacional 2025'!AQ$5),0)</f>
        <v>0</v>
      </c>
      <c r="AR17" s="4">
        <f>ROUND('Vendas de Veículos'!AR18*(1-'Frota Nacional 2025'!AR$5),0)</f>
        <v>0</v>
      </c>
      <c r="AS17" s="4">
        <f>ROUND('Vendas de Veículos'!AS18*(1-'Frota Nacional 2025'!AS$5),0)</f>
        <v>0</v>
      </c>
      <c r="AT17" s="4">
        <f>ROUND('Vendas de Veículos'!AT18*(1-'Frota Nacional 2025'!AT$5),0)</f>
        <v>0</v>
      </c>
      <c r="AU17" s="4">
        <f>ROUND('Vendas de Veículos'!AU18*(1-'Frota Nacional 2025'!AU$5),0)</f>
        <v>0</v>
      </c>
      <c r="AV17" s="4">
        <f>ROUND('Vendas de Veículos'!AV18*(1-'Frota Nacional 2025'!AV$5),0)</f>
        <v>0</v>
      </c>
      <c r="AW17" s="4">
        <f>ROUND('Vendas de Veículos'!AW18*(1-'Frota Nacional 2025'!AW$5),0)</f>
        <v>0</v>
      </c>
      <c r="AX17" s="4">
        <f>ROUND('Vendas de Veículos'!AX18*(1-'Frota Nacional 2025'!AX$5),0)</f>
        <v>0</v>
      </c>
      <c r="AY17" s="4">
        <f>ROUND('Vendas de Veículos'!AY18*(1-'Frota Nacional 2025'!AY$5),0)</f>
        <v>0</v>
      </c>
      <c r="AZ17" s="4">
        <f>ROUND('Vendas de Veículos'!AZ18*(1-'Frota Nacional 2025'!AZ$5),0)</f>
        <v>0</v>
      </c>
      <c r="BA17" s="4">
        <f>ROUND('Vendas de Veículos'!BA18*(1-'Frota Nacional 2025'!BA$5),0)</f>
        <v>0</v>
      </c>
      <c r="BB17" s="4">
        <f>ROUND('Vendas de Veículos'!BB18*(1-'Frota Nacional 2025'!BB$5),0)</f>
        <v>0</v>
      </c>
      <c r="BC17" s="4">
        <f>ROUND('Vendas de Veículos'!BC18*(1-'Frota Nacional 2025'!BC$5),0)</f>
        <v>0</v>
      </c>
      <c r="BD17" s="4">
        <f>ROUND('Vendas de Veículos'!BD18*(1-'Frota Nacional 2025'!BD$5),0)</f>
        <v>0</v>
      </c>
      <c r="BE17" s="4">
        <f>ROUND('Vendas de Veículos'!BE18*(1-'Frota Nacional 2025'!BE$5),0)</f>
        <v>0</v>
      </c>
      <c r="BF17" s="4">
        <f>ROUND('Vendas de Veículos'!BF18*(1-'Frota Nacional 2025'!BF$5),0)</f>
        <v>0</v>
      </c>
      <c r="BG17" s="4">
        <f>ROUND('Vendas de Veículos'!BG18*(1-'Frota Nacional 2025'!BG$5),0)</f>
        <v>0</v>
      </c>
      <c r="BH17" s="4">
        <f>ROUND('Vendas de Veículos'!BH18*(1-'Frota Nacional 2025'!BH$5),0)</f>
        <v>1</v>
      </c>
      <c r="BI17" s="4">
        <f>ROUND('Vendas de Veículos'!BI18*(1-'Frota Nacional 2025'!BI$5),0)</f>
        <v>1</v>
      </c>
      <c r="BJ17" s="4">
        <f>ROUND('Vendas de Veículos'!BJ18*(1-'Frota Nacional 2025'!BJ$5),0)</f>
        <v>0</v>
      </c>
      <c r="BK17" s="4">
        <f>ROUND('Vendas de Veículos'!BK18*(1-'Frota Nacional 2025'!BK$5),0)</f>
        <v>1</v>
      </c>
      <c r="BL17" s="4">
        <f>ROUND('Vendas de Veículos'!BL18*(1-'Frota Nacional 2025'!BL$5),0)</f>
        <v>2</v>
      </c>
      <c r="BM17" s="4">
        <f>ROUND('Vendas de Veículos'!BM18*(1-'Frota Nacional 2025'!BM$5),0)</f>
        <v>0</v>
      </c>
      <c r="BN17" s="4">
        <f>ROUND('Vendas de Veículos'!BN18*(1-'Frota Nacional 2025'!BN$5),0)</f>
        <v>1</v>
      </c>
      <c r="BO17" s="4">
        <f>ROUND('Vendas de Veículos'!BO18*(1-'Frota Nacional 2025'!BO$5),0)</f>
        <v>5</v>
      </c>
      <c r="BP17" s="4">
        <f>ROUND('Vendas de Veículos'!BP18*(1-'Frota Nacional 2025'!BP$5),0)</f>
        <v>14</v>
      </c>
      <c r="BQ17" s="4">
        <f>ROUND('Vendas de Veículos'!BQ18*(1-'Frota Nacional 2025'!BQ$5),0)</f>
        <v>47</v>
      </c>
      <c r="BR17" s="4">
        <f>ROUND('Vendas de Veículos'!BR18*(1-'Frota Nacional 2025'!BR$5),0)</f>
        <v>56</v>
      </c>
      <c r="BS17" s="4">
        <f>ROUND('Vendas de Veículos'!BS18*(1-'Frota Nacional 2025'!BS$5),0)</f>
        <v>82</v>
      </c>
      <c r="BT17" s="4">
        <f>ROUND('Vendas de Veículos'!BT18*(1-'Frota Nacional 2025'!BT$5),0)</f>
        <v>112</v>
      </c>
    </row>
    <row r="18" spans="2:72" x14ac:dyDescent="0.35">
      <c r="B18" s="13" t="s">
        <v>18</v>
      </c>
      <c r="C18" s="13" t="s">
        <v>16</v>
      </c>
      <c r="D18" s="4">
        <f>ROUND('Vendas de Veículos'!D19*(1-'Frota Nacional 2025'!D$5),0)</f>
        <v>0</v>
      </c>
      <c r="E18" s="4">
        <f>ROUND('Vendas de Veículos'!E19*(1-'Frota Nacional 2025'!E$5),0)</f>
        <v>0</v>
      </c>
      <c r="F18" s="4">
        <f>ROUND('Vendas de Veículos'!F19*(1-'Frota Nacional 2025'!F$5),0)</f>
        <v>0</v>
      </c>
      <c r="G18" s="4">
        <f>ROUND('Vendas de Veículos'!G19*(1-'Frota Nacional 2025'!G$5),0)</f>
        <v>0</v>
      </c>
      <c r="H18" s="4">
        <f>ROUND('Vendas de Veículos'!H19*(1-'Frota Nacional 2025'!H$5),0)</f>
        <v>0</v>
      </c>
      <c r="I18" s="4">
        <f>ROUND('Vendas de Veículos'!I19*(1-'Frota Nacional 2025'!I$5),0)</f>
        <v>0</v>
      </c>
      <c r="J18" s="4">
        <f>ROUND('Vendas de Veículos'!J19*(1-'Frota Nacional 2025'!J$5),0)</f>
        <v>0</v>
      </c>
      <c r="K18" s="4">
        <f>ROUND('Vendas de Veículos'!K19*(1-'Frota Nacional 2025'!K$5),0)</f>
        <v>0</v>
      </c>
      <c r="L18" s="4">
        <f>ROUND('Vendas de Veículos'!L19*(1-'Frota Nacional 2025'!L$5),0)</f>
        <v>0</v>
      </c>
      <c r="M18" s="4">
        <f>ROUND('Vendas de Veículos'!M19*(1-'Frota Nacional 2025'!M$5),0)</f>
        <v>0</v>
      </c>
      <c r="N18" s="4">
        <f>ROUND('Vendas de Veículos'!N19*(1-'Frota Nacional 2025'!N$5),0)</f>
        <v>0</v>
      </c>
      <c r="O18" s="4">
        <f>ROUND('Vendas de Veículos'!O19*(1-'Frota Nacional 2025'!O$5),0)</f>
        <v>0</v>
      </c>
      <c r="P18" s="4">
        <f>ROUND('Vendas de Veículos'!P19*(1-'Frota Nacional 2025'!P$5),0)</f>
        <v>0</v>
      </c>
      <c r="Q18" s="4">
        <f>ROUND('Vendas de Veículos'!Q19*(1-'Frota Nacional 2025'!Q$5),0)</f>
        <v>0</v>
      </c>
      <c r="R18" s="4">
        <f>ROUND('Vendas de Veículos'!R19*(1-'Frota Nacional 2025'!R$5),0)</f>
        <v>0</v>
      </c>
      <c r="S18" s="4">
        <f>ROUND('Vendas de Veículos'!S19*(1-'Frota Nacional 2025'!S$5),0)</f>
        <v>0</v>
      </c>
      <c r="T18" s="4">
        <f>ROUND('Vendas de Veículos'!T19*(1-'Frota Nacional 2025'!T$5),0)</f>
        <v>0</v>
      </c>
      <c r="U18" s="4">
        <f>ROUND('Vendas de Veículos'!U19*(1-'Frota Nacional 2025'!U$5),0)</f>
        <v>0</v>
      </c>
      <c r="V18" s="4">
        <f>ROUND('Vendas de Veículos'!V19*(1-'Frota Nacional 2025'!V$5),0)</f>
        <v>0</v>
      </c>
      <c r="W18" s="4">
        <f>ROUND('Vendas de Veículos'!W19*(1-'Frota Nacional 2025'!W$5),0)</f>
        <v>0</v>
      </c>
      <c r="X18" s="4">
        <f>ROUND('Vendas de Veículos'!X19*(1-'Frota Nacional 2025'!X$5),0)</f>
        <v>0</v>
      </c>
      <c r="Y18" s="4">
        <f>ROUND('Vendas de Veículos'!Y19*(1-'Frota Nacional 2025'!Y$5),0)</f>
        <v>0</v>
      </c>
      <c r="Z18" s="4">
        <f>ROUND('Vendas de Veículos'!Z19*(1-'Frota Nacional 2025'!Z$5),0)</f>
        <v>0</v>
      </c>
      <c r="AA18" s="4">
        <f>ROUND('Vendas de Veículos'!AA19*(1-'Frota Nacional 2025'!AA$5),0)</f>
        <v>0</v>
      </c>
      <c r="AB18" s="4">
        <f>ROUND('Vendas de Veículos'!AB19*(1-'Frota Nacional 2025'!AB$5),0)</f>
        <v>0</v>
      </c>
      <c r="AC18" s="4">
        <f>ROUND('Vendas de Veículos'!AC19*(1-'Frota Nacional 2025'!AC$5),0)</f>
        <v>0</v>
      </c>
      <c r="AD18" s="4">
        <f>ROUND('Vendas de Veículos'!AD19*(1-'Frota Nacional 2025'!AD$5),0)</f>
        <v>0</v>
      </c>
      <c r="AE18" s="4">
        <f>ROUND('Vendas de Veículos'!AE19*(1-'Frota Nacional 2025'!AE$5),0)</f>
        <v>0</v>
      </c>
      <c r="AF18" s="4">
        <f>ROUND('Vendas de Veículos'!AF19*(1-'Frota Nacional 2025'!AF$5),0)</f>
        <v>0</v>
      </c>
      <c r="AG18" s="4">
        <f>ROUND('Vendas de Veículos'!AG19*(1-'Frota Nacional 2025'!AG$5),0)</f>
        <v>0</v>
      </c>
      <c r="AH18" s="4">
        <f>ROUND('Vendas de Veículos'!AH19*(1-'Frota Nacional 2025'!AH$5),0)</f>
        <v>0</v>
      </c>
      <c r="AI18" s="4">
        <f>ROUND('Vendas de Veículos'!AI19*(1-'Frota Nacional 2025'!AI$5),0)</f>
        <v>0</v>
      </c>
      <c r="AJ18" s="4">
        <f>ROUND('Vendas de Veículos'!AJ19*(1-'Frota Nacional 2025'!AJ$5),0)</f>
        <v>0</v>
      </c>
      <c r="AK18" s="4">
        <f>ROUND('Vendas de Veículos'!AK19*(1-'Frota Nacional 2025'!AK$5),0)</f>
        <v>0</v>
      </c>
      <c r="AL18" s="4">
        <f>ROUND('Vendas de Veículos'!AL19*(1-'Frota Nacional 2025'!AL$5),0)</f>
        <v>0</v>
      </c>
      <c r="AM18" s="4">
        <f>ROUND('Vendas de Veículos'!AM19*(1-'Frota Nacional 2025'!AM$5),0)</f>
        <v>0</v>
      </c>
      <c r="AN18" s="4">
        <f>ROUND('Vendas de Veículos'!AN19*(1-'Frota Nacional 2025'!AN$5),0)</f>
        <v>0</v>
      </c>
      <c r="AO18" s="4">
        <f>ROUND('Vendas de Veículos'!AO19*(1-'Frota Nacional 2025'!AO$5),0)</f>
        <v>0</v>
      </c>
      <c r="AP18" s="4">
        <f>ROUND('Vendas de Veículos'!AP19*(1-'Frota Nacional 2025'!AP$5),0)</f>
        <v>0</v>
      </c>
      <c r="AQ18" s="4">
        <f>ROUND('Vendas de Veículos'!AQ19*(1-'Frota Nacional 2025'!AQ$5),0)</f>
        <v>0</v>
      </c>
      <c r="AR18" s="4">
        <f>ROUND('Vendas de Veículos'!AR19*(1-'Frota Nacional 2025'!AR$5),0)</f>
        <v>0</v>
      </c>
      <c r="AS18" s="4">
        <f>ROUND('Vendas de Veículos'!AS19*(1-'Frota Nacional 2025'!AS$5),0)</f>
        <v>0</v>
      </c>
      <c r="AT18" s="4">
        <f>ROUND('Vendas de Veículos'!AT19*(1-'Frota Nacional 2025'!AT$5),0)</f>
        <v>0</v>
      </c>
      <c r="AU18" s="4">
        <f>ROUND('Vendas de Veículos'!AU19*(1-'Frota Nacional 2025'!AU$5),0)</f>
        <v>0</v>
      </c>
      <c r="AV18" s="4">
        <f>ROUND('Vendas de Veículos'!AV19*(1-'Frota Nacional 2025'!AV$5),0)</f>
        <v>0</v>
      </c>
      <c r="AW18" s="4">
        <f>ROUND('Vendas de Veículos'!AW19*(1-'Frota Nacional 2025'!AW$5),0)</f>
        <v>0</v>
      </c>
      <c r="AX18" s="4">
        <f>ROUND('Vendas de Veículos'!AX19*(1-'Frota Nacional 2025'!AX$5),0)</f>
        <v>0</v>
      </c>
      <c r="AY18" s="4">
        <f>ROUND('Vendas de Veículos'!AY19*(1-'Frota Nacional 2025'!AY$5),0)</f>
        <v>0</v>
      </c>
      <c r="AZ18" s="4">
        <f>ROUND('Vendas de Veículos'!AZ19*(1-'Frota Nacional 2025'!AZ$5),0)</f>
        <v>0</v>
      </c>
      <c r="BA18" s="4">
        <f>ROUND('Vendas de Veículos'!BA19*(1-'Frota Nacional 2025'!BA$5),0)</f>
        <v>1</v>
      </c>
      <c r="BB18" s="4">
        <f>ROUND('Vendas de Veículos'!BB19*(1-'Frota Nacional 2025'!BB$5),0)</f>
        <v>1</v>
      </c>
      <c r="BC18" s="4">
        <f>ROUND('Vendas de Veículos'!BC19*(1-'Frota Nacional 2025'!BC$5),0)</f>
        <v>1</v>
      </c>
      <c r="BD18" s="4">
        <f>ROUND('Vendas de Veículos'!BD19*(1-'Frota Nacional 2025'!BD$5),0)</f>
        <v>1</v>
      </c>
      <c r="BE18" s="4">
        <f>ROUND('Vendas de Veículos'!BE19*(1-'Frota Nacional 2025'!BE$5),0)</f>
        <v>3</v>
      </c>
      <c r="BF18" s="4">
        <f>ROUND('Vendas de Veículos'!BF19*(1-'Frota Nacional 2025'!BF$5),0)</f>
        <v>0</v>
      </c>
      <c r="BG18" s="4">
        <f>ROUND('Vendas de Veículos'!BG19*(1-'Frota Nacional 2025'!BG$5),0)</f>
        <v>0</v>
      </c>
      <c r="BH18" s="4">
        <f>ROUND('Vendas de Veículos'!BH19*(1-'Frota Nacional 2025'!BH$5),0)</f>
        <v>4</v>
      </c>
      <c r="BI18" s="4">
        <f>ROUND('Vendas de Veículos'!BI19*(1-'Frota Nacional 2025'!BI$5),0)</f>
        <v>7</v>
      </c>
      <c r="BJ18" s="4">
        <f>ROUND('Vendas de Veículos'!BJ19*(1-'Frota Nacional 2025'!BJ$5),0)</f>
        <v>2</v>
      </c>
      <c r="BK18" s="4">
        <f>ROUND('Vendas de Veículos'!BK19*(1-'Frota Nacional 2025'!BK$5),0)</f>
        <v>4</v>
      </c>
      <c r="BL18" s="4">
        <f>ROUND('Vendas de Veículos'!BL19*(1-'Frota Nacional 2025'!BL$5),0)</f>
        <v>11</v>
      </c>
      <c r="BM18" s="4">
        <f>ROUND('Vendas de Veículos'!BM19*(1-'Frota Nacional 2025'!BM$5),0)</f>
        <v>3</v>
      </c>
      <c r="BN18" s="4">
        <f>ROUND('Vendas de Veículos'!BN19*(1-'Frota Nacional 2025'!BN$5),0)</f>
        <v>10</v>
      </c>
      <c r="BO18" s="4">
        <f>ROUND('Vendas de Veículos'!BO19*(1-'Frota Nacional 2025'!BO$5),0)</f>
        <v>39</v>
      </c>
      <c r="BP18" s="4">
        <f>ROUND('Vendas de Veículos'!BP19*(1-'Frota Nacional 2025'!BP$5),0)</f>
        <v>102</v>
      </c>
      <c r="BQ18" s="4">
        <f>ROUND('Vendas de Veículos'!BQ19*(1-'Frota Nacional 2025'!BQ$5),0)</f>
        <v>354</v>
      </c>
      <c r="BR18" s="4">
        <f>ROUND('Vendas de Veículos'!BR19*(1-'Frota Nacional 2025'!BR$5),0)</f>
        <v>422</v>
      </c>
      <c r="BS18" s="4">
        <f>ROUND('Vendas de Veículos'!BS19*(1-'Frota Nacional 2025'!BS$5),0)</f>
        <v>627</v>
      </c>
      <c r="BT18" s="4">
        <f>ROUND('Vendas de Veículos'!BT19*(1-'Frota Nacional 2025'!BT$5),0)</f>
        <v>853</v>
      </c>
    </row>
    <row r="19" spans="2:72" x14ac:dyDescent="0.35">
      <c r="B19" s="13" t="s">
        <v>18</v>
      </c>
      <c r="C19" s="13" t="s">
        <v>17</v>
      </c>
      <c r="D19" s="4">
        <f>ROUND('Vendas de Veículos'!D20*(1-'Frota Nacional 2025'!D$5),0)</f>
        <v>0</v>
      </c>
      <c r="E19" s="4">
        <f>ROUND('Vendas de Veículos'!E20*(1-'Frota Nacional 2025'!E$5),0)</f>
        <v>0</v>
      </c>
      <c r="F19" s="4">
        <f>ROUND('Vendas de Veículos'!F20*(1-'Frota Nacional 2025'!F$5),0)</f>
        <v>0</v>
      </c>
      <c r="G19" s="4">
        <f>ROUND('Vendas de Veículos'!G20*(1-'Frota Nacional 2025'!G$5),0)</f>
        <v>0</v>
      </c>
      <c r="H19" s="4">
        <f>ROUND('Vendas de Veículos'!H20*(1-'Frota Nacional 2025'!H$5),0)</f>
        <v>0</v>
      </c>
      <c r="I19" s="4">
        <f>ROUND('Vendas de Veículos'!I20*(1-'Frota Nacional 2025'!I$5),0)</f>
        <v>0</v>
      </c>
      <c r="J19" s="4">
        <f>ROUND('Vendas de Veículos'!J20*(1-'Frota Nacional 2025'!J$5),0)</f>
        <v>0</v>
      </c>
      <c r="K19" s="4">
        <f>ROUND('Vendas de Veículos'!K20*(1-'Frota Nacional 2025'!K$5),0)</f>
        <v>0</v>
      </c>
      <c r="L19" s="4">
        <f>ROUND('Vendas de Veículos'!L20*(1-'Frota Nacional 2025'!L$5),0)</f>
        <v>0</v>
      </c>
      <c r="M19" s="4">
        <f>ROUND('Vendas de Veículos'!M20*(1-'Frota Nacional 2025'!M$5),0)</f>
        <v>0</v>
      </c>
      <c r="N19" s="4">
        <f>ROUND('Vendas de Veículos'!N20*(1-'Frota Nacional 2025'!N$5),0)</f>
        <v>0</v>
      </c>
      <c r="O19" s="4">
        <f>ROUND('Vendas de Veículos'!O20*(1-'Frota Nacional 2025'!O$5),0)</f>
        <v>0</v>
      </c>
      <c r="P19" s="4">
        <f>ROUND('Vendas de Veículos'!P20*(1-'Frota Nacional 2025'!P$5),0)</f>
        <v>0</v>
      </c>
      <c r="Q19" s="4">
        <f>ROUND('Vendas de Veículos'!Q20*(1-'Frota Nacional 2025'!Q$5),0)</f>
        <v>0</v>
      </c>
      <c r="R19" s="4">
        <f>ROUND('Vendas de Veículos'!R20*(1-'Frota Nacional 2025'!R$5),0)</f>
        <v>0</v>
      </c>
      <c r="S19" s="4">
        <f>ROUND('Vendas de Veículos'!S20*(1-'Frota Nacional 2025'!S$5),0)</f>
        <v>0</v>
      </c>
      <c r="T19" s="4">
        <f>ROUND('Vendas de Veículos'!T20*(1-'Frota Nacional 2025'!T$5),0)</f>
        <v>0</v>
      </c>
      <c r="U19" s="4">
        <f>ROUND('Vendas de Veículos'!U20*(1-'Frota Nacional 2025'!U$5),0)</f>
        <v>0</v>
      </c>
      <c r="V19" s="4">
        <f>ROUND('Vendas de Veículos'!V20*(1-'Frota Nacional 2025'!V$5),0)</f>
        <v>0</v>
      </c>
      <c r="W19" s="4">
        <f>ROUND('Vendas de Veículos'!W20*(1-'Frota Nacional 2025'!W$5),0)</f>
        <v>0</v>
      </c>
      <c r="X19" s="4">
        <f>ROUND('Vendas de Veículos'!X20*(1-'Frota Nacional 2025'!X$5),0)</f>
        <v>0</v>
      </c>
      <c r="Y19" s="4">
        <f>ROUND('Vendas de Veículos'!Y20*(1-'Frota Nacional 2025'!Y$5),0)</f>
        <v>0</v>
      </c>
      <c r="Z19" s="4">
        <f>ROUND('Vendas de Veículos'!Z20*(1-'Frota Nacional 2025'!Z$5),0)</f>
        <v>0</v>
      </c>
      <c r="AA19" s="4">
        <f>ROUND('Vendas de Veículos'!AA20*(1-'Frota Nacional 2025'!AA$5),0)</f>
        <v>0</v>
      </c>
      <c r="AB19" s="4">
        <f>ROUND('Vendas de Veículos'!AB20*(1-'Frota Nacional 2025'!AB$5),0)</f>
        <v>0</v>
      </c>
      <c r="AC19" s="4">
        <f>ROUND('Vendas de Veículos'!AC20*(1-'Frota Nacional 2025'!AC$5),0)</f>
        <v>0</v>
      </c>
      <c r="AD19" s="4">
        <f>ROUND('Vendas de Veículos'!AD20*(1-'Frota Nacional 2025'!AD$5),0)</f>
        <v>0</v>
      </c>
      <c r="AE19" s="4">
        <f>ROUND('Vendas de Veículos'!AE20*(1-'Frota Nacional 2025'!AE$5),0)</f>
        <v>0</v>
      </c>
      <c r="AF19" s="4">
        <f>ROUND('Vendas de Veículos'!AF20*(1-'Frota Nacional 2025'!AF$5),0)</f>
        <v>0</v>
      </c>
      <c r="AG19" s="4">
        <f>ROUND('Vendas de Veículos'!AG20*(1-'Frota Nacional 2025'!AG$5),0)</f>
        <v>0</v>
      </c>
      <c r="AH19" s="4">
        <f>ROUND('Vendas de Veículos'!AH20*(1-'Frota Nacional 2025'!AH$5),0)</f>
        <v>0</v>
      </c>
      <c r="AI19" s="4">
        <f>ROUND('Vendas de Veículos'!AI20*(1-'Frota Nacional 2025'!AI$5),0)</f>
        <v>0</v>
      </c>
      <c r="AJ19" s="4">
        <f>ROUND('Vendas de Veículos'!AJ20*(1-'Frota Nacional 2025'!AJ$5),0)</f>
        <v>0</v>
      </c>
      <c r="AK19" s="4">
        <f>ROUND('Vendas de Veículos'!AK20*(1-'Frota Nacional 2025'!AK$5),0)</f>
        <v>0</v>
      </c>
      <c r="AL19" s="4">
        <f>ROUND('Vendas de Veículos'!AL20*(1-'Frota Nacional 2025'!AL$5),0)</f>
        <v>0</v>
      </c>
      <c r="AM19" s="4">
        <f>ROUND('Vendas de Veículos'!AM20*(1-'Frota Nacional 2025'!AM$5),0)</f>
        <v>0</v>
      </c>
      <c r="AN19" s="4">
        <f>ROUND('Vendas de Veículos'!AN20*(1-'Frota Nacional 2025'!AN$5),0)</f>
        <v>0</v>
      </c>
      <c r="AO19" s="4">
        <f>ROUND('Vendas de Veículos'!AO20*(1-'Frota Nacional 2025'!AO$5),0)</f>
        <v>0</v>
      </c>
      <c r="AP19" s="4">
        <f>ROUND('Vendas de Veículos'!AP20*(1-'Frota Nacional 2025'!AP$5),0)</f>
        <v>0</v>
      </c>
      <c r="AQ19" s="4">
        <f>ROUND('Vendas de Veículos'!AQ20*(1-'Frota Nacional 2025'!AQ$5),0)</f>
        <v>0</v>
      </c>
      <c r="AR19" s="4">
        <f>ROUND('Vendas de Veículos'!AR20*(1-'Frota Nacional 2025'!AR$5),0)</f>
        <v>0</v>
      </c>
      <c r="AS19" s="4">
        <f>ROUND('Vendas de Veículos'!AS20*(1-'Frota Nacional 2025'!AS$5),0)</f>
        <v>0</v>
      </c>
      <c r="AT19" s="4">
        <f>ROUND('Vendas de Veículos'!AT20*(1-'Frota Nacional 2025'!AT$5),0)</f>
        <v>0</v>
      </c>
      <c r="AU19" s="4">
        <f>ROUND('Vendas de Veículos'!AU20*(1-'Frota Nacional 2025'!AU$5),0)</f>
        <v>0</v>
      </c>
      <c r="AV19" s="4">
        <f>ROUND('Vendas de Veículos'!AV20*(1-'Frota Nacional 2025'!AV$5),0)</f>
        <v>0</v>
      </c>
      <c r="AW19" s="4">
        <f>ROUND('Vendas de Veículos'!AW20*(1-'Frota Nacional 2025'!AW$5),0)</f>
        <v>0</v>
      </c>
      <c r="AX19" s="4">
        <f>ROUND('Vendas de Veículos'!AX20*(1-'Frota Nacional 2025'!AX$5),0)</f>
        <v>0</v>
      </c>
      <c r="AY19" s="4">
        <f>ROUND('Vendas de Veículos'!AY20*(1-'Frota Nacional 2025'!AY$5),0)</f>
        <v>0</v>
      </c>
      <c r="AZ19" s="4">
        <f>ROUND('Vendas de Veículos'!AZ20*(1-'Frota Nacional 2025'!AZ$5),0)</f>
        <v>0</v>
      </c>
      <c r="BA19" s="4">
        <f>ROUND('Vendas de Veículos'!BA20*(1-'Frota Nacional 2025'!BA$5),0)</f>
        <v>0</v>
      </c>
      <c r="BB19" s="4">
        <f>ROUND('Vendas de Veículos'!BB20*(1-'Frota Nacional 2025'!BB$5),0)</f>
        <v>0</v>
      </c>
      <c r="BC19" s="4">
        <f>ROUND('Vendas de Veículos'!BC20*(1-'Frota Nacional 2025'!BC$5),0)</f>
        <v>0</v>
      </c>
      <c r="BD19" s="4">
        <f>ROUND('Vendas de Veículos'!BD20*(1-'Frota Nacional 2025'!BD$5),0)</f>
        <v>0</v>
      </c>
      <c r="BE19" s="4">
        <f>ROUND('Vendas de Veículos'!BE20*(1-'Frota Nacional 2025'!BE$5),0)</f>
        <v>1</v>
      </c>
      <c r="BF19" s="4">
        <f>ROUND('Vendas de Veículos'!BF20*(1-'Frota Nacional 2025'!BF$5),0)</f>
        <v>0</v>
      </c>
      <c r="BG19" s="4">
        <f>ROUND('Vendas de Veículos'!BG20*(1-'Frota Nacional 2025'!BG$5),0)</f>
        <v>0</v>
      </c>
      <c r="BH19" s="4">
        <f>ROUND('Vendas de Veículos'!BH20*(1-'Frota Nacional 2025'!BH$5),0)</f>
        <v>2</v>
      </c>
      <c r="BI19" s="4">
        <f>ROUND('Vendas de Veículos'!BI20*(1-'Frota Nacional 2025'!BI$5),0)</f>
        <v>2</v>
      </c>
      <c r="BJ19" s="4">
        <f>ROUND('Vendas de Veículos'!BJ20*(1-'Frota Nacional 2025'!BJ$5),0)</f>
        <v>1</v>
      </c>
      <c r="BK19" s="4">
        <f>ROUND('Vendas de Veículos'!BK20*(1-'Frota Nacional 2025'!BK$5),0)</f>
        <v>1</v>
      </c>
      <c r="BL19" s="4">
        <f>ROUND('Vendas de Veículos'!BL20*(1-'Frota Nacional 2025'!BL$5),0)</f>
        <v>4</v>
      </c>
      <c r="BM19" s="4">
        <f>ROUND('Vendas de Veículos'!BM20*(1-'Frota Nacional 2025'!BM$5),0)</f>
        <v>1</v>
      </c>
      <c r="BN19" s="4">
        <f>ROUND('Vendas de Veículos'!BN20*(1-'Frota Nacional 2025'!BN$5),0)</f>
        <v>3</v>
      </c>
      <c r="BO19" s="4">
        <f>ROUND('Vendas de Veículos'!BO20*(1-'Frota Nacional 2025'!BO$5),0)</f>
        <v>13</v>
      </c>
      <c r="BP19" s="4">
        <f>ROUND('Vendas de Veículos'!BP20*(1-'Frota Nacional 2025'!BP$5),0)</f>
        <v>33</v>
      </c>
      <c r="BQ19" s="4">
        <f>ROUND('Vendas de Veículos'!BQ20*(1-'Frota Nacional 2025'!BQ$5),0)</f>
        <v>113</v>
      </c>
      <c r="BR19" s="4">
        <f>ROUND('Vendas de Veículos'!BR20*(1-'Frota Nacional 2025'!BR$5),0)</f>
        <v>135</v>
      </c>
      <c r="BS19" s="4">
        <f>ROUND('Vendas de Veículos'!BS20*(1-'Frota Nacional 2025'!BS$5),0)</f>
        <v>201</v>
      </c>
      <c r="BT19" s="4">
        <f>ROUND('Vendas de Veículos'!BT20*(1-'Frota Nacional 2025'!BT$5),0)</f>
        <v>273</v>
      </c>
    </row>
    <row r="20" spans="2:72" x14ac:dyDescent="0.35">
      <c r="B20" s="13" t="s">
        <v>18</v>
      </c>
      <c r="C20" s="13" t="s">
        <v>19</v>
      </c>
      <c r="D20" s="4">
        <f>ROUND('Vendas de Veículos'!D21*(1-'Frota Nacional 2025'!D$5),0)</f>
        <v>0</v>
      </c>
      <c r="E20" s="4">
        <f>ROUND('Vendas de Veículos'!E21*(1-'Frota Nacional 2025'!E$5),0)</f>
        <v>0</v>
      </c>
      <c r="F20" s="4">
        <f>ROUND('Vendas de Veículos'!F21*(1-'Frota Nacional 2025'!F$5),0)</f>
        <v>0</v>
      </c>
      <c r="G20" s="4">
        <f>ROUND('Vendas de Veículos'!G21*(1-'Frota Nacional 2025'!G$5),0)</f>
        <v>0</v>
      </c>
      <c r="H20" s="4">
        <f>ROUND('Vendas de Veículos'!H21*(1-'Frota Nacional 2025'!H$5),0)</f>
        <v>0</v>
      </c>
      <c r="I20" s="4">
        <f>ROUND('Vendas de Veículos'!I21*(1-'Frota Nacional 2025'!I$5),0)</f>
        <v>0</v>
      </c>
      <c r="J20" s="4">
        <f>ROUND('Vendas de Veículos'!J21*(1-'Frota Nacional 2025'!J$5),0)</f>
        <v>1</v>
      </c>
      <c r="K20" s="4">
        <f>ROUND('Vendas de Veículos'!K21*(1-'Frota Nacional 2025'!K$5),0)</f>
        <v>2</v>
      </c>
      <c r="L20" s="4">
        <f>ROUND('Vendas de Veículos'!L21*(1-'Frota Nacional 2025'!L$5),0)</f>
        <v>1</v>
      </c>
      <c r="M20" s="4">
        <f>ROUND('Vendas de Veículos'!M21*(1-'Frota Nacional 2025'!M$5),0)</f>
        <v>2</v>
      </c>
      <c r="N20" s="4">
        <f>ROUND('Vendas de Veículos'!N21*(1-'Frota Nacional 2025'!N$5),0)</f>
        <v>2</v>
      </c>
      <c r="O20" s="4">
        <f>ROUND('Vendas de Veículos'!O21*(1-'Frota Nacional 2025'!O$5),0)</f>
        <v>3</v>
      </c>
      <c r="P20" s="4">
        <f>ROUND('Vendas de Veículos'!P21*(1-'Frota Nacional 2025'!P$5),0)</f>
        <v>4</v>
      </c>
      <c r="Q20" s="4">
        <f>ROUND('Vendas de Veículos'!Q21*(1-'Frota Nacional 2025'!Q$5),0)</f>
        <v>3</v>
      </c>
      <c r="R20" s="4">
        <f>ROUND('Vendas de Veículos'!R21*(1-'Frota Nacional 2025'!R$5),0)</f>
        <v>3</v>
      </c>
      <c r="S20" s="4">
        <f>ROUND('Vendas de Veículos'!S21*(1-'Frota Nacional 2025'!S$5),0)</f>
        <v>4</v>
      </c>
      <c r="T20" s="4">
        <f>ROUND('Vendas de Veículos'!T21*(1-'Frota Nacional 2025'!T$5),0)</f>
        <v>5</v>
      </c>
      <c r="U20" s="4">
        <f>ROUND('Vendas de Veículos'!U21*(1-'Frota Nacional 2025'!U$5),0)</f>
        <v>5</v>
      </c>
      <c r="V20" s="4">
        <f>ROUND('Vendas de Veículos'!V21*(1-'Frota Nacional 2025'!V$5),0)</f>
        <v>7</v>
      </c>
      <c r="W20" s="4">
        <f>ROUND('Vendas de Veículos'!W21*(1-'Frota Nacional 2025'!W$5),0)</f>
        <v>17</v>
      </c>
      <c r="X20" s="4">
        <f>ROUND('Vendas de Veículos'!X21*(1-'Frota Nacional 2025'!X$5),0)</f>
        <v>35</v>
      </c>
      <c r="Y20" s="4">
        <f>ROUND('Vendas de Veículos'!Y21*(1-'Frota Nacional 2025'!Y$5),0)</f>
        <v>68</v>
      </c>
      <c r="Z20" s="4">
        <f>ROUND('Vendas de Veículos'!Z21*(1-'Frota Nacional 2025'!Z$5),0)</f>
        <v>311</v>
      </c>
      <c r="AA20" s="4">
        <f>ROUND('Vendas de Veículos'!AA21*(1-'Frota Nacional 2025'!AA$5),0)</f>
        <v>437</v>
      </c>
      <c r="AB20" s="4">
        <f>ROUND('Vendas de Veículos'!AB21*(1-'Frota Nacional 2025'!AB$5),0)</f>
        <v>888</v>
      </c>
      <c r="AC20" s="4">
        <f>ROUND('Vendas de Veículos'!AC21*(1-'Frota Nacional 2025'!AC$5),0)</f>
        <v>1275</v>
      </c>
      <c r="AD20" s="4">
        <f>ROUND('Vendas de Veículos'!AD21*(1-'Frota Nacional 2025'!AD$5),0)</f>
        <v>940</v>
      </c>
      <c r="AE20" s="4">
        <f>ROUND('Vendas de Veículos'!AE21*(1-'Frota Nacional 2025'!AE$5),0)</f>
        <v>1083</v>
      </c>
      <c r="AF20" s="4">
        <f>ROUND('Vendas de Veículos'!AF21*(1-'Frota Nacional 2025'!AF$5),0)</f>
        <v>1095</v>
      </c>
      <c r="AG20" s="4">
        <f>ROUND('Vendas de Veículos'!AG21*(1-'Frota Nacional 2025'!AG$5),0)</f>
        <v>1292</v>
      </c>
      <c r="AH20" s="4">
        <f>ROUND('Vendas de Veículos'!AH21*(1-'Frota Nacional 2025'!AH$5),0)</f>
        <v>1253</v>
      </c>
      <c r="AI20" s="4">
        <f>ROUND('Vendas de Veículos'!AI21*(1-'Frota Nacional 2025'!AI$5),0)</f>
        <v>216</v>
      </c>
      <c r="AJ20" s="4">
        <f>ROUND('Vendas de Veículos'!AJ21*(1-'Frota Nacional 2025'!AJ$5),0)</f>
        <v>298</v>
      </c>
      <c r="AK20" s="4">
        <f>ROUND('Vendas de Veículos'!AK21*(1-'Frota Nacional 2025'!AK$5),0)</f>
        <v>2806</v>
      </c>
      <c r="AL20" s="4">
        <f>ROUND('Vendas de Veículos'!AL21*(1-'Frota Nacional 2025'!AL$5),0)</f>
        <v>3031</v>
      </c>
      <c r="AM20" s="4">
        <f>ROUND('Vendas de Veículos'!AM21*(1-'Frota Nacional 2025'!AM$5),0)</f>
        <v>2930</v>
      </c>
      <c r="AN20" s="4">
        <f>ROUND('Vendas de Veículos'!AN21*(1-'Frota Nacional 2025'!AN$5),0)</f>
        <v>5565</v>
      </c>
      <c r="AO20" s="4">
        <f>ROUND('Vendas de Veículos'!AO21*(1-'Frota Nacional 2025'!AO$5),0)</f>
        <v>7527</v>
      </c>
      <c r="AP20" s="4">
        <f>ROUND('Vendas de Veículos'!AP21*(1-'Frota Nacional 2025'!AP$5),0)</f>
        <v>7548</v>
      </c>
      <c r="AQ20" s="4">
        <f>ROUND('Vendas de Veículos'!AQ21*(1-'Frota Nacional 2025'!AQ$5),0)</f>
        <v>6916</v>
      </c>
      <c r="AR20" s="4">
        <f>ROUND('Vendas de Veículos'!AR21*(1-'Frota Nacional 2025'!AR$5),0)</f>
        <v>12016</v>
      </c>
      <c r="AS20" s="4">
        <f>ROUND('Vendas de Veículos'!AS21*(1-'Frota Nacional 2025'!AS$5),0)</f>
        <v>14542</v>
      </c>
      <c r="AT20" s="4">
        <f>ROUND('Vendas de Veículos'!AT21*(1-'Frota Nacional 2025'!AT$5),0)</f>
        <v>13523</v>
      </c>
      <c r="AU20" s="4">
        <f>ROUND('Vendas de Veículos'!AU21*(1-'Frota Nacional 2025'!AU$5),0)</f>
        <v>20134</v>
      </c>
      <c r="AV20" s="4">
        <f>ROUND('Vendas de Veículos'!AV21*(1-'Frota Nacional 2025'!AV$5),0)</f>
        <v>21723</v>
      </c>
      <c r="AW20" s="4">
        <f>ROUND('Vendas de Veículos'!AW21*(1-'Frota Nacional 2025'!AW$5),0)</f>
        <v>20284</v>
      </c>
      <c r="AX20" s="4">
        <f>ROUND('Vendas de Veículos'!AX21*(1-'Frota Nacional 2025'!AX$5),0)</f>
        <v>19127</v>
      </c>
      <c r="AY20" s="4">
        <f>ROUND('Vendas de Veículos'!AY21*(1-'Frota Nacional 2025'!AY$5),0)</f>
        <v>25590</v>
      </c>
      <c r="AZ20" s="4">
        <f>ROUND('Vendas de Veículos'!AZ21*(1-'Frota Nacional 2025'!AZ$5),0)</f>
        <v>29240</v>
      </c>
      <c r="BA20" s="4">
        <f>ROUND('Vendas de Veículos'!BA21*(1-'Frota Nacional 2025'!BA$5),0)</f>
        <v>32609</v>
      </c>
      <c r="BB20" s="4">
        <f>ROUND('Vendas de Veículos'!BB21*(1-'Frota Nacional 2025'!BB$5),0)</f>
        <v>38025</v>
      </c>
      <c r="BC20" s="4">
        <f>ROUND('Vendas de Veículos'!BC21*(1-'Frota Nacional 2025'!BC$5),0)</f>
        <v>57639</v>
      </c>
      <c r="BD20" s="4">
        <f>ROUND('Vendas de Veículos'!BD21*(1-'Frota Nacional 2025'!BD$5),0)</f>
        <v>70674</v>
      </c>
      <c r="BE20" s="4">
        <f>ROUND('Vendas de Veículos'!BE21*(1-'Frota Nacional 2025'!BE$5),0)</f>
        <v>97648</v>
      </c>
      <c r="BF20" s="4">
        <f>ROUND('Vendas de Veículos'!BF21*(1-'Frota Nacional 2025'!BF$5),0)</f>
        <v>121326</v>
      </c>
      <c r="BG20" s="4">
        <f>ROUND('Vendas de Veículos'!BG21*(1-'Frota Nacional 2025'!BG$5),0)</f>
        <v>129936</v>
      </c>
      <c r="BH20" s="4">
        <f>ROUND('Vendas de Veículos'!BH21*(1-'Frota Nacional 2025'!BH$5),0)</f>
        <v>153645</v>
      </c>
      <c r="BI20" s="4">
        <f>ROUND('Vendas de Veículos'!BI21*(1-'Frota Nacional 2025'!BI$5),0)</f>
        <v>150313</v>
      </c>
      <c r="BJ20" s="4">
        <f>ROUND('Vendas de Veículos'!BJ21*(1-'Frota Nacional 2025'!BJ$5),0)</f>
        <v>104323</v>
      </c>
      <c r="BK20" s="4">
        <f>ROUND('Vendas de Veículos'!BK21*(1-'Frota Nacional 2025'!BK$5),0)</f>
        <v>108454</v>
      </c>
      <c r="BL20" s="4">
        <f>ROUND('Vendas de Veículos'!BL21*(1-'Frota Nacional 2025'!BL$5),0)</f>
        <v>120204</v>
      </c>
      <c r="BM20" s="4">
        <f>ROUND('Vendas de Veículos'!BM21*(1-'Frota Nacional 2025'!BM$5),0)</f>
        <v>164602</v>
      </c>
      <c r="BN20" s="4">
        <f>ROUND('Vendas de Veículos'!BN21*(1-'Frota Nacional 2025'!BN$5),0)</f>
        <v>190832</v>
      </c>
      <c r="BO20" s="4">
        <f>ROUND('Vendas de Veículos'!BO21*(1-'Frota Nacional 2025'!BO$5),0)</f>
        <v>159769</v>
      </c>
      <c r="BP20" s="4">
        <f>ROUND('Vendas de Veículos'!BP21*(1-'Frota Nacional 2025'!BP$5),0)</f>
        <v>201351</v>
      </c>
      <c r="BQ20" s="4">
        <f>ROUND('Vendas de Veículos'!BQ21*(1-'Frota Nacional 2025'!BQ$5),0)</f>
        <v>181717</v>
      </c>
      <c r="BR20" s="4">
        <f>ROUND('Vendas de Veículos'!BR21*(1-'Frota Nacional 2025'!BR$5),0)</f>
        <v>221273</v>
      </c>
      <c r="BS20" s="4">
        <f>ROUND('Vendas de Veículos'!BS21*(1-'Frota Nacional 2025'!BS$5),0)</f>
        <v>243101</v>
      </c>
      <c r="BT20" s="4">
        <f>ROUND('Vendas de Veículos'!BT21*(1-'Frota Nacional 2025'!BT$5),0)</f>
        <v>268381</v>
      </c>
    </row>
    <row r="21" spans="2:72" x14ac:dyDescent="0.35">
      <c r="B21" s="2"/>
      <c r="C21" s="3" t="s">
        <v>31</v>
      </c>
      <c r="D21" s="7">
        <f>EXP(-EXP($G$2+$I$2*($D$1-D4)))</f>
        <v>0.98220722944830852</v>
      </c>
      <c r="E21" s="7">
        <f t="shared" ref="E21:BP21" si="1">EXP(-EXP($G$2+$I$2*($D$1-E4)))</f>
        <v>0.98054800723244018</v>
      </c>
      <c r="F21" s="7">
        <f t="shared" si="1"/>
        <v>0.97873574004136021</v>
      </c>
      <c r="G21" s="7">
        <f t="shared" si="1"/>
        <v>0.97675664113233551</v>
      </c>
      <c r="H21" s="7">
        <f t="shared" si="1"/>
        <v>0.97459574670515448</v>
      </c>
      <c r="I21" s="7">
        <f t="shared" si="1"/>
        <v>0.97223682830482283</v>
      </c>
      <c r="J21" s="7">
        <f t="shared" si="1"/>
        <v>0.96966230135574383</v>
      </c>
      <c r="K21" s="7">
        <f t="shared" si="1"/>
        <v>0.96685313026505637</v>
      </c>
      <c r="L21" s="7">
        <f t="shared" si="1"/>
        <v>0.96378873071358573</v>
      </c>
      <c r="M21" s="7">
        <f t="shared" si="1"/>
        <v>0.96044686997268258</v>
      </c>
      <c r="N21" s="7">
        <f t="shared" si="1"/>
        <v>0.95680356635050889</v>
      </c>
      <c r="O21" s="7">
        <f t="shared" si="1"/>
        <v>0.9528329891891979</v>
      </c>
      <c r="P21" s="7">
        <f t="shared" si="1"/>
        <v>0.94850736121254353</v>
      </c>
      <c r="Q21" s="7">
        <f t="shared" si="1"/>
        <v>0.94379686547081298</v>
      </c>
      <c r="R21" s="7">
        <f t="shared" si="1"/>
        <v>0.93866955965368715</v>
      </c>
      <c r="S21" s="7">
        <f t="shared" si="1"/>
        <v>0.93309130115310734</v>
      </c>
      <c r="T21" s="7">
        <f t="shared" si="1"/>
        <v>0.92702568696359899</v>
      </c>
      <c r="U21" s="7">
        <f t="shared" si="1"/>
        <v>0.92043401331625596</v>
      </c>
      <c r="V21" s="7">
        <f t="shared" si="1"/>
        <v>0.9132752608601854</v>
      </c>
      <c r="W21" s="7">
        <f t="shared" si="1"/>
        <v>0.90550611223529465</v>
      </c>
      <c r="X21" s="7">
        <f t="shared" si="1"/>
        <v>0.89708101002212504</v>
      </c>
      <c r="Y21" s="7">
        <f t="shared" si="1"/>
        <v>0.88795226430124696</v>
      </c>
      <c r="Z21" s="7">
        <f t="shared" si="1"/>
        <v>0.87807022039130778</v>
      </c>
      <c r="AA21" s="7">
        <f t="shared" si="1"/>
        <v>0.8673834987344663</v>
      </c>
      <c r="AB21" s="7">
        <f t="shared" si="1"/>
        <v>0.85583932031884391</v>
      </c>
      <c r="AC21" s="7">
        <f t="shared" si="1"/>
        <v>0.84338393240830922</v>
      </c>
      <c r="AD21" s="7">
        <f t="shared" si="1"/>
        <v>0.82996315060425219</v>
      </c>
      <c r="AE21" s="7">
        <f t="shared" si="1"/>
        <v>0.81552303427518247</v>
      </c>
      <c r="AF21" s="7">
        <f t="shared" si="1"/>
        <v>0.80001071300435356</v>
      </c>
      <c r="AG21" s="7">
        <f t="shared" si="1"/>
        <v>0.78337538172608712</v>
      </c>
      <c r="AH21" s="7">
        <f t="shared" si="1"/>
        <v>0.76556948140173364</v>
      </c>
      <c r="AI21" s="7">
        <f t="shared" si="1"/>
        <v>0.74655008012617419</v>
      </c>
      <c r="AJ21" s="7">
        <f t="shared" si="1"/>
        <v>0.72628046610004759</v>
      </c>
      <c r="AK21" s="7">
        <f t="shared" si="1"/>
        <v>0.70473195854407911</v>
      </c>
      <c r="AL21" s="7">
        <f t="shared" si="1"/>
        <v>0.68188593492135419</v>
      </c>
      <c r="AM21" s="7">
        <f t="shared" si="1"/>
        <v>0.65773606230289328</v>
      </c>
      <c r="AN21" s="7">
        <f t="shared" si="1"/>
        <v>0.6322907069100786</v>
      </c>
      <c r="AO21" s="7">
        <f t="shared" si="1"/>
        <v>0.60557547841581527</v>
      </c>
      <c r="AP21" s="7">
        <f t="shared" si="1"/>
        <v>0.57763584425891545</v>
      </c>
      <c r="AQ21" s="7">
        <f t="shared" si="1"/>
        <v>0.54853972405774021</v>
      </c>
      <c r="AR21" s="7">
        <f t="shared" si="1"/>
        <v>0.51837994563239431</v>
      </c>
      <c r="AS21" s="7">
        <f t="shared" si="1"/>
        <v>0.48727641315583248</v>
      </c>
      <c r="AT21" s="7">
        <f t="shared" si="1"/>
        <v>0.45537780629663638</v>
      </c>
      <c r="AU21" s="7">
        <f t="shared" si="1"/>
        <v>0.42286259956536282</v>
      </c>
      <c r="AV21" s="7">
        <f t="shared" si="1"/>
        <v>0.38993916719182814</v>
      </c>
      <c r="AW21" s="7">
        <f t="shared" si="1"/>
        <v>0.35684472565735781</v>
      </c>
      <c r="AX21" s="7">
        <f t="shared" si="1"/>
        <v>0.32384286947595758</v>
      </c>
      <c r="AY21" s="7">
        <f t="shared" si="1"/>
        <v>0.29121948271878961</v>
      </c>
      <c r="AZ21" s="7">
        <f t="shared" si="1"/>
        <v>0.2592768659908275</v>
      </c>
      <c r="BA21" s="7">
        <f t="shared" si="1"/>
        <v>0.22832601205777195</v>
      </c>
      <c r="BB21" s="7">
        <f t="shared" si="1"/>
        <v>0.19867709662098684</v>
      </c>
      <c r="BC21" s="7">
        <f t="shared" si="1"/>
        <v>0.17062842304640172</v>
      </c>
      <c r="BD21" s="7">
        <f t="shared" si="1"/>
        <v>0.14445426389005228</v>
      </c>
      <c r="BE21" s="7">
        <f t="shared" si="1"/>
        <v>0.12039226207982952</v>
      </c>
      <c r="BF21" s="7">
        <f t="shared" si="1"/>
        <v>9.863126515831637E-2</v>
      </c>
      <c r="BG21" s="7">
        <f t="shared" si="1"/>
        <v>7.9300632239492283E-2</v>
      </c>
      <c r="BH21" s="7">
        <f t="shared" si="1"/>
        <v>6.2462133867604783E-2</v>
      </c>
      <c r="BI21" s="7">
        <f t="shared" si="1"/>
        <v>4.8105517744068356E-2</v>
      </c>
      <c r="BJ21" s="7">
        <f t="shared" si="1"/>
        <v>3.6148604913135492E-2</v>
      </c>
      <c r="BK21" s="7">
        <f t="shared" si="1"/>
        <v>2.6442398434797329E-2</v>
      </c>
      <c r="BL21" s="7">
        <f t="shared" si="1"/>
        <v>1.878114895248734E-2</v>
      </c>
      <c r="BM21" s="7">
        <f t="shared" si="1"/>
        <v>1.2916688247698281E-2</v>
      </c>
      <c r="BN21" s="7">
        <f t="shared" si="1"/>
        <v>8.5757121043602402E-3</v>
      </c>
      <c r="BO21" s="7">
        <f t="shared" si="1"/>
        <v>5.4781938203353102E-3</v>
      </c>
      <c r="BP21" s="7">
        <f t="shared" si="1"/>
        <v>3.3548660908216564E-3</v>
      </c>
      <c r="BQ21" s="7">
        <f>EXP(-EXP($G$2+$I$2*($D$1-BQ4)))</f>
        <v>1.9618121657663879E-3</v>
      </c>
      <c r="BR21" s="7">
        <f>EXP(-EXP($G$2+$I$2*($D$1-BR4)))</f>
        <v>1.0906750426032791E-3</v>
      </c>
      <c r="BS21" s="7">
        <f>EXP(-EXP($G$2+$I$2*($D$1-BS4)))</f>
        <v>5.7374968401893516E-4</v>
      </c>
      <c r="BT21" s="7">
        <f>EXP(-EXP($G$2+$I$2*($D$1-BT4)))</f>
        <v>2.841040787212921E-4</v>
      </c>
    </row>
    <row r="22" spans="2:72" x14ac:dyDescent="0.35">
      <c r="B22" s="14" t="s">
        <v>20</v>
      </c>
      <c r="C22" s="14" t="s">
        <v>10</v>
      </c>
      <c r="D22" s="5">
        <f>ROUND('Vendas de Veículos'!D23*(1-'Frota Nacional 2025'!D$21),0)</f>
        <v>177</v>
      </c>
      <c r="E22" s="5">
        <f>ROUND('Vendas de Veículos'!E23*(1-'Frota Nacional 2025'!E$21),0)</f>
        <v>313</v>
      </c>
      <c r="F22" s="5">
        <f>ROUND('Vendas de Veículos'!F23*(1-'Frota Nacional 2025'!F$21),0)</f>
        <v>576</v>
      </c>
      <c r="G22" s="5">
        <f>ROUND('Vendas de Veículos'!G23*(1-'Frota Nacional 2025'!G$21),0)</f>
        <v>658</v>
      </c>
      <c r="H22" s="5">
        <f>ROUND('Vendas de Veículos'!H23*(1-'Frota Nacional 2025'!H$21),0)</f>
        <v>523</v>
      </c>
      <c r="I22" s="5">
        <f>ROUND('Vendas de Veículos'!I23*(1-'Frota Nacional 2025'!I$21),0)</f>
        <v>799</v>
      </c>
      <c r="J22" s="5">
        <f>ROUND('Vendas de Veículos'!J23*(1-'Frota Nacional 2025'!J$21),0)</f>
        <v>472</v>
      </c>
      <c r="K22" s="5">
        <f>ROUND('Vendas de Veículos'!K23*(1-'Frota Nacional 2025'!K$21),0)</f>
        <v>520</v>
      </c>
      <c r="L22" s="5">
        <f>ROUND('Vendas de Veículos'!L23*(1-'Frota Nacional 2025'!L$21),0)</f>
        <v>568</v>
      </c>
      <c r="M22" s="5">
        <f>ROUND('Vendas de Veículos'!M23*(1-'Frota Nacional 2025'!M$21),0)</f>
        <v>799</v>
      </c>
      <c r="N22" s="5">
        <f>ROUND('Vendas de Veículos'!N23*(1-'Frota Nacional 2025'!N$21),0)</f>
        <v>760</v>
      </c>
      <c r="O22" s="5">
        <f>ROUND('Vendas de Veículos'!O23*(1-'Frota Nacional 2025'!O$21),0)</f>
        <v>12</v>
      </c>
      <c r="P22" s="5">
        <f>ROUND('Vendas de Veículos'!P23*(1-'Frota Nacional 2025'!P$21),0)</f>
        <v>1162</v>
      </c>
      <c r="Q22" s="5">
        <f>ROUND('Vendas de Veículos'!Q23*(1-'Frota Nacional 2025'!Q$21),0)</f>
        <v>959</v>
      </c>
      <c r="R22" s="5">
        <f>ROUND('Vendas de Veículos'!R23*(1-'Frota Nacional 2025'!R$21),0)</f>
        <v>973</v>
      </c>
      <c r="S22" s="5">
        <f>ROUND('Vendas de Veículos'!S23*(1-'Frota Nacional 2025'!S$21),0)</f>
        <v>1332</v>
      </c>
      <c r="T22" s="5">
        <f>ROUND('Vendas de Veículos'!T23*(1-'Frota Nacional 2025'!T$21),0)</f>
        <v>1889</v>
      </c>
      <c r="U22" s="5">
        <f>ROUND('Vendas de Veículos'!U23*(1-'Frota Nacional 2025'!U$21),0)</f>
        <v>2338</v>
      </c>
      <c r="V22" s="5">
        <f>ROUND('Vendas de Veículos'!V23*(1-'Frota Nacional 2025'!V$21),0)</f>
        <v>142</v>
      </c>
      <c r="W22" s="5">
        <f>ROUND('Vendas de Veículos'!W23*(1-'Frota Nacional 2025'!W$21),0)</f>
        <v>776</v>
      </c>
      <c r="X22" s="5">
        <f>ROUND('Vendas de Veículos'!X23*(1-'Frota Nacional 2025'!X$21),0)</f>
        <v>193</v>
      </c>
      <c r="Y22" s="5">
        <f>ROUND('Vendas de Veículos'!Y23*(1-'Frota Nacional 2025'!Y$21),0)</f>
        <v>58</v>
      </c>
      <c r="Z22" s="5">
        <f>ROUND('Vendas de Veículos'!Z23*(1-'Frota Nacional 2025'!Z$21),0)</f>
        <v>143</v>
      </c>
      <c r="AA22" s="5">
        <f>ROUND('Vendas de Veículos'!AA23*(1-'Frota Nacional 2025'!AA$21),0)</f>
        <v>77</v>
      </c>
      <c r="AB22" s="5">
        <f>ROUND('Vendas de Veículos'!AB23*(1-'Frota Nacional 2025'!AB$21),0)</f>
        <v>9</v>
      </c>
      <c r="AC22" s="5">
        <f>ROUND('Vendas de Veículos'!AC23*(1-'Frota Nacional 2025'!AC$21),0)</f>
        <v>19</v>
      </c>
      <c r="AD22" s="5">
        <f>ROUND('Vendas de Veículos'!AD23*(1-'Frota Nacional 2025'!AD$21),0)</f>
        <v>35</v>
      </c>
      <c r="AE22" s="5">
        <f>ROUND('Vendas de Veículos'!AE23*(1-'Frota Nacional 2025'!AE$21),0)</f>
        <v>15</v>
      </c>
      <c r="AF22" s="5">
        <f>ROUND('Vendas de Veículos'!AF23*(1-'Frota Nacional 2025'!AF$21),0)</f>
        <v>4</v>
      </c>
      <c r="AG22" s="5">
        <f>ROUND('Vendas de Veículos'!AG23*(1-'Frota Nacional 2025'!AG$21),0)</f>
        <v>23</v>
      </c>
      <c r="AH22" s="5">
        <f>ROUND('Vendas de Veículos'!AH23*(1-'Frota Nacional 2025'!AH$21),0)</f>
        <v>12</v>
      </c>
      <c r="AI22" s="5">
        <f>ROUND('Vendas de Veículos'!AI23*(1-'Frota Nacional 2025'!AI$21),0)</f>
        <v>4</v>
      </c>
      <c r="AJ22" s="5">
        <f>ROUND('Vendas de Veículos'!AJ23*(1-'Frota Nacional 2025'!AJ$21),0)</f>
        <v>16</v>
      </c>
      <c r="AK22" s="5">
        <f>ROUND('Vendas de Veículos'!AK23*(1-'Frota Nacional 2025'!AK$21),0)</f>
        <v>36</v>
      </c>
      <c r="AL22" s="5">
        <f>ROUND('Vendas de Veículos'!AL23*(1-'Frota Nacional 2025'!AL$21),0)</f>
        <v>39</v>
      </c>
      <c r="AM22" s="5">
        <f>ROUND('Vendas de Veículos'!AM23*(1-'Frota Nacional 2025'!AM$21),0)</f>
        <v>20</v>
      </c>
      <c r="AN22" s="5">
        <f>ROUND('Vendas de Veículos'!AN23*(1-'Frota Nacional 2025'!AN$21),0)</f>
        <v>24</v>
      </c>
      <c r="AO22" s="5">
        <f>ROUND('Vendas de Veículos'!AO23*(1-'Frota Nacional 2025'!AO$21),0)</f>
        <v>9</v>
      </c>
      <c r="AP22" s="5">
        <f>ROUND('Vendas de Veículos'!AP23*(1-'Frota Nacional 2025'!AP$21),0)</f>
        <v>3</v>
      </c>
      <c r="AQ22" s="5">
        <f>ROUND('Vendas de Veículos'!AQ23*(1-'Frota Nacional 2025'!AQ$21),0)</f>
        <v>0</v>
      </c>
      <c r="AR22" s="5">
        <f>ROUND('Vendas de Veículos'!AR23*(1-'Frota Nacional 2025'!AR$21),0)</f>
        <v>0</v>
      </c>
      <c r="AS22" s="5">
        <f>ROUND('Vendas de Veículos'!AS23*(1-'Frota Nacional 2025'!AS$21),0)</f>
        <v>0</v>
      </c>
      <c r="AT22" s="5">
        <f>ROUND('Vendas de Veículos'!AT23*(1-'Frota Nacional 2025'!AT$21),0)</f>
        <v>0</v>
      </c>
      <c r="AU22" s="5">
        <f>ROUND('Vendas de Veículos'!AU23*(1-'Frota Nacional 2025'!AU$21),0)</f>
        <v>68</v>
      </c>
      <c r="AV22" s="5">
        <f>ROUND('Vendas de Veículos'!AV23*(1-'Frota Nacional 2025'!AV$21),0)</f>
        <v>0</v>
      </c>
      <c r="AW22" s="5">
        <f>ROUND('Vendas de Veículos'!AW23*(1-'Frota Nacional 2025'!AW$21),0)</f>
        <v>0</v>
      </c>
      <c r="AX22" s="5">
        <f>ROUND('Vendas de Veículos'!AX23*(1-'Frota Nacional 2025'!AX$21),0)</f>
        <v>0</v>
      </c>
      <c r="AY22" s="5">
        <f>ROUND('Vendas de Veículos'!AY23*(1-'Frota Nacional 2025'!AY$21),0)</f>
        <v>0</v>
      </c>
      <c r="AZ22" s="5">
        <f>ROUND('Vendas de Veículos'!AZ23*(1-'Frota Nacional 2025'!AZ$21),0)</f>
        <v>0</v>
      </c>
      <c r="BA22" s="5">
        <f>ROUND('Vendas de Veículos'!BA23*(1-'Frota Nacional 2025'!BA$21),0)</f>
        <v>0</v>
      </c>
      <c r="BB22" s="5">
        <f>ROUND('Vendas de Veículos'!BB23*(1-'Frota Nacional 2025'!BB$21),0)</f>
        <v>0</v>
      </c>
      <c r="BC22" s="5">
        <f>ROUND('Vendas de Veículos'!BC23*(1-'Frota Nacional 2025'!BC$21),0)</f>
        <v>0</v>
      </c>
      <c r="BD22" s="5">
        <f>ROUND('Vendas de Veículos'!BD23*(1-'Frota Nacional 2025'!BD$21),0)</f>
        <v>0</v>
      </c>
      <c r="BE22" s="5">
        <f>ROUND('Vendas de Veículos'!BE23*(1-'Frota Nacional 2025'!BE$21),0)</f>
        <v>0</v>
      </c>
      <c r="BF22" s="5">
        <f>ROUND('Vendas de Veículos'!BF23*(1-'Frota Nacional 2025'!BF$21),0)</f>
        <v>0</v>
      </c>
      <c r="BG22" s="5">
        <f>ROUND('Vendas de Veículos'!BG23*(1-'Frota Nacional 2025'!BG$21),0)</f>
        <v>0</v>
      </c>
      <c r="BH22" s="5">
        <f>ROUND('Vendas de Veículos'!BH23*(1-'Frota Nacional 2025'!BH$21),0)</f>
        <v>0</v>
      </c>
      <c r="BI22" s="5">
        <f>ROUND('Vendas de Veículos'!BI23*(1-'Frota Nacional 2025'!BI$21),0)</f>
        <v>0</v>
      </c>
      <c r="BJ22" s="5">
        <f>ROUND('Vendas de Veículos'!BJ23*(1-'Frota Nacional 2025'!BJ$21),0)</f>
        <v>0</v>
      </c>
      <c r="BK22" s="5">
        <f>ROUND('Vendas de Veículos'!BK23*(1-'Frota Nacional 2025'!BK$21),0)</f>
        <v>0</v>
      </c>
      <c r="BL22" s="5">
        <f>ROUND('Vendas de Veículos'!BL23*(1-'Frota Nacional 2025'!BL$21),0)</f>
        <v>2</v>
      </c>
      <c r="BM22" s="5">
        <f>ROUND('Vendas de Veículos'!BM23*(1-'Frota Nacional 2025'!BM$21),0)</f>
        <v>12</v>
      </c>
      <c r="BN22" s="5">
        <f>ROUND('Vendas de Veículos'!BN23*(1-'Frota Nacional 2025'!BN$21),0)</f>
        <v>17</v>
      </c>
      <c r="BO22" s="5">
        <f>ROUND('Vendas de Veículos'!BO23*(1-'Frota Nacional 2025'!BO$21),0)</f>
        <v>8</v>
      </c>
      <c r="BP22" s="5">
        <f>ROUND('Vendas de Veículos'!BP23*(1-'Frota Nacional 2025'!BP$21),0)</f>
        <v>9</v>
      </c>
      <c r="BQ22" s="5">
        <f>ROUND('Vendas de Veículos'!BQ23*(1-'Frota Nacional 2025'!BQ$21),0)</f>
        <v>34</v>
      </c>
      <c r="BR22" s="5">
        <f>ROUND('Vendas de Veículos'!BR23*(1-'Frota Nacional 2025'!BR$21),0)</f>
        <v>10</v>
      </c>
      <c r="BS22" s="5">
        <f>ROUND('Vendas de Veículos'!BS23*(1-'Frota Nacional 2025'!BS$21),0)</f>
        <v>11</v>
      </c>
      <c r="BT22" s="5">
        <f>ROUND('Vendas de Veículos'!BT23*(1-'Frota Nacional 2025'!BT$21),0)</f>
        <v>12</v>
      </c>
    </row>
    <row r="23" spans="2:72" x14ac:dyDescent="0.35">
      <c r="B23" s="14" t="s">
        <v>20</v>
      </c>
      <c r="C23" s="14" t="s">
        <v>12</v>
      </c>
      <c r="D23" s="5">
        <f>ROUND('Vendas de Veículos'!D24*(1-'Frota Nacional 2025'!D$21),0)</f>
        <v>0</v>
      </c>
      <c r="E23" s="5">
        <f>ROUND('Vendas de Veículos'!E24*(1-'Frota Nacional 2025'!E$21),0)</f>
        <v>0</v>
      </c>
      <c r="F23" s="5">
        <f>ROUND('Vendas de Veículos'!F24*(1-'Frota Nacional 2025'!F$21),0)</f>
        <v>0</v>
      </c>
      <c r="G23" s="5">
        <f>ROUND('Vendas de Veículos'!G24*(1-'Frota Nacional 2025'!G$21),0)</f>
        <v>0</v>
      </c>
      <c r="H23" s="5">
        <f>ROUND('Vendas de Veículos'!H24*(1-'Frota Nacional 2025'!H$21),0)</f>
        <v>0</v>
      </c>
      <c r="I23" s="5">
        <f>ROUND('Vendas de Veículos'!I24*(1-'Frota Nacional 2025'!I$21),0)</f>
        <v>0</v>
      </c>
      <c r="J23" s="5">
        <f>ROUND('Vendas de Veículos'!J24*(1-'Frota Nacional 2025'!J$21),0)</f>
        <v>0</v>
      </c>
      <c r="K23" s="5">
        <f>ROUND('Vendas de Veículos'!K24*(1-'Frota Nacional 2025'!K$21),0)</f>
        <v>0</v>
      </c>
      <c r="L23" s="5">
        <f>ROUND('Vendas de Veículos'!L24*(1-'Frota Nacional 2025'!L$21),0)</f>
        <v>0</v>
      </c>
      <c r="M23" s="5">
        <f>ROUND('Vendas de Veículos'!M24*(1-'Frota Nacional 2025'!M$21),0)</f>
        <v>0</v>
      </c>
      <c r="N23" s="5">
        <f>ROUND('Vendas de Veículos'!N24*(1-'Frota Nacional 2025'!N$21),0)</f>
        <v>0</v>
      </c>
      <c r="O23" s="5">
        <f>ROUND('Vendas de Veículos'!O24*(1-'Frota Nacional 2025'!O$21),0)</f>
        <v>0</v>
      </c>
      <c r="P23" s="5">
        <f>ROUND('Vendas de Veículos'!P24*(1-'Frota Nacional 2025'!P$21),0)</f>
        <v>0</v>
      </c>
      <c r="Q23" s="5">
        <f>ROUND('Vendas de Veículos'!Q24*(1-'Frota Nacional 2025'!Q$21),0)</f>
        <v>0</v>
      </c>
      <c r="R23" s="5">
        <f>ROUND('Vendas de Veículos'!R24*(1-'Frota Nacional 2025'!R$21),0)</f>
        <v>0</v>
      </c>
      <c r="S23" s="5">
        <f>ROUND('Vendas de Veículos'!S24*(1-'Frota Nacional 2025'!S$21),0)</f>
        <v>0</v>
      </c>
      <c r="T23" s="5">
        <f>ROUND('Vendas de Veículos'!T24*(1-'Frota Nacional 2025'!T$21),0)</f>
        <v>0</v>
      </c>
      <c r="U23" s="5">
        <f>ROUND('Vendas de Veículos'!U24*(1-'Frota Nacional 2025'!U$21),0)</f>
        <v>0</v>
      </c>
      <c r="V23" s="5">
        <f>ROUND('Vendas de Veículos'!V24*(1-'Frota Nacional 2025'!V$21),0)</f>
        <v>0</v>
      </c>
      <c r="W23" s="5">
        <f>ROUND('Vendas de Veículos'!W24*(1-'Frota Nacional 2025'!W$21),0)</f>
        <v>0</v>
      </c>
      <c r="X23" s="5">
        <f>ROUND('Vendas de Veículos'!X24*(1-'Frota Nacional 2025'!X$21),0)</f>
        <v>0</v>
      </c>
      <c r="Y23" s="5">
        <f>ROUND('Vendas de Veículos'!Y24*(1-'Frota Nacional 2025'!Y$21),0)</f>
        <v>0</v>
      </c>
      <c r="Z23" s="5">
        <f>ROUND('Vendas de Veículos'!Z24*(1-'Frota Nacional 2025'!Z$21),0)</f>
        <v>1</v>
      </c>
      <c r="AA23" s="5">
        <f>ROUND('Vendas de Veículos'!AA24*(1-'Frota Nacional 2025'!AA$21),0)</f>
        <v>0</v>
      </c>
      <c r="AB23" s="5">
        <f>ROUND('Vendas de Veículos'!AB24*(1-'Frota Nacional 2025'!AB$21),0)</f>
        <v>153</v>
      </c>
      <c r="AC23" s="5">
        <f>ROUND('Vendas de Veículos'!AC24*(1-'Frota Nacional 2025'!AC$21),0)</f>
        <v>144</v>
      </c>
      <c r="AD23" s="5">
        <f>ROUND('Vendas de Veículos'!AD24*(1-'Frota Nacional 2025'!AD$21),0)</f>
        <v>348</v>
      </c>
      <c r="AE23" s="5">
        <f>ROUND('Vendas de Veículos'!AE24*(1-'Frota Nacional 2025'!AE$21),0)</f>
        <v>482</v>
      </c>
      <c r="AF23" s="5">
        <f>ROUND('Vendas de Veículos'!AF24*(1-'Frota Nacional 2025'!AF$21),0)</f>
        <v>379</v>
      </c>
      <c r="AG23" s="5">
        <f>ROUND('Vendas de Veículos'!AG24*(1-'Frota Nacional 2025'!AG$21),0)</f>
        <v>328</v>
      </c>
      <c r="AH23" s="5">
        <f>ROUND('Vendas de Veículos'!AH24*(1-'Frota Nacional 2025'!AH$21),0)</f>
        <v>126</v>
      </c>
      <c r="AI23" s="5">
        <f>ROUND('Vendas de Veículos'!AI24*(1-'Frota Nacional 2025'!AI$21),0)</f>
        <v>32</v>
      </c>
      <c r="AJ23" s="5">
        <f>ROUND('Vendas de Veículos'!AJ24*(1-'Frota Nacional 2025'!AJ$21),0)</f>
        <v>13</v>
      </c>
      <c r="AK23" s="5">
        <f>ROUND('Vendas de Veículos'!AK24*(1-'Frota Nacional 2025'!AK$21),0)</f>
        <v>1</v>
      </c>
      <c r="AL23" s="5">
        <f>ROUND('Vendas de Veículos'!AL24*(1-'Frota Nacional 2025'!AL$21),0)</f>
        <v>1</v>
      </c>
      <c r="AM23" s="5">
        <f>ROUND('Vendas de Veículos'!AM24*(1-'Frota Nacional 2025'!AM$21),0)</f>
        <v>2</v>
      </c>
      <c r="AN23" s="5">
        <f>ROUND('Vendas de Veículos'!AN24*(1-'Frota Nacional 2025'!AN$21),0)</f>
        <v>0</v>
      </c>
      <c r="AO23" s="5">
        <f>ROUND('Vendas de Veículos'!AO24*(1-'Frota Nacional 2025'!AO$21),0)</f>
        <v>0</v>
      </c>
      <c r="AP23" s="5">
        <f>ROUND('Vendas de Veículos'!AP24*(1-'Frota Nacional 2025'!AP$21),0)</f>
        <v>0</v>
      </c>
      <c r="AQ23" s="5">
        <f>ROUND('Vendas de Veículos'!AQ24*(1-'Frota Nacional 2025'!AQ$21),0)</f>
        <v>0</v>
      </c>
      <c r="AR23" s="5">
        <f>ROUND('Vendas de Veículos'!AR24*(1-'Frota Nacional 2025'!AR$21),0)</f>
        <v>0</v>
      </c>
      <c r="AS23" s="5">
        <f>ROUND('Vendas de Veículos'!AS24*(1-'Frota Nacional 2025'!AS$21),0)</f>
        <v>0</v>
      </c>
      <c r="AT23" s="5">
        <f>ROUND('Vendas de Veículos'!AT24*(1-'Frota Nacional 2025'!AT$21),0)</f>
        <v>0</v>
      </c>
      <c r="AU23" s="5">
        <f>ROUND('Vendas de Veículos'!AU24*(1-'Frota Nacional 2025'!AU$21),0)</f>
        <v>0</v>
      </c>
      <c r="AV23" s="5">
        <f>ROUND('Vendas de Veículos'!AV24*(1-'Frota Nacional 2025'!AV$21),0)</f>
        <v>0</v>
      </c>
      <c r="AW23" s="5">
        <f>ROUND('Vendas de Veículos'!AW24*(1-'Frota Nacional 2025'!AW$21),0)</f>
        <v>0</v>
      </c>
      <c r="AX23" s="5">
        <f>ROUND('Vendas de Veículos'!AX24*(1-'Frota Nacional 2025'!AX$21),0)</f>
        <v>0</v>
      </c>
      <c r="AY23" s="5">
        <f>ROUND('Vendas de Veículos'!AY24*(1-'Frota Nacional 2025'!AY$21),0)</f>
        <v>0</v>
      </c>
      <c r="AZ23" s="5">
        <f>ROUND('Vendas de Veículos'!AZ24*(1-'Frota Nacional 2025'!AZ$21),0)</f>
        <v>0</v>
      </c>
      <c r="BA23" s="5">
        <f>ROUND('Vendas de Veículos'!BA24*(1-'Frota Nacional 2025'!BA$21),0)</f>
        <v>0</v>
      </c>
      <c r="BB23" s="5">
        <f>ROUND('Vendas de Veículos'!BB24*(1-'Frota Nacional 2025'!BB$21),0)</f>
        <v>0</v>
      </c>
      <c r="BC23" s="5">
        <f>ROUND('Vendas de Veículos'!BC24*(1-'Frota Nacional 2025'!BC$21),0)</f>
        <v>0</v>
      </c>
      <c r="BD23" s="5">
        <f>ROUND('Vendas de Veículos'!BD24*(1-'Frota Nacional 2025'!BD$21),0)</f>
        <v>0</v>
      </c>
      <c r="BE23" s="5">
        <f>ROUND('Vendas de Veículos'!BE24*(1-'Frota Nacional 2025'!BE$21),0)</f>
        <v>0</v>
      </c>
      <c r="BF23" s="5">
        <f>ROUND('Vendas de Veículos'!BF24*(1-'Frota Nacional 2025'!BF$21),0)</f>
        <v>0</v>
      </c>
      <c r="BG23" s="5">
        <f>ROUND('Vendas de Veículos'!BG24*(1-'Frota Nacional 2025'!BG$21),0)</f>
        <v>0</v>
      </c>
      <c r="BH23" s="5">
        <f>ROUND('Vendas de Veículos'!BH24*(1-'Frota Nacional 2025'!BH$21),0)</f>
        <v>0</v>
      </c>
      <c r="BI23" s="5">
        <f>ROUND('Vendas de Veículos'!BI24*(1-'Frota Nacional 2025'!BI$21),0)</f>
        <v>0</v>
      </c>
      <c r="BJ23" s="5">
        <f>ROUND('Vendas de Veículos'!BJ24*(1-'Frota Nacional 2025'!BJ$21),0)</f>
        <v>0</v>
      </c>
      <c r="BK23" s="5">
        <f>ROUND('Vendas de Veículos'!BK24*(1-'Frota Nacional 2025'!BK$21),0)</f>
        <v>0</v>
      </c>
      <c r="BL23" s="5">
        <f>ROUND('Vendas de Veículos'!BL24*(1-'Frota Nacional 2025'!BL$21),0)</f>
        <v>0</v>
      </c>
      <c r="BM23" s="5">
        <f>ROUND('Vendas de Veículos'!BM24*(1-'Frota Nacional 2025'!BM$21),0)</f>
        <v>0</v>
      </c>
      <c r="BN23" s="5">
        <f>ROUND('Vendas de Veículos'!BN24*(1-'Frota Nacional 2025'!BN$21),0)</f>
        <v>2</v>
      </c>
      <c r="BO23" s="5">
        <f>ROUND('Vendas de Veículos'!BO24*(1-'Frota Nacional 2025'!BO$21),0)</f>
        <v>0</v>
      </c>
      <c r="BP23" s="5">
        <f>ROUND('Vendas de Veículos'!BP24*(1-'Frota Nacional 2025'!BP$21),0)</f>
        <v>0</v>
      </c>
      <c r="BQ23" s="5">
        <f>ROUND('Vendas de Veículos'!BQ24*(1-'Frota Nacional 2025'!BQ$21),0)</f>
        <v>1</v>
      </c>
      <c r="BR23" s="5">
        <f>ROUND('Vendas de Veículos'!BR24*(1-'Frota Nacional 2025'!BR$21),0)</f>
        <v>0</v>
      </c>
      <c r="BS23" s="5">
        <f>ROUND('Vendas de Veículos'!BS24*(1-'Frota Nacional 2025'!BS$21),0)</f>
        <v>0</v>
      </c>
      <c r="BT23" s="5">
        <f>ROUND('Vendas de Veículos'!BT24*(1-'Frota Nacional 2025'!BT$21),0)</f>
        <v>0</v>
      </c>
    </row>
    <row r="24" spans="2:72" x14ac:dyDescent="0.35">
      <c r="B24" s="14" t="s">
        <v>20</v>
      </c>
      <c r="C24" s="14" t="s">
        <v>14</v>
      </c>
      <c r="D24" s="5">
        <f>ROUND('Vendas de Veículos'!D25*(1-'Frota Nacional 2025'!D$21),0)</f>
        <v>0</v>
      </c>
      <c r="E24" s="5">
        <f>ROUND('Vendas de Veículos'!E25*(1-'Frota Nacional 2025'!E$21),0)</f>
        <v>0</v>
      </c>
      <c r="F24" s="5">
        <f>ROUND('Vendas de Veículos'!F25*(1-'Frota Nacional 2025'!F$21),0)</f>
        <v>0</v>
      </c>
      <c r="G24" s="5">
        <f>ROUND('Vendas de Veículos'!G25*(1-'Frota Nacional 2025'!G$21),0)</f>
        <v>0</v>
      </c>
      <c r="H24" s="5">
        <f>ROUND('Vendas de Veículos'!H25*(1-'Frota Nacional 2025'!H$21),0)</f>
        <v>0</v>
      </c>
      <c r="I24" s="5">
        <f>ROUND('Vendas de Veículos'!I25*(1-'Frota Nacional 2025'!I$21),0)</f>
        <v>0</v>
      </c>
      <c r="J24" s="5">
        <f>ROUND('Vendas de Veículos'!J25*(1-'Frota Nacional 2025'!J$21),0)</f>
        <v>0</v>
      </c>
      <c r="K24" s="5">
        <f>ROUND('Vendas de Veículos'!K25*(1-'Frota Nacional 2025'!K$21),0)</f>
        <v>0</v>
      </c>
      <c r="L24" s="5">
        <f>ROUND('Vendas de Veículos'!L25*(1-'Frota Nacional 2025'!L$21),0)</f>
        <v>0</v>
      </c>
      <c r="M24" s="5">
        <f>ROUND('Vendas de Veículos'!M25*(1-'Frota Nacional 2025'!M$21),0)</f>
        <v>0</v>
      </c>
      <c r="N24" s="5">
        <f>ROUND('Vendas de Veículos'!N25*(1-'Frota Nacional 2025'!N$21),0)</f>
        <v>0</v>
      </c>
      <c r="O24" s="5">
        <f>ROUND('Vendas de Veículos'!O25*(1-'Frota Nacional 2025'!O$21),0)</f>
        <v>0</v>
      </c>
      <c r="P24" s="5">
        <f>ROUND('Vendas de Veículos'!P25*(1-'Frota Nacional 2025'!P$21),0)</f>
        <v>0</v>
      </c>
      <c r="Q24" s="5">
        <f>ROUND('Vendas de Veículos'!Q25*(1-'Frota Nacional 2025'!Q$21),0)</f>
        <v>0</v>
      </c>
      <c r="R24" s="5">
        <f>ROUND('Vendas de Veículos'!R25*(1-'Frota Nacional 2025'!R$21),0)</f>
        <v>0</v>
      </c>
      <c r="S24" s="5">
        <f>ROUND('Vendas de Veículos'!S25*(1-'Frota Nacional 2025'!S$21),0)</f>
        <v>0</v>
      </c>
      <c r="T24" s="5">
        <f>ROUND('Vendas de Veículos'!T25*(1-'Frota Nacional 2025'!T$21),0)</f>
        <v>0</v>
      </c>
      <c r="U24" s="5">
        <f>ROUND('Vendas de Veículos'!U25*(1-'Frota Nacional 2025'!U$21),0)</f>
        <v>0</v>
      </c>
      <c r="V24" s="5">
        <f>ROUND('Vendas de Veículos'!V25*(1-'Frota Nacional 2025'!V$21),0)</f>
        <v>0</v>
      </c>
      <c r="W24" s="5">
        <f>ROUND('Vendas de Veículos'!W25*(1-'Frota Nacional 2025'!W$21),0)</f>
        <v>0</v>
      </c>
      <c r="X24" s="5">
        <f>ROUND('Vendas de Veículos'!X25*(1-'Frota Nacional 2025'!X$21),0)</f>
        <v>0</v>
      </c>
      <c r="Y24" s="5">
        <f>ROUND('Vendas de Veículos'!Y25*(1-'Frota Nacional 2025'!Y$21),0)</f>
        <v>0</v>
      </c>
      <c r="Z24" s="5">
        <f>ROUND('Vendas de Veículos'!Z25*(1-'Frota Nacional 2025'!Z$21),0)</f>
        <v>0</v>
      </c>
      <c r="AA24" s="5">
        <f>ROUND('Vendas de Veículos'!AA25*(1-'Frota Nacional 2025'!AA$21),0)</f>
        <v>0</v>
      </c>
      <c r="AB24" s="5">
        <f>ROUND('Vendas de Veículos'!AB25*(1-'Frota Nacional 2025'!AB$21),0)</f>
        <v>0</v>
      </c>
      <c r="AC24" s="5">
        <f>ROUND('Vendas de Veículos'!AC25*(1-'Frota Nacional 2025'!AC$21),0)</f>
        <v>0</v>
      </c>
      <c r="AD24" s="5">
        <f>ROUND('Vendas de Veículos'!AD25*(1-'Frota Nacional 2025'!AD$21),0)</f>
        <v>0</v>
      </c>
      <c r="AE24" s="5">
        <f>ROUND('Vendas de Veículos'!AE25*(1-'Frota Nacional 2025'!AE$21),0)</f>
        <v>0</v>
      </c>
      <c r="AF24" s="5">
        <f>ROUND('Vendas de Veículos'!AF25*(1-'Frota Nacional 2025'!AF$21),0)</f>
        <v>0</v>
      </c>
      <c r="AG24" s="5">
        <f>ROUND('Vendas de Veículos'!AG25*(1-'Frota Nacional 2025'!AG$21),0)</f>
        <v>0</v>
      </c>
      <c r="AH24" s="5">
        <f>ROUND('Vendas de Veículos'!AH25*(1-'Frota Nacional 2025'!AH$21),0)</f>
        <v>0</v>
      </c>
      <c r="AI24" s="5">
        <f>ROUND('Vendas de Veículos'!AI25*(1-'Frota Nacional 2025'!AI$21),0)</f>
        <v>0</v>
      </c>
      <c r="AJ24" s="5">
        <f>ROUND('Vendas de Veículos'!AJ25*(1-'Frota Nacional 2025'!AJ$21),0)</f>
        <v>0</v>
      </c>
      <c r="AK24" s="5">
        <f>ROUND('Vendas de Veículos'!AK25*(1-'Frota Nacional 2025'!AK$21),0)</f>
        <v>0</v>
      </c>
      <c r="AL24" s="5">
        <f>ROUND('Vendas de Veículos'!AL25*(1-'Frota Nacional 2025'!AL$21),0)</f>
        <v>0</v>
      </c>
      <c r="AM24" s="5">
        <f>ROUND('Vendas de Veículos'!AM25*(1-'Frota Nacional 2025'!AM$21),0)</f>
        <v>0</v>
      </c>
      <c r="AN24" s="5">
        <f>ROUND('Vendas de Veículos'!AN25*(1-'Frota Nacional 2025'!AN$21),0)</f>
        <v>0</v>
      </c>
      <c r="AO24" s="5">
        <f>ROUND('Vendas de Veículos'!AO25*(1-'Frota Nacional 2025'!AO$21),0)</f>
        <v>0</v>
      </c>
      <c r="AP24" s="5">
        <f>ROUND('Vendas de Veículos'!AP25*(1-'Frota Nacional 2025'!AP$21),0)</f>
        <v>0</v>
      </c>
      <c r="AQ24" s="5">
        <f>ROUND('Vendas de Veículos'!AQ25*(1-'Frota Nacional 2025'!AQ$21),0)</f>
        <v>0</v>
      </c>
      <c r="AR24" s="5">
        <f>ROUND('Vendas de Veículos'!AR25*(1-'Frota Nacional 2025'!AR$21),0)</f>
        <v>0</v>
      </c>
      <c r="AS24" s="5">
        <f>ROUND('Vendas de Veículos'!AS25*(1-'Frota Nacional 2025'!AS$21),0)</f>
        <v>0</v>
      </c>
      <c r="AT24" s="5">
        <f>ROUND('Vendas de Veículos'!AT25*(1-'Frota Nacional 2025'!AT$21),0)</f>
        <v>0</v>
      </c>
      <c r="AU24" s="5">
        <f>ROUND('Vendas de Veículos'!AU25*(1-'Frota Nacional 2025'!AU$21),0)</f>
        <v>0</v>
      </c>
      <c r="AV24" s="5">
        <f>ROUND('Vendas de Veículos'!AV25*(1-'Frota Nacional 2025'!AV$21),0)</f>
        <v>0</v>
      </c>
      <c r="AW24" s="5">
        <f>ROUND('Vendas de Veículos'!AW25*(1-'Frota Nacional 2025'!AW$21),0)</f>
        <v>0</v>
      </c>
      <c r="AX24" s="5">
        <f>ROUND('Vendas de Veículos'!AX25*(1-'Frota Nacional 2025'!AX$21),0)</f>
        <v>0</v>
      </c>
      <c r="AY24" s="5">
        <f>ROUND('Vendas de Veículos'!AY25*(1-'Frota Nacional 2025'!AY$21),0)</f>
        <v>0</v>
      </c>
      <c r="AZ24" s="5">
        <f>ROUND('Vendas de Veículos'!AZ25*(1-'Frota Nacional 2025'!AZ$21),0)</f>
        <v>0</v>
      </c>
      <c r="BA24" s="5">
        <f>ROUND('Vendas de Veículos'!BA25*(1-'Frota Nacional 2025'!BA$21),0)</f>
        <v>0</v>
      </c>
      <c r="BB24" s="5">
        <f>ROUND('Vendas de Veículos'!BB25*(1-'Frota Nacional 2025'!BB$21),0)</f>
        <v>0</v>
      </c>
      <c r="BC24" s="5">
        <f>ROUND('Vendas de Veículos'!BC25*(1-'Frota Nacional 2025'!BC$21),0)</f>
        <v>0</v>
      </c>
      <c r="BD24" s="5">
        <f>ROUND('Vendas de Veículos'!BD25*(1-'Frota Nacional 2025'!BD$21),0)</f>
        <v>0</v>
      </c>
      <c r="BE24" s="5">
        <f>ROUND('Vendas de Veículos'!BE25*(1-'Frota Nacional 2025'!BE$21),0)</f>
        <v>0</v>
      </c>
      <c r="BF24" s="5">
        <f>ROUND('Vendas de Veículos'!BF25*(1-'Frota Nacional 2025'!BF$21),0)</f>
        <v>0</v>
      </c>
      <c r="BG24" s="5">
        <f>ROUND('Vendas de Veículos'!BG25*(1-'Frota Nacional 2025'!BG$21),0)</f>
        <v>0</v>
      </c>
      <c r="BH24" s="5">
        <f>ROUND('Vendas de Veículos'!BH25*(1-'Frota Nacional 2025'!BH$21),0)</f>
        <v>1</v>
      </c>
      <c r="BI24" s="5">
        <f>ROUND('Vendas de Veículos'!BI25*(1-'Frota Nacional 2025'!BI$21),0)</f>
        <v>0</v>
      </c>
      <c r="BJ24" s="5">
        <f>ROUND('Vendas de Veículos'!BJ25*(1-'Frota Nacional 2025'!BJ$21),0)</f>
        <v>0</v>
      </c>
      <c r="BK24" s="5">
        <f>ROUND('Vendas de Veículos'!BK25*(1-'Frota Nacional 2025'!BK$21),0)</f>
        <v>1</v>
      </c>
      <c r="BL24" s="5">
        <f>ROUND('Vendas de Veículos'!BL25*(1-'Frota Nacional 2025'!BL$21),0)</f>
        <v>0</v>
      </c>
      <c r="BM24" s="5">
        <f>ROUND('Vendas de Veículos'!BM25*(1-'Frota Nacional 2025'!BM$21),0)</f>
        <v>3</v>
      </c>
      <c r="BN24" s="5">
        <f>ROUND('Vendas de Veículos'!BN25*(1-'Frota Nacional 2025'!BN$21),0)</f>
        <v>29</v>
      </c>
      <c r="BO24" s="5">
        <f>ROUND('Vendas de Veículos'!BO25*(1-'Frota Nacional 2025'!BO$21),0)</f>
        <v>23</v>
      </c>
      <c r="BP24" s="5">
        <f>ROUND('Vendas de Veículos'!BP25*(1-'Frota Nacional 2025'!BP$21),0)</f>
        <v>292</v>
      </c>
      <c r="BQ24" s="5">
        <f>ROUND('Vendas de Veículos'!BQ25*(1-'Frota Nacional 2025'!BQ$21),0)</f>
        <v>713</v>
      </c>
      <c r="BR24" s="5">
        <f>ROUND('Vendas de Veículos'!BR25*(1-'Frota Nacional 2025'!BR$21),0)</f>
        <v>688</v>
      </c>
      <c r="BS24" s="5">
        <f>ROUND('Vendas de Veículos'!BS25*(1-'Frota Nacional 2025'!BS$21),0)</f>
        <v>969</v>
      </c>
      <c r="BT24" s="5">
        <f>ROUND('Vendas de Veículos'!BT25*(1-'Frota Nacional 2025'!BT$21),0)</f>
        <v>1256</v>
      </c>
    </row>
    <row r="25" spans="2:72" x14ac:dyDescent="0.35">
      <c r="B25" s="14" t="s">
        <v>20</v>
      </c>
      <c r="C25" s="14" t="s">
        <v>21</v>
      </c>
      <c r="D25" s="5">
        <f>ROUND('Vendas de Veículos'!D26*(1-'Frota Nacional 2025'!D$21),0)</f>
        <v>0</v>
      </c>
      <c r="E25" s="5">
        <f>ROUND('Vendas de Veículos'!E26*(1-'Frota Nacional 2025'!E$21),0)</f>
        <v>0</v>
      </c>
      <c r="F25" s="5">
        <f>ROUND('Vendas de Veículos'!F26*(1-'Frota Nacional 2025'!F$21),0)</f>
        <v>0</v>
      </c>
      <c r="G25" s="5">
        <f>ROUND('Vendas de Veículos'!G26*(1-'Frota Nacional 2025'!G$21),0)</f>
        <v>0</v>
      </c>
      <c r="H25" s="5">
        <f>ROUND('Vendas de Veículos'!H26*(1-'Frota Nacional 2025'!H$21),0)</f>
        <v>0</v>
      </c>
      <c r="I25" s="5">
        <f>ROUND('Vendas de Veículos'!I26*(1-'Frota Nacional 2025'!I$21),0)</f>
        <v>0</v>
      </c>
      <c r="J25" s="5">
        <f>ROUND('Vendas de Veículos'!J26*(1-'Frota Nacional 2025'!J$21),0)</f>
        <v>0</v>
      </c>
      <c r="K25" s="5">
        <f>ROUND('Vendas de Veículos'!K26*(1-'Frota Nacional 2025'!K$21),0)</f>
        <v>0</v>
      </c>
      <c r="L25" s="5">
        <f>ROUND('Vendas de Veículos'!L26*(1-'Frota Nacional 2025'!L$21),0)</f>
        <v>0</v>
      </c>
      <c r="M25" s="5">
        <f>ROUND('Vendas de Veículos'!M26*(1-'Frota Nacional 2025'!M$21),0)</f>
        <v>0</v>
      </c>
      <c r="N25" s="5">
        <f>ROUND('Vendas de Veículos'!N26*(1-'Frota Nacional 2025'!N$21),0)</f>
        <v>0</v>
      </c>
      <c r="O25" s="5">
        <f>ROUND('Vendas de Veículos'!O26*(1-'Frota Nacional 2025'!O$21),0)</f>
        <v>0</v>
      </c>
      <c r="P25" s="5">
        <f>ROUND('Vendas de Veículos'!P26*(1-'Frota Nacional 2025'!P$21),0)</f>
        <v>0</v>
      </c>
      <c r="Q25" s="5">
        <f>ROUND('Vendas de Veículos'!Q26*(1-'Frota Nacional 2025'!Q$21),0)</f>
        <v>0</v>
      </c>
      <c r="R25" s="5">
        <f>ROUND('Vendas de Veículos'!R26*(1-'Frota Nacional 2025'!R$21),0)</f>
        <v>0</v>
      </c>
      <c r="S25" s="5">
        <f>ROUND('Vendas de Veículos'!S26*(1-'Frota Nacional 2025'!S$21),0)</f>
        <v>0</v>
      </c>
      <c r="T25" s="5">
        <f>ROUND('Vendas de Veículos'!T26*(1-'Frota Nacional 2025'!T$21),0)</f>
        <v>0</v>
      </c>
      <c r="U25" s="5">
        <f>ROUND('Vendas de Veículos'!U26*(1-'Frota Nacional 2025'!U$21),0)</f>
        <v>0</v>
      </c>
      <c r="V25" s="5">
        <f>ROUND('Vendas de Veículos'!V26*(1-'Frota Nacional 2025'!V$21),0)</f>
        <v>0</v>
      </c>
      <c r="W25" s="5">
        <f>ROUND('Vendas de Veículos'!W26*(1-'Frota Nacional 2025'!W$21),0)</f>
        <v>0</v>
      </c>
      <c r="X25" s="5">
        <f>ROUND('Vendas de Veículos'!X26*(1-'Frota Nacional 2025'!X$21),0)</f>
        <v>0</v>
      </c>
      <c r="Y25" s="5">
        <f>ROUND('Vendas de Veículos'!Y26*(1-'Frota Nacional 2025'!Y$21),0)</f>
        <v>0</v>
      </c>
      <c r="Z25" s="5">
        <f>ROUND('Vendas de Veículos'!Z26*(1-'Frota Nacional 2025'!Z$21),0)</f>
        <v>0</v>
      </c>
      <c r="AA25" s="5">
        <f>ROUND('Vendas de Veículos'!AA26*(1-'Frota Nacional 2025'!AA$21),0)</f>
        <v>0</v>
      </c>
      <c r="AB25" s="5">
        <f>ROUND('Vendas de Veículos'!AB26*(1-'Frota Nacional 2025'!AB$21),0)</f>
        <v>0</v>
      </c>
      <c r="AC25" s="5">
        <f>ROUND('Vendas de Veículos'!AC26*(1-'Frota Nacional 2025'!AC$21),0)</f>
        <v>0</v>
      </c>
      <c r="AD25" s="5">
        <f>ROUND('Vendas de Veículos'!AD26*(1-'Frota Nacional 2025'!AD$21),0)</f>
        <v>0</v>
      </c>
      <c r="AE25" s="5">
        <f>ROUND('Vendas de Veículos'!AE26*(1-'Frota Nacional 2025'!AE$21),0)</f>
        <v>0</v>
      </c>
      <c r="AF25" s="5">
        <f>ROUND('Vendas de Veículos'!AF26*(1-'Frota Nacional 2025'!AF$21),0)</f>
        <v>0</v>
      </c>
      <c r="AG25" s="5">
        <f>ROUND('Vendas de Veículos'!AG26*(1-'Frota Nacional 2025'!AG$21),0)</f>
        <v>0</v>
      </c>
      <c r="AH25" s="5">
        <f>ROUND('Vendas de Veículos'!AH26*(1-'Frota Nacional 2025'!AH$21),0)</f>
        <v>0</v>
      </c>
      <c r="AI25" s="5">
        <f>ROUND('Vendas de Veículos'!AI26*(1-'Frota Nacional 2025'!AI$21),0)</f>
        <v>0</v>
      </c>
      <c r="AJ25" s="5">
        <f>ROUND('Vendas de Veículos'!AJ26*(1-'Frota Nacional 2025'!AJ$21),0)</f>
        <v>0</v>
      </c>
      <c r="AK25" s="5">
        <f>ROUND('Vendas de Veículos'!AK26*(1-'Frota Nacional 2025'!AK$21),0)</f>
        <v>0</v>
      </c>
      <c r="AL25" s="5">
        <f>ROUND('Vendas de Veículos'!AL26*(1-'Frota Nacional 2025'!AL$21),0)</f>
        <v>0</v>
      </c>
      <c r="AM25" s="5">
        <f>ROUND('Vendas de Veículos'!AM26*(1-'Frota Nacional 2025'!AM$21),0)</f>
        <v>0</v>
      </c>
      <c r="AN25" s="5">
        <f>ROUND('Vendas de Veículos'!AN26*(1-'Frota Nacional 2025'!AN$21),0)</f>
        <v>0</v>
      </c>
      <c r="AO25" s="5">
        <f>ROUND('Vendas de Veículos'!AO26*(1-'Frota Nacional 2025'!AO$21),0)</f>
        <v>0</v>
      </c>
      <c r="AP25" s="5">
        <f>ROUND('Vendas de Veículos'!AP26*(1-'Frota Nacional 2025'!AP$21),0)</f>
        <v>0</v>
      </c>
      <c r="AQ25" s="5">
        <f>ROUND('Vendas de Veículos'!AQ26*(1-'Frota Nacional 2025'!AQ$21),0)</f>
        <v>0</v>
      </c>
      <c r="AR25" s="5">
        <f>ROUND('Vendas de Veículos'!AR26*(1-'Frota Nacional 2025'!AR$21),0)</f>
        <v>0</v>
      </c>
      <c r="AS25" s="5">
        <f>ROUND('Vendas de Veículos'!AS26*(1-'Frota Nacional 2025'!AS$21),0)</f>
        <v>0</v>
      </c>
      <c r="AT25" s="5">
        <f>ROUND('Vendas de Veículos'!AT26*(1-'Frota Nacional 2025'!AT$21),0)</f>
        <v>0</v>
      </c>
      <c r="AU25" s="5">
        <f>ROUND('Vendas de Veículos'!AU26*(1-'Frota Nacional 2025'!AU$21),0)</f>
        <v>0</v>
      </c>
      <c r="AV25" s="5">
        <f>ROUND('Vendas de Veículos'!AV26*(1-'Frota Nacional 2025'!AV$21),0)</f>
        <v>0</v>
      </c>
      <c r="AW25" s="5">
        <f>ROUND('Vendas de Veículos'!AW26*(1-'Frota Nacional 2025'!AW$21),0)</f>
        <v>0</v>
      </c>
      <c r="AX25" s="5">
        <f>ROUND('Vendas de Veículos'!AX26*(1-'Frota Nacional 2025'!AX$21),0)</f>
        <v>0</v>
      </c>
      <c r="AY25" s="5">
        <f>ROUND('Vendas de Veículos'!AY26*(1-'Frota Nacional 2025'!AY$21),0)</f>
        <v>0</v>
      </c>
      <c r="AZ25" s="5">
        <f>ROUND('Vendas de Veículos'!AZ26*(1-'Frota Nacional 2025'!AZ$21),0)</f>
        <v>0</v>
      </c>
      <c r="BA25" s="5">
        <f>ROUND('Vendas de Veículos'!BA26*(1-'Frota Nacional 2025'!BA$21),0)</f>
        <v>1</v>
      </c>
      <c r="BB25" s="5">
        <f>ROUND('Vendas de Veículos'!BB26*(1-'Frota Nacional 2025'!BB$21),0)</f>
        <v>0</v>
      </c>
      <c r="BC25" s="5">
        <f>ROUND('Vendas de Veículos'!BC26*(1-'Frota Nacional 2025'!BC$21),0)</f>
        <v>0</v>
      </c>
      <c r="BD25" s="5">
        <f>ROUND('Vendas de Veículos'!BD26*(1-'Frota Nacional 2025'!BD$21),0)</f>
        <v>5</v>
      </c>
      <c r="BE25" s="5">
        <f>ROUND('Vendas de Veículos'!BE26*(1-'Frota Nacional 2025'!BE$21),0)</f>
        <v>4</v>
      </c>
      <c r="BF25" s="5">
        <f>ROUND('Vendas de Veículos'!BF26*(1-'Frota Nacional 2025'!BF$21),0)</f>
        <v>6</v>
      </c>
      <c r="BG25" s="5">
        <f>ROUND('Vendas de Veículos'!BG26*(1-'Frota Nacional 2025'!BG$21),0)</f>
        <v>2</v>
      </c>
      <c r="BH25" s="5">
        <f>ROUND('Vendas de Veículos'!BH26*(1-'Frota Nacional 2025'!BH$21),0)</f>
        <v>3</v>
      </c>
      <c r="BI25" s="5">
        <f>ROUND('Vendas de Veículos'!BI26*(1-'Frota Nacional 2025'!BI$21),0)</f>
        <v>4</v>
      </c>
      <c r="BJ25" s="5">
        <f>ROUND('Vendas de Veículos'!BJ26*(1-'Frota Nacional 2025'!BJ$21),0)</f>
        <v>1</v>
      </c>
      <c r="BK25" s="5">
        <f>ROUND('Vendas de Veículos'!BK26*(1-'Frota Nacional 2025'!BK$21),0)</f>
        <v>0</v>
      </c>
      <c r="BL25" s="5">
        <f>ROUND('Vendas de Veículos'!BL26*(1-'Frota Nacional 2025'!BL$21),0)</f>
        <v>0</v>
      </c>
      <c r="BM25" s="5">
        <f>ROUND('Vendas de Veículos'!BM26*(1-'Frota Nacional 2025'!BM$21),0)</f>
        <v>1</v>
      </c>
      <c r="BN25" s="5">
        <f>ROUND('Vendas de Veículos'!BN26*(1-'Frota Nacional 2025'!BN$21),0)</f>
        <v>10</v>
      </c>
      <c r="BO25" s="5">
        <f>ROUND('Vendas de Veículos'!BO26*(1-'Frota Nacional 2025'!BO$21),0)</f>
        <v>45</v>
      </c>
      <c r="BP25" s="5">
        <f>ROUND('Vendas de Veículos'!BP26*(1-'Frota Nacional 2025'!BP$21),0)</f>
        <v>93</v>
      </c>
      <c r="BQ25" s="5">
        <f>ROUND('Vendas de Veículos'!BQ26*(1-'Frota Nacional 2025'!BQ$21),0)</f>
        <v>355</v>
      </c>
      <c r="BR25" s="5">
        <f>ROUND('Vendas de Veículos'!BR26*(1-'Frota Nacional 2025'!BR$21),0)</f>
        <v>419</v>
      </c>
      <c r="BS25" s="5">
        <f>ROUND('Vendas de Veículos'!BS26*(1-'Frota Nacional 2025'!BS$21),0)</f>
        <v>492</v>
      </c>
      <c r="BT25" s="5">
        <f>ROUND('Vendas de Veículos'!BT26*(1-'Frota Nacional 2025'!BT$21),0)</f>
        <v>579</v>
      </c>
    </row>
    <row r="26" spans="2:72" x14ac:dyDescent="0.35">
      <c r="B26" s="14" t="s">
        <v>20</v>
      </c>
      <c r="C26" s="14" t="s">
        <v>19</v>
      </c>
      <c r="D26" s="5">
        <f>ROUND('Vendas de Veículos'!D27*(1-'Frota Nacional 2025'!D$21),0)</f>
        <v>144</v>
      </c>
      <c r="E26" s="5">
        <f>ROUND('Vendas de Veículos'!E27*(1-'Frota Nacional 2025'!E$21),0)</f>
        <v>220</v>
      </c>
      <c r="F26" s="5">
        <f>ROUND('Vendas de Veículos'!F27*(1-'Frota Nacional 2025'!F$21),0)</f>
        <v>2</v>
      </c>
      <c r="G26" s="5">
        <f>ROUND('Vendas de Veículos'!G27*(1-'Frota Nacional 2025'!G$21),0)</f>
        <v>226</v>
      </c>
      <c r="H26" s="5">
        <f>ROUND('Vendas de Veículos'!H27*(1-'Frota Nacional 2025'!H$21),0)</f>
        <v>145</v>
      </c>
      <c r="I26" s="5">
        <f>ROUND('Vendas de Veículos'!I27*(1-'Frota Nacional 2025'!I$21),0)</f>
        <v>206</v>
      </c>
      <c r="J26" s="5">
        <f>ROUND('Vendas de Veículos'!J27*(1-'Frota Nacional 2025'!J$21),0)</f>
        <v>181</v>
      </c>
      <c r="K26" s="5">
        <f>ROUND('Vendas de Veículos'!K27*(1-'Frota Nacional 2025'!K$21),0)</f>
        <v>182</v>
      </c>
      <c r="L26" s="5">
        <f>ROUND('Vendas de Veículos'!L27*(1-'Frota Nacional 2025'!L$21),0)</f>
        <v>245</v>
      </c>
      <c r="M26" s="5">
        <f>ROUND('Vendas de Veículos'!M27*(1-'Frota Nacional 2025'!M$21),0)</f>
        <v>409</v>
      </c>
      <c r="N26" s="5">
        <f>ROUND('Vendas de Veículos'!N27*(1-'Frota Nacional 2025'!N$21),0)</f>
        <v>432</v>
      </c>
      <c r="O26" s="5">
        <f>ROUND('Vendas de Veículos'!O27*(1-'Frota Nacional 2025'!O$21),0)</f>
        <v>710</v>
      </c>
      <c r="P26" s="5">
        <f>ROUND('Vendas de Veículos'!P27*(1-'Frota Nacional 2025'!P$21),0)</f>
        <v>869</v>
      </c>
      <c r="Q26" s="5">
        <f>ROUND('Vendas de Veículos'!Q27*(1-'Frota Nacional 2025'!Q$21),0)</f>
        <v>12</v>
      </c>
      <c r="R26" s="5">
        <f>ROUND('Vendas de Veículos'!R27*(1-'Frota Nacional 2025'!R$21),0)</f>
        <v>1335</v>
      </c>
      <c r="S26" s="5">
        <f>ROUND('Vendas de Veículos'!S27*(1-'Frota Nacional 2025'!S$21),0)</f>
        <v>2037</v>
      </c>
      <c r="T26" s="5">
        <f>ROUND('Vendas de Veículos'!T27*(1-'Frota Nacional 2025'!T$21),0)</f>
        <v>284</v>
      </c>
      <c r="U26" s="5">
        <f>ROUND('Vendas de Veículos'!U27*(1-'Frota Nacional 2025'!U$21),0)</f>
        <v>3346</v>
      </c>
      <c r="V26" s="5">
        <f>ROUND('Vendas de Veículos'!V27*(1-'Frota Nacional 2025'!V$21),0)</f>
        <v>4644</v>
      </c>
      <c r="W26" s="5">
        <f>ROUND('Vendas de Veículos'!W27*(1-'Frota Nacional 2025'!W$21),0)</f>
        <v>6309</v>
      </c>
      <c r="X26" s="5">
        <f>ROUND('Vendas de Veículos'!X27*(1-'Frota Nacional 2025'!X$21),0)</f>
        <v>9095</v>
      </c>
      <c r="Y26" s="5">
        <f>ROUND('Vendas de Veículos'!Y27*(1-'Frota Nacional 2025'!Y$21),0)</f>
        <v>8781</v>
      </c>
      <c r="Z26" s="5">
        <f>ROUND('Vendas de Veículos'!Z27*(1-'Frota Nacional 2025'!Z$21),0)</f>
        <v>9453</v>
      </c>
      <c r="AA26" s="5">
        <f>ROUND('Vendas de Veículos'!AA27*(1-'Frota Nacional 2025'!AA$21),0)</f>
        <v>1079</v>
      </c>
      <c r="AB26" s="5">
        <f>ROUND('Vendas de Veículos'!AB27*(1-'Frota Nacional 2025'!AB$21),0)</f>
        <v>7903</v>
      </c>
      <c r="AC26" s="5">
        <f>ROUND('Vendas de Veículos'!AC27*(1-'Frota Nacional 2025'!AC$21),0)</f>
        <v>6299</v>
      </c>
      <c r="AD26" s="5">
        <f>ROUND('Vendas de Veículos'!AD27*(1-'Frota Nacional 2025'!AD$21),0)</f>
        <v>5496</v>
      </c>
      <c r="AE26" s="5">
        <f>ROUND('Vendas de Veículos'!AE27*(1-'Frota Nacional 2025'!AE$21),0)</f>
        <v>7414</v>
      </c>
      <c r="AF26" s="5">
        <f>ROUND('Vendas de Veículos'!AF27*(1-'Frota Nacional 2025'!AF$21),0)</f>
        <v>10749</v>
      </c>
      <c r="AG26" s="5">
        <f>ROUND('Vendas de Veículos'!AG27*(1-'Frota Nacional 2025'!AG$21),0)</f>
        <v>15215</v>
      </c>
      <c r="AH26" s="5">
        <f>ROUND('Vendas de Veículos'!AH27*(1-'Frota Nacional 2025'!AH$21),0)</f>
        <v>13080</v>
      </c>
      <c r="AI26" s="5">
        <f>ROUND('Vendas de Veículos'!AI27*(1-'Frota Nacional 2025'!AI$21),0)</f>
        <v>13881</v>
      </c>
      <c r="AJ26" s="5">
        <f>ROUND('Vendas de Veículos'!AJ27*(1-'Frota Nacional 2025'!AJ$21),0)</f>
        <v>13157</v>
      </c>
      <c r="AK26" s="5">
        <f>ROUND('Vendas de Veículos'!AK27*(1-'Frota Nacional 2025'!AK$21),0)</f>
        <v>12161</v>
      </c>
      <c r="AL26" s="5">
        <f>ROUND('Vendas de Veículos'!AL27*(1-'Frota Nacional 2025'!AL$21),0)</f>
        <v>13150</v>
      </c>
      <c r="AM26" s="5">
        <f>ROUND('Vendas de Veículos'!AM27*(1-'Frota Nacional 2025'!AM$21),0)</f>
        <v>8760</v>
      </c>
      <c r="AN26" s="5">
        <f>ROUND('Vendas de Veículos'!AN27*(1-'Frota Nacional 2025'!AN$21),0)</f>
        <v>14090</v>
      </c>
      <c r="AO26" s="5">
        <f>ROUND('Vendas de Veículos'!AO27*(1-'Frota Nacional 2025'!AO$21),0)</f>
        <v>20639</v>
      </c>
      <c r="AP26" s="5">
        <f>ROUND('Vendas de Veículos'!AP27*(1-'Frota Nacional 2025'!AP$21),0)</f>
        <v>24803</v>
      </c>
      <c r="AQ26" s="5">
        <f>ROUND('Vendas de Veículos'!AQ27*(1-'Frota Nacional 2025'!AQ$21),0)</f>
        <v>19022</v>
      </c>
      <c r="AR26" s="5">
        <f>ROUND('Vendas de Veículos'!AR27*(1-'Frota Nacional 2025'!AR$21),0)</f>
        <v>26456</v>
      </c>
      <c r="AS26" s="5">
        <f>ROUND('Vendas de Veículos'!AS27*(1-'Frota Nacional 2025'!AS$21),0)</f>
        <v>27055</v>
      </c>
      <c r="AT26" s="5">
        <f>ROUND('Vendas de Veículos'!AT27*(1-'Frota Nacional 2025'!AT$21),0)</f>
        <v>27593</v>
      </c>
      <c r="AU26" s="5">
        <f>ROUND('Vendas de Veículos'!AU27*(1-'Frota Nacional 2025'!AU$21),0)</f>
        <v>39876</v>
      </c>
      <c r="AV26" s="5">
        <f>ROUND('Vendas de Veículos'!AV27*(1-'Frota Nacional 2025'!AV$21),0)</f>
        <v>44850</v>
      </c>
      <c r="AW26" s="5">
        <f>ROUND('Vendas de Veículos'!AW27*(1-'Frota Nacional 2025'!AW$21),0)</f>
        <v>42760</v>
      </c>
      <c r="AX26" s="5">
        <f>ROUND('Vendas de Veículos'!AX27*(1-'Frota Nacional 2025'!AX$21),0)</f>
        <v>46060</v>
      </c>
      <c r="AY26" s="5">
        <f>ROUND('Vendas de Veículos'!AY27*(1-'Frota Nacional 2025'!AY$21),0)</f>
        <v>60763</v>
      </c>
      <c r="AZ26" s="5">
        <f>ROUND('Vendas de Veículos'!AZ27*(1-'Frota Nacional 2025'!AZ$21),0)</f>
        <v>58912</v>
      </c>
      <c r="BA26" s="5">
        <f>ROUND('Vendas de Veículos'!BA27*(1-'Frota Nacional 2025'!BA$21),0)</f>
        <v>5862</v>
      </c>
      <c r="BB26" s="5">
        <f>ROUND('Vendas de Veículos'!BB27*(1-'Frota Nacional 2025'!BB$21),0)</f>
        <v>78998</v>
      </c>
      <c r="BC26" s="5">
        <f>ROUND('Vendas de Veículos'!BC27*(1-'Frota Nacional 2025'!BC$21),0)</f>
        <v>101421</v>
      </c>
      <c r="BD26" s="5">
        <f>ROUND('Vendas de Veículos'!BD27*(1-'Frota Nacional 2025'!BD$21),0)</f>
        <v>93957</v>
      </c>
      <c r="BE26" s="5">
        <f>ROUND('Vendas de Veículos'!BE27*(1-'Frota Nacional 2025'!BE$21),0)</f>
        <v>138716</v>
      </c>
      <c r="BF26" s="5">
        <f>ROUND('Vendas de Veículos'!BF27*(1-'Frota Nacional 2025'!BF$21),0)</f>
        <v>155813</v>
      </c>
      <c r="BG26" s="5">
        <f>ROUND('Vendas de Veículos'!BG27*(1-'Frota Nacional 2025'!BG$21),0)</f>
        <v>128136</v>
      </c>
      <c r="BH26" s="5">
        <f>ROUND('Vendas de Veículos'!BH27*(1-'Frota Nacional 2025'!BH$21),0)</f>
        <v>144917</v>
      </c>
      <c r="BI26" s="5">
        <f>ROUND('Vendas de Veículos'!BI27*(1-'Frota Nacional 2025'!BI$21),0)</f>
        <v>130458</v>
      </c>
      <c r="BJ26" s="5">
        <f>ROUND('Vendas de Veículos'!BJ27*(1-'Frota Nacional 2025'!BJ$21),0)</f>
        <v>69061</v>
      </c>
      <c r="BK26" s="5">
        <f>ROUND('Vendas de Veículos'!BK27*(1-'Frota Nacional 2025'!BK$21),0)</f>
        <v>49222</v>
      </c>
      <c r="BL26" s="5">
        <f>ROUND('Vendas de Veículos'!BL27*(1-'Frota Nacional 2025'!BL$21),0)</f>
        <v>50965</v>
      </c>
      <c r="BM26" s="5">
        <f>ROUND('Vendas de Veículos'!BM27*(1-'Frota Nacional 2025'!BM$21),0)</f>
        <v>75007</v>
      </c>
      <c r="BN26" s="5">
        <f>ROUND('Vendas de Veículos'!BN27*(1-'Frota Nacional 2025'!BN$21),0)</f>
        <v>100408</v>
      </c>
      <c r="BO26" s="5">
        <f>ROUND('Vendas de Veículos'!BO27*(1-'Frota Nacional 2025'!BO$21),0)</f>
        <v>89111</v>
      </c>
      <c r="BP26" s="5">
        <f>ROUND('Vendas de Veículos'!BP27*(1-'Frota Nacional 2025'!BP$21),0)</f>
        <v>127854</v>
      </c>
      <c r="BQ26" s="5">
        <f>ROUND('Vendas de Veículos'!BQ27*(1-'Frota Nacional 2025'!BQ$21),0)</f>
        <v>125292</v>
      </c>
      <c r="BR26" s="5">
        <f>ROUND('Vendas de Veículos'!BR27*(1-'Frota Nacional 2025'!BR$21),0)</f>
        <v>126046</v>
      </c>
      <c r="BS26" s="5">
        <f>ROUND('Vendas de Veículos'!BS27*(1-'Frota Nacional 2025'!BS$21),0)</f>
        <v>126417</v>
      </c>
      <c r="BT26" s="5">
        <f>ROUND('Vendas de Veículos'!BT27*(1-'Frota Nacional 2025'!BT$21),0)</f>
        <v>126744</v>
      </c>
    </row>
    <row r="27" spans="2:72" x14ac:dyDescent="0.35">
      <c r="B27" s="15" t="s">
        <v>22</v>
      </c>
      <c r="C27" s="15" t="s">
        <v>10</v>
      </c>
      <c r="D27" s="10">
        <f>ROUND('Vendas de Veículos'!D29*(1-'Frota Nacional 2025'!D$21),0)</f>
        <v>0</v>
      </c>
      <c r="E27" s="10">
        <f>ROUND('Vendas de Veículos'!E29*(1-'Frota Nacional 2025'!E$21),0)</f>
        <v>0</v>
      </c>
      <c r="F27" s="10">
        <f>ROUND('Vendas de Veículos'!F29*(1-'Frota Nacional 2025'!F$21),0)</f>
        <v>7</v>
      </c>
      <c r="G27" s="10">
        <f>ROUND('Vendas de Veículos'!G29*(1-'Frota Nacional 2025'!G$21),0)</f>
        <v>12</v>
      </c>
      <c r="H27" s="10">
        <f>ROUND('Vendas de Veículos'!H29*(1-'Frota Nacional 2025'!H$21),0)</f>
        <v>5</v>
      </c>
      <c r="I27" s="10">
        <f>ROUND('Vendas de Veículos'!I29*(1-'Frota Nacional 2025'!I$21),0)</f>
        <v>4</v>
      </c>
      <c r="J27" s="10">
        <f>ROUND('Vendas de Veículos'!J29*(1-'Frota Nacional 2025'!J$21),0)</f>
        <v>4</v>
      </c>
      <c r="K27" s="10">
        <f>ROUND('Vendas de Veículos'!K29*(1-'Frota Nacional 2025'!K$21),0)</f>
        <v>2</v>
      </c>
      <c r="L27" s="10">
        <f>ROUND('Vendas de Veículos'!L29*(1-'Frota Nacional 2025'!L$21),0)</f>
        <v>1</v>
      </c>
      <c r="M27" s="10">
        <f>ROUND('Vendas de Veículos'!M29*(1-'Frota Nacional 2025'!M$21),0)</f>
        <v>1</v>
      </c>
      <c r="N27" s="10">
        <f>ROUND('Vendas de Veículos'!N29*(1-'Frota Nacional 2025'!N$21),0)</f>
        <v>1</v>
      </c>
      <c r="O27" s="10">
        <f>ROUND('Vendas de Veículos'!O29*(1-'Frota Nacional 2025'!O$21),0)</f>
        <v>0</v>
      </c>
      <c r="P27" s="10">
        <f>ROUND('Vendas de Veículos'!P29*(1-'Frota Nacional 2025'!P$21),0)</f>
        <v>0</v>
      </c>
      <c r="Q27" s="10">
        <f>ROUND('Vendas de Veículos'!Q29*(1-'Frota Nacional 2025'!Q$21),0)</f>
        <v>1</v>
      </c>
      <c r="R27" s="10">
        <f>ROUND('Vendas de Veículos'!R29*(1-'Frota Nacional 2025'!R$21),0)</f>
        <v>2</v>
      </c>
      <c r="S27" s="10">
        <f>ROUND('Vendas de Veículos'!S29*(1-'Frota Nacional 2025'!S$21),0)</f>
        <v>1</v>
      </c>
      <c r="T27" s="10">
        <f>ROUND('Vendas de Veículos'!T29*(1-'Frota Nacional 2025'!T$21),0)</f>
        <v>5</v>
      </c>
      <c r="U27" s="10">
        <f>ROUND('Vendas de Veículos'!U29*(1-'Frota Nacional 2025'!U$21),0)</f>
        <v>8</v>
      </c>
      <c r="V27" s="10">
        <f>ROUND('Vendas de Veículos'!V29*(1-'Frota Nacional 2025'!V$21),0)</f>
        <v>13</v>
      </c>
      <c r="W27" s="10">
        <f>ROUND('Vendas de Veículos'!W29*(1-'Frota Nacional 2025'!W$21),0)</f>
        <v>1</v>
      </c>
      <c r="X27" s="10">
        <f>ROUND('Vendas de Veículos'!X29*(1-'Frota Nacional 2025'!X$21),0)</f>
        <v>3</v>
      </c>
      <c r="Y27" s="10">
        <f>ROUND('Vendas de Veículos'!Y29*(1-'Frota Nacional 2025'!Y$21),0)</f>
        <v>0</v>
      </c>
      <c r="Z27" s="10">
        <f>ROUND('Vendas de Veículos'!Z29*(1-'Frota Nacional 2025'!Z$21),0)</f>
        <v>1</v>
      </c>
      <c r="AA27" s="10">
        <f>ROUND('Vendas de Veículos'!AA29*(1-'Frota Nacional 2025'!AA$21),0)</f>
        <v>0</v>
      </c>
      <c r="AB27" s="10">
        <f>ROUND('Vendas de Veículos'!AB29*(1-'Frota Nacional 2025'!AB$21),0)</f>
        <v>0</v>
      </c>
      <c r="AC27" s="10">
        <f>ROUND('Vendas de Veículos'!AC29*(1-'Frota Nacional 2025'!AC$21),0)</f>
        <v>0</v>
      </c>
      <c r="AD27" s="10">
        <f>ROUND('Vendas de Veículos'!AD29*(1-'Frota Nacional 2025'!AD$21),0)</f>
        <v>0</v>
      </c>
      <c r="AE27" s="10">
        <f>ROUND('Vendas de Veículos'!AE29*(1-'Frota Nacional 2025'!AE$21),0)</f>
        <v>0</v>
      </c>
      <c r="AF27" s="10">
        <f>ROUND('Vendas de Veículos'!AF29*(1-'Frota Nacional 2025'!AF$21),0)</f>
        <v>0</v>
      </c>
      <c r="AG27" s="10">
        <f>ROUND('Vendas de Veículos'!AG29*(1-'Frota Nacional 2025'!AG$21),0)</f>
        <v>0</v>
      </c>
      <c r="AH27" s="10">
        <f>ROUND('Vendas de Veículos'!AH29*(1-'Frota Nacional 2025'!AH$21),0)</f>
        <v>0</v>
      </c>
      <c r="AI27" s="10">
        <f>ROUND('Vendas de Veículos'!AI29*(1-'Frota Nacional 2025'!AI$21),0)</f>
        <v>0</v>
      </c>
      <c r="AJ27" s="10">
        <f>ROUND('Vendas de Veículos'!AJ29*(1-'Frota Nacional 2025'!AJ$21),0)</f>
        <v>0</v>
      </c>
      <c r="AK27" s="10">
        <f>ROUND('Vendas de Veículos'!AK29*(1-'Frota Nacional 2025'!AK$21),0)</f>
        <v>0</v>
      </c>
      <c r="AL27" s="10">
        <f>ROUND('Vendas de Veículos'!AL29*(1-'Frota Nacional 2025'!AL$21),0)</f>
        <v>0</v>
      </c>
      <c r="AM27" s="10">
        <f>ROUND('Vendas de Veículos'!AM29*(1-'Frota Nacional 2025'!AM$21),0)</f>
        <v>0</v>
      </c>
      <c r="AN27" s="10">
        <f>ROUND('Vendas de Veículos'!AN29*(1-'Frota Nacional 2025'!AN$21),0)</f>
        <v>0</v>
      </c>
      <c r="AO27" s="10">
        <f>ROUND('Vendas de Veículos'!AO29*(1-'Frota Nacional 2025'!AO$21),0)</f>
        <v>0</v>
      </c>
      <c r="AP27" s="10">
        <f>ROUND('Vendas de Veículos'!AP29*(1-'Frota Nacional 2025'!AP$21),0)</f>
        <v>0</v>
      </c>
      <c r="AQ27" s="10">
        <f>ROUND('Vendas de Veículos'!AQ29*(1-'Frota Nacional 2025'!AQ$21),0)</f>
        <v>0</v>
      </c>
      <c r="AR27" s="10">
        <f>ROUND('Vendas de Veículos'!AR29*(1-'Frota Nacional 2025'!AR$21),0)</f>
        <v>0</v>
      </c>
      <c r="AS27" s="10">
        <f>ROUND('Vendas de Veículos'!AS29*(1-'Frota Nacional 2025'!AS$21),0)</f>
        <v>0</v>
      </c>
      <c r="AT27" s="10">
        <f>ROUND('Vendas de Veículos'!AT29*(1-'Frota Nacional 2025'!AT$21),0)</f>
        <v>0</v>
      </c>
      <c r="AU27" s="10">
        <f>ROUND('Vendas de Veículos'!AU29*(1-'Frota Nacional 2025'!AU$21),0)</f>
        <v>0</v>
      </c>
      <c r="AV27" s="10">
        <f>ROUND('Vendas de Veículos'!AV29*(1-'Frota Nacional 2025'!AV$21),0)</f>
        <v>0</v>
      </c>
      <c r="AW27" s="10">
        <f>ROUND('Vendas de Veículos'!AW29*(1-'Frota Nacional 2025'!AW$21),0)</f>
        <v>0</v>
      </c>
      <c r="AX27" s="10">
        <f>ROUND('Vendas de Veículos'!AX29*(1-'Frota Nacional 2025'!AX$21),0)</f>
        <v>0</v>
      </c>
      <c r="AY27" s="10">
        <f>ROUND('Vendas de Veículos'!AY29*(1-'Frota Nacional 2025'!AY$21),0)</f>
        <v>0</v>
      </c>
      <c r="AZ27" s="10">
        <f>ROUND('Vendas de Veículos'!AZ29*(1-'Frota Nacional 2025'!AZ$21),0)</f>
        <v>0</v>
      </c>
      <c r="BA27" s="10">
        <f>ROUND('Vendas de Veículos'!BA29*(1-'Frota Nacional 2025'!BA$21),0)</f>
        <v>0</v>
      </c>
      <c r="BB27" s="10">
        <f>ROUND('Vendas de Veículos'!BB29*(1-'Frota Nacional 2025'!BB$21),0)</f>
        <v>0</v>
      </c>
      <c r="BC27" s="10">
        <f>ROUND('Vendas de Veículos'!BC29*(1-'Frota Nacional 2025'!BC$21),0)</f>
        <v>0</v>
      </c>
      <c r="BD27" s="10">
        <f>ROUND('Vendas de Veículos'!BD29*(1-'Frota Nacional 2025'!BD$21),0)</f>
        <v>0</v>
      </c>
      <c r="BE27" s="10">
        <f>ROUND('Vendas de Veículos'!BE29*(1-'Frota Nacional 2025'!BE$21),0)</f>
        <v>0</v>
      </c>
      <c r="BF27" s="10">
        <f>ROUND('Vendas de Veículos'!BF29*(1-'Frota Nacional 2025'!BF$21),0)</f>
        <v>0</v>
      </c>
      <c r="BG27" s="10">
        <f>ROUND('Vendas de Veículos'!BG29*(1-'Frota Nacional 2025'!BG$21),0)</f>
        <v>0</v>
      </c>
      <c r="BH27" s="10">
        <f>ROUND('Vendas de Veículos'!BH29*(1-'Frota Nacional 2025'!BH$21),0)</f>
        <v>0</v>
      </c>
      <c r="BI27" s="10">
        <f>ROUND('Vendas de Veículos'!BI29*(1-'Frota Nacional 2025'!BI$21),0)</f>
        <v>0</v>
      </c>
      <c r="BJ27" s="10">
        <f>ROUND('Vendas de Veículos'!BJ29*(1-'Frota Nacional 2025'!BJ$21),0)</f>
        <v>0</v>
      </c>
      <c r="BK27" s="10">
        <f>ROUND('Vendas de Veículos'!BK29*(1-'Frota Nacional 2025'!BK$21),0)</f>
        <v>0</v>
      </c>
      <c r="BL27" s="10">
        <f>ROUND('Vendas de Veículos'!BL29*(1-'Frota Nacional 2025'!BL$21),0)</f>
        <v>1</v>
      </c>
      <c r="BM27" s="10">
        <f>ROUND('Vendas de Veículos'!BM29*(1-'Frota Nacional 2025'!BM$21),0)</f>
        <v>3</v>
      </c>
      <c r="BN27" s="10">
        <f>ROUND('Vendas de Veículos'!BN29*(1-'Frota Nacional 2025'!BN$21),0)</f>
        <v>0</v>
      </c>
      <c r="BO27" s="10">
        <f>ROUND('Vendas de Veículos'!BO29*(1-'Frota Nacional 2025'!BO$21),0)</f>
        <v>1</v>
      </c>
      <c r="BP27" s="10">
        <f>ROUND('Vendas de Veículos'!BP29*(1-'Frota Nacional 2025'!BP$21),0)</f>
        <v>0</v>
      </c>
      <c r="BQ27" s="10">
        <f>ROUND('Vendas de Veículos'!BQ29*(1-'Frota Nacional 2025'!BQ$21),0)</f>
        <v>0</v>
      </c>
      <c r="BR27" s="10">
        <f>ROUND('Vendas de Veículos'!BR29*(1-'Frota Nacional 2025'!BR$21),0)</f>
        <v>1</v>
      </c>
      <c r="BS27" s="10">
        <f>ROUND('Vendas de Veículos'!BS29*(1-'Frota Nacional 2025'!BS$21),0)</f>
        <v>1</v>
      </c>
      <c r="BT27" s="10">
        <f>ROUND('Vendas de Veículos'!BT29*(1-'Frota Nacional 2025'!BT$21),0)</f>
        <v>1</v>
      </c>
    </row>
    <row r="28" spans="2:72" x14ac:dyDescent="0.35">
      <c r="B28" s="15" t="s">
        <v>22</v>
      </c>
      <c r="C28" s="15" t="s">
        <v>12</v>
      </c>
      <c r="D28" s="11">
        <f>ROUND('Vendas de Veículos'!D30*(1-'Frota Nacional 2025'!D$21),0)</f>
        <v>0</v>
      </c>
      <c r="E28" s="11">
        <f>ROUND('Vendas de Veículos'!E30*(1-'Frota Nacional 2025'!E$21),0)</f>
        <v>0</v>
      </c>
      <c r="F28" s="11">
        <f>ROUND('Vendas de Veículos'!F30*(1-'Frota Nacional 2025'!F$21),0)</f>
        <v>0</v>
      </c>
      <c r="G28" s="11">
        <f>ROUND('Vendas de Veículos'!G30*(1-'Frota Nacional 2025'!G$21),0)</f>
        <v>0</v>
      </c>
      <c r="H28" s="11">
        <f>ROUND('Vendas de Veículos'!H30*(1-'Frota Nacional 2025'!H$21),0)</f>
        <v>0</v>
      </c>
      <c r="I28" s="11">
        <f>ROUND('Vendas de Veículos'!I30*(1-'Frota Nacional 2025'!I$21),0)</f>
        <v>0</v>
      </c>
      <c r="J28" s="11">
        <f>ROUND('Vendas de Veículos'!J30*(1-'Frota Nacional 2025'!J$21),0)</f>
        <v>0</v>
      </c>
      <c r="K28" s="11">
        <f>ROUND('Vendas de Veículos'!K30*(1-'Frota Nacional 2025'!K$21),0)</f>
        <v>0</v>
      </c>
      <c r="L28" s="11">
        <f>ROUND('Vendas de Veículos'!L30*(1-'Frota Nacional 2025'!L$21),0)</f>
        <v>0</v>
      </c>
      <c r="M28" s="11">
        <f>ROUND('Vendas de Veículos'!M30*(1-'Frota Nacional 2025'!M$21),0)</f>
        <v>0</v>
      </c>
      <c r="N28" s="11">
        <f>ROUND('Vendas de Veículos'!N30*(1-'Frota Nacional 2025'!N$21),0)</f>
        <v>0</v>
      </c>
      <c r="O28" s="11">
        <f>ROUND('Vendas de Veículos'!O30*(1-'Frota Nacional 2025'!O$21),0)</f>
        <v>0</v>
      </c>
      <c r="P28" s="11">
        <f>ROUND('Vendas de Veículos'!P30*(1-'Frota Nacional 2025'!P$21),0)</f>
        <v>0</v>
      </c>
      <c r="Q28" s="11">
        <f>ROUND('Vendas de Veículos'!Q30*(1-'Frota Nacional 2025'!Q$21),0)</f>
        <v>0</v>
      </c>
      <c r="R28" s="11">
        <f>ROUND('Vendas de Veículos'!R30*(1-'Frota Nacional 2025'!R$21),0)</f>
        <v>0</v>
      </c>
      <c r="S28" s="11">
        <f>ROUND('Vendas de Veículos'!S30*(1-'Frota Nacional 2025'!S$21),0)</f>
        <v>0</v>
      </c>
      <c r="T28" s="11">
        <f>ROUND('Vendas de Veículos'!T30*(1-'Frota Nacional 2025'!T$21),0)</f>
        <v>0</v>
      </c>
      <c r="U28" s="11">
        <f>ROUND('Vendas de Veículos'!U30*(1-'Frota Nacional 2025'!U$21),0)</f>
        <v>0</v>
      </c>
      <c r="V28" s="11">
        <f>ROUND('Vendas de Veículos'!V30*(1-'Frota Nacional 2025'!V$21),0)</f>
        <v>0</v>
      </c>
      <c r="W28" s="11">
        <f>ROUND('Vendas de Veículos'!W30*(1-'Frota Nacional 2025'!W$21),0)</f>
        <v>0</v>
      </c>
      <c r="X28" s="11">
        <f>ROUND('Vendas de Veículos'!X30*(1-'Frota Nacional 2025'!X$21),0)</f>
        <v>0</v>
      </c>
      <c r="Y28" s="11">
        <f>ROUND('Vendas de Veículos'!Y30*(1-'Frota Nacional 2025'!Y$21),0)</f>
        <v>0</v>
      </c>
      <c r="Z28" s="11">
        <f>ROUND('Vendas de Veículos'!Z30*(1-'Frota Nacional 2025'!Z$21),0)</f>
        <v>0</v>
      </c>
      <c r="AA28" s="11">
        <f>ROUND('Vendas de Veículos'!AA30*(1-'Frota Nacional 2025'!AA$21),0)</f>
        <v>0</v>
      </c>
      <c r="AB28" s="11">
        <f>ROUND('Vendas de Veículos'!AB30*(1-'Frota Nacional 2025'!AB$21),0)</f>
        <v>1</v>
      </c>
      <c r="AC28" s="11">
        <f>ROUND('Vendas de Veículos'!AC30*(1-'Frota Nacional 2025'!AC$21),0)</f>
        <v>0</v>
      </c>
      <c r="AD28" s="11">
        <f>ROUND('Vendas de Veículos'!AD30*(1-'Frota Nacional 2025'!AD$21),0)</f>
        <v>0</v>
      </c>
      <c r="AE28" s="11">
        <f>ROUND('Vendas de Veículos'!AE30*(1-'Frota Nacional 2025'!AE$21),0)</f>
        <v>3</v>
      </c>
      <c r="AF28" s="11">
        <f>ROUND('Vendas de Veículos'!AF30*(1-'Frota Nacional 2025'!AF$21),0)</f>
        <v>0</v>
      </c>
      <c r="AG28" s="11">
        <f>ROUND('Vendas de Veículos'!AG30*(1-'Frota Nacional 2025'!AG$21),0)</f>
        <v>0</v>
      </c>
      <c r="AH28" s="11">
        <f>ROUND('Vendas de Veículos'!AH30*(1-'Frota Nacional 2025'!AH$21),0)</f>
        <v>0</v>
      </c>
      <c r="AI28" s="11">
        <f>ROUND('Vendas de Veículos'!AI30*(1-'Frota Nacional 2025'!AI$21),0)</f>
        <v>0</v>
      </c>
      <c r="AJ28" s="11">
        <f>ROUND('Vendas de Veículos'!AJ30*(1-'Frota Nacional 2025'!AJ$21),0)</f>
        <v>0</v>
      </c>
      <c r="AK28" s="11">
        <f>ROUND('Vendas de Veículos'!AK30*(1-'Frota Nacional 2025'!AK$21),0)</f>
        <v>0</v>
      </c>
      <c r="AL28" s="11">
        <f>ROUND('Vendas de Veículos'!AL30*(1-'Frota Nacional 2025'!AL$21),0)</f>
        <v>0</v>
      </c>
      <c r="AM28" s="11">
        <f>ROUND('Vendas de Veículos'!AM30*(1-'Frota Nacional 2025'!AM$21),0)</f>
        <v>0</v>
      </c>
      <c r="AN28" s="11">
        <f>ROUND('Vendas de Veículos'!AN30*(1-'Frota Nacional 2025'!AN$21),0)</f>
        <v>0</v>
      </c>
      <c r="AO28" s="11">
        <f>ROUND('Vendas de Veículos'!AO30*(1-'Frota Nacional 2025'!AO$21),0)</f>
        <v>0</v>
      </c>
      <c r="AP28" s="11">
        <f>ROUND('Vendas de Veículos'!AP30*(1-'Frota Nacional 2025'!AP$21),0)</f>
        <v>0</v>
      </c>
      <c r="AQ28" s="11">
        <f>ROUND('Vendas de Veículos'!AQ30*(1-'Frota Nacional 2025'!AQ$21),0)</f>
        <v>0</v>
      </c>
      <c r="AR28" s="11">
        <f>ROUND('Vendas de Veículos'!AR30*(1-'Frota Nacional 2025'!AR$21),0)</f>
        <v>0</v>
      </c>
      <c r="AS28" s="11">
        <f>ROUND('Vendas de Veículos'!AS30*(1-'Frota Nacional 2025'!AS$21),0)</f>
        <v>0</v>
      </c>
      <c r="AT28" s="11">
        <f>ROUND('Vendas de Veículos'!AT30*(1-'Frota Nacional 2025'!AT$21),0)</f>
        <v>0</v>
      </c>
      <c r="AU28" s="11">
        <f>ROUND('Vendas de Veículos'!AU30*(1-'Frota Nacional 2025'!AU$21),0)</f>
        <v>0</v>
      </c>
      <c r="AV28" s="11">
        <f>ROUND('Vendas de Veículos'!AV30*(1-'Frota Nacional 2025'!AV$21),0)</f>
        <v>0</v>
      </c>
      <c r="AW28" s="11">
        <f>ROUND('Vendas de Veículos'!AW30*(1-'Frota Nacional 2025'!AW$21),0)</f>
        <v>0</v>
      </c>
      <c r="AX28" s="11">
        <f>ROUND('Vendas de Veículos'!AX30*(1-'Frota Nacional 2025'!AX$21),0)</f>
        <v>0</v>
      </c>
      <c r="AY28" s="11">
        <f>ROUND('Vendas de Veículos'!AY30*(1-'Frota Nacional 2025'!AY$21),0)</f>
        <v>0</v>
      </c>
      <c r="AZ28" s="11">
        <f>ROUND('Vendas de Veículos'!AZ30*(1-'Frota Nacional 2025'!AZ$21),0)</f>
        <v>0</v>
      </c>
      <c r="BA28" s="11">
        <f>ROUND('Vendas de Veículos'!BA30*(1-'Frota Nacional 2025'!BA$21),0)</f>
        <v>0</v>
      </c>
      <c r="BB28" s="11">
        <f>ROUND('Vendas de Veículos'!BB30*(1-'Frota Nacional 2025'!BB$21),0)</f>
        <v>0</v>
      </c>
      <c r="BC28" s="11">
        <f>ROUND('Vendas de Veículos'!BC30*(1-'Frota Nacional 2025'!BC$21),0)</f>
        <v>0</v>
      </c>
      <c r="BD28" s="11">
        <f>ROUND('Vendas de Veículos'!BD30*(1-'Frota Nacional 2025'!BD$21),0)</f>
        <v>0</v>
      </c>
      <c r="BE28" s="11">
        <f>ROUND('Vendas de Veículos'!BE30*(1-'Frota Nacional 2025'!BE$21),0)</f>
        <v>0</v>
      </c>
      <c r="BF28" s="11">
        <f>ROUND('Vendas de Veículos'!BF30*(1-'Frota Nacional 2025'!BF$21),0)</f>
        <v>0</v>
      </c>
      <c r="BG28" s="11">
        <f>ROUND('Vendas de Veículos'!BG30*(1-'Frota Nacional 2025'!BG$21),0)</f>
        <v>0</v>
      </c>
      <c r="BH28" s="11">
        <f>ROUND('Vendas de Veículos'!BH30*(1-'Frota Nacional 2025'!BH$21),0)</f>
        <v>0</v>
      </c>
      <c r="BI28" s="11">
        <f>ROUND('Vendas de Veículos'!BI30*(1-'Frota Nacional 2025'!BI$21),0)</f>
        <v>0</v>
      </c>
      <c r="BJ28" s="11">
        <f>ROUND('Vendas de Veículos'!BJ30*(1-'Frota Nacional 2025'!BJ$21),0)</f>
        <v>0</v>
      </c>
      <c r="BK28" s="11">
        <f>ROUND('Vendas de Veículos'!BK30*(1-'Frota Nacional 2025'!BK$21),0)</f>
        <v>0</v>
      </c>
      <c r="BL28" s="11">
        <f>ROUND('Vendas de Veículos'!BL30*(1-'Frota Nacional 2025'!BL$21),0)</f>
        <v>0</v>
      </c>
      <c r="BM28" s="11">
        <f>ROUND('Vendas de Veículos'!BM30*(1-'Frota Nacional 2025'!BM$21),0)</f>
        <v>0</v>
      </c>
      <c r="BN28" s="11">
        <f>ROUND('Vendas de Veículos'!BN30*(1-'Frota Nacional 2025'!BN$21),0)</f>
        <v>0</v>
      </c>
      <c r="BO28" s="11">
        <f>ROUND('Vendas de Veículos'!BO30*(1-'Frota Nacional 2025'!BO$21),0)</f>
        <v>0</v>
      </c>
      <c r="BP28" s="11">
        <f>ROUND('Vendas de Veículos'!BP30*(1-'Frota Nacional 2025'!BP$21),0)</f>
        <v>0</v>
      </c>
      <c r="BQ28" s="11">
        <f>ROUND('Vendas de Veículos'!BQ30*(1-'Frota Nacional 2025'!BQ$21),0)</f>
        <v>0</v>
      </c>
      <c r="BR28" s="11">
        <f>ROUND('Vendas de Veículos'!BR30*(1-'Frota Nacional 2025'!BR$21),0)</f>
        <v>0</v>
      </c>
      <c r="BS28" s="11">
        <f>ROUND('Vendas de Veículos'!BS30*(1-'Frota Nacional 2025'!BS$21),0)</f>
        <v>0</v>
      </c>
      <c r="BT28" s="11">
        <f>ROUND('Vendas de Veículos'!BT30*(1-'Frota Nacional 2025'!BT$21),0)</f>
        <v>0</v>
      </c>
    </row>
    <row r="29" spans="2:72" x14ac:dyDescent="0.35">
      <c r="B29" s="15" t="s">
        <v>22</v>
      </c>
      <c r="C29" s="15" t="s">
        <v>14</v>
      </c>
      <c r="D29" s="10">
        <f>ROUND('Vendas de Veículos'!D31*(1-'Frota Nacional 2025'!D$21),0)</f>
        <v>0</v>
      </c>
      <c r="E29" s="10">
        <f>ROUND('Vendas de Veículos'!E31*(1-'Frota Nacional 2025'!E$21),0)</f>
        <v>0</v>
      </c>
      <c r="F29" s="10">
        <f>ROUND('Vendas de Veículos'!F31*(1-'Frota Nacional 2025'!F$21),0)</f>
        <v>0</v>
      </c>
      <c r="G29" s="10">
        <f>ROUND('Vendas de Veículos'!G31*(1-'Frota Nacional 2025'!G$21),0)</f>
        <v>0</v>
      </c>
      <c r="H29" s="10">
        <f>ROUND('Vendas de Veículos'!H31*(1-'Frota Nacional 2025'!H$21),0)</f>
        <v>0</v>
      </c>
      <c r="I29" s="10">
        <f>ROUND('Vendas de Veículos'!I31*(1-'Frota Nacional 2025'!I$21),0)</f>
        <v>0</v>
      </c>
      <c r="J29" s="10">
        <f>ROUND('Vendas de Veículos'!J31*(1-'Frota Nacional 2025'!J$21),0)</f>
        <v>0</v>
      </c>
      <c r="K29" s="10">
        <f>ROUND('Vendas de Veículos'!K31*(1-'Frota Nacional 2025'!K$21),0)</f>
        <v>0</v>
      </c>
      <c r="L29" s="10">
        <f>ROUND('Vendas de Veículos'!L31*(1-'Frota Nacional 2025'!L$21),0)</f>
        <v>0</v>
      </c>
      <c r="M29" s="10">
        <f>ROUND('Vendas de Veículos'!M31*(1-'Frota Nacional 2025'!M$21),0)</f>
        <v>0</v>
      </c>
      <c r="N29" s="10">
        <f>ROUND('Vendas de Veículos'!N31*(1-'Frota Nacional 2025'!N$21),0)</f>
        <v>0</v>
      </c>
      <c r="O29" s="10">
        <f>ROUND('Vendas de Veículos'!O31*(1-'Frota Nacional 2025'!O$21),0)</f>
        <v>0</v>
      </c>
      <c r="P29" s="10">
        <f>ROUND('Vendas de Veículos'!P31*(1-'Frota Nacional 2025'!P$21),0)</f>
        <v>0</v>
      </c>
      <c r="Q29" s="10">
        <f>ROUND('Vendas de Veículos'!Q31*(1-'Frota Nacional 2025'!Q$21),0)</f>
        <v>0</v>
      </c>
      <c r="R29" s="10">
        <f>ROUND('Vendas de Veículos'!R31*(1-'Frota Nacional 2025'!R$21),0)</f>
        <v>0</v>
      </c>
      <c r="S29" s="10">
        <f>ROUND('Vendas de Veículos'!S31*(1-'Frota Nacional 2025'!S$21),0)</f>
        <v>0</v>
      </c>
      <c r="T29" s="10">
        <f>ROUND('Vendas de Veículos'!T31*(1-'Frota Nacional 2025'!T$21),0)</f>
        <v>0</v>
      </c>
      <c r="U29" s="10">
        <f>ROUND('Vendas de Veículos'!U31*(1-'Frota Nacional 2025'!U$21),0)</f>
        <v>0</v>
      </c>
      <c r="V29" s="10">
        <f>ROUND('Vendas de Veículos'!V31*(1-'Frota Nacional 2025'!V$21),0)</f>
        <v>0</v>
      </c>
      <c r="W29" s="10">
        <f>ROUND('Vendas de Veículos'!W31*(1-'Frota Nacional 2025'!W$21),0)</f>
        <v>0</v>
      </c>
      <c r="X29" s="10">
        <f>ROUND('Vendas de Veículos'!X31*(1-'Frota Nacional 2025'!X$21),0)</f>
        <v>0</v>
      </c>
      <c r="Y29" s="10">
        <f>ROUND('Vendas de Veículos'!Y31*(1-'Frota Nacional 2025'!Y$21),0)</f>
        <v>0</v>
      </c>
      <c r="Z29" s="10">
        <f>ROUND('Vendas de Veículos'!Z31*(1-'Frota Nacional 2025'!Z$21),0)</f>
        <v>0</v>
      </c>
      <c r="AA29" s="10">
        <f>ROUND('Vendas de Veículos'!AA31*(1-'Frota Nacional 2025'!AA$21),0)</f>
        <v>0</v>
      </c>
      <c r="AB29" s="10">
        <f>ROUND('Vendas de Veículos'!AB31*(1-'Frota Nacional 2025'!AB$21),0)</f>
        <v>0</v>
      </c>
      <c r="AC29" s="10">
        <f>ROUND('Vendas de Veículos'!AC31*(1-'Frota Nacional 2025'!AC$21),0)</f>
        <v>0</v>
      </c>
      <c r="AD29" s="10">
        <f>ROUND('Vendas de Veículos'!AD31*(1-'Frota Nacional 2025'!AD$21),0)</f>
        <v>0</v>
      </c>
      <c r="AE29" s="10">
        <f>ROUND('Vendas de Veículos'!AE31*(1-'Frota Nacional 2025'!AE$21),0)</f>
        <v>0</v>
      </c>
      <c r="AF29" s="10">
        <f>ROUND('Vendas de Veículos'!AF31*(1-'Frota Nacional 2025'!AF$21),0)</f>
        <v>0</v>
      </c>
      <c r="AG29" s="10">
        <f>ROUND('Vendas de Veículos'!AG31*(1-'Frota Nacional 2025'!AG$21),0)</f>
        <v>0</v>
      </c>
      <c r="AH29" s="10">
        <f>ROUND('Vendas de Veículos'!AH31*(1-'Frota Nacional 2025'!AH$21),0)</f>
        <v>0</v>
      </c>
      <c r="AI29" s="10">
        <f>ROUND('Vendas de Veículos'!AI31*(1-'Frota Nacional 2025'!AI$21),0)</f>
        <v>0</v>
      </c>
      <c r="AJ29" s="10">
        <f>ROUND('Vendas de Veículos'!AJ31*(1-'Frota Nacional 2025'!AJ$21),0)</f>
        <v>0</v>
      </c>
      <c r="AK29" s="10">
        <f>ROUND('Vendas de Veículos'!AK31*(1-'Frota Nacional 2025'!AK$21),0)</f>
        <v>0</v>
      </c>
      <c r="AL29" s="10">
        <f>ROUND('Vendas de Veículos'!AL31*(1-'Frota Nacional 2025'!AL$21),0)</f>
        <v>0</v>
      </c>
      <c r="AM29" s="10">
        <f>ROUND('Vendas de Veículos'!AM31*(1-'Frota Nacional 2025'!AM$21),0)</f>
        <v>0</v>
      </c>
      <c r="AN29" s="10">
        <f>ROUND('Vendas de Veículos'!AN31*(1-'Frota Nacional 2025'!AN$21),0)</f>
        <v>0</v>
      </c>
      <c r="AO29" s="10">
        <f>ROUND('Vendas de Veículos'!AO31*(1-'Frota Nacional 2025'!AO$21),0)</f>
        <v>0</v>
      </c>
      <c r="AP29" s="10">
        <f>ROUND('Vendas de Veículos'!AP31*(1-'Frota Nacional 2025'!AP$21),0)</f>
        <v>0</v>
      </c>
      <c r="AQ29" s="10">
        <f>ROUND('Vendas de Veículos'!AQ31*(1-'Frota Nacional 2025'!AQ$21),0)</f>
        <v>0</v>
      </c>
      <c r="AR29" s="10">
        <f>ROUND('Vendas de Veículos'!AR31*(1-'Frota Nacional 2025'!AR$21),0)</f>
        <v>0</v>
      </c>
      <c r="AS29" s="10">
        <f>ROUND('Vendas de Veículos'!AS31*(1-'Frota Nacional 2025'!AS$21),0)</f>
        <v>0</v>
      </c>
      <c r="AT29" s="10">
        <f>ROUND('Vendas de Veículos'!AT31*(1-'Frota Nacional 2025'!AT$21),0)</f>
        <v>0</v>
      </c>
      <c r="AU29" s="10">
        <f>ROUND('Vendas de Veículos'!AU31*(1-'Frota Nacional 2025'!AU$21),0)</f>
        <v>0</v>
      </c>
      <c r="AV29" s="10">
        <f>ROUND('Vendas de Veículos'!AV31*(1-'Frota Nacional 2025'!AV$21),0)</f>
        <v>0</v>
      </c>
      <c r="AW29" s="10">
        <f>ROUND('Vendas de Veículos'!AW31*(1-'Frota Nacional 2025'!AW$21),0)</f>
        <v>0</v>
      </c>
      <c r="AX29" s="10">
        <f>ROUND('Vendas de Veículos'!AX31*(1-'Frota Nacional 2025'!AX$21),0)</f>
        <v>0</v>
      </c>
      <c r="AY29" s="10">
        <f>ROUND('Vendas de Veículos'!AY31*(1-'Frota Nacional 2025'!AY$21),0)</f>
        <v>0</v>
      </c>
      <c r="AZ29" s="10">
        <f>ROUND('Vendas de Veículos'!AZ31*(1-'Frota Nacional 2025'!AZ$21),0)</f>
        <v>12</v>
      </c>
      <c r="BA29" s="10">
        <f>ROUND('Vendas de Veículos'!BA31*(1-'Frota Nacional 2025'!BA$21),0)</f>
        <v>3</v>
      </c>
      <c r="BB29" s="10">
        <f>ROUND('Vendas de Veículos'!BB31*(1-'Frota Nacional 2025'!BB$21),0)</f>
        <v>2</v>
      </c>
      <c r="BC29" s="10">
        <f>ROUND('Vendas de Veículos'!BC31*(1-'Frota Nacional 2025'!BC$21),0)</f>
        <v>1</v>
      </c>
      <c r="BD29" s="10">
        <f>ROUND('Vendas de Veículos'!BD31*(1-'Frota Nacional 2025'!BD$21),0)</f>
        <v>10</v>
      </c>
      <c r="BE29" s="10">
        <f>ROUND('Vendas de Veículos'!BE31*(1-'Frota Nacional 2025'!BE$21),0)</f>
        <v>3</v>
      </c>
      <c r="BF29" s="10">
        <f>ROUND('Vendas de Veículos'!BF31*(1-'Frota Nacional 2025'!BF$21),0)</f>
        <v>3</v>
      </c>
      <c r="BG29" s="10">
        <f>ROUND('Vendas de Veículos'!BG31*(1-'Frota Nacional 2025'!BG$21),0)</f>
        <v>87</v>
      </c>
      <c r="BH29" s="10">
        <f>ROUND('Vendas de Veículos'!BH31*(1-'Frota Nacional 2025'!BH$21),0)</f>
        <v>111</v>
      </c>
      <c r="BI29" s="10">
        <f>ROUND('Vendas de Veículos'!BI31*(1-'Frota Nacional 2025'!BI$21),0)</f>
        <v>0</v>
      </c>
      <c r="BJ29" s="10">
        <f>ROUND('Vendas de Veículos'!BJ31*(1-'Frota Nacional 2025'!BJ$21),0)</f>
        <v>13</v>
      </c>
      <c r="BK29" s="10">
        <f>ROUND('Vendas de Veículos'!BK31*(1-'Frota Nacional 2025'!BK$21),0)</f>
        <v>15</v>
      </c>
      <c r="BL29" s="10">
        <f>ROUND('Vendas de Veículos'!BL31*(1-'Frota Nacional 2025'!BL$21),0)</f>
        <v>2</v>
      </c>
      <c r="BM29" s="10">
        <f>ROUND('Vendas de Veículos'!BM31*(1-'Frota Nacional 2025'!BM$21),0)</f>
        <v>4</v>
      </c>
      <c r="BN29" s="10">
        <f>ROUND('Vendas de Veículos'!BN31*(1-'Frota Nacional 2025'!BN$21),0)</f>
        <v>37</v>
      </c>
      <c r="BO29" s="10">
        <f>ROUND('Vendas de Veículos'!BO31*(1-'Frota Nacional 2025'!BO$21),0)</f>
        <v>18</v>
      </c>
      <c r="BP29" s="10">
        <f>ROUND('Vendas de Veículos'!BP31*(1-'Frota Nacional 2025'!BP$21),0)</f>
        <v>20</v>
      </c>
      <c r="BQ29" s="10">
        <f>ROUND('Vendas de Veículos'!BQ31*(1-'Frota Nacional 2025'!BQ$21),0)</f>
        <v>35</v>
      </c>
      <c r="BR29" s="10">
        <f>ROUND('Vendas de Veículos'!BR31*(1-'Frota Nacional 2025'!BR$21),0)</f>
        <v>258</v>
      </c>
      <c r="BS29" s="10">
        <f>ROUND('Vendas de Veículos'!BS31*(1-'Frota Nacional 2025'!BS$21),0)</f>
        <v>391</v>
      </c>
      <c r="BT29" s="10">
        <f>ROUND('Vendas de Veículos'!BT31*(1-'Frota Nacional 2025'!BT$21),0)</f>
        <v>543</v>
      </c>
    </row>
    <row r="30" spans="2:72" x14ac:dyDescent="0.35">
      <c r="B30" s="15" t="s">
        <v>22</v>
      </c>
      <c r="C30" s="15" t="s">
        <v>21</v>
      </c>
      <c r="D30" s="11">
        <f>ROUND('Vendas de Veículos'!D32*(1-'Frota Nacional 2025'!D$21),0)</f>
        <v>0</v>
      </c>
      <c r="E30" s="11">
        <f>ROUND('Vendas de Veículos'!E32*(1-'Frota Nacional 2025'!E$21),0)</f>
        <v>0</v>
      </c>
      <c r="F30" s="11">
        <f>ROUND('Vendas de Veículos'!F32*(1-'Frota Nacional 2025'!F$21),0)</f>
        <v>0</v>
      </c>
      <c r="G30" s="11">
        <f>ROUND('Vendas de Veículos'!G32*(1-'Frota Nacional 2025'!G$21),0)</f>
        <v>0</v>
      </c>
      <c r="H30" s="11">
        <f>ROUND('Vendas de Veículos'!H32*(1-'Frota Nacional 2025'!H$21),0)</f>
        <v>0</v>
      </c>
      <c r="I30" s="11">
        <f>ROUND('Vendas de Veículos'!I32*(1-'Frota Nacional 2025'!I$21),0)</f>
        <v>0</v>
      </c>
      <c r="J30" s="11">
        <f>ROUND('Vendas de Veículos'!J32*(1-'Frota Nacional 2025'!J$21),0)</f>
        <v>0</v>
      </c>
      <c r="K30" s="11">
        <f>ROUND('Vendas de Veículos'!K32*(1-'Frota Nacional 2025'!K$21),0)</f>
        <v>0</v>
      </c>
      <c r="L30" s="11">
        <f>ROUND('Vendas de Veículos'!L32*(1-'Frota Nacional 2025'!L$21),0)</f>
        <v>0</v>
      </c>
      <c r="M30" s="11">
        <f>ROUND('Vendas de Veículos'!M32*(1-'Frota Nacional 2025'!M$21),0)</f>
        <v>0</v>
      </c>
      <c r="N30" s="11">
        <f>ROUND('Vendas de Veículos'!N32*(1-'Frota Nacional 2025'!N$21),0)</f>
        <v>0</v>
      </c>
      <c r="O30" s="11">
        <f>ROUND('Vendas de Veículos'!O32*(1-'Frota Nacional 2025'!O$21),0)</f>
        <v>0</v>
      </c>
      <c r="P30" s="11">
        <f>ROUND('Vendas de Veículos'!P32*(1-'Frota Nacional 2025'!P$21),0)</f>
        <v>0</v>
      </c>
      <c r="Q30" s="11">
        <f>ROUND('Vendas de Veículos'!Q32*(1-'Frota Nacional 2025'!Q$21),0)</f>
        <v>0</v>
      </c>
      <c r="R30" s="11">
        <f>ROUND('Vendas de Veículos'!R32*(1-'Frota Nacional 2025'!R$21),0)</f>
        <v>0</v>
      </c>
      <c r="S30" s="11">
        <f>ROUND('Vendas de Veículos'!S32*(1-'Frota Nacional 2025'!S$21),0)</f>
        <v>0</v>
      </c>
      <c r="T30" s="11">
        <f>ROUND('Vendas de Veículos'!T32*(1-'Frota Nacional 2025'!T$21),0)</f>
        <v>0</v>
      </c>
      <c r="U30" s="11">
        <f>ROUND('Vendas de Veículos'!U32*(1-'Frota Nacional 2025'!U$21),0)</f>
        <v>0</v>
      </c>
      <c r="V30" s="11">
        <f>ROUND('Vendas de Veículos'!V32*(1-'Frota Nacional 2025'!V$21),0)</f>
        <v>0</v>
      </c>
      <c r="W30" s="11">
        <f>ROUND('Vendas de Veículos'!W32*(1-'Frota Nacional 2025'!W$21),0)</f>
        <v>0</v>
      </c>
      <c r="X30" s="11">
        <f>ROUND('Vendas de Veículos'!X32*(1-'Frota Nacional 2025'!X$21),0)</f>
        <v>0</v>
      </c>
      <c r="Y30" s="11">
        <f>ROUND('Vendas de Veículos'!Y32*(1-'Frota Nacional 2025'!Y$21),0)</f>
        <v>0</v>
      </c>
      <c r="Z30" s="11">
        <f>ROUND('Vendas de Veículos'!Z32*(1-'Frota Nacional 2025'!Z$21),0)</f>
        <v>0</v>
      </c>
      <c r="AA30" s="11">
        <f>ROUND('Vendas de Veículos'!AA32*(1-'Frota Nacional 2025'!AA$21),0)</f>
        <v>0</v>
      </c>
      <c r="AB30" s="11">
        <f>ROUND('Vendas de Veículos'!AB32*(1-'Frota Nacional 2025'!AB$21),0)</f>
        <v>0</v>
      </c>
      <c r="AC30" s="11">
        <f>ROUND('Vendas de Veículos'!AC32*(1-'Frota Nacional 2025'!AC$21),0)</f>
        <v>0</v>
      </c>
      <c r="AD30" s="11">
        <f>ROUND('Vendas de Veículos'!AD32*(1-'Frota Nacional 2025'!AD$21),0)</f>
        <v>0</v>
      </c>
      <c r="AE30" s="11">
        <f>ROUND('Vendas de Veículos'!AE32*(1-'Frota Nacional 2025'!AE$21),0)</f>
        <v>0</v>
      </c>
      <c r="AF30" s="11">
        <f>ROUND('Vendas de Veículos'!AF32*(1-'Frota Nacional 2025'!AF$21),0)</f>
        <v>0</v>
      </c>
      <c r="AG30" s="11">
        <f>ROUND('Vendas de Veículos'!AG32*(1-'Frota Nacional 2025'!AG$21),0)</f>
        <v>0</v>
      </c>
      <c r="AH30" s="11">
        <f>ROUND('Vendas de Veículos'!AH32*(1-'Frota Nacional 2025'!AH$21),0)</f>
        <v>0</v>
      </c>
      <c r="AI30" s="11">
        <f>ROUND('Vendas de Veículos'!AI32*(1-'Frota Nacional 2025'!AI$21),0)</f>
        <v>0</v>
      </c>
      <c r="AJ30" s="11">
        <f>ROUND('Vendas de Veículos'!AJ32*(1-'Frota Nacional 2025'!AJ$21),0)</f>
        <v>0</v>
      </c>
      <c r="AK30" s="11">
        <f>ROUND('Vendas de Veículos'!AK32*(1-'Frota Nacional 2025'!AK$21),0)</f>
        <v>0</v>
      </c>
      <c r="AL30" s="11">
        <f>ROUND('Vendas de Veículos'!AL32*(1-'Frota Nacional 2025'!AL$21),0)</f>
        <v>0</v>
      </c>
      <c r="AM30" s="11">
        <f>ROUND('Vendas de Veículos'!AM32*(1-'Frota Nacional 2025'!AM$21),0)</f>
        <v>0</v>
      </c>
      <c r="AN30" s="11">
        <f>ROUND('Vendas de Veículos'!AN32*(1-'Frota Nacional 2025'!AN$21),0)</f>
        <v>0</v>
      </c>
      <c r="AO30" s="11">
        <f>ROUND('Vendas de Veículos'!AO32*(1-'Frota Nacional 2025'!AO$21),0)</f>
        <v>0</v>
      </c>
      <c r="AP30" s="11">
        <f>ROUND('Vendas de Veículos'!AP32*(1-'Frota Nacional 2025'!AP$21),0)</f>
        <v>0</v>
      </c>
      <c r="AQ30" s="11">
        <f>ROUND('Vendas de Veículos'!AQ32*(1-'Frota Nacional 2025'!AQ$21),0)</f>
        <v>0</v>
      </c>
      <c r="AR30" s="11">
        <f>ROUND('Vendas de Veículos'!AR32*(1-'Frota Nacional 2025'!AR$21),0)</f>
        <v>0</v>
      </c>
      <c r="AS30" s="11">
        <f>ROUND('Vendas de Veículos'!AS32*(1-'Frota Nacional 2025'!AS$21),0)</f>
        <v>0</v>
      </c>
      <c r="AT30" s="11">
        <f>ROUND('Vendas de Veículos'!AT32*(1-'Frota Nacional 2025'!AT$21),0)</f>
        <v>0</v>
      </c>
      <c r="AU30" s="11">
        <f>ROUND('Vendas de Veículos'!AU32*(1-'Frota Nacional 2025'!AU$21),0)</f>
        <v>0</v>
      </c>
      <c r="AV30" s="11">
        <f>ROUND('Vendas de Veículos'!AV32*(1-'Frota Nacional 2025'!AV$21),0)</f>
        <v>0</v>
      </c>
      <c r="AW30" s="11">
        <f>ROUND('Vendas de Veículos'!AW32*(1-'Frota Nacional 2025'!AW$21),0)</f>
        <v>0</v>
      </c>
      <c r="AX30" s="11">
        <f>ROUND('Vendas de Veículos'!AX32*(1-'Frota Nacional 2025'!AX$21),0)</f>
        <v>0</v>
      </c>
      <c r="AY30" s="11">
        <f>ROUND('Vendas de Veículos'!AY32*(1-'Frota Nacional 2025'!AY$21),0)</f>
        <v>0</v>
      </c>
      <c r="AZ30" s="11">
        <f>ROUND('Vendas de Veículos'!AZ32*(1-'Frota Nacional 2025'!AZ$21),0)</f>
        <v>4</v>
      </c>
      <c r="BA30" s="11">
        <f>ROUND('Vendas de Veículos'!BA32*(1-'Frota Nacional 2025'!BA$21),0)</f>
        <v>2</v>
      </c>
      <c r="BB30" s="11">
        <f>ROUND('Vendas de Veículos'!BB32*(1-'Frota Nacional 2025'!BB$21),0)</f>
        <v>2</v>
      </c>
      <c r="BC30" s="11">
        <f>ROUND('Vendas de Veículos'!BC32*(1-'Frota Nacional 2025'!BC$21),0)</f>
        <v>0</v>
      </c>
      <c r="BD30" s="11">
        <f>ROUND('Vendas de Veículos'!BD32*(1-'Frota Nacional 2025'!BD$21),0)</f>
        <v>3</v>
      </c>
      <c r="BE30" s="11">
        <f>ROUND('Vendas de Veículos'!BE32*(1-'Frota Nacional 2025'!BE$21),0)</f>
        <v>1</v>
      </c>
      <c r="BF30" s="11">
        <f>ROUND('Vendas de Veículos'!BF32*(1-'Frota Nacional 2025'!BF$21),0)</f>
        <v>0</v>
      </c>
      <c r="BG30" s="11">
        <f>ROUND('Vendas de Veículos'!BG32*(1-'Frota Nacional 2025'!BG$21),0)</f>
        <v>0</v>
      </c>
      <c r="BH30" s="11">
        <f>ROUND('Vendas de Veículos'!BH32*(1-'Frota Nacional 2025'!BH$21),0)</f>
        <v>0</v>
      </c>
      <c r="BI30" s="11">
        <f>ROUND('Vendas de Veículos'!BI32*(1-'Frota Nacional 2025'!BI$21),0)</f>
        <v>0</v>
      </c>
      <c r="BJ30" s="11">
        <f>ROUND('Vendas de Veículos'!BJ32*(1-'Frota Nacional 2025'!BJ$21),0)</f>
        <v>1</v>
      </c>
      <c r="BK30" s="11">
        <f>ROUND('Vendas de Veículos'!BK32*(1-'Frota Nacional 2025'!BK$21),0)</f>
        <v>2</v>
      </c>
      <c r="BL30" s="11">
        <f>ROUND('Vendas de Veículos'!BL32*(1-'Frota Nacional 2025'!BL$21),0)</f>
        <v>0</v>
      </c>
      <c r="BM30" s="11">
        <f>ROUND('Vendas de Veículos'!BM32*(1-'Frota Nacional 2025'!BM$21),0)</f>
        <v>0</v>
      </c>
      <c r="BN30" s="11">
        <f>ROUND('Vendas de Veículos'!BN32*(1-'Frota Nacional 2025'!BN$21),0)</f>
        <v>0</v>
      </c>
      <c r="BO30" s="11">
        <f>ROUND('Vendas de Veículos'!BO32*(1-'Frota Nacional 2025'!BO$21),0)</f>
        <v>0</v>
      </c>
      <c r="BP30" s="11">
        <f>ROUND('Vendas de Veículos'!BP32*(1-'Frota Nacional 2025'!BP$21),0)</f>
        <v>2</v>
      </c>
      <c r="BQ30" s="11">
        <f>ROUND('Vendas de Veículos'!BQ32*(1-'Frota Nacional 2025'!BQ$21),0)</f>
        <v>0</v>
      </c>
      <c r="BR30" s="11">
        <f>ROUND('Vendas de Veículos'!BR32*(1-'Frota Nacional 2025'!BR$21),0)</f>
        <v>0</v>
      </c>
      <c r="BS30" s="11">
        <f>ROUND('Vendas de Veículos'!BS32*(1-'Frota Nacional 2025'!BS$21),0)</f>
        <v>0</v>
      </c>
      <c r="BT30" s="11">
        <f>ROUND('Vendas de Veículos'!BT32*(1-'Frota Nacional 2025'!BT$21),0)</f>
        <v>0</v>
      </c>
    </row>
    <row r="31" spans="2:72" x14ac:dyDescent="0.35">
      <c r="B31" s="15" t="s">
        <v>22</v>
      </c>
      <c r="C31" s="15" t="s">
        <v>19</v>
      </c>
      <c r="D31" s="11">
        <f>ROUND('Vendas de Veículos'!D33*(1-'Frota Nacional 2025'!D$21),0)</f>
        <v>34</v>
      </c>
      <c r="E31" s="11">
        <f>ROUND('Vendas de Veículos'!E33*(1-'Frota Nacional 2025'!E$21),0)</f>
        <v>65</v>
      </c>
      <c r="F31" s="11">
        <f>ROUND('Vendas de Veículos'!F33*(1-'Frota Nacional 2025'!F$21),0)</f>
        <v>6</v>
      </c>
      <c r="G31" s="11">
        <f>ROUND('Vendas de Veículos'!G33*(1-'Frota Nacional 2025'!G$21),0)</f>
        <v>80</v>
      </c>
      <c r="H31" s="11">
        <f>ROUND('Vendas de Veículos'!H33*(1-'Frota Nacional 2025'!H$21),0)</f>
        <v>7</v>
      </c>
      <c r="I31" s="11">
        <f>ROUND('Vendas de Veículos'!I33*(1-'Frota Nacional 2025'!I$21),0)</f>
        <v>89</v>
      </c>
      <c r="J31" s="11">
        <f>ROUND('Vendas de Veículos'!J33*(1-'Frota Nacional 2025'!J$21),0)</f>
        <v>70</v>
      </c>
      <c r="K31" s="11">
        <f>ROUND('Vendas de Veículos'!K33*(1-'Frota Nacional 2025'!K$21),0)</f>
        <v>85</v>
      </c>
      <c r="L31" s="11">
        <f>ROUND('Vendas de Veículos'!L33*(1-'Frota Nacional 2025'!L$21),0)</f>
        <v>106</v>
      </c>
      <c r="M31" s="11">
        <f>ROUND('Vendas de Veículos'!M33*(1-'Frota Nacional 2025'!M$21),0)</f>
        <v>143</v>
      </c>
      <c r="N31" s="11">
        <f>ROUND('Vendas de Veículos'!N33*(1-'Frota Nacional 2025'!N$21),0)</f>
        <v>206</v>
      </c>
      <c r="O31" s="11">
        <f>ROUND('Vendas de Veículos'!O33*(1-'Frota Nacional 2025'!O$21),0)</f>
        <v>330</v>
      </c>
      <c r="P31" s="11">
        <f>ROUND('Vendas de Veículos'!P33*(1-'Frota Nacional 2025'!P$21),0)</f>
        <v>289</v>
      </c>
      <c r="Q31" s="11">
        <f>ROUND('Vendas de Veículos'!Q33*(1-'Frota Nacional 2025'!Q$21),0)</f>
        <v>2</v>
      </c>
      <c r="R31" s="11">
        <f>ROUND('Vendas de Veículos'!R33*(1-'Frota Nacional 2025'!R$21),0)</f>
        <v>264</v>
      </c>
      <c r="S31" s="11">
        <f>ROUND('Vendas de Veículos'!S33*(1-'Frota Nacional 2025'!S$21),0)</f>
        <v>281</v>
      </c>
      <c r="T31" s="11">
        <f>ROUND('Vendas de Veículos'!T33*(1-'Frota Nacional 2025'!T$21),0)</f>
        <v>462</v>
      </c>
      <c r="U31" s="11">
        <f>ROUND('Vendas de Veículos'!U33*(1-'Frota Nacional 2025'!U$21),0)</f>
        <v>56</v>
      </c>
      <c r="V31" s="11">
        <f>ROUND('Vendas de Veículos'!V33*(1-'Frota Nacional 2025'!V$21),0)</f>
        <v>76</v>
      </c>
      <c r="W31" s="11">
        <f>ROUND('Vendas de Veículos'!W33*(1-'Frota Nacional 2025'!W$21),0)</f>
        <v>1037</v>
      </c>
      <c r="X31" s="11">
        <f>ROUND('Vendas de Veículos'!X33*(1-'Frota Nacional 2025'!X$21),0)</f>
        <v>1236</v>
      </c>
      <c r="Y31" s="11">
        <f>ROUND('Vendas de Veículos'!Y33*(1-'Frota Nacional 2025'!Y$21),0)</f>
        <v>1329</v>
      </c>
      <c r="Z31" s="11">
        <f>ROUND('Vendas de Veículos'!Z33*(1-'Frota Nacional 2025'!Z$21),0)</f>
        <v>1405</v>
      </c>
      <c r="AA31" s="11">
        <f>ROUND('Vendas de Veículos'!AA33*(1-'Frota Nacional 2025'!AA$21),0)</f>
        <v>1529</v>
      </c>
      <c r="AB31" s="11">
        <f>ROUND('Vendas de Veículos'!AB33*(1-'Frota Nacional 2025'!AB$21),0)</f>
        <v>1322</v>
      </c>
      <c r="AC31" s="11">
        <f>ROUND('Vendas de Veículos'!AC33*(1-'Frota Nacional 2025'!AC$21),0)</f>
        <v>1260</v>
      </c>
      <c r="AD31" s="11">
        <f>ROUND('Vendas de Veículos'!AD33*(1-'Frota Nacional 2025'!AD$21),0)</f>
        <v>1118</v>
      </c>
      <c r="AE31" s="11">
        <f>ROUND('Vendas de Veículos'!AE33*(1-'Frota Nacional 2025'!AE$21),0)</f>
        <v>1104</v>
      </c>
      <c r="AF31" s="11">
        <f>ROUND('Vendas de Veículos'!AF33*(1-'Frota Nacional 2025'!AF$21),0)</f>
        <v>1428</v>
      </c>
      <c r="AG31" s="11">
        <f>ROUND('Vendas de Veículos'!AG33*(1-'Frota Nacional 2025'!AG$21),0)</f>
        <v>1839</v>
      </c>
      <c r="AH31" s="11">
        <f>ROUND('Vendas de Veículos'!AH33*(1-'Frota Nacional 2025'!AH$21),0)</f>
        <v>2360</v>
      </c>
      <c r="AI31" s="11">
        <f>ROUND('Vendas de Veículos'!AI33*(1-'Frota Nacional 2025'!AI$21),0)</f>
        <v>3287</v>
      </c>
      <c r="AJ31" s="11">
        <f>ROUND('Vendas de Veículos'!AJ33*(1-'Frota Nacional 2025'!AJ$21),0)</f>
        <v>2596</v>
      </c>
      <c r="AK31" s="11">
        <f>ROUND('Vendas de Veículos'!AK33*(1-'Frota Nacional 2025'!AK$21),0)</f>
        <v>2980</v>
      </c>
      <c r="AL31" s="11">
        <f>ROUND('Vendas de Veículos'!AL33*(1-'Frota Nacional 2025'!AL$21),0)</f>
        <v>5365</v>
      </c>
      <c r="AM31" s="11">
        <f>ROUND('Vendas de Veículos'!AM33*(1-'Frota Nacional 2025'!AM$21),0)</f>
        <v>4691</v>
      </c>
      <c r="AN31" s="11">
        <f>ROUND('Vendas de Veículos'!AN33*(1-'Frota Nacional 2025'!AN$21),0)</f>
        <v>4190</v>
      </c>
      <c r="AO31" s="11">
        <f>ROUND('Vendas de Veículos'!AO33*(1-'Frota Nacional 2025'!AO$21),0)</f>
        <v>4968</v>
      </c>
      <c r="AP31" s="11">
        <f>ROUND('Vendas de Veículos'!AP33*(1-'Frota Nacional 2025'!AP$21),0)</f>
        <v>7336</v>
      </c>
      <c r="AQ31" s="11">
        <f>ROUND('Vendas de Veículos'!AQ33*(1-'Frota Nacional 2025'!AQ$21),0)</f>
        <v>7006</v>
      </c>
      <c r="AR31" s="11">
        <f>ROUND('Vendas de Veículos'!AR33*(1-'Frota Nacional 2025'!AR$21),0)</f>
        <v>7158</v>
      </c>
      <c r="AS31" s="11">
        <f>ROUND('Vendas de Veículos'!AS33*(1-'Frota Nacional 2025'!AS$21),0)</f>
        <v>8081</v>
      </c>
      <c r="AT31" s="11">
        <f>ROUND('Vendas de Veículos'!AT33*(1-'Frota Nacional 2025'!AT$21),0)</f>
        <v>5816</v>
      </c>
      <c r="AU31" s="11">
        <f>ROUND('Vendas de Veículos'!AU33*(1-'Frota Nacional 2025'!AU$21),0)</f>
        <v>9597</v>
      </c>
      <c r="AV31" s="11">
        <f>ROUND('Vendas de Veículos'!AV33*(1-'Frota Nacional 2025'!AV$21),0)</f>
        <v>1035</v>
      </c>
      <c r="AW31" s="11">
        <f>ROUND('Vendas de Veículos'!AW33*(1-'Frota Nacional 2025'!AW$21),0)</f>
        <v>1080</v>
      </c>
      <c r="AX31" s="11">
        <f>ROUND('Vendas de Veículos'!AX33*(1-'Frota Nacional 2025'!AX$21),0)</f>
        <v>11774</v>
      </c>
      <c r="AY31" s="11">
        <f>ROUND('Vendas de Veículos'!AY33*(1-'Frota Nacional 2025'!AY$21),0)</f>
        <v>12037</v>
      </c>
      <c r="AZ31" s="11">
        <f>ROUND('Vendas de Veículos'!AZ33*(1-'Frota Nacional 2025'!AZ$21),0)</f>
        <v>11295</v>
      </c>
      <c r="BA31" s="11">
        <f>ROUND('Vendas de Veículos'!BA33*(1-'Frota Nacional 2025'!BA$21),0)</f>
        <v>15029</v>
      </c>
      <c r="BB31" s="11">
        <f>ROUND('Vendas de Veículos'!BB33*(1-'Frota Nacional 2025'!BB$21),0)</f>
        <v>18351</v>
      </c>
      <c r="BC31" s="11">
        <f>ROUND('Vendas de Veículos'!BC33*(1-'Frota Nacional 2025'!BC$21),0)</f>
        <v>22288</v>
      </c>
      <c r="BD31" s="11">
        <f>ROUND('Vendas de Veículos'!BD33*(1-'Frota Nacional 2025'!BD$21),0)</f>
        <v>19276</v>
      </c>
      <c r="BE31" s="11">
        <f>ROUND('Vendas de Veículos'!BE33*(1-'Frota Nacional 2025'!BE$21),0)</f>
        <v>24914</v>
      </c>
      <c r="BF31" s="11">
        <f>ROUND('Vendas de Veículos'!BF33*(1-'Frota Nacional 2025'!BF$21),0)</f>
        <v>31137</v>
      </c>
      <c r="BG31" s="11">
        <f>ROUND('Vendas de Veículos'!BG33*(1-'Frota Nacional 2025'!BG$21),0)</f>
        <v>2635</v>
      </c>
      <c r="BH31" s="11">
        <f>ROUND('Vendas de Veículos'!BH33*(1-'Frota Nacional 2025'!BH$21),0)</f>
        <v>3073</v>
      </c>
      <c r="BI31" s="11">
        <f>ROUND('Vendas de Veículos'!BI33*(1-'Frota Nacional 2025'!BI$21),0)</f>
        <v>26152</v>
      </c>
      <c r="BJ31" s="11">
        <f>ROUND('Vendas de Veículos'!BJ33*(1-'Frota Nacional 2025'!BJ$21),0)</f>
        <v>16171</v>
      </c>
      <c r="BK31" s="11">
        <f>ROUND('Vendas de Veículos'!BK33*(1-'Frota Nacional 2025'!BK$21),0)</f>
        <v>10849</v>
      </c>
      <c r="BL31" s="11">
        <f>ROUND('Vendas de Veículos'!BL33*(1-'Frota Nacional 2025'!BL$21),0)</f>
        <v>11531</v>
      </c>
      <c r="BM31" s="11">
        <f>ROUND('Vendas de Veículos'!BM33*(1-'Frota Nacional 2025'!BM$21),0)</f>
        <v>14879</v>
      </c>
      <c r="BN31" s="11">
        <f>ROUND('Vendas de Veículos'!BN33*(1-'Frota Nacional 2025'!BN$21),0)</f>
        <v>20716</v>
      </c>
      <c r="BO31" s="11">
        <f>ROUND('Vendas de Veículos'!BO33*(1-'Frota Nacional 2025'!BO$21),0)</f>
        <v>13845</v>
      </c>
      <c r="BP31" s="11">
        <f>ROUND('Vendas de Veículos'!BP33*(1-'Frota Nacional 2025'!BP$21),0)</f>
        <v>1399</v>
      </c>
      <c r="BQ31" s="11">
        <f>ROUND('Vendas de Veículos'!BQ33*(1-'Frota Nacional 2025'!BQ$21),0)</f>
        <v>17288</v>
      </c>
      <c r="BR31" s="11">
        <f>ROUND('Vendas de Veículos'!BR33*(1-'Frota Nacional 2025'!BR$21),0)</f>
        <v>18467</v>
      </c>
      <c r="BS31" s="11">
        <f>ROUND('Vendas de Veículos'!BS33*(1-'Frota Nacional 2025'!BS$21),0)</f>
        <v>19844</v>
      </c>
      <c r="BT31" s="11">
        <f>ROUND('Vendas de Veículos'!BT33*(1-'Frota Nacional 2025'!BT$21),0)</f>
        <v>21317</v>
      </c>
    </row>
    <row r="32" spans="2:72" x14ac:dyDescent="0.35">
      <c r="B32" s="2"/>
      <c r="C32" s="3" t="s">
        <v>40</v>
      </c>
      <c r="D32" s="7">
        <f>EXP(-EXP($G$3+$I$3*($D$1-D4)))</f>
        <v>0.99948237466478929</v>
      </c>
      <c r="E32" s="7">
        <f t="shared" ref="E32:BP32" si="2">EXP(-EXP($G$3+$I$3*($D$1-E4)))</f>
        <v>0.99940639525693675</v>
      </c>
      <c r="F32" s="7">
        <f t="shared" si="2"/>
        <v>0.99931926704348506</v>
      </c>
      <c r="G32" s="7">
        <f t="shared" si="2"/>
        <v>0.99921935530636385</v>
      </c>
      <c r="H32" s="7">
        <f t="shared" si="2"/>
        <v>0.99910478601066999</v>
      </c>
      <c r="I32" s="7">
        <f t="shared" si="2"/>
        <v>0.99897341088848524</v>
      </c>
      <c r="J32" s="7">
        <f t="shared" si="2"/>
        <v>0.9988227674659691</v>
      </c>
      <c r="K32" s="7">
        <f t="shared" si="2"/>
        <v>0.99865003331325297</v>
      </c>
      <c r="L32" s="7">
        <f t="shared" si="2"/>
        <v>0.99845197369778238</v>
      </c>
      <c r="M32" s="7">
        <f t="shared" si="2"/>
        <v>0.99822488171051615</v>
      </c>
      <c r="N32" s="7">
        <f t="shared" si="2"/>
        <v>0.99796450980966256</v>
      </c>
      <c r="O32" s="7">
        <f t="shared" si="2"/>
        <v>0.99766599158730629</v>
      </c>
      <c r="P32" s="7">
        <f t="shared" si="2"/>
        <v>0.99732375240937732</v>
      </c>
      <c r="Q32" s="7">
        <f t="shared" si="2"/>
        <v>0.99693140740815389</v>
      </c>
      <c r="R32" s="7">
        <f t="shared" si="2"/>
        <v>0.99648164511846049</v>
      </c>
      <c r="S32" s="7">
        <f t="shared" si="2"/>
        <v>0.99596609484402432</v>
      </c>
      <c r="T32" s="7">
        <f t="shared" si="2"/>
        <v>0.99537517562002886</v>
      </c>
      <c r="U32" s="7">
        <f t="shared" si="2"/>
        <v>0.99469792440381699</v>
      </c>
      <c r="V32" s="7">
        <f t="shared" si="2"/>
        <v>0.99392180088165549</v>
      </c>
      <c r="W32" s="7">
        <f t="shared" si="2"/>
        <v>0.99303246603143258</v>
      </c>
      <c r="X32" s="7">
        <f t="shared" si="2"/>
        <v>0.99201353133813563</v>
      </c>
      <c r="Y32" s="7">
        <f t="shared" si="2"/>
        <v>0.99084627533411584</v>
      </c>
      <c r="Z32" s="7">
        <f t="shared" si="2"/>
        <v>0.98950932394817137</v>
      </c>
      <c r="AA32" s="7">
        <f t="shared" si="2"/>
        <v>0.98797829102238655</v>
      </c>
      <c r="AB32" s="7">
        <f t="shared" si="2"/>
        <v>0.98622537532904997</v>
      </c>
      <c r="AC32" s="7">
        <f t="shared" si="2"/>
        <v>0.98421891053992383</v>
      </c>
      <c r="AD32" s="7">
        <f t="shared" si="2"/>
        <v>0.98192286493078851</v>
      </c>
      <c r="AE32" s="7">
        <f t="shared" si="2"/>
        <v>0.97929628823019488</v>
      </c>
      <c r="AF32" s="7">
        <f t="shared" si="2"/>
        <v>0.97629270405320667</v>
      </c>
      <c r="AG32" s="7">
        <f t="shared" si="2"/>
        <v>0.97285944794128898</v>
      </c>
      <c r="AH32" s="7">
        <f t="shared" si="2"/>
        <v>0.96893695334056984</v>
      </c>
      <c r="AI32" s="7">
        <f t="shared" si="2"/>
        <v>0.96445799112211872</v>
      </c>
      <c r="AJ32" s="7">
        <f t="shared" si="2"/>
        <v>0.95934687276509312</v>
      </c>
      <c r="AK32" s="7">
        <f t="shared" si="2"/>
        <v>0.95351863343533205</v>
      </c>
      <c r="AL32" s="7">
        <f t="shared" si="2"/>
        <v>0.94687821931546456</v>
      </c>
      <c r="AM32" s="7">
        <f t="shared" si="2"/>
        <v>0.93931971416360571</v>
      </c>
      <c r="AN32" s="7">
        <f t="shared" si="2"/>
        <v>0.93072565374119087</v>
      </c>
      <c r="AO32" s="7">
        <f t="shared" si="2"/>
        <v>0.92096649403535658</v>
      </c>
      <c r="AP32" s="7">
        <f t="shared" si="2"/>
        <v>0.90990032066991677</v>
      </c>
      <c r="AQ32" s="7">
        <f t="shared" si="2"/>
        <v>0.89737291300825173</v>
      </c>
      <c r="AR32" s="7">
        <f t="shared" si="2"/>
        <v>0.88321830740738239</v>
      </c>
      <c r="AS32" s="7">
        <f t="shared" si="2"/>
        <v>0.86726003961592757</v>
      </c>
      <c r="AT32" s="7">
        <f t="shared" si="2"/>
        <v>0.84931328534446748</v>
      </c>
      <c r="AU32" s="7">
        <f t="shared" si="2"/>
        <v>0.82918815822840697</v>
      </c>
      <c r="AV32" s="7">
        <f t="shared" si="2"/>
        <v>0.80669446150818402</v>
      </c>
      <c r="AW32" s="7">
        <f t="shared" si="2"/>
        <v>0.78164821684245012</v>
      </c>
      <c r="AX32" s="7">
        <f t="shared" si="2"/>
        <v>0.75388030021795338</v>
      </c>
      <c r="AY32" s="7">
        <f t="shared" si="2"/>
        <v>0.7232474858644018</v>
      </c>
      <c r="AZ32" s="7">
        <f t="shared" si="2"/>
        <v>0.68964611413565224</v>
      </c>
      <c r="BA32" s="7">
        <f t="shared" si="2"/>
        <v>0.65302843296223179</v>
      </c>
      <c r="BB32" s="7">
        <f t="shared" si="2"/>
        <v>0.61342138540010138</v>
      </c>
      <c r="BC32" s="7">
        <f t="shared" si="2"/>
        <v>0.57094719884623257</v>
      </c>
      <c r="BD32" s="7">
        <f t="shared" si="2"/>
        <v>0.52584455356868054</v>
      </c>
      <c r="BE32" s="7">
        <f t="shared" si="2"/>
        <v>0.47848836957560087</v>
      </c>
      <c r="BF32" s="7">
        <f t="shared" si="2"/>
        <v>0.42940539280525503</v>
      </c>
      <c r="BG32" s="7">
        <f t="shared" si="2"/>
        <v>0.37928189159250653</v>
      </c>
      <c r="BH32" s="7">
        <f t="shared" si="2"/>
        <v>0.32895909195614254</v>
      </c>
      <c r="BI32" s="7">
        <f t="shared" si="2"/>
        <v>0.2794117931754857</v>
      </c>
      <c r="BJ32" s="7">
        <f t="shared" si="2"/>
        <v>0.23170631579006803</v>
      </c>
      <c r="BK32" s="7">
        <f t="shared" si="2"/>
        <v>0.18693596978845631</v>
      </c>
      <c r="BL32" s="7">
        <f t="shared" si="2"/>
        <v>0.14613588994476942</v>
      </c>
      <c r="BM32" s="7">
        <f t="shared" si="2"/>
        <v>0.11018429293770678</v>
      </c>
      <c r="BN32" s="7">
        <f t="shared" si="2"/>
        <v>7.9703225387389706E-2</v>
      </c>
      <c r="BO32" s="7">
        <f t="shared" si="2"/>
        <v>5.4977075811719761E-2</v>
      </c>
      <c r="BP32" s="7">
        <f t="shared" si="2"/>
        <v>3.5909126302346613E-2</v>
      </c>
      <c r="BQ32" s="7">
        <f>EXP(-EXP($G$3+$I$3*($D$1-BQ4)))</f>
        <v>2.203272632438022E-2</v>
      </c>
      <c r="BR32" s="7">
        <f>EXP(-EXP($G$3+$I$3*($D$1-BR4)))</f>
        <v>1.2582994808545227E-2</v>
      </c>
      <c r="BS32" s="7">
        <f>EXP(-EXP($G$3+$I$3*($D$1-BS4)))</f>
        <v>6.618793365645346E-3</v>
      </c>
      <c r="BT32" s="7">
        <f>EXP(-EXP($G$3+$I$3*($D$1-BT4)))</f>
        <v>3.168165149053243E-3</v>
      </c>
    </row>
    <row r="33" spans="2:72" x14ac:dyDescent="0.35">
      <c r="B33" s="24" t="s">
        <v>36</v>
      </c>
      <c r="C33" s="24" t="s">
        <v>37</v>
      </c>
      <c r="D33" s="25">
        <f>ROUND('Vendas de Veículos'!D35*(1-'Frota Nacional 2025'!D$32),0)</f>
        <v>0</v>
      </c>
      <c r="E33" s="25">
        <f>ROUND('Vendas de Veículos'!E35*(1-'Frota Nacional 2025'!E$32),0)</f>
        <v>0</v>
      </c>
      <c r="F33" s="25">
        <f>ROUND('Vendas de Veículos'!F35*(1-'Frota Nacional 2025'!F$32),0)</f>
        <v>0</v>
      </c>
      <c r="G33" s="25">
        <f>ROUND('Vendas de Veículos'!G35*(1-'Frota Nacional 2025'!G$32),0)</f>
        <v>0</v>
      </c>
      <c r="H33" s="25">
        <f>ROUND('Vendas de Veículos'!H35*(1-'Frota Nacional 2025'!H$32),0)</f>
        <v>0</v>
      </c>
      <c r="I33" s="25">
        <f>ROUND('Vendas de Veículos'!I35*(1-'Frota Nacional 2025'!I$32),0)</f>
        <v>0</v>
      </c>
      <c r="J33" s="25">
        <f>ROUND('Vendas de Veículos'!J35*(1-'Frota Nacional 2025'!J$32),0)</f>
        <v>0</v>
      </c>
      <c r="K33" s="25">
        <f>ROUND('Vendas de Veículos'!K35*(1-'Frota Nacional 2025'!K$32),0)</f>
        <v>0</v>
      </c>
      <c r="L33" s="25">
        <f>ROUND('Vendas de Veículos'!L35*(1-'Frota Nacional 2025'!L$32),0)</f>
        <v>0</v>
      </c>
      <c r="M33" s="25">
        <f>ROUND('Vendas de Veículos'!M35*(1-'Frota Nacional 2025'!M$32),0)</f>
        <v>0</v>
      </c>
      <c r="N33" s="25">
        <f>ROUND('Vendas de Veículos'!N35*(1-'Frota Nacional 2025'!N$32),0)</f>
        <v>0</v>
      </c>
      <c r="O33" s="25">
        <f>ROUND('Vendas de Veículos'!O35*(1-'Frota Nacional 2025'!O$32),0)</f>
        <v>0</v>
      </c>
      <c r="P33" s="25">
        <f>ROUND('Vendas de Veículos'!P35*(1-'Frota Nacional 2025'!P$32),0)</f>
        <v>0</v>
      </c>
      <c r="Q33" s="25">
        <f>ROUND('Vendas de Veículos'!Q35*(1-'Frota Nacional 2025'!Q$32),0)</f>
        <v>0</v>
      </c>
      <c r="R33" s="25">
        <f>ROUND('Vendas de Veículos'!R35*(1-'Frota Nacional 2025'!R$32),0)</f>
        <v>0</v>
      </c>
      <c r="S33" s="25">
        <f>ROUND('Vendas de Veículos'!S35*(1-'Frota Nacional 2025'!S$32),0)</f>
        <v>0</v>
      </c>
      <c r="T33" s="25">
        <f>ROUND('Vendas de Veículos'!T35*(1-'Frota Nacional 2025'!T$32),0)</f>
        <v>0</v>
      </c>
      <c r="U33" s="25">
        <f>ROUND('Vendas de Veículos'!U35*(1-'Frota Nacional 2025'!U$32),0)</f>
        <v>0</v>
      </c>
      <c r="V33" s="25">
        <f>ROUND('Vendas de Veículos'!V35*(1-'Frota Nacional 2025'!V$32),0)</f>
        <v>0</v>
      </c>
      <c r="W33" s="25">
        <f>ROUND('Vendas de Veículos'!W35*(1-'Frota Nacional 2025'!W$32),0)</f>
        <v>17</v>
      </c>
      <c r="X33" s="25">
        <f>ROUND('Vendas de Veículos'!X35*(1-'Frota Nacional 2025'!X$32),0)</f>
        <v>238</v>
      </c>
      <c r="Y33" s="25">
        <f>ROUND('Vendas de Veículos'!Y35*(1-'Frota Nacional 2025'!Y$32),0)</f>
        <v>295</v>
      </c>
      <c r="Z33" s="25">
        <f>ROUND('Vendas de Veículos'!Z35*(1-'Frota Nacional 2025'!Z$32),0)</f>
        <v>549</v>
      </c>
      <c r="AA33" s="25">
        <f>ROUND('Vendas de Veículos'!AA35*(1-'Frota Nacional 2025'!AA$32),0)</f>
        <v>942</v>
      </c>
      <c r="AB33" s="25">
        <f>ROUND('Vendas de Veículos'!AB35*(1-'Frota Nacional 2025'!AB$32),0)</f>
        <v>1579</v>
      </c>
      <c r="AC33" s="25">
        <f>ROUND('Vendas de Veículos'!AC35*(1-'Frota Nacional 2025'!AC$32),0)</f>
        <v>2620</v>
      </c>
      <c r="AD33" s="25">
        <f>ROUND('Vendas de Veículos'!AD35*(1-'Frota Nacional 2025'!AD$32),0)</f>
        <v>3408</v>
      </c>
      <c r="AE33" s="25">
        <f>ROUND('Vendas de Veículos'!AE35*(1-'Frota Nacional 2025'!AE$32),0)</f>
        <v>2687</v>
      </c>
      <c r="AF33" s="25">
        <f>ROUND('Vendas de Veículos'!AF35*(1-'Frota Nacional 2025'!AF$32),0)</f>
        <v>2763</v>
      </c>
      <c r="AG33" s="25">
        <f>ROUND('Vendas de Veículos'!AG35*(1-'Frota Nacional 2025'!AG$32),0)</f>
        <v>3124</v>
      </c>
      <c r="AH33" s="25">
        <f>ROUND('Vendas de Veículos'!AH35*(1-'Frota Nacional 2025'!AH$32),0)</f>
        <v>4081</v>
      </c>
      <c r="AI33" s="25">
        <f>ROUND('Vendas de Veículos'!AI35*(1-'Frota Nacional 2025'!AI$32),0)</f>
        <v>4893</v>
      </c>
      <c r="AJ33" s="25">
        <f>ROUND('Vendas de Veículos'!AJ35*(1-'Frota Nacional 2025'!AJ$32),0)</f>
        <v>5717</v>
      </c>
      <c r="AK33" s="25">
        <f>ROUND('Vendas de Veículos'!AK35*(1-'Frota Nacional 2025'!AK$32),0)</f>
        <v>5728</v>
      </c>
      <c r="AL33" s="25">
        <f>ROUND('Vendas de Veículos'!AL35*(1-'Frota Nacional 2025'!AL$32),0)</f>
        <v>5105</v>
      </c>
      <c r="AM33" s="25">
        <f>ROUND('Vendas de Veículos'!AM35*(1-'Frota Nacional 2025'!AM$32),0)</f>
        <v>7596</v>
      </c>
      <c r="AN33" s="25">
        <f>ROUND('Vendas de Veículos'!AN35*(1-'Frota Nacional 2025'!AN$32),0)</f>
        <v>4779</v>
      </c>
      <c r="AO33" s="25">
        <f>ROUND('Vendas de Veículos'!AO35*(1-'Frota Nacional 2025'!AO$32),0)</f>
        <v>10047</v>
      </c>
      <c r="AP33" s="25">
        <f>ROUND('Vendas de Veículos'!AP35*(1-'Frota Nacional 2025'!AP$32),0)</f>
        <v>18754</v>
      </c>
      <c r="AQ33" s="25">
        <f>ROUND('Vendas de Veículos'!AQ35*(1-'Frota Nacional 2025'!AQ$32),0)</f>
        <v>29677</v>
      </c>
      <c r="AR33" s="25">
        <f>ROUND('Vendas de Veículos'!AR35*(1-'Frota Nacional 2025'!AR$32),0)</f>
        <v>43233</v>
      </c>
      <c r="AS33" s="25">
        <f>ROUND('Vendas de Veículos'!AS35*(1-'Frota Nacional 2025'!AS$32),0)</f>
        <v>59896</v>
      </c>
      <c r="AT33" s="25">
        <f>ROUND('Vendas de Veículos'!AT35*(1-'Frota Nacional 2025'!AT$32),0)</f>
        <v>80869</v>
      </c>
      <c r="AU33" s="25">
        <f>ROUND('Vendas de Veículos'!AU35*(1-'Frota Nacional 2025'!AU$32),0)</f>
        <v>106264</v>
      </c>
      <c r="AV33" s="25">
        <f>ROUND('Vendas de Veículos'!AV35*(1-'Frota Nacional 2025'!AV$32),0)</f>
        <v>136773</v>
      </c>
      <c r="AW33" s="25">
        <f>ROUND('Vendas de Veículos'!AW35*(1-'Frota Nacional 2025'!AW$32),0)</f>
        <v>173151</v>
      </c>
      <c r="AX33" s="25">
        <f>ROUND('Vendas de Veículos'!AX35*(1-'Frota Nacional 2025'!AX$32),0)</f>
        <v>203139</v>
      </c>
      <c r="AY33" s="25">
        <f>ROUND('Vendas de Veículos'!AY35*(1-'Frota Nacional 2025'!AY$32),0)</f>
        <v>243019</v>
      </c>
      <c r="AZ33" s="25">
        <f>ROUND('Vendas de Veículos'!AZ35*(1-'Frota Nacional 2025'!AZ$32),0)</f>
        <v>312567</v>
      </c>
      <c r="BA33" s="25">
        <f>ROUND('Vendas de Veículos'!BA35*(1-'Frota Nacional 2025'!BA$32),0)</f>
        <v>440710</v>
      </c>
      <c r="BB33" s="25">
        <f>ROUND('Vendas de Veículos'!BB35*(1-'Frota Nacional 2025'!BB$32),0)</f>
        <v>655064</v>
      </c>
      <c r="BC33" s="25">
        <f>ROUND('Vendas de Veículos'!BC35*(1-'Frota Nacional 2025'!BC$32),0)</f>
        <v>826166</v>
      </c>
      <c r="BD33" s="25">
        <f>ROUND('Vendas de Veículos'!BD35*(1-'Frota Nacional 2025'!BD$32),0)</f>
        <v>763224</v>
      </c>
      <c r="BE33" s="25">
        <f>ROUND('Vendas de Veículos'!BE35*(1-'Frota Nacional 2025'!BE$32),0)</f>
        <v>941068</v>
      </c>
      <c r="BF33" s="25">
        <f>ROUND('Vendas de Veículos'!BF35*(1-'Frota Nacional 2025'!BF$32),0)</f>
        <v>1107263</v>
      </c>
      <c r="BG33" s="25">
        <f>ROUND('Vendas de Veículos'!BG35*(1-'Frota Nacional 2025'!BG$32),0)</f>
        <v>1016359</v>
      </c>
      <c r="BH33" s="25">
        <f>ROUND('Vendas de Veículos'!BH35*(1-'Frota Nacional 2025'!BH$32),0)</f>
        <v>1017010</v>
      </c>
      <c r="BI33" s="25">
        <f>ROUND('Vendas de Veículos'!BI35*(1-'Frota Nacional 2025'!BI$32),0)</f>
        <v>1030183</v>
      </c>
      <c r="BJ33" s="25">
        <f>ROUND('Vendas de Veículos'!BJ35*(1-'Frota Nacional 2025'!BJ$32),0)</f>
        <v>940850</v>
      </c>
      <c r="BK33" s="25">
        <f>ROUND('Vendas de Veículos'!BK35*(1-'Frota Nacional 2025'!BK$32),0)</f>
        <v>731589</v>
      </c>
      <c r="BL33" s="25">
        <f>ROUND('Vendas de Veículos'!BL35*(1-'Frota Nacional 2025'!BL$32),0)</f>
        <v>726649</v>
      </c>
      <c r="BM33" s="25">
        <f>ROUND('Vendas de Veículos'!BM35*(1-'Frota Nacional 2025'!BM$32),0)</f>
        <v>836523</v>
      </c>
      <c r="BN33" s="25">
        <f>ROUND('Vendas de Veículos'!BN35*(1-'Frota Nacional 2025'!BN$32),0)</f>
        <v>991375</v>
      </c>
      <c r="BO33" s="25">
        <f>ROUND('Vendas de Veículos'!BO35*(1-'Frota Nacional 2025'!BO$32),0)</f>
        <v>864844</v>
      </c>
      <c r="BP33" s="25">
        <f>ROUND('Vendas de Veículos'!BP35*(1-'Frota Nacional 2025'!BP$32),0)</f>
        <v>1115237</v>
      </c>
      <c r="BQ33" s="25">
        <f>ROUND('Vendas de Veículos'!BQ35*(1-'Frota Nacional 2025'!BQ$32),0)</f>
        <v>1331934</v>
      </c>
      <c r="BR33" s="25">
        <f>ROUND('Vendas de Veículos'!BR35*(1-'Frota Nacional 2025'!BR$32),0)</f>
        <v>1385148</v>
      </c>
      <c r="BS33" s="25">
        <f>ROUND('Vendas de Veículos'!BS35*(1-'Frota Nacional 2025'!BS$32),0)</f>
        <v>1435320</v>
      </c>
      <c r="BT33" s="25">
        <f>ROUND('Vendas de Veículos'!BT35*(1-'Frota Nacional 2025'!BT$32),0)</f>
        <v>1483515</v>
      </c>
    </row>
    <row r="34" spans="2:72" x14ac:dyDescent="0.35">
      <c r="B34" s="24" t="s">
        <v>36</v>
      </c>
      <c r="C34" s="24" t="s">
        <v>10</v>
      </c>
      <c r="D34" s="26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>
        <f>ROUND('Vendas de Veículos'!W36*(1-'Frota Nacional 2025'!W$32),0)</f>
        <v>17</v>
      </c>
      <c r="X34" s="25">
        <f>ROUND('Vendas de Veículos'!X36*(1-'Frota Nacional 2025'!X$32),0)</f>
        <v>238</v>
      </c>
      <c r="Y34" s="25">
        <f>ROUND('Vendas de Veículos'!Y36*(1-'Frota Nacional 2025'!Y$32),0)</f>
        <v>295</v>
      </c>
      <c r="Z34" s="25">
        <f>ROUND('Vendas de Veículos'!Z36*(1-'Frota Nacional 2025'!Z$32),0)</f>
        <v>549</v>
      </c>
      <c r="AA34" s="25">
        <f>ROUND('Vendas de Veículos'!AA36*(1-'Frota Nacional 2025'!AA$32),0)</f>
        <v>942</v>
      </c>
      <c r="AB34" s="25">
        <f>ROUND('Vendas de Veículos'!AB36*(1-'Frota Nacional 2025'!AB$32),0)</f>
        <v>1579</v>
      </c>
      <c r="AC34" s="25">
        <f>ROUND('Vendas de Veículos'!AC36*(1-'Frota Nacional 2025'!AC$32),0)</f>
        <v>2620</v>
      </c>
      <c r="AD34" s="25">
        <f>ROUND('Vendas de Veículos'!AD36*(1-'Frota Nacional 2025'!AD$32),0)</f>
        <v>3408</v>
      </c>
      <c r="AE34" s="25">
        <f>ROUND('Vendas de Veículos'!AE36*(1-'Frota Nacional 2025'!AE$32),0)</f>
        <v>2687</v>
      </c>
      <c r="AF34" s="25">
        <f>ROUND('Vendas de Veículos'!AF36*(1-'Frota Nacional 2025'!AF$32),0)</f>
        <v>2763</v>
      </c>
      <c r="AG34" s="25">
        <f>ROUND('Vendas de Veículos'!AG36*(1-'Frota Nacional 2025'!AG$32),0)</f>
        <v>3124</v>
      </c>
      <c r="AH34" s="25">
        <f>ROUND('Vendas de Veículos'!AH36*(1-'Frota Nacional 2025'!AH$32),0)</f>
        <v>4081</v>
      </c>
      <c r="AI34" s="25">
        <f>ROUND('Vendas de Veículos'!AI36*(1-'Frota Nacional 2025'!AI$32),0)</f>
        <v>4893</v>
      </c>
      <c r="AJ34" s="25">
        <f>ROUND('Vendas de Veículos'!AJ36*(1-'Frota Nacional 2025'!AJ$32),0)</f>
        <v>5717</v>
      </c>
      <c r="AK34" s="25">
        <f>ROUND('Vendas de Veículos'!AK36*(1-'Frota Nacional 2025'!AK$32),0)</f>
        <v>5728</v>
      </c>
      <c r="AL34" s="25">
        <f>ROUND('Vendas de Veículos'!AL36*(1-'Frota Nacional 2025'!AL$32),0)</f>
        <v>5105</v>
      </c>
      <c r="AM34" s="25">
        <f>ROUND('Vendas de Veículos'!AM36*(1-'Frota Nacional 2025'!AM$32),0)</f>
        <v>7596</v>
      </c>
      <c r="AN34" s="25">
        <f>ROUND('Vendas de Veículos'!AN36*(1-'Frota Nacional 2025'!AN$32),0)</f>
        <v>4779</v>
      </c>
      <c r="AO34" s="25">
        <f>ROUND('Vendas de Veículos'!AO36*(1-'Frota Nacional 2025'!AO$32),0)</f>
        <v>10047</v>
      </c>
      <c r="AP34" s="25">
        <f>ROUND('Vendas de Veículos'!AP36*(1-'Frota Nacional 2025'!AP$32),0)</f>
        <v>18754</v>
      </c>
      <c r="AQ34" s="25">
        <f>ROUND('Vendas de Veículos'!AQ36*(1-'Frota Nacional 2025'!AQ$32),0)</f>
        <v>29677</v>
      </c>
      <c r="AR34" s="25">
        <f>ROUND('Vendas de Veículos'!AR36*(1-'Frota Nacional 2025'!AR$32),0)</f>
        <v>43233</v>
      </c>
      <c r="AS34" s="25">
        <f>ROUND('Vendas de Veículos'!AS36*(1-'Frota Nacional 2025'!AS$32),0)</f>
        <v>59896</v>
      </c>
      <c r="AT34" s="25">
        <f>ROUND('Vendas de Veículos'!AT36*(1-'Frota Nacional 2025'!AT$32),0)</f>
        <v>80869</v>
      </c>
      <c r="AU34" s="25">
        <f>ROUND('Vendas de Veículos'!AU36*(1-'Frota Nacional 2025'!AU$32),0)</f>
        <v>106264</v>
      </c>
      <c r="AV34" s="25">
        <f>ROUND('Vendas de Veículos'!AV36*(1-'Frota Nacional 2025'!AV$32),0)</f>
        <v>136773</v>
      </c>
      <c r="AW34" s="25">
        <f>ROUND('Vendas de Veículos'!AW36*(1-'Frota Nacional 2025'!AW$32),0)</f>
        <v>173151</v>
      </c>
      <c r="AX34" s="25">
        <f>ROUND('Vendas de Veículos'!AX36*(1-'Frota Nacional 2025'!AX$32),0)</f>
        <v>203139</v>
      </c>
      <c r="AY34" s="25">
        <f>ROUND('Vendas de Veículos'!AY36*(1-'Frota Nacional 2025'!AY$32),0)</f>
        <v>243019</v>
      </c>
      <c r="AZ34" s="25">
        <f>ROUND('Vendas de Veículos'!AZ36*(1-'Frota Nacional 2025'!AZ$32),0)</f>
        <v>312567</v>
      </c>
      <c r="BA34" s="25">
        <f>ROUND('Vendas de Veículos'!BA36*(1-'Frota Nacional 2025'!BA$32),0)</f>
        <v>440710</v>
      </c>
      <c r="BB34" s="25">
        <f>ROUND('Vendas de Veículos'!BB36*(1-'Frota Nacional 2025'!BB$32),0)</f>
        <v>655064</v>
      </c>
      <c r="BC34" s="25">
        <f>ROUND('Vendas de Veículos'!BC36*(1-'Frota Nacional 2025'!BC$32),0)</f>
        <v>826166</v>
      </c>
      <c r="BD34" s="25">
        <f>ROUND('Vendas de Veículos'!BD36*(1-'Frota Nacional 2025'!BD$32),0)</f>
        <v>686901</v>
      </c>
      <c r="BE34" s="25">
        <f>ROUND('Vendas de Veículos'!BE36*(1-'Frota Nacional 2025'!BE$32),0)</f>
        <v>752855</v>
      </c>
      <c r="BF34" s="25">
        <f>ROUND('Vendas de Veículos'!BF36*(1-'Frota Nacional 2025'!BF$32),0)</f>
        <v>775084</v>
      </c>
      <c r="BG34" s="25">
        <f>ROUND('Vendas de Veículos'!BG36*(1-'Frota Nacional 2025'!BG$32),0)</f>
        <v>609816</v>
      </c>
      <c r="BH34" s="25">
        <f>ROUND('Vendas de Veículos'!BH36*(1-'Frota Nacional 2025'!BH$32),0)</f>
        <v>479756</v>
      </c>
      <c r="BI34" s="25">
        <f>ROUND('Vendas de Veículos'!BI36*(1-'Frota Nacional 2025'!BI$32),0)</f>
        <v>485970</v>
      </c>
      <c r="BJ34" s="25">
        <f>ROUND('Vendas de Veículos'!BJ36*(1-'Frota Nacional 2025'!BJ$32),0)</f>
        <v>443640</v>
      </c>
      <c r="BK34" s="25">
        <f>ROUND('Vendas de Veículos'!BK36*(1-'Frota Nacional 2025'!BK$32),0)</f>
        <v>344821</v>
      </c>
      <c r="BL34" s="25">
        <f>ROUND('Vendas de Veículos'!BL36*(1-'Frota Nacional 2025'!BL$32),0)</f>
        <v>342784</v>
      </c>
      <c r="BM34" s="25">
        <f>ROUND('Vendas de Veículos'!BM36*(1-'Frota Nacional 2025'!BM$32),0)</f>
        <v>393241</v>
      </c>
      <c r="BN34" s="25">
        <f>ROUND('Vendas de Veículos'!BN36*(1-'Frota Nacional 2025'!BN$32),0)</f>
        <v>446118</v>
      </c>
      <c r="BO34" s="25">
        <f>ROUND('Vendas de Veículos'!BO36*(1-'Frota Nacional 2025'!BO$32),0)</f>
        <v>363235</v>
      </c>
      <c r="BP34" s="25">
        <f>ROUND('Vendas de Veículos'!BP36*(1-'Frota Nacional 2025'!BP$32),0)</f>
        <v>428302</v>
      </c>
      <c r="BQ34" s="25">
        <f>ROUND('Vendas de Veículos'!BQ36*(1-'Frota Nacional 2025'!BQ$32),0)</f>
        <v>511523</v>
      </c>
      <c r="BR34" s="25">
        <f>ROUND('Vendas de Veículos'!BR36*(1-'Frota Nacional 2025'!BR$32),0)</f>
        <v>529126</v>
      </c>
      <c r="BS34" s="25">
        <f>ROUND('Vendas de Veículos'!BS36*(1-'Frota Nacional 2025'!BS$32),0)</f>
        <v>546857</v>
      </c>
      <c r="BT34" s="25">
        <f>ROUND('Vendas de Veículos'!BT36*(1-'Frota Nacional 2025'!BT$32),0)</f>
        <v>563736</v>
      </c>
    </row>
    <row r="35" spans="2:72" x14ac:dyDescent="0.35">
      <c r="B35" s="24" t="s">
        <v>36</v>
      </c>
      <c r="C35" s="24" t="s">
        <v>38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>
        <f>ROUND('Vendas de Veículos'!W37*(1-'Frota Nacional 2025'!W$32),0)</f>
        <v>0</v>
      </c>
      <c r="X35" s="25">
        <f>ROUND('Vendas de Veículos'!X37*(1-'Frota Nacional 2025'!X$32),0)</f>
        <v>0</v>
      </c>
      <c r="Y35" s="25">
        <f>ROUND('Vendas de Veículos'!Y37*(1-'Frota Nacional 2025'!Y$32),0)</f>
        <v>0</v>
      </c>
      <c r="Z35" s="25">
        <f>ROUND('Vendas de Veículos'!Z37*(1-'Frota Nacional 2025'!Z$32),0)</f>
        <v>0</v>
      </c>
      <c r="AA35" s="25">
        <f>ROUND('Vendas de Veículos'!AA37*(1-'Frota Nacional 2025'!AA$32),0)</f>
        <v>0</v>
      </c>
      <c r="AB35" s="25">
        <f>ROUND('Vendas de Veículos'!AB37*(1-'Frota Nacional 2025'!AB$32),0)</f>
        <v>0</v>
      </c>
      <c r="AC35" s="25">
        <f>ROUND('Vendas de Veículos'!AC37*(1-'Frota Nacional 2025'!AC$32),0)</f>
        <v>0</v>
      </c>
      <c r="AD35" s="25">
        <f>ROUND('Vendas de Veículos'!AD37*(1-'Frota Nacional 2025'!AD$32),0)</f>
        <v>0</v>
      </c>
      <c r="AE35" s="25">
        <f>ROUND('Vendas de Veículos'!AE37*(1-'Frota Nacional 2025'!AE$32),0)</f>
        <v>0</v>
      </c>
      <c r="AF35" s="25">
        <f>ROUND('Vendas de Veículos'!AF37*(1-'Frota Nacional 2025'!AF$32),0)</f>
        <v>0</v>
      </c>
      <c r="AG35" s="25">
        <f>ROUND('Vendas de Veículos'!AG37*(1-'Frota Nacional 2025'!AG$32),0)</f>
        <v>0</v>
      </c>
      <c r="AH35" s="25">
        <f>ROUND('Vendas de Veículos'!AH37*(1-'Frota Nacional 2025'!AH$32),0)</f>
        <v>0</v>
      </c>
      <c r="AI35" s="25">
        <f>ROUND('Vendas de Veículos'!AI37*(1-'Frota Nacional 2025'!AI$32),0)</f>
        <v>0</v>
      </c>
      <c r="AJ35" s="25">
        <f>ROUND('Vendas de Veículos'!AJ37*(1-'Frota Nacional 2025'!AJ$32),0)</f>
        <v>0</v>
      </c>
      <c r="AK35" s="25">
        <f>ROUND('Vendas de Veículos'!AK37*(1-'Frota Nacional 2025'!AK$32),0)</f>
        <v>0</v>
      </c>
      <c r="AL35" s="25">
        <f>ROUND('Vendas de Veículos'!AL37*(1-'Frota Nacional 2025'!AL$32),0)</f>
        <v>0</v>
      </c>
      <c r="AM35" s="25">
        <f>ROUND('Vendas de Veículos'!AM37*(1-'Frota Nacional 2025'!AM$32),0)</f>
        <v>0</v>
      </c>
      <c r="AN35" s="25">
        <f>ROUND('Vendas de Veículos'!AN37*(1-'Frota Nacional 2025'!AN$32),0)</f>
        <v>0</v>
      </c>
      <c r="AO35" s="25">
        <f>ROUND('Vendas de Veículos'!AO37*(1-'Frota Nacional 2025'!AO$32),0)</f>
        <v>0</v>
      </c>
      <c r="AP35" s="25">
        <f>ROUND('Vendas de Veículos'!AP37*(1-'Frota Nacional 2025'!AP$32),0)</f>
        <v>0</v>
      </c>
      <c r="AQ35" s="25">
        <f>ROUND('Vendas de Veículos'!AQ37*(1-'Frota Nacional 2025'!AQ$32),0)</f>
        <v>0</v>
      </c>
      <c r="AR35" s="25">
        <f>ROUND('Vendas de Veículos'!AR37*(1-'Frota Nacional 2025'!AR$32),0)</f>
        <v>0</v>
      </c>
      <c r="AS35" s="25">
        <f>ROUND('Vendas de Veículos'!AS37*(1-'Frota Nacional 2025'!AS$32),0)</f>
        <v>0</v>
      </c>
      <c r="AT35" s="25">
        <f>ROUND('Vendas de Veículos'!AT37*(1-'Frota Nacional 2025'!AT$32),0)</f>
        <v>0</v>
      </c>
      <c r="AU35" s="25">
        <f>ROUND('Vendas de Veículos'!AU37*(1-'Frota Nacional 2025'!AU$32),0)</f>
        <v>0</v>
      </c>
      <c r="AV35" s="25">
        <f>ROUND('Vendas de Veículos'!AV37*(1-'Frota Nacional 2025'!AV$32),0)</f>
        <v>0</v>
      </c>
      <c r="AW35" s="25">
        <f>ROUND('Vendas de Veículos'!AW37*(1-'Frota Nacional 2025'!AW$32),0)</f>
        <v>0</v>
      </c>
      <c r="AX35" s="25">
        <f>ROUND('Vendas de Veículos'!AX37*(1-'Frota Nacional 2025'!AX$32),0)</f>
        <v>0</v>
      </c>
      <c r="AY35" s="25">
        <f>ROUND('Vendas de Veículos'!AY37*(1-'Frota Nacional 2025'!AY$32),0)</f>
        <v>0</v>
      </c>
      <c r="AZ35" s="25">
        <f>ROUND('Vendas de Veículos'!AZ37*(1-'Frota Nacional 2025'!AZ$32),0)</f>
        <v>0</v>
      </c>
      <c r="BA35" s="25">
        <f>ROUND('Vendas de Veículos'!BA37*(1-'Frota Nacional 2025'!BA$32),0)</f>
        <v>0</v>
      </c>
      <c r="BB35" s="25">
        <f>ROUND('Vendas de Veículos'!BB37*(1-'Frota Nacional 2025'!BB$32),0)</f>
        <v>0</v>
      </c>
      <c r="BC35" s="25">
        <f>ROUND('Vendas de Veículos'!BC37*(1-'Frota Nacional 2025'!BC$32),0)</f>
        <v>0</v>
      </c>
      <c r="BD35" s="25">
        <f>ROUND('Vendas de Veículos'!BD37*(1-'Frota Nacional 2025'!BD$32),0)</f>
        <v>76246</v>
      </c>
      <c r="BE35" s="25">
        <f>ROUND('Vendas de Veículos'!BE37*(1-'Frota Nacional 2025'!BE$32),0)</f>
        <v>188120</v>
      </c>
      <c r="BF35" s="25">
        <f>ROUND('Vendas de Veículos'!BF37*(1-'Frota Nacional 2025'!BF$32),0)</f>
        <v>332068</v>
      </c>
      <c r="BG35" s="25">
        <f>ROUND('Vendas de Veículos'!BG37*(1-'Frota Nacional 2025'!BG$32),0)</f>
        <v>406442</v>
      </c>
      <c r="BH35" s="25">
        <f>ROUND('Vendas de Veículos'!BH37*(1-'Frota Nacional 2025'!BH$32),0)</f>
        <v>537022</v>
      </c>
      <c r="BI35" s="25">
        <f>ROUND('Vendas de Veículos'!BI37*(1-'Frota Nacional 2025'!BI$32),0)</f>
        <v>543978</v>
      </c>
      <c r="BJ35" s="25">
        <f>ROUND('Vendas de Veículos'!BJ37*(1-'Frota Nacional 2025'!BJ$32),0)</f>
        <v>496807</v>
      </c>
      <c r="BK35" s="25">
        <f>ROUND('Vendas de Veículos'!BK37*(1-'Frota Nacional 2025'!BK$32),0)</f>
        <v>386309</v>
      </c>
      <c r="BL35" s="25">
        <f>ROUND('Vendas de Veículos'!BL37*(1-'Frota Nacional 2025'!BL$32),0)</f>
        <v>383264</v>
      </c>
      <c r="BM35" s="25">
        <f>ROUND('Vendas de Veículos'!BM37*(1-'Frota Nacional 2025'!BM$32),0)</f>
        <v>442392</v>
      </c>
      <c r="BN35" s="25">
        <f>ROUND('Vendas de Veículos'!BN37*(1-'Frota Nacional 2025'!BN$32),0)</f>
        <v>544067</v>
      </c>
      <c r="BO35" s="25">
        <f>ROUND('Vendas de Veículos'!BO37*(1-'Frota Nacional 2025'!BO$32),0)</f>
        <v>500485</v>
      </c>
      <c r="BP35" s="25">
        <f>ROUND('Vendas de Veículos'!BP37*(1-'Frota Nacional 2025'!BP$32),0)</f>
        <v>685371</v>
      </c>
      <c r="BQ35" s="25">
        <f>ROUND('Vendas de Veículos'!BQ37*(1-'Frota Nacional 2025'!BQ$32),0)</f>
        <v>818543</v>
      </c>
      <c r="BR35" s="25">
        <f>ROUND('Vendas de Veículos'!BR37*(1-'Frota Nacional 2025'!BR$32),0)</f>
        <v>849788</v>
      </c>
      <c r="BS35" s="25">
        <f>ROUND('Vendas de Veículos'!BS37*(1-'Frota Nacional 2025'!BS$32),0)</f>
        <v>879419</v>
      </c>
      <c r="BT35" s="25">
        <f>ROUND('Vendas de Veículos'!BT37*(1-'Frota Nacional 2025'!BT$32),0)</f>
        <v>906428</v>
      </c>
    </row>
    <row r="36" spans="2:72" x14ac:dyDescent="0.35">
      <c r="B36" s="24" t="s">
        <v>36</v>
      </c>
      <c r="C36" s="24" t="s">
        <v>39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>
        <f>ROUND('Vendas de Veículos'!W38*(1-'Frota Nacional 2025'!W$32),0)</f>
        <v>0</v>
      </c>
      <c r="X36" s="25">
        <f>ROUND('Vendas de Veículos'!X38*(1-'Frota Nacional 2025'!X$32),0)</f>
        <v>0</v>
      </c>
      <c r="Y36" s="25">
        <f>ROUND('Vendas de Veículos'!Y38*(1-'Frota Nacional 2025'!Y$32),0)</f>
        <v>0</v>
      </c>
      <c r="Z36" s="25">
        <f>ROUND('Vendas de Veículos'!Z38*(1-'Frota Nacional 2025'!Z$32),0)</f>
        <v>0</v>
      </c>
      <c r="AA36" s="25">
        <f>ROUND('Vendas de Veículos'!AA38*(1-'Frota Nacional 2025'!AA$32),0)</f>
        <v>0</v>
      </c>
      <c r="AB36" s="25">
        <f>ROUND('Vendas de Veículos'!AB38*(1-'Frota Nacional 2025'!AB$32),0)</f>
        <v>0</v>
      </c>
      <c r="AC36" s="25">
        <f>ROUND('Vendas de Veículos'!AC38*(1-'Frota Nacional 2025'!AC$32),0)</f>
        <v>0</v>
      </c>
      <c r="AD36" s="25">
        <f>ROUND('Vendas de Veículos'!AD38*(1-'Frota Nacional 2025'!AD$32),0)</f>
        <v>0</v>
      </c>
      <c r="AE36" s="25">
        <f>ROUND('Vendas de Veículos'!AE38*(1-'Frota Nacional 2025'!AE$32),0)</f>
        <v>0</v>
      </c>
      <c r="AF36" s="25">
        <f>ROUND('Vendas de Veículos'!AF38*(1-'Frota Nacional 2025'!AF$32),0)</f>
        <v>0</v>
      </c>
      <c r="AG36" s="25">
        <f>ROUND('Vendas de Veículos'!AG38*(1-'Frota Nacional 2025'!AG$32),0)</f>
        <v>0</v>
      </c>
      <c r="AH36" s="25">
        <f>ROUND('Vendas de Veículos'!AH38*(1-'Frota Nacional 2025'!AH$32),0)</f>
        <v>0</v>
      </c>
      <c r="AI36" s="25">
        <f>ROUND('Vendas de Veículos'!AI38*(1-'Frota Nacional 2025'!AI$32),0)</f>
        <v>0</v>
      </c>
      <c r="AJ36" s="25">
        <f>ROUND('Vendas de Veículos'!AJ38*(1-'Frota Nacional 2025'!AJ$32),0)</f>
        <v>0</v>
      </c>
      <c r="AK36" s="25">
        <f>ROUND('Vendas de Veículos'!AK38*(1-'Frota Nacional 2025'!AK$32),0)</f>
        <v>0</v>
      </c>
      <c r="AL36" s="25">
        <f>ROUND('Vendas de Veículos'!AL38*(1-'Frota Nacional 2025'!AL$32),0)</f>
        <v>0</v>
      </c>
      <c r="AM36" s="25">
        <f>ROUND('Vendas de Veículos'!AM38*(1-'Frota Nacional 2025'!AM$32),0)</f>
        <v>0</v>
      </c>
      <c r="AN36" s="25">
        <f>ROUND('Vendas de Veículos'!AN38*(1-'Frota Nacional 2025'!AN$32),0)</f>
        <v>0</v>
      </c>
      <c r="AO36" s="25">
        <f>ROUND('Vendas de Veículos'!AO38*(1-'Frota Nacional 2025'!AO$32),0)</f>
        <v>0</v>
      </c>
      <c r="AP36" s="25">
        <f>ROUND('Vendas de Veículos'!AP38*(1-'Frota Nacional 2025'!AP$32),0)</f>
        <v>0</v>
      </c>
      <c r="AQ36" s="25">
        <f>ROUND('Vendas de Veículos'!AQ38*(1-'Frota Nacional 2025'!AQ$32),0)</f>
        <v>0</v>
      </c>
      <c r="AR36" s="25">
        <f>ROUND('Vendas de Veículos'!AR38*(1-'Frota Nacional 2025'!AR$32),0)</f>
        <v>0</v>
      </c>
      <c r="AS36" s="25">
        <f>ROUND('Vendas de Veículos'!AS38*(1-'Frota Nacional 2025'!AS$32),0)</f>
        <v>0</v>
      </c>
      <c r="AT36" s="25">
        <f>ROUND('Vendas de Veículos'!AT38*(1-'Frota Nacional 2025'!AT$32),0)</f>
        <v>0</v>
      </c>
      <c r="AU36" s="25">
        <f>ROUND('Vendas de Veículos'!AU38*(1-'Frota Nacional 2025'!AU$32),0)</f>
        <v>0</v>
      </c>
      <c r="AV36" s="25">
        <f>ROUND('Vendas de Veículos'!AV38*(1-'Frota Nacional 2025'!AV$32),0)</f>
        <v>0</v>
      </c>
      <c r="AW36" s="25">
        <f>ROUND('Vendas de Veículos'!AW38*(1-'Frota Nacional 2025'!AW$32),0)</f>
        <v>0</v>
      </c>
      <c r="AX36" s="25">
        <f>ROUND('Vendas de Veículos'!AX38*(1-'Frota Nacional 2025'!AX$32),0)</f>
        <v>0</v>
      </c>
      <c r="AY36" s="25">
        <f>ROUND('Vendas de Veículos'!AY38*(1-'Frota Nacional 2025'!AY$32),0)</f>
        <v>0</v>
      </c>
      <c r="AZ36" s="25">
        <f>ROUND('Vendas de Veículos'!AZ38*(1-'Frota Nacional 2025'!AZ$32),0)</f>
        <v>0</v>
      </c>
      <c r="BA36" s="25">
        <f>ROUND('Vendas de Veículos'!BA38*(1-'Frota Nacional 2025'!BA$32),0)</f>
        <v>0</v>
      </c>
      <c r="BB36" s="25">
        <f>ROUND('Vendas de Veículos'!BB38*(1-'Frota Nacional 2025'!BB$32),0)</f>
        <v>0</v>
      </c>
      <c r="BC36" s="25">
        <f>ROUND('Vendas de Veículos'!BC38*(1-'Frota Nacional 2025'!BC$32),0)</f>
        <v>0</v>
      </c>
      <c r="BD36" s="25">
        <f>ROUND('Vendas de Veículos'!BD38*(1-'Frota Nacional 2025'!BD$32),0)</f>
        <v>76</v>
      </c>
      <c r="BE36" s="25">
        <f>ROUND('Vendas de Veículos'!BE38*(1-'Frota Nacional 2025'!BE$32),0)</f>
        <v>94</v>
      </c>
      <c r="BF36" s="25">
        <f>ROUND('Vendas de Veículos'!BF38*(1-'Frota Nacional 2025'!BF$32),0)</f>
        <v>111</v>
      </c>
      <c r="BG36" s="25">
        <f>ROUND('Vendas de Veículos'!BG38*(1-'Frota Nacional 2025'!BG$32),0)</f>
        <v>102</v>
      </c>
      <c r="BH36" s="25">
        <f>ROUND('Vendas de Veículos'!BH38*(1-'Frota Nacional 2025'!BH$32),0)</f>
        <v>232</v>
      </c>
      <c r="BI36" s="25">
        <f>ROUND('Vendas de Veículos'!BI38*(1-'Frota Nacional 2025'!BI$32),0)</f>
        <v>235</v>
      </c>
      <c r="BJ36" s="25">
        <f>ROUND('Vendas de Veículos'!BJ38*(1-'Frota Nacional 2025'!BJ$32),0)</f>
        <v>403</v>
      </c>
      <c r="BK36" s="25">
        <f>ROUND('Vendas de Veículos'!BK38*(1-'Frota Nacional 2025'!BK$32),0)</f>
        <v>459</v>
      </c>
      <c r="BL36" s="25">
        <f>ROUND('Vendas de Veículos'!BL38*(1-'Frota Nacional 2025'!BL$32),0)</f>
        <v>602</v>
      </c>
      <c r="BM36" s="25">
        <f>ROUND('Vendas de Veículos'!BM38*(1-'Frota Nacional 2025'!BM$32),0)</f>
        <v>890</v>
      </c>
      <c r="BN36" s="25">
        <f>ROUND('Vendas de Veículos'!BN38*(1-'Frota Nacional 2025'!BN$32),0)</f>
        <v>1190</v>
      </c>
      <c r="BO36" s="25">
        <f>ROUND('Vendas de Veículos'!BO38*(1-'Frota Nacional 2025'!BO$32),0)</f>
        <v>1125</v>
      </c>
      <c r="BP36" s="25">
        <f>ROUND('Vendas de Veículos'!BP38*(1-'Frota Nacional 2025'!BP$32),0)</f>
        <v>1564</v>
      </c>
      <c r="BQ36" s="25">
        <f>ROUND('Vendas de Veículos'!BQ38*(1-'Frota Nacional 2025'!BQ$32),0)</f>
        <v>1868</v>
      </c>
      <c r="BR36" s="25">
        <f>ROUND('Vendas de Veículos'!BR38*(1-'Frota Nacional 2025'!BR$32),0)</f>
        <v>6233</v>
      </c>
      <c r="BS36" s="25">
        <f>ROUND('Vendas de Veículos'!BS38*(1-'Frota Nacional 2025'!BS$32),0)</f>
        <v>9044</v>
      </c>
      <c r="BT36" s="25">
        <f>ROUND('Vendas de Veículos'!BT38*(1-'Frota Nacional 2025'!BT$32),0)</f>
        <v>13352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BU36"/>
  <sheetViews>
    <sheetView workbookViewId="0">
      <selection activeCell="G1" sqref="G1"/>
    </sheetView>
  </sheetViews>
  <sheetFormatPr defaultColWidth="9.1796875" defaultRowHeight="14.5" x14ac:dyDescent="0.35"/>
  <cols>
    <col min="1" max="1" width="3.81640625" style="8" customWidth="1"/>
    <col min="2" max="2" width="4.81640625" style="8" bestFit="1" customWidth="1"/>
    <col min="3" max="3" width="16.1796875" style="8" customWidth="1"/>
    <col min="4" max="4" width="9.453125" style="8" bestFit="1" customWidth="1"/>
    <col min="5" max="8" width="10.453125" style="8" bestFit="1" customWidth="1"/>
    <col min="9" max="9" width="11.453125" style="8" bestFit="1" customWidth="1"/>
    <col min="10" max="11" width="11.7265625" style="8" bestFit="1" customWidth="1"/>
    <col min="12" max="13" width="10.7265625" style="8" bestFit="1" customWidth="1"/>
    <col min="14" max="22" width="11.7265625" style="8" bestFit="1" customWidth="1"/>
    <col min="23" max="24" width="10.7265625" style="8" bestFit="1" customWidth="1"/>
    <col min="25" max="41" width="11.7265625" style="8" bestFit="1" customWidth="1"/>
    <col min="42" max="42" width="10.7265625" style="8" bestFit="1" customWidth="1"/>
    <col min="43" max="47" width="10.453125" style="8" bestFit="1" customWidth="1"/>
    <col min="48" max="50" width="10.7265625" style="8" bestFit="1" customWidth="1"/>
    <col min="51" max="52" width="11.7265625" style="8" bestFit="1" customWidth="1"/>
    <col min="53" max="68" width="13.453125" style="8" bestFit="1" customWidth="1"/>
    <col min="69" max="73" width="13.453125" style="8" customWidth="1"/>
    <col min="74" max="16384" width="9.1796875" style="8"/>
  </cols>
  <sheetData>
    <row r="1" spans="2:73" x14ac:dyDescent="0.35">
      <c r="B1" s="17"/>
      <c r="C1" s="20" t="s">
        <v>25</v>
      </c>
      <c r="D1" s="21">
        <v>2026</v>
      </c>
      <c r="E1" s="17"/>
      <c r="F1" s="22" t="s">
        <v>32</v>
      </c>
      <c r="G1" s="161">
        <f>'Base Curvas'!K1</f>
        <v>1.95</v>
      </c>
      <c r="H1" s="22" t="s">
        <v>33</v>
      </c>
      <c r="I1" s="162">
        <f>'Base Curvas'!M1</f>
        <v>-0.127</v>
      </c>
    </row>
    <row r="2" spans="2:73" x14ac:dyDescent="0.35">
      <c r="B2" s="17"/>
      <c r="C2" s="17"/>
      <c r="D2" s="17"/>
      <c r="E2" s="17"/>
      <c r="F2" s="22" t="s">
        <v>34</v>
      </c>
      <c r="G2" s="161">
        <f>'Base Curvas'!K2</f>
        <v>2.1</v>
      </c>
      <c r="H2" s="22" t="s">
        <v>35</v>
      </c>
      <c r="I2" s="162">
        <f>'Base Curvas'!M2</f>
        <v>-0.09</v>
      </c>
    </row>
    <row r="3" spans="2:73" x14ac:dyDescent="0.35">
      <c r="B3" s="17"/>
      <c r="C3" s="17"/>
      <c r="D3" s="17"/>
      <c r="E3" s="17"/>
      <c r="F3" s="22" t="s">
        <v>41</v>
      </c>
      <c r="G3" s="161">
        <f>'Base Curvas'!K3</f>
        <v>1.75</v>
      </c>
      <c r="H3" s="22" t="s">
        <v>42</v>
      </c>
      <c r="I3" s="162">
        <f>'Base Curvas'!M3</f>
        <v>-0.13700000000000001</v>
      </c>
    </row>
    <row r="4" spans="2:73" s="1" customFormat="1" x14ac:dyDescent="0.35">
      <c r="B4" s="2"/>
      <c r="C4" s="3"/>
      <c r="D4" s="2">
        <v>1957</v>
      </c>
      <c r="E4" s="2">
        <v>1958</v>
      </c>
      <c r="F4" s="2">
        <v>1959</v>
      </c>
      <c r="G4" s="2">
        <v>1960</v>
      </c>
      <c r="H4" s="2">
        <v>1961</v>
      </c>
      <c r="I4" s="2">
        <v>1962</v>
      </c>
      <c r="J4" s="2">
        <v>1963</v>
      </c>
      <c r="K4" s="2">
        <v>1964</v>
      </c>
      <c r="L4" s="2">
        <v>1965</v>
      </c>
      <c r="M4" s="2">
        <v>1966</v>
      </c>
      <c r="N4" s="2">
        <v>1967</v>
      </c>
      <c r="O4" s="2">
        <v>1968</v>
      </c>
      <c r="P4" s="2">
        <v>1969</v>
      </c>
      <c r="Q4" s="2">
        <v>1970</v>
      </c>
      <c r="R4" s="2">
        <v>1971</v>
      </c>
      <c r="S4" s="2">
        <v>1972</v>
      </c>
      <c r="T4" s="2">
        <v>1973</v>
      </c>
      <c r="U4" s="2">
        <v>1974</v>
      </c>
      <c r="V4" s="2">
        <v>1975</v>
      </c>
      <c r="W4" s="2">
        <v>1976</v>
      </c>
      <c r="X4" s="2">
        <v>1977</v>
      </c>
      <c r="Y4" s="2">
        <v>1978</v>
      </c>
      <c r="Z4" s="2">
        <v>1979</v>
      </c>
      <c r="AA4" s="2">
        <v>1980</v>
      </c>
      <c r="AB4" s="2">
        <v>1981</v>
      </c>
      <c r="AC4" s="2">
        <v>1982</v>
      </c>
      <c r="AD4" s="2">
        <v>1983</v>
      </c>
      <c r="AE4" s="2">
        <v>1984</v>
      </c>
      <c r="AF4" s="2">
        <v>1985</v>
      </c>
      <c r="AG4" s="2">
        <v>1986</v>
      </c>
      <c r="AH4" s="2">
        <v>1987</v>
      </c>
      <c r="AI4" s="2">
        <v>1988</v>
      </c>
      <c r="AJ4" s="2">
        <v>1989</v>
      </c>
      <c r="AK4" s="2">
        <v>1990</v>
      </c>
      <c r="AL4" s="2">
        <v>1991</v>
      </c>
      <c r="AM4" s="2">
        <v>1992</v>
      </c>
      <c r="AN4" s="2">
        <v>1993</v>
      </c>
      <c r="AO4" s="2">
        <v>1994</v>
      </c>
      <c r="AP4" s="2">
        <v>1995</v>
      </c>
      <c r="AQ4" s="2">
        <v>1996</v>
      </c>
      <c r="AR4" s="2">
        <v>1997</v>
      </c>
      <c r="AS4" s="2">
        <v>1998</v>
      </c>
      <c r="AT4" s="2">
        <v>1999</v>
      </c>
      <c r="AU4" s="2">
        <v>2000</v>
      </c>
      <c r="AV4" s="2">
        <v>2001</v>
      </c>
      <c r="AW4" s="2">
        <v>2002</v>
      </c>
      <c r="AX4" s="2">
        <v>2003</v>
      </c>
      <c r="AY4" s="2">
        <v>2004</v>
      </c>
      <c r="AZ4" s="2">
        <v>2005</v>
      </c>
      <c r="BA4" s="2">
        <v>2006</v>
      </c>
      <c r="BB4" s="2">
        <v>2007</v>
      </c>
      <c r="BC4" s="2">
        <v>2008</v>
      </c>
      <c r="BD4" s="2">
        <v>2009</v>
      </c>
      <c r="BE4" s="2">
        <v>2010</v>
      </c>
      <c r="BF4" s="2">
        <v>2011</v>
      </c>
      <c r="BG4" s="2">
        <v>2012</v>
      </c>
      <c r="BH4" s="2">
        <v>2013</v>
      </c>
      <c r="BI4" s="2">
        <v>2014</v>
      </c>
      <c r="BJ4" s="2">
        <v>2015</v>
      </c>
      <c r="BK4" s="2">
        <v>2016</v>
      </c>
      <c r="BL4" s="2">
        <v>2017</v>
      </c>
      <c r="BM4" s="2">
        <v>2018</v>
      </c>
      <c r="BN4" s="2">
        <v>2019</v>
      </c>
      <c r="BO4" s="2">
        <v>2020</v>
      </c>
      <c r="BP4" s="2">
        <v>2021</v>
      </c>
      <c r="BQ4" s="2">
        <v>2022</v>
      </c>
      <c r="BR4" s="2">
        <v>2023</v>
      </c>
      <c r="BS4" s="2">
        <v>2024</v>
      </c>
      <c r="BT4" s="2">
        <v>2025</v>
      </c>
      <c r="BU4" s="2">
        <v>2026</v>
      </c>
    </row>
    <row r="5" spans="2:73" s="1" customFormat="1" x14ac:dyDescent="0.35">
      <c r="B5" s="2"/>
      <c r="C5" s="3" t="s">
        <v>30</v>
      </c>
      <c r="D5" s="7">
        <f>EXP(-EXP($G$1+$I$1*($D$1-D4)))</f>
        <v>0.99890121432912149</v>
      </c>
      <c r="E5" s="7">
        <f t="shared" ref="E5:BP5" si="0">EXP(-EXP($G$1+$I$1*($D$1-E4)))</f>
        <v>0.99875251289617606</v>
      </c>
      <c r="F5" s="7">
        <f t="shared" si="0"/>
        <v>0.99858370159434284</v>
      </c>
      <c r="G5" s="7">
        <f t="shared" si="0"/>
        <v>0.99839206495939814</v>
      </c>
      <c r="H5" s="7">
        <f t="shared" si="0"/>
        <v>0.99817452204663693</v>
      </c>
      <c r="I5" s="7">
        <f t="shared" si="0"/>
        <v>0.9979275775849582</v>
      </c>
      <c r="J5" s="7">
        <f t="shared" si="0"/>
        <v>0.9976472667027072</v>
      </c>
      <c r="K5" s="7">
        <f t="shared" si="0"/>
        <v>0.99732909240839074</v>
      </c>
      <c r="L5" s="7">
        <f t="shared" si="0"/>
        <v>0.99696795491413681</v>
      </c>
      <c r="M5" s="7">
        <f t="shared" si="0"/>
        <v>0.99655807178602107</v>
      </c>
      <c r="N5" s="7">
        <f t="shared" si="0"/>
        <v>0.9960928877932087</v>
      </c>
      <c r="O5" s="7">
        <f t="shared" si="0"/>
        <v>0.9955649732077223</v>
      </c>
      <c r="P5" s="7">
        <f t="shared" si="0"/>
        <v>0.99496590917948902</v>
      </c>
      <c r="Q5" s="7">
        <f t="shared" si="0"/>
        <v>0.99428615867878556</v>
      </c>
      <c r="R5" s="7">
        <f t="shared" si="0"/>
        <v>0.99351492136286523</v>
      </c>
      <c r="S5" s="7">
        <f t="shared" si="0"/>
        <v>0.99263997058924403</v>
      </c>
      <c r="T5" s="7">
        <f t="shared" si="0"/>
        <v>0.99164747067030767</v>
      </c>
      <c r="U5" s="7">
        <f t="shared" si="0"/>
        <v>0.99052177235023764</v>
      </c>
      <c r="V5" s="7">
        <f t="shared" si="0"/>
        <v>0.98924518439619036</v>
      </c>
      <c r="W5" s="7">
        <f t="shared" si="0"/>
        <v>0.98779771914531234</v>
      </c>
      <c r="X5" s="7">
        <f t="shared" si="0"/>
        <v>0.98615680985629639</v>
      </c>
      <c r="Y5" s="7">
        <f t="shared" si="0"/>
        <v>0.98429699780347546</v>
      </c>
      <c r="Z5" s="7">
        <f t="shared" si="0"/>
        <v>0.98218958725509387</v>
      </c>
      <c r="AA5" s="7">
        <f t="shared" si="0"/>
        <v>0.97980226683689708</v>
      </c>
      <c r="AB5" s="7">
        <f t="shared" si="0"/>
        <v>0.9770986963506636</v>
      </c>
      <c r="AC5" s="7">
        <f t="shared" si="0"/>
        <v>0.97403805896202678</v>
      </c>
      <c r="AD5" s="7">
        <f t="shared" si="0"/>
        <v>0.97057457987731532</v>
      </c>
      <c r="AE5" s="7">
        <f t="shared" si="0"/>
        <v>0.96665701429994344</v>
      </c>
      <c r="AF5" s="7">
        <f t="shared" si="0"/>
        <v>0.96222810972160688</v>
      </c>
      <c r="AG5" s="7">
        <f t="shared" si="0"/>
        <v>0.95722405061755766</v>
      </c>
      <c r="AH5" s="7">
        <f t="shared" si="0"/>
        <v>0.95157389756332666</v>
      </c>
      <c r="AI5" s="7">
        <f t="shared" si="0"/>
        <v>0.94519903788749804</v>
      </c>
      <c r="AJ5" s="7">
        <f t="shared" si="0"/>
        <v>0.93801267146512757</v>
      </c>
      <c r="AK5" s="7">
        <f t="shared" si="0"/>
        <v>0.9299193634046875</v>
      </c>
      <c r="AL5" s="7">
        <f t="shared" si="0"/>
        <v>0.92081470546167199</v>
      </c>
      <c r="AM5" s="7">
        <f t="shared" si="0"/>
        <v>0.91058514028086823</v>
      </c>
      <c r="AN5" s="7">
        <f t="shared" si="0"/>
        <v>0.89910801722505029</v>
      </c>
      <c r="AO5" s="7">
        <f t="shared" si="0"/>
        <v>0.88625196566597997</v>
      </c>
      <c r="AP5" s="7">
        <f t="shared" si="0"/>
        <v>0.8718776910511713</v>
      </c>
      <c r="AQ5" s="7">
        <f t="shared" si="0"/>
        <v>0.85583932031884391</v>
      </c>
      <c r="AR5" s="7">
        <f t="shared" si="0"/>
        <v>0.83798644527310595</v>
      </c>
      <c r="AS5" s="7">
        <f t="shared" si="0"/>
        <v>0.81816703352082987</v>
      </c>
      <c r="AT5" s="7">
        <f t="shared" si="0"/>
        <v>0.79623139358019068</v>
      </c>
      <c r="AU5" s="7">
        <f t="shared" si="0"/>
        <v>0.77203738940403066</v>
      </c>
      <c r="AV5" s="7">
        <f t="shared" si="0"/>
        <v>0.74545709357507939</v>
      </c>
      <c r="AW5" s="7">
        <f t="shared" si="0"/>
        <v>0.71638503939153442</v>
      </c>
      <c r="AX5" s="7">
        <f t="shared" si="0"/>
        <v>0.68474816918315407</v>
      </c>
      <c r="AY5" s="7">
        <f t="shared" si="0"/>
        <v>0.65051746655651721</v>
      </c>
      <c r="AZ5" s="7">
        <f t="shared" si="0"/>
        <v>0.61372108972226069</v>
      </c>
      <c r="BA5" s="7">
        <f t="shared" si="0"/>
        <v>0.5744585782961753</v>
      </c>
      <c r="BB5" s="7">
        <f t="shared" si="0"/>
        <v>0.53291537820843737</v>
      </c>
      <c r="BC5" s="7">
        <f t="shared" si="0"/>
        <v>0.48937652020714406</v>
      </c>
      <c r="BD5" s="7">
        <f t="shared" si="0"/>
        <v>0.44423781719008598</v>
      </c>
      <c r="BE5" s="7">
        <f t="shared" si="0"/>
        <v>0.39801246356568487</v>
      </c>
      <c r="BF5" s="7">
        <f t="shared" si="0"/>
        <v>0.35133051517356745</v>
      </c>
      <c r="BG5" s="7">
        <f t="shared" si="0"/>
        <v>0.30492853746731463</v>
      </c>
      <c r="BH5" s="7">
        <f t="shared" si="0"/>
        <v>0.25962691430343204</v>
      </c>
      <c r="BI5" s="7">
        <f t="shared" si="0"/>
        <v>0.21629311547304511</v>
      </c>
      <c r="BJ5" s="7">
        <f t="shared" si="0"/>
        <v>0.17579080754688289</v>
      </c>
      <c r="BK5" s="7">
        <f t="shared" si="0"/>
        <v>0.13891712700793685</v>
      </c>
      <c r="BL5" s="7">
        <f t="shared" si="0"/>
        <v>0.10633355627958595</v>
      </c>
      <c r="BM5" s="7">
        <f t="shared" si="0"/>
        <v>7.8499147237953093E-2</v>
      </c>
      <c r="BN5" s="7">
        <f t="shared" si="0"/>
        <v>5.5617420751964505E-2</v>
      </c>
      <c r="BO5" s="7">
        <f t="shared" si="0"/>
        <v>3.7608935341775958E-2</v>
      </c>
      <c r="BP5" s="7">
        <f t="shared" si="0"/>
        <v>2.4119105692130841E-2</v>
      </c>
      <c r="BQ5" s="7">
        <f>EXP(-EXP($G$1+$I$1*($D$1-BQ4)))</f>
        <v>1.4564828613461218E-2</v>
      </c>
      <c r="BR5" s="7">
        <f>EXP(-EXP($G$1+$I$1*($D$1-BR4)))</f>
        <v>8.2145858051170632E-3</v>
      </c>
      <c r="BS5" s="7">
        <f>EXP(-EXP($G$1+$I$1*($D$1-BS4)))</f>
        <v>4.2873119161356962E-3</v>
      </c>
      <c r="BT5" s="7">
        <f>EXP(-EXP($G$1+$I$1*($D$1-BT4)))</f>
        <v>2.0490032442558614E-3</v>
      </c>
      <c r="BU5" s="7">
        <f>EXP(-EXP($G$1+$I$1*($D$1-BU4)))</f>
        <v>8.8609394469837022E-4</v>
      </c>
    </row>
    <row r="6" spans="2:73" x14ac:dyDescent="0.35">
      <c r="B6" s="12" t="s">
        <v>11</v>
      </c>
      <c r="C6" s="12" t="s">
        <v>10</v>
      </c>
      <c r="D6" s="6">
        <f>ROUND('Vendas de Veículos'!D6*(1-'Frota Nacional 2026'!D$5),0)</f>
        <v>10</v>
      </c>
      <c r="E6" s="6">
        <f>ROUND('Vendas de Veículos'!E6*(1-'Frota Nacional 2026'!E$5),0)</f>
        <v>26</v>
      </c>
      <c r="F6" s="6">
        <f>ROUND('Vendas de Veículos'!F6*(1-'Frota Nacional 2026'!F$5),0)</f>
        <v>56</v>
      </c>
      <c r="G6" s="6">
        <f>ROUND('Vendas de Veículos'!G6*(1-'Frota Nacional 2026'!G$5),0)</f>
        <v>110</v>
      </c>
      <c r="H6" s="6">
        <f>ROUND('Vendas de Veículos'!H6*(1-'Frota Nacional 2026'!H$5),0)</f>
        <v>159</v>
      </c>
      <c r="I6" s="6">
        <f>ROUND('Vendas de Veículos'!I6*(1-'Frota Nacional 2026'!I$5),0)</f>
        <v>242</v>
      </c>
      <c r="J6" s="6">
        <f>ROUND('Vendas de Veículos'!J6*(1-'Frota Nacional 2026'!J$5),0)</f>
        <v>283</v>
      </c>
      <c r="K6" s="6">
        <f>ROUND('Vendas de Veículos'!K6*(1-'Frota Nacional 2026'!K$5),0)</f>
        <v>344</v>
      </c>
      <c r="L6" s="6">
        <f>ROUND('Vendas de Veículos'!L6*(1-'Frota Nacional 2026'!L$5),0)</f>
        <v>41</v>
      </c>
      <c r="M6" s="6">
        <f>ROUND('Vendas de Veículos'!M6*(1-'Frota Nacional 2026'!M$5),0)</f>
        <v>53</v>
      </c>
      <c r="N6" s="6">
        <f>ROUND('Vendas de Veículos'!N6*(1-'Frota Nacional 2026'!N$5),0)</f>
        <v>620</v>
      </c>
      <c r="O6" s="6">
        <f>ROUND('Vendas de Veículos'!O6*(1-'Frota Nacional 2026'!O$5),0)</f>
        <v>820</v>
      </c>
      <c r="P6" s="6">
        <f>ROUND('Vendas de Veículos'!P6*(1-'Frota Nacional 2026'!P$5),0)</f>
        <v>1286</v>
      </c>
      <c r="Q6" s="6">
        <f>ROUND('Vendas de Veículos'!Q6*(1-'Frota Nacional 2026'!Q$5),0)</f>
        <v>1832</v>
      </c>
      <c r="R6" s="6">
        <f>ROUND('Vendas de Veículos'!R6*(1-'Frota Nacional 2026'!R$5),0)</f>
        <v>2672</v>
      </c>
      <c r="S6" s="6">
        <f>ROUND('Vendas de Veículos'!S6*(1-'Frota Nacional 2026'!S$5),0)</f>
        <v>3490</v>
      </c>
      <c r="T6" s="6">
        <f>ROUND('Vendas de Veículos'!T6*(1-'Frota Nacional 2026'!T$5),0)</f>
        <v>4770</v>
      </c>
      <c r="U6" s="6">
        <f>ROUND('Vendas de Veículos'!U6*(1-'Frota Nacional 2026'!U$5),0)</f>
        <v>6209</v>
      </c>
      <c r="V6" s="6">
        <f>ROUND('Vendas de Veículos'!V6*(1-'Frota Nacional 2026'!V$5),0)</f>
        <v>7254</v>
      </c>
      <c r="W6" s="6">
        <f>ROUND('Vendas de Veículos'!W6*(1-'Frota Nacional 2026'!W$5),0)</f>
        <v>860</v>
      </c>
      <c r="X6" s="6">
        <f>ROUND('Vendas de Veículos'!X6*(1-'Frota Nacional 2026'!X$5),0)</f>
        <v>944</v>
      </c>
      <c r="Y6" s="6">
        <f>ROUND('Vendas de Veículos'!Y6*(1-'Frota Nacional 2026'!Y$5),0)</f>
        <v>12586</v>
      </c>
      <c r="Z6" s="6">
        <f>ROUND('Vendas de Veículos'!Z6*(1-'Frota Nacional 2026'!Z$5),0)</f>
        <v>14781</v>
      </c>
      <c r="AA6" s="6">
        <f>ROUND('Vendas de Veículos'!AA6*(1-'Frota Nacional 2026'!AA$5),0)</f>
        <v>11518</v>
      </c>
      <c r="AB6" s="6">
        <f>ROUND('Vendas de Veículos'!AB6*(1-'Frota Nacional 2026'!AB$5),0)</f>
        <v>7338</v>
      </c>
      <c r="AC6" s="6">
        <f>ROUND('Vendas de Veículos'!AC6*(1-'Frota Nacional 2026'!AC$5),0)</f>
        <v>8995</v>
      </c>
      <c r="AD6" s="6">
        <f>ROUND('Vendas de Veículos'!AD6*(1-'Frota Nacional 2026'!AD$5),0)</f>
        <v>2084</v>
      </c>
      <c r="AE6" s="6">
        <f>ROUND('Vendas de Veículos'!AE6*(1-'Frota Nacional 2026'!AE$5),0)</f>
        <v>967</v>
      </c>
      <c r="AF6" s="6">
        <f>ROUND('Vendas de Veículos'!AF6*(1-'Frota Nacional 2026'!AF$5),0)</f>
        <v>919</v>
      </c>
      <c r="AG6" s="6">
        <f>ROUND('Vendas de Veículos'!AG6*(1-'Frota Nacional 2026'!AG$5),0)</f>
        <v>2326</v>
      </c>
      <c r="AH6" s="6">
        <f>ROUND('Vendas de Veículos'!AH6*(1-'Frota Nacional 2026'!AH$5),0)</f>
        <v>1199</v>
      </c>
      <c r="AI6" s="6">
        <f>ROUND('Vendas de Veículos'!AI6*(1-'Frota Nacional 2026'!AI$5),0)</f>
        <v>3600</v>
      </c>
      <c r="AJ6" s="6">
        <f>ROUND('Vendas de Veículos'!AJ6*(1-'Frota Nacional 2026'!AJ$5),0)</f>
        <v>13795</v>
      </c>
      <c r="AK6" s="6">
        <f>ROUND('Vendas de Veículos'!AK6*(1-'Frota Nacional 2026'!AK$5),0)</f>
        <v>32480</v>
      </c>
      <c r="AL6" s="6">
        <f>ROUND('Vendas de Veículos'!AL6*(1-'Frota Nacional 2026'!AL$5),0)</f>
        <v>37539</v>
      </c>
      <c r="AM6" s="6">
        <f>ROUND('Vendas de Veículos'!AM6*(1-'Frota Nacional 2026'!AM$5),0)</f>
        <v>38822</v>
      </c>
      <c r="AN6" s="6">
        <f>ROUND('Vendas de Veículos'!AN6*(1-'Frota Nacional 2026'!AN$5),0)</f>
        <v>68575</v>
      </c>
      <c r="AO6" s="6">
        <f>ROUND('Vendas de Veículos'!AO6*(1-'Frota Nacional 2026'!AO$5),0)</f>
        <v>115273</v>
      </c>
      <c r="AP6" s="6">
        <f>ROUND('Vendas de Veículos'!AP6*(1-'Frota Nacional 2026'!AP$5),0)</f>
        <v>176962</v>
      </c>
      <c r="AQ6" s="6">
        <f>ROUND('Vendas de Veículos'!AQ6*(1-'Frota Nacional 2026'!AQ$5),0)</f>
        <v>204902</v>
      </c>
      <c r="AR6" s="6">
        <f>ROUND('Vendas de Veículos'!AR6*(1-'Frota Nacional 2026'!AR$5),0)</f>
        <v>259143</v>
      </c>
      <c r="AS6" s="6">
        <f>ROUND('Vendas de Veículos'!AS6*(1-'Frota Nacional 2026'!AS$5),0)</f>
        <v>225470</v>
      </c>
      <c r="AT6" s="6">
        <f>ROUND('Vendas de Veículos'!AT6*(1-'Frota Nacional 2026'!AT$5),0)</f>
        <v>208504</v>
      </c>
      <c r="AU6" s="6">
        <f>ROUND('Vendas de Veículos'!AU6*(1-'Frota Nacional 2026'!AU$5),0)</f>
        <v>271660</v>
      </c>
      <c r="AV6" s="6">
        <f>ROUND('Vendas de Veículos'!AV6*(1-'Frota Nacional 2026'!AV$5),0)</f>
        <v>330854</v>
      </c>
      <c r="AW6" s="6">
        <f>ROUND('Vendas de Veículos'!AW6*(1-'Frota Nacional 2026'!AW$5),0)</f>
        <v>335170</v>
      </c>
      <c r="AX6" s="6">
        <f>ROUND('Vendas de Veículos'!AX6*(1-'Frota Nacional 2026'!AX$5),0)</f>
        <v>329903</v>
      </c>
      <c r="AY6" s="6">
        <f>ROUND('Vendas de Veículos'!AY6*(1-'Frota Nacional 2026'!AY$5),0)</f>
        <v>338032</v>
      </c>
      <c r="AZ6" s="6">
        <f>ROUND('Vendas de Veículos'!AZ6*(1-'Frota Nacional 2026'!AZ$5),0)</f>
        <v>249791</v>
      </c>
      <c r="BA6" s="6">
        <f>ROUND('Vendas de Veículos'!BA6*(1-'Frota Nacional 2026'!BA$5),0)</f>
        <v>12053</v>
      </c>
      <c r="BB6" s="6">
        <f>ROUND('Vendas de Veículos'!BB6*(1-'Frota Nacional 2026'!BB$5),0)</f>
        <v>10904</v>
      </c>
      <c r="BC6" s="6">
        <f>ROUND('Vendas de Veículos'!BC6*(1-'Frota Nacional 2026'!BC$5),0)</f>
        <v>105605</v>
      </c>
      <c r="BD6" s="6">
        <f>ROUND('Vendas de Veículos'!BD6*(1-'Frota Nacional 2026'!BD$5),0)</f>
        <v>116866</v>
      </c>
      <c r="BE6" s="6">
        <f>ROUND('Vendas de Veículos'!BE6*(1-'Frota Nacional 2026'!BE$5),0)</f>
        <v>15912</v>
      </c>
      <c r="BF6" s="6">
        <f>ROUND('Vendas de Veículos'!BF6*(1-'Frota Nacional 2026'!BF$5),0)</f>
        <v>227584</v>
      </c>
      <c r="BG6" s="6">
        <f>ROUND('Vendas de Veículos'!BG6*(1-'Frota Nacional 2026'!BG$5),0)</f>
        <v>17999</v>
      </c>
      <c r="BH6" s="6">
        <f>ROUND('Vendas de Veículos'!BH6*(1-'Frota Nacional 2026'!BH$5),0)</f>
        <v>134782</v>
      </c>
      <c r="BI6" s="6">
        <f>ROUND('Vendas de Veículos'!BI6*(1-'Frota Nacional 2026'!BI$5),0)</f>
        <v>141507</v>
      </c>
      <c r="BJ6" s="6">
        <f>ROUND('Vendas de Veículos'!BJ6*(1-'Frota Nacional 2026'!BJ$5),0)</f>
        <v>110380</v>
      </c>
      <c r="BK6" s="6">
        <f>ROUND('Vendas de Veículos'!BK6*(1-'Frota Nacional 2026'!BK$5),0)</f>
        <v>6845</v>
      </c>
      <c r="BL6" s="6">
        <f>ROUND('Vendas de Veículos'!BL6*(1-'Frota Nacional 2026'!BL$5),0)</f>
        <v>60899</v>
      </c>
      <c r="BM6" s="6">
        <f>ROUND('Vendas de Veículos'!BM6*(1-'Frota Nacional 2026'!BM$5),0)</f>
        <v>75096</v>
      </c>
      <c r="BN6" s="6">
        <f>ROUND('Vendas de Veículos'!BN6*(1-'Frota Nacional 2026'!BN$5),0)</f>
        <v>69345</v>
      </c>
      <c r="BO6" s="6">
        <f>ROUND('Vendas de Veículos'!BO6*(1-'Frota Nacional 2026'!BO$5),0)</f>
        <v>5614</v>
      </c>
      <c r="BP6" s="6">
        <f>ROUND('Vendas de Veículos'!BP6*(1-'Frota Nacional 2026'!BP$5),0)</f>
        <v>50833</v>
      </c>
      <c r="BQ6" s="6">
        <f>ROUND('Vendas de Veículos'!BQ6*(1-'Frota Nacional 2026'!BQ$5),0)</f>
        <v>43641</v>
      </c>
      <c r="BR6" s="6">
        <f>ROUND('Vendas de Veículos'!BR6*(1-'Frota Nacional 2026'!BR$5),0)</f>
        <v>60243</v>
      </c>
      <c r="BS6" s="6">
        <f>ROUND('Vendas de Veículos'!BS6*(1-'Frota Nacional 2026'!BS$5),0)</f>
        <v>60418</v>
      </c>
      <c r="BT6" s="6">
        <f>ROUND('Vendas de Veículos'!BT6*(1-'Frota Nacional 2026'!BT$5),0)</f>
        <v>58909</v>
      </c>
      <c r="BU6" s="6">
        <f>ROUND('Vendas de Veículos'!BU6*(1-'Frota Nacional 2026'!BU$5),0)</f>
        <v>56512</v>
      </c>
    </row>
    <row r="7" spans="2:73" x14ac:dyDescent="0.35">
      <c r="B7" s="12" t="s">
        <v>11</v>
      </c>
      <c r="C7" s="12" t="s">
        <v>12</v>
      </c>
      <c r="D7" s="6">
        <f>ROUND('Vendas de Veículos'!D7*(1-'Frota Nacional 2026'!D$5),0)</f>
        <v>0</v>
      </c>
      <c r="E7" s="6">
        <f>ROUND('Vendas de Veículos'!E7*(1-'Frota Nacional 2026'!E$5),0)</f>
        <v>0</v>
      </c>
      <c r="F7" s="6">
        <f>ROUND('Vendas de Veículos'!F7*(1-'Frota Nacional 2026'!F$5),0)</f>
        <v>0</v>
      </c>
      <c r="G7" s="6">
        <f>ROUND('Vendas de Veículos'!G7*(1-'Frota Nacional 2026'!G$5),0)</f>
        <v>0</v>
      </c>
      <c r="H7" s="6">
        <f>ROUND('Vendas de Veículos'!H7*(1-'Frota Nacional 2026'!H$5),0)</f>
        <v>0</v>
      </c>
      <c r="I7" s="6">
        <f>ROUND('Vendas de Veículos'!I7*(1-'Frota Nacional 2026'!I$5),0)</f>
        <v>0</v>
      </c>
      <c r="J7" s="6">
        <f>ROUND('Vendas de Veículos'!J7*(1-'Frota Nacional 2026'!J$5),0)</f>
        <v>0</v>
      </c>
      <c r="K7" s="6">
        <f>ROUND('Vendas de Veículos'!K7*(1-'Frota Nacional 2026'!K$5),0)</f>
        <v>0</v>
      </c>
      <c r="L7" s="6">
        <f>ROUND('Vendas de Veículos'!L7*(1-'Frota Nacional 2026'!L$5),0)</f>
        <v>0</v>
      </c>
      <c r="M7" s="6">
        <f>ROUND('Vendas de Veículos'!M7*(1-'Frota Nacional 2026'!M$5),0)</f>
        <v>0</v>
      </c>
      <c r="N7" s="6">
        <f>ROUND('Vendas de Veículos'!N7*(1-'Frota Nacional 2026'!N$5),0)</f>
        <v>0</v>
      </c>
      <c r="O7" s="6">
        <f>ROUND('Vendas de Veículos'!O7*(1-'Frota Nacional 2026'!O$5),0)</f>
        <v>0</v>
      </c>
      <c r="P7" s="6">
        <f>ROUND('Vendas de Veículos'!P7*(1-'Frota Nacional 2026'!P$5),0)</f>
        <v>0</v>
      </c>
      <c r="Q7" s="6">
        <f>ROUND('Vendas de Veículos'!Q7*(1-'Frota Nacional 2026'!Q$5),0)</f>
        <v>0</v>
      </c>
      <c r="R7" s="6">
        <f>ROUND('Vendas de Veículos'!R7*(1-'Frota Nacional 2026'!R$5),0)</f>
        <v>0</v>
      </c>
      <c r="S7" s="6">
        <f>ROUND('Vendas de Veículos'!S7*(1-'Frota Nacional 2026'!S$5),0)</f>
        <v>0</v>
      </c>
      <c r="T7" s="6">
        <f>ROUND('Vendas de Veículos'!T7*(1-'Frota Nacional 2026'!T$5),0)</f>
        <v>0</v>
      </c>
      <c r="U7" s="6">
        <f>ROUND('Vendas de Veículos'!U7*(1-'Frota Nacional 2026'!U$5),0)</f>
        <v>0</v>
      </c>
      <c r="V7" s="6">
        <f>ROUND('Vendas de Veículos'!V7*(1-'Frota Nacional 2026'!V$5),0)</f>
        <v>0</v>
      </c>
      <c r="W7" s="6">
        <f>ROUND('Vendas de Veículos'!W7*(1-'Frota Nacional 2026'!W$5),0)</f>
        <v>0</v>
      </c>
      <c r="X7" s="6">
        <f>ROUND('Vendas de Veículos'!X7*(1-'Frota Nacional 2026'!X$5),0)</f>
        <v>0</v>
      </c>
      <c r="Y7" s="6">
        <f>ROUND('Vendas de Veículos'!Y7*(1-'Frota Nacional 2026'!Y$5),0)</f>
        <v>0</v>
      </c>
      <c r="Z7" s="6">
        <f>ROUND('Vendas de Veículos'!Z7*(1-'Frota Nacional 2026'!Z$5),0)</f>
        <v>41</v>
      </c>
      <c r="AA7" s="6">
        <f>ROUND('Vendas de Veículos'!AA7*(1-'Frota Nacional 2026'!AA$5),0)</f>
        <v>4575</v>
      </c>
      <c r="AB7" s="6">
        <f>ROUND('Vendas de Veículos'!AB7*(1-'Frota Nacional 2026'!AB$5),0)</f>
        <v>2949</v>
      </c>
      <c r="AC7" s="6">
        <f>ROUND('Vendas de Veículos'!AC7*(1-'Frota Nacional 2026'!AC$5),0)</f>
        <v>551</v>
      </c>
      <c r="AD7" s="6">
        <f>ROUND('Vendas de Veículos'!AD7*(1-'Frota Nacional 2026'!AD$5),0)</f>
        <v>15855</v>
      </c>
      <c r="AE7" s="6">
        <f>ROUND('Vendas de Veículos'!AE7*(1-'Frota Nacional 2026'!AE$5),0)</f>
        <v>16802</v>
      </c>
      <c r="AF7" s="6">
        <f>ROUND('Vendas de Veículos'!AF7*(1-'Frota Nacional 2026'!AF$5),0)</f>
        <v>21860</v>
      </c>
      <c r="AG7" s="6">
        <f>ROUND('Vendas de Veículos'!AG7*(1-'Frota Nacional 2026'!AG$5),0)</f>
        <v>26531</v>
      </c>
      <c r="AH7" s="6">
        <f>ROUND('Vendas de Veículos'!AH7*(1-'Frota Nacional 2026'!AH$5),0)</f>
        <v>18779</v>
      </c>
      <c r="AI7" s="6">
        <f>ROUND('Vendas de Veículos'!AI7*(1-'Frota Nacional 2026'!AI$5),0)</f>
        <v>26997</v>
      </c>
      <c r="AJ7" s="6">
        <f>ROUND('Vendas de Veículos'!AJ7*(1-'Frota Nacional 2026'!AJ$5),0)</f>
        <v>21426</v>
      </c>
      <c r="AK7" s="6">
        <f>ROUND('Vendas de Veículos'!AK7*(1-'Frota Nacional 2026'!AK$5),0)</f>
        <v>492</v>
      </c>
      <c r="AL7" s="6">
        <f>ROUND('Vendas de Veículos'!AL7*(1-'Frota Nacional 2026'!AL$5),0)</f>
        <v>10226</v>
      </c>
      <c r="AM7" s="6">
        <f>ROUND('Vendas de Veículos'!AM7*(1-'Frota Nacional 2026'!AM$5),0)</f>
        <v>1474</v>
      </c>
      <c r="AN7" s="6">
        <f>ROUND('Vendas de Veículos'!AN7*(1-'Frota Nacional 2026'!AN$5),0)</f>
        <v>22932</v>
      </c>
      <c r="AO7" s="6">
        <f>ROUND('Vendas de Veículos'!AO7*(1-'Frota Nacional 2026'!AO$5),0)</f>
        <v>13559</v>
      </c>
      <c r="AP7" s="6">
        <f>ROUND('Vendas de Veículos'!AP7*(1-'Frota Nacional 2026'!AP$5),0)</f>
        <v>4203</v>
      </c>
      <c r="AQ7" s="6">
        <f>ROUND('Vendas de Veículos'!AQ7*(1-'Frota Nacional 2026'!AQ$5),0)</f>
        <v>913</v>
      </c>
      <c r="AR7" s="6">
        <f>ROUND('Vendas de Veículos'!AR7*(1-'Frota Nacional 2026'!AR$5),0)</f>
        <v>150</v>
      </c>
      <c r="AS7" s="6">
        <f>ROUND('Vendas de Veículos'!AS7*(1-'Frota Nacional 2026'!AS$5),0)</f>
        <v>179</v>
      </c>
      <c r="AT7" s="6">
        <f>ROUND('Vendas de Veículos'!AT7*(1-'Frota Nacional 2026'!AT$5),0)</f>
        <v>2007</v>
      </c>
      <c r="AU7" s="6">
        <f>ROUND('Vendas de Veículos'!AU7*(1-'Frota Nacional 2026'!AU$5),0)</f>
        <v>219</v>
      </c>
      <c r="AV7" s="6">
        <f>ROUND('Vendas de Veículos'!AV7*(1-'Frota Nacional 2026'!AV$5),0)</f>
        <v>3813</v>
      </c>
      <c r="AW7" s="6">
        <f>ROUND('Vendas de Veículos'!AW7*(1-'Frota Nacional 2026'!AW$5),0)</f>
        <v>13434</v>
      </c>
      <c r="AX7" s="6">
        <f>ROUND('Vendas de Veículos'!AX7*(1-'Frota Nacional 2026'!AX$5),0)</f>
        <v>10414</v>
      </c>
      <c r="AY7" s="6">
        <f>ROUND('Vendas de Veículos'!AY7*(1-'Frota Nacional 2026'!AY$5),0)</f>
        <v>17405</v>
      </c>
      <c r="AZ7" s="6">
        <f>ROUND('Vendas de Veículos'!AZ7*(1-'Frota Nacional 2026'!AZ$5),0)</f>
        <v>11938</v>
      </c>
      <c r="BA7" s="6">
        <f>ROUND('Vendas de Veículos'!BA7*(1-'Frota Nacional 2026'!BA$5),0)</f>
        <v>703</v>
      </c>
      <c r="BB7" s="6">
        <f>ROUND('Vendas de Veículos'!BB7*(1-'Frota Nacional 2026'!BB$5),0)</f>
        <v>42</v>
      </c>
      <c r="BC7" s="6">
        <f>ROUND('Vendas de Veículos'!BC7*(1-'Frota Nacional 2026'!BC$5),0)</f>
        <v>36</v>
      </c>
      <c r="BD7" s="6">
        <f>ROUND('Vendas de Veículos'!BD7*(1-'Frota Nacional 2026'!BD$5),0)</f>
        <v>34</v>
      </c>
      <c r="BE7" s="6">
        <f>ROUND('Vendas de Veículos'!BE7*(1-'Frota Nacional 2026'!BE$5),0)</f>
        <v>26</v>
      </c>
      <c r="BF7" s="6">
        <f>ROUND('Vendas de Veículos'!BF7*(1-'Frota Nacional 2026'!BF$5),0)</f>
        <v>29</v>
      </c>
      <c r="BG7" s="6">
        <f>ROUND('Vendas de Veículos'!BG7*(1-'Frota Nacional 2026'!BG$5),0)</f>
        <v>32</v>
      </c>
      <c r="BH7" s="6">
        <f>ROUND('Vendas de Veículos'!BH7*(1-'Frota Nacional 2026'!BH$5),0)</f>
        <v>21</v>
      </c>
      <c r="BI7" s="6">
        <f>ROUND('Vendas de Veículos'!BI7*(1-'Frota Nacional 2026'!BI$5),0)</f>
        <v>8</v>
      </c>
      <c r="BJ7" s="6">
        <f>ROUND('Vendas de Veículos'!BJ7*(1-'Frota Nacional 2026'!BJ$5),0)</f>
        <v>11</v>
      </c>
      <c r="BK7" s="6">
        <f>ROUND('Vendas de Veículos'!BK7*(1-'Frota Nacional 2026'!BK$5),0)</f>
        <v>10</v>
      </c>
      <c r="BL7" s="6">
        <f>ROUND('Vendas de Veículos'!BL7*(1-'Frota Nacional 2026'!BL$5),0)</f>
        <v>23</v>
      </c>
      <c r="BM7" s="6">
        <f>ROUND('Vendas de Veículos'!BM7*(1-'Frota Nacional 2026'!BM$5),0)</f>
        <v>18</v>
      </c>
      <c r="BN7" s="6">
        <f>ROUND('Vendas de Veículos'!BN7*(1-'Frota Nacional 2026'!BN$5),0)</f>
        <v>25</v>
      </c>
      <c r="BO7" s="6">
        <f>ROUND('Vendas de Veículos'!BO7*(1-'Frota Nacional 2026'!BO$5),0)</f>
        <v>17</v>
      </c>
      <c r="BP7" s="6">
        <f>ROUND('Vendas de Veículos'!BP7*(1-'Frota Nacional 2026'!BP$5),0)</f>
        <v>19</v>
      </c>
      <c r="BQ7" s="6">
        <f>ROUND('Vendas de Veículos'!BQ7*(1-'Frota Nacional 2026'!BQ$5),0)</f>
        <v>32</v>
      </c>
      <c r="BR7" s="6">
        <f>ROUND('Vendas de Veículos'!BR7*(1-'Frota Nacional 2026'!BR$5),0)</f>
        <v>18</v>
      </c>
      <c r="BS7" s="6">
        <f>ROUND('Vendas de Veículos'!BS7*(1-'Frota Nacional 2026'!BS$5),0)</f>
        <v>19</v>
      </c>
      <c r="BT7" s="6">
        <f>ROUND('Vendas de Veículos'!BT7*(1-'Frota Nacional 2026'!BT$5),0)</f>
        <v>22</v>
      </c>
      <c r="BU7" s="6">
        <f>ROUND('Vendas de Veículos'!BU7*(1-'Frota Nacional 2026'!BU$5),0)</f>
        <v>24</v>
      </c>
    </row>
    <row r="8" spans="2:73" x14ac:dyDescent="0.35">
      <c r="B8" s="12" t="s">
        <v>11</v>
      </c>
      <c r="C8" s="12" t="s">
        <v>13</v>
      </c>
      <c r="D8" s="6">
        <f>ROUND('Vendas de Veículos'!D8*(1-'Frota Nacional 2026'!D$5),0)</f>
        <v>0</v>
      </c>
      <c r="E8" s="6">
        <f>ROUND('Vendas de Veículos'!E8*(1-'Frota Nacional 2026'!E$5),0)</f>
        <v>0</v>
      </c>
      <c r="F8" s="6">
        <f>ROUND('Vendas de Veículos'!F8*(1-'Frota Nacional 2026'!F$5),0)</f>
        <v>0</v>
      </c>
      <c r="G8" s="6">
        <f>ROUND('Vendas de Veículos'!G8*(1-'Frota Nacional 2026'!G$5),0)</f>
        <v>0</v>
      </c>
      <c r="H8" s="6">
        <f>ROUND('Vendas de Veículos'!H8*(1-'Frota Nacional 2026'!H$5),0)</f>
        <v>0</v>
      </c>
      <c r="I8" s="6">
        <f>ROUND('Vendas de Veículos'!I8*(1-'Frota Nacional 2026'!I$5),0)</f>
        <v>0</v>
      </c>
      <c r="J8" s="6">
        <f>ROUND('Vendas de Veículos'!J8*(1-'Frota Nacional 2026'!J$5),0)</f>
        <v>0</v>
      </c>
      <c r="K8" s="6">
        <f>ROUND('Vendas de Veículos'!K8*(1-'Frota Nacional 2026'!K$5),0)</f>
        <v>0</v>
      </c>
      <c r="L8" s="6">
        <f>ROUND('Vendas de Veículos'!L8*(1-'Frota Nacional 2026'!L$5),0)</f>
        <v>0</v>
      </c>
      <c r="M8" s="6">
        <f>ROUND('Vendas de Veículos'!M8*(1-'Frota Nacional 2026'!M$5),0)</f>
        <v>0</v>
      </c>
      <c r="N8" s="6">
        <f>ROUND('Vendas de Veículos'!N8*(1-'Frota Nacional 2026'!N$5),0)</f>
        <v>0</v>
      </c>
      <c r="O8" s="6">
        <f>ROUND('Vendas de Veículos'!O8*(1-'Frota Nacional 2026'!O$5),0)</f>
        <v>0</v>
      </c>
      <c r="P8" s="6">
        <f>ROUND('Vendas de Veículos'!P8*(1-'Frota Nacional 2026'!P$5),0)</f>
        <v>0</v>
      </c>
      <c r="Q8" s="6">
        <f>ROUND('Vendas de Veículos'!Q8*(1-'Frota Nacional 2026'!Q$5),0)</f>
        <v>0</v>
      </c>
      <c r="R8" s="6">
        <f>ROUND('Vendas de Veículos'!R8*(1-'Frota Nacional 2026'!R$5),0)</f>
        <v>0</v>
      </c>
      <c r="S8" s="6">
        <f>ROUND('Vendas de Veículos'!S8*(1-'Frota Nacional 2026'!S$5),0)</f>
        <v>0</v>
      </c>
      <c r="T8" s="6">
        <f>ROUND('Vendas de Veículos'!T8*(1-'Frota Nacional 2026'!T$5),0)</f>
        <v>0</v>
      </c>
      <c r="U8" s="6">
        <f>ROUND('Vendas de Veículos'!U8*(1-'Frota Nacional 2026'!U$5),0)</f>
        <v>0</v>
      </c>
      <c r="V8" s="6">
        <f>ROUND('Vendas de Veículos'!V8*(1-'Frota Nacional 2026'!V$5),0)</f>
        <v>0</v>
      </c>
      <c r="W8" s="6">
        <f>ROUND('Vendas de Veículos'!W8*(1-'Frota Nacional 2026'!W$5),0)</f>
        <v>0</v>
      </c>
      <c r="X8" s="6">
        <f>ROUND('Vendas de Veículos'!X8*(1-'Frota Nacional 2026'!X$5),0)</f>
        <v>0</v>
      </c>
      <c r="Y8" s="6">
        <f>ROUND('Vendas de Veículos'!Y8*(1-'Frota Nacional 2026'!Y$5),0)</f>
        <v>0</v>
      </c>
      <c r="Z8" s="6">
        <f>ROUND('Vendas de Veículos'!Z8*(1-'Frota Nacional 2026'!Z$5),0)</f>
        <v>0</v>
      </c>
      <c r="AA8" s="6">
        <f>ROUND('Vendas de Veículos'!AA8*(1-'Frota Nacional 2026'!AA$5),0)</f>
        <v>0</v>
      </c>
      <c r="AB8" s="6">
        <f>ROUND('Vendas de Veículos'!AB8*(1-'Frota Nacional 2026'!AB$5),0)</f>
        <v>0</v>
      </c>
      <c r="AC8" s="6">
        <f>ROUND('Vendas de Veículos'!AC8*(1-'Frota Nacional 2026'!AC$5),0)</f>
        <v>0</v>
      </c>
      <c r="AD8" s="6">
        <f>ROUND('Vendas de Veículos'!AD8*(1-'Frota Nacional 2026'!AD$5),0)</f>
        <v>0</v>
      </c>
      <c r="AE8" s="6">
        <f>ROUND('Vendas de Veículos'!AE8*(1-'Frota Nacional 2026'!AE$5),0)</f>
        <v>0</v>
      </c>
      <c r="AF8" s="6">
        <f>ROUND('Vendas de Veículos'!AF8*(1-'Frota Nacional 2026'!AF$5),0)</f>
        <v>0</v>
      </c>
      <c r="AG8" s="6">
        <f>ROUND('Vendas de Veículos'!AG8*(1-'Frota Nacional 2026'!AG$5),0)</f>
        <v>0</v>
      </c>
      <c r="AH8" s="6">
        <f>ROUND('Vendas de Veículos'!AH8*(1-'Frota Nacional 2026'!AH$5),0)</f>
        <v>0</v>
      </c>
      <c r="AI8" s="6">
        <f>ROUND('Vendas de Veículos'!AI8*(1-'Frota Nacional 2026'!AI$5),0)</f>
        <v>0</v>
      </c>
      <c r="AJ8" s="6">
        <f>ROUND('Vendas de Veículos'!AJ8*(1-'Frota Nacional 2026'!AJ$5),0)</f>
        <v>0</v>
      </c>
      <c r="AK8" s="6">
        <f>ROUND('Vendas de Veículos'!AK8*(1-'Frota Nacional 2026'!AK$5),0)</f>
        <v>0</v>
      </c>
      <c r="AL8" s="6">
        <f>ROUND('Vendas de Veículos'!AL8*(1-'Frota Nacional 2026'!AL$5),0)</f>
        <v>0</v>
      </c>
      <c r="AM8" s="6">
        <f>ROUND('Vendas de Veículos'!AM8*(1-'Frota Nacional 2026'!AM$5),0)</f>
        <v>0</v>
      </c>
      <c r="AN8" s="6">
        <f>ROUND('Vendas de Veículos'!AN8*(1-'Frota Nacional 2026'!AN$5),0)</f>
        <v>0</v>
      </c>
      <c r="AO8" s="6">
        <f>ROUND('Vendas de Veículos'!AO8*(1-'Frota Nacional 2026'!AO$5),0)</f>
        <v>0</v>
      </c>
      <c r="AP8" s="6">
        <f>ROUND('Vendas de Veículos'!AP8*(1-'Frota Nacional 2026'!AP$5),0)</f>
        <v>0</v>
      </c>
      <c r="AQ8" s="6">
        <f>ROUND('Vendas de Veículos'!AQ8*(1-'Frota Nacional 2026'!AQ$5),0)</f>
        <v>0</v>
      </c>
      <c r="AR8" s="6">
        <f>ROUND('Vendas de Veículos'!AR8*(1-'Frota Nacional 2026'!AR$5),0)</f>
        <v>0</v>
      </c>
      <c r="AS8" s="6">
        <f>ROUND('Vendas de Veículos'!AS8*(1-'Frota Nacional 2026'!AS$5),0)</f>
        <v>0</v>
      </c>
      <c r="AT8" s="6">
        <f>ROUND('Vendas de Veículos'!AT8*(1-'Frota Nacional 2026'!AT$5),0)</f>
        <v>0</v>
      </c>
      <c r="AU8" s="6">
        <f>ROUND('Vendas de Veículos'!AU8*(1-'Frota Nacional 2026'!AU$5),0)</f>
        <v>0</v>
      </c>
      <c r="AV8" s="6">
        <f>ROUND('Vendas de Veículos'!AV8*(1-'Frota Nacional 2026'!AV$5),0)</f>
        <v>0</v>
      </c>
      <c r="AW8" s="6">
        <f>ROUND('Vendas de Veículos'!AW8*(1-'Frota Nacional 2026'!AW$5),0)</f>
        <v>0</v>
      </c>
      <c r="AX8" s="6">
        <f>ROUND('Vendas de Veículos'!AX8*(1-'Frota Nacional 2026'!AX$5),0)</f>
        <v>12325</v>
      </c>
      <c r="AY8" s="6">
        <f>ROUND('Vendas de Veículos'!AY8*(1-'Frota Nacional 2026'!AY$5),0)</f>
        <v>97423</v>
      </c>
      <c r="AZ8" s="6">
        <f>ROUND('Vendas de Veículos'!AZ8*(1-'Frota Nacional 2026'!AZ$5),0)</f>
        <v>290712</v>
      </c>
      <c r="BA8" s="6">
        <f>ROUND('Vendas de Veículos'!BA8*(1-'Frota Nacional 2026'!BA$5),0)</f>
        <v>567818</v>
      </c>
      <c r="BB8" s="6">
        <f>ROUND('Vendas de Veículos'!BB8*(1-'Frota Nacional 2026'!BB$5),0)</f>
        <v>856754</v>
      </c>
      <c r="BC8" s="6">
        <f>ROUND('Vendas de Veículos'!BC8*(1-'Frota Nacional 2026'!BC$5),0)</f>
        <v>1079095</v>
      </c>
      <c r="BD8" s="6">
        <f>ROUND('Vendas de Veículos'!BD8*(1-'Frota Nacional 2026'!BD$5),0)</f>
        <v>1342783</v>
      </c>
      <c r="BE8" s="6">
        <f>ROUND('Vendas de Veículos'!BE8*(1-'Frota Nacional 2026'!BE$5),0)</f>
        <v>1547456</v>
      </c>
      <c r="BF8" s="6">
        <f>ROUND('Vendas de Veículos'!BF8*(1-'Frota Nacional 2026'!BF$5),0)</f>
        <v>1637503</v>
      </c>
      <c r="BG8" s="6">
        <f>ROUND('Vendas de Veículos'!BG8*(1-'Frota Nacional 2026'!BG$5),0)</f>
        <v>1970065</v>
      </c>
      <c r="BH8" s="6">
        <f>ROUND('Vendas de Veículos'!BH8*(1-'Frota Nacional 2026'!BH$5),0)</f>
        <v>2097544</v>
      </c>
      <c r="BI8" s="6">
        <f>ROUND('Vendas de Veículos'!BI8*(1-'Frota Nacional 2026'!BI$5),0)</f>
        <v>2028521</v>
      </c>
      <c r="BJ8" s="6">
        <f>ROUND('Vendas de Veículos'!BJ8*(1-'Frota Nacional 2026'!BJ$5),0)</f>
        <v>1615341</v>
      </c>
      <c r="BK8" s="6">
        <f>ROUND('Vendas de Veículos'!BK8*(1-'Frota Nacional 2026'!BK$5),0)</f>
        <v>1354309</v>
      </c>
      <c r="BL8" s="6">
        <f>ROUND('Vendas de Veículos'!BL8*(1-'Frota Nacional 2026'!BL$5),0)</f>
        <v>1554098</v>
      </c>
      <c r="BM8" s="6">
        <f>ROUND('Vendas de Veículos'!BM8*(1-'Frota Nacional 2026'!BM$5),0)</f>
        <v>1815054</v>
      </c>
      <c r="BN8" s="6">
        <f>ROUND('Vendas de Veículos'!BN8*(1-'Frota Nacional 2026'!BN$5),0)</f>
        <v>2005718</v>
      </c>
      <c r="BO8" s="6">
        <f>ROUND('Vendas de Veículos'!BO8*(1-'Frota Nacional 2026'!BO$5),0)</f>
        <v>1434425</v>
      </c>
      <c r="BP8" s="6">
        <f>ROUND('Vendas de Veículos'!BP8*(1-'Frota Nacional 2026'!BP$5),0)</f>
        <v>1377614</v>
      </c>
      <c r="BQ8" s="6">
        <f>ROUND('Vendas de Veículos'!BQ8*(1-'Frota Nacional 2026'!BQ$5),0)</f>
        <v>1416773</v>
      </c>
      <c r="BR8" s="6">
        <f>ROUND('Vendas de Veículos'!BR8*(1-'Frota Nacional 2026'!BR$5),0)</f>
        <v>1475779</v>
      </c>
      <c r="BS8" s="6">
        <f>ROUND('Vendas de Veículos'!BS8*(1-'Frota Nacional 2026'!BS$5),0)</f>
        <v>1547347</v>
      </c>
      <c r="BT8" s="6">
        <f>ROUND('Vendas de Veículos'!BT8*(1-'Frota Nacional 2026'!BT$5),0)</f>
        <v>1620303</v>
      </c>
      <c r="BU8" s="6">
        <f>ROUND('Vendas de Veículos'!BU8*(1-'Frota Nacional 2026'!BU$5),0)</f>
        <v>1694581</v>
      </c>
    </row>
    <row r="9" spans="2:73" x14ac:dyDescent="0.35">
      <c r="B9" s="12" t="s">
        <v>11</v>
      </c>
      <c r="C9" s="12" t="s">
        <v>14</v>
      </c>
      <c r="D9" s="6">
        <f>ROUND('Vendas de Veículos'!D9*(1-'Frota Nacional 2026'!D$5),0)</f>
        <v>0</v>
      </c>
      <c r="E9" s="6">
        <f>ROUND('Vendas de Veículos'!E9*(1-'Frota Nacional 2026'!E$5),0)</f>
        <v>0</v>
      </c>
      <c r="F9" s="6">
        <f>ROUND('Vendas de Veículos'!F9*(1-'Frota Nacional 2026'!F$5),0)</f>
        <v>0</v>
      </c>
      <c r="G9" s="6">
        <f>ROUND('Vendas de Veículos'!G9*(1-'Frota Nacional 2026'!G$5),0)</f>
        <v>0</v>
      </c>
      <c r="H9" s="6">
        <f>ROUND('Vendas de Veículos'!H9*(1-'Frota Nacional 2026'!H$5),0)</f>
        <v>0</v>
      </c>
      <c r="I9" s="6">
        <f>ROUND('Vendas de Veículos'!I9*(1-'Frota Nacional 2026'!I$5),0)</f>
        <v>0</v>
      </c>
      <c r="J9" s="6">
        <f>ROUND('Vendas de Veículos'!J9*(1-'Frota Nacional 2026'!J$5),0)</f>
        <v>0</v>
      </c>
      <c r="K9" s="6">
        <f>ROUND('Vendas de Veículos'!K9*(1-'Frota Nacional 2026'!K$5),0)</f>
        <v>0</v>
      </c>
      <c r="L9" s="6">
        <f>ROUND('Vendas de Veículos'!L9*(1-'Frota Nacional 2026'!L$5),0)</f>
        <v>0</v>
      </c>
      <c r="M9" s="6">
        <f>ROUND('Vendas de Veículos'!M9*(1-'Frota Nacional 2026'!M$5),0)</f>
        <v>0</v>
      </c>
      <c r="N9" s="6">
        <f>ROUND('Vendas de Veículos'!N9*(1-'Frota Nacional 2026'!N$5),0)</f>
        <v>0</v>
      </c>
      <c r="O9" s="6">
        <f>ROUND('Vendas de Veículos'!O9*(1-'Frota Nacional 2026'!O$5),0)</f>
        <v>0</v>
      </c>
      <c r="P9" s="6">
        <f>ROUND('Vendas de Veículos'!P9*(1-'Frota Nacional 2026'!P$5),0)</f>
        <v>0</v>
      </c>
      <c r="Q9" s="6">
        <f>ROUND('Vendas de Veículos'!Q9*(1-'Frota Nacional 2026'!Q$5),0)</f>
        <v>0</v>
      </c>
      <c r="R9" s="6">
        <f>ROUND('Vendas de Veículos'!R9*(1-'Frota Nacional 2026'!R$5),0)</f>
        <v>0</v>
      </c>
      <c r="S9" s="6">
        <f>ROUND('Vendas de Veículos'!S9*(1-'Frota Nacional 2026'!S$5),0)</f>
        <v>0</v>
      </c>
      <c r="T9" s="6">
        <f>ROUND('Vendas de Veículos'!T9*(1-'Frota Nacional 2026'!T$5),0)</f>
        <v>0</v>
      </c>
      <c r="U9" s="6">
        <f>ROUND('Vendas de Veículos'!U9*(1-'Frota Nacional 2026'!U$5),0)</f>
        <v>0</v>
      </c>
      <c r="V9" s="6">
        <f>ROUND('Vendas de Veículos'!V9*(1-'Frota Nacional 2026'!V$5),0)</f>
        <v>0</v>
      </c>
      <c r="W9" s="6">
        <f>ROUND('Vendas de Veículos'!W9*(1-'Frota Nacional 2026'!W$5),0)</f>
        <v>0</v>
      </c>
      <c r="X9" s="6">
        <f>ROUND('Vendas de Veículos'!X9*(1-'Frota Nacional 2026'!X$5),0)</f>
        <v>0</v>
      </c>
      <c r="Y9" s="6">
        <f>ROUND('Vendas de Veículos'!Y9*(1-'Frota Nacional 2026'!Y$5),0)</f>
        <v>0</v>
      </c>
      <c r="Z9" s="6">
        <f>ROUND('Vendas de Veículos'!Z9*(1-'Frota Nacional 2026'!Z$5),0)</f>
        <v>0</v>
      </c>
      <c r="AA9" s="6">
        <f>ROUND('Vendas de Veículos'!AA9*(1-'Frota Nacional 2026'!AA$5),0)</f>
        <v>0</v>
      </c>
      <c r="AB9" s="6">
        <f>ROUND('Vendas de Veículos'!AB9*(1-'Frota Nacional 2026'!AB$5),0)</f>
        <v>0</v>
      </c>
      <c r="AC9" s="6">
        <f>ROUND('Vendas de Veículos'!AC9*(1-'Frota Nacional 2026'!AC$5),0)</f>
        <v>0</v>
      </c>
      <c r="AD9" s="6">
        <f>ROUND('Vendas de Veículos'!AD9*(1-'Frota Nacional 2026'!AD$5),0)</f>
        <v>0</v>
      </c>
      <c r="AE9" s="6">
        <f>ROUND('Vendas de Veículos'!AE9*(1-'Frota Nacional 2026'!AE$5),0)</f>
        <v>0</v>
      </c>
      <c r="AF9" s="6">
        <f>ROUND('Vendas de Veículos'!AF9*(1-'Frota Nacional 2026'!AF$5),0)</f>
        <v>0</v>
      </c>
      <c r="AG9" s="6">
        <f>ROUND('Vendas de Veículos'!AG9*(1-'Frota Nacional 2026'!AG$5),0)</f>
        <v>0</v>
      </c>
      <c r="AH9" s="6">
        <f>ROUND('Vendas de Veículos'!AH9*(1-'Frota Nacional 2026'!AH$5),0)</f>
        <v>0</v>
      </c>
      <c r="AI9" s="6">
        <f>ROUND('Vendas de Veículos'!AI9*(1-'Frota Nacional 2026'!AI$5),0)</f>
        <v>0</v>
      </c>
      <c r="AJ9" s="6">
        <f>ROUND('Vendas de Veículos'!AJ9*(1-'Frota Nacional 2026'!AJ$5),0)</f>
        <v>0</v>
      </c>
      <c r="AK9" s="6">
        <f>ROUND('Vendas de Veículos'!AK9*(1-'Frota Nacional 2026'!AK$5),0)</f>
        <v>0</v>
      </c>
      <c r="AL9" s="6">
        <f>ROUND('Vendas de Veículos'!AL9*(1-'Frota Nacional 2026'!AL$5),0)</f>
        <v>0</v>
      </c>
      <c r="AM9" s="6">
        <f>ROUND('Vendas de Veículos'!AM9*(1-'Frota Nacional 2026'!AM$5),0)</f>
        <v>0</v>
      </c>
      <c r="AN9" s="6">
        <f>ROUND('Vendas de Veículos'!AN9*(1-'Frota Nacional 2026'!AN$5),0)</f>
        <v>0</v>
      </c>
      <c r="AO9" s="6">
        <f>ROUND('Vendas de Veículos'!AO9*(1-'Frota Nacional 2026'!AO$5),0)</f>
        <v>0</v>
      </c>
      <c r="AP9" s="6">
        <f>ROUND('Vendas de Veículos'!AP9*(1-'Frota Nacional 2026'!AP$5),0)</f>
        <v>0</v>
      </c>
      <c r="AQ9" s="6">
        <f>ROUND('Vendas de Veículos'!AQ9*(1-'Frota Nacional 2026'!AQ$5),0)</f>
        <v>0</v>
      </c>
      <c r="AR9" s="6">
        <f>ROUND('Vendas de Veículos'!AR9*(1-'Frota Nacional 2026'!AR$5),0)</f>
        <v>0</v>
      </c>
      <c r="AS9" s="6">
        <f>ROUND('Vendas de Veículos'!AS9*(1-'Frota Nacional 2026'!AS$5),0)</f>
        <v>0</v>
      </c>
      <c r="AT9" s="6">
        <f>ROUND('Vendas de Veículos'!AT9*(1-'Frota Nacional 2026'!AT$5),0)</f>
        <v>0</v>
      </c>
      <c r="AU9" s="6">
        <f>ROUND('Vendas de Veículos'!AU9*(1-'Frota Nacional 2026'!AU$5),0)</f>
        <v>0</v>
      </c>
      <c r="AV9" s="6">
        <f>ROUND('Vendas de Veículos'!AV9*(1-'Frota Nacional 2026'!AV$5),0)</f>
        <v>0</v>
      </c>
      <c r="AW9" s="6">
        <f>ROUND('Vendas de Veículos'!AW9*(1-'Frota Nacional 2026'!AW$5),0)</f>
        <v>0</v>
      </c>
      <c r="AX9" s="6">
        <f>ROUND('Vendas de Veículos'!AX9*(1-'Frota Nacional 2026'!AX$5),0)</f>
        <v>0</v>
      </c>
      <c r="AY9" s="6">
        <f>ROUND('Vendas de Veículos'!AY9*(1-'Frota Nacional 2026'!AY$5),0)</f>
        <v>0</v>
      </c>
      <c r="AZ9" s="6">
        <f>ROUND('Vendas de Veículos'!AZ9*(1-'Frota Nacional 2026'!AZ$5),0)</f>
        <v>0</v>
      </c>
      <c r="BA9" s="6">
        <f>ROUND('Vendas de Veículos'!BA9*(1-'Frota Nacional 2026'!BA$5),0)</f>
        <v>0</v>
      </c>
      <c r="BB9" s="6">
        <f>ROUND('Vendas de Veículos'!BB9*(1-'Frota Nacional 2026'!BB$5),0)</f>
        <v>0</v>
      </c>
      <c r="BC9" s="6">
        <f>ROUND('Vendas de Veículos'!BC9*(1-'Frota Nacional 2026'!BC$5),0)</f>
        <v>5</v>
      </c>
      <c r="BD9" s="6">
        <f>ROUND('Vendas de Veículos'!BD9*(1-'Frota Nacional 2026'!BD$5),0)</f>
        <v>12</v>
      </c>
      <c r="BE9" s="6">
        <f>ROUND('Vendas de Veículos'!BE9*(1-'Frota Nacional 2026'!BE$5),0)</f>
        <v>14</v>
      </c>
      <c r="BF9" s="6">
        <f>ROUND('Vendas de Veículos'!BF9*(1-'Frota Nacional 2026'!BF$5),0)</f>
        <v>130</v>
      </c>
      <c r="BG9" s="6">
        <f>ROUND('Vendas de Veículos'!BG9*(1-'Frota Nacional 2026'!BG$5),0)</f>
        <v>82</v>
      </c>
      <c r="BH9" s="6">
        <f>ROUND('Vendas de Veículos'!BH9*(1-'Frota Nacional 2026'!BH$5),0)</f>
        <v>358</v>
      </c>
      <c r="BI9" s="6">
        <f>ROUND('Vendas de Veículos'!BI9*(1-'Frota Nacional 2026'!BI$5),0)</f>
        <v>660</v>
      </c>
      <c r="BJ9" s="6">
        <f>ROUND('Vendas de Veículos'!BJ9*(1-'Frota Nacional 2026'!BJ$5),0)</f>
        <v>695</v>
      </c>
      <c r="BK9" s="6">
        <f>ROUND('Vendas de Veículos'!BK9*(1-'Frota Nacional 2026'!BK$5),0)</f>
        <v>935</v>
      </c>
      <c r="BL9" s="6">
        <f>ROUND('Vendas de Veículos'!BL9*(1-'Frota Nacional 2026'!BL$5),0)</f>
        <v>2929</v>
      </c>
      <c r="BM9" s="6">
        <f>ROUND('Vendas de Veículos'!BM9*(1-'Frota Nacional 2026'!BM$5),0)</f>
        <v>3654</v>
      </c>
      <c r="BN9" s="6">
        <f>ROUND('Vendas de Veículos'!BN9*(1-'Frota Nacional 2026'!BN$5),0)</f>
        <v>11185</v>
      </c>
      <c r="BO9" s="6">
        <f>ROUND('Vendas de Veículos'!BO9*(1-'Frota Nacional 2026'!BO$5),0)</f>
        <v>18947</v>
      </c>
      <c r="BP9" s="6">
        <f>ROUND('Vendas de Veículos'!BP9*(1-'Frota Nacional 2026'!BP$5),0)</f>
        <v>34000</v>
      </c>
      <c r="BQ9" s="6">
        <f>ROUND('Vendas de Veículos'!BQ9*(1-'Frota Nacional 2026'!BQ$5),0)</f>
        <v>48034</v>
      </c>
      <c r="BR9" s="6">
        <f>ROUND('Vendas de Veículos'!BR9*(1-'Frota Nacional 2026'!BR$5),0)</f>
        <v>80844</v>
      </c>
      <c r="BS9" s="6">
        <f>ROUND('Vendas de Veículos'!BS9*(1-'Frota Nacional 2026'!BS$5),0)</f>
        <v>121016</v>
      </c>
      <c r="BT9" s="6">
        <f>ROUND('Vendas de Veículos'!BT9*(1-'Frota Nacional 2026'!BT$5),0)</f>
        <v>166078</v>
      </c>
      <c r="BU9" s="6">
        <f>ROUND('Vendas de Veículos'!BU9*(1-'Frota Nacional 2026'!BU$5),0)</f>
        <v>216430</v>
      </c>
    </row>
    <row r="10" spans="2:73" x14ac:dyDescent="0.35">
      <c r="B10" s="12" t="s">
        <v>11</v>
      </c>
      <c r="C10" s="12" t="s">
        <v>15</v>
      </c>
      <c r="D10" s="6">
        <f>ROUND('Vendas de Veículos'!D10*(1-'Frota Nacional 2026'!D$5),0)</f>
        <v>0</v>
      </c>
      <c r="E10" s="6">
        <f>ROUND('Vendas de Veículos'!E10*(1-'Frota Nacional 2026'!E$5),0)</f>
        <v>0</v>
      </c>
      <c r="F10" s="6">
        <f>ROUND('Vendas de Veículos'!F10*(1-'Frota Nacional 2026'!F$5),0)</f>
        <v>0</v>
      </c>
      <c r="G10" s="6">
        <f>ROUND('Vendas de Veículos'!G10*(1-'Frota Nacional 2026'!G$5),0)</f>
        <v>0</v>
      </c>
      <c r="H10" s="6">
        <f>ROUND('Vendas de Veículos'!H10*(1-'Frota Nacional 2026'!H$5),0)</f>
        <v>0</v>
      </c>
      <c r="I10" s="6">
        <f>ROUND('Vendas de Veículos'!I10*(1-'Frota Nacional 2026'!I$5),0)</f>
        <v>0</v>
      </c>
      <c r="J10" s="6">
        <f>ROUND('Vendas de Veículos'!J10*(1-'Frota Nacional 2026'!J$5),0)</f>
        <v>0</v>
      </c>
      <c r="K10" s="6">
        <f>ROUND('Vendas de Veículos'!K10*(1-'Frota Nacional 2026'!K$5),0)</f>
        <v>0</v>
      </c>
      <c r="L10" s="6">
        <f>ROUND('Vendas de Veículos'!L10*(1-'Frota Nacional 2026'!L$5),0)</f>
        <v>0</v>
      </c>
      <c r="M10" s="6">
        <f>ROUND('Vendas de Veículos'!M10*(1-'Frota Nacional 2026'!M$5),0)</f>
        <v>0</v>
      </c>
      <c r="N10" s="6">
        <f>ROUND('Vendas de Veículos'!N10*(1-'Frota Nacional 2026'!N$5),0)</f>
        <v>0</v>
      </c>
      <c r="O10" s="6">
        <f>ROUND('Vendas de Veículos'!O10*(1-'Frota Nacional 2026'!O$5),0)</f>
        <v>0</v>
      </c>
      <c r="P10" s="6">
        <f>ROUND('Vendas de Veículos'!P10*(1-'Frota Nacional 2026'!P$5),0)</f>
        <v>0</v>
      </c>
      <c r="Q10" s="6">
        <f>ROUND('Vendas de Veículos'!Q10*(1-'Frota Nacional 2026'!Q$5),0)</f>
        <v>0</v>
      </c>
      <c r="R10" s="6">
        <f>ROUND('Vendas de Veículos'!R10*(1-'Frota Nacional 2026'!R$5),0)</f>
        <v>0</v>
      </c>
      <c r="S10" s="6">
        <f>ROUND('Vendas de Veículos'!S10*(1-'Frota Nacional 2026'!S$5),0)</f>
        <v>0</v>
      </c>
      <c r="T10" s="6">
        <f>ROUND('Vendas de Veículos'!T10*(1-'Frota Nacional 2026'!T$5),0)</f>
        <v>0</v>
      </c>
      <c r="U10" s="6">
        <f>ROUND('Vendas de Veículos'!U10*(1-'Frota Nacional 2026'!U$5),0)</f>
        <v>0</v>
      </c>
      <c r="V10" s="6">
        <f>ROUND('Vendas de Veículos'!V10*(1-'Frota Nacional 2026'!V$5),0)</f>
        <v>0</v>
      </c>
      <c r="W10" s="6">
        <f>ROUND('Vendas de Veículos'!W10*(1-'Frota Nacional 2026'!W$5),0)</f>
        <v>0</v>
      </c>
      <c r="X10" s="6">
        <f>ROUND('Vendas de Veículos'!X10*(1-'Frota Nacional 2026'!X$5),0)</f>
        <v>0</v>
      </c>
      <c r="Y10" s="6">
        <f>ROUND('Vendas de Veículos'!Y10*(1-'Frota Nacional 2026'!Y$5),0)</f>
        <v>0</v>
      </c>
      <c r="Z10" s="6">
        <f>ROUND('Vendas de Veículos'!Z10*(1-'Frota Nacional 2026'!Z$5),0)</f>
        <v>0</v>
      </c>
      <c r="AA10" s="6">
        <f>ROUND('Vendas de Veículos'!AA10*(1-'Frota Nacional 2026'!AA$5),0)</f>
        <v>0</v>
      </c>
      <c r="AB10" s="6">
        <f>ROUND('Vendas de Veículos'!AB10*(1-'Frota Nacional 2026'!AB$5),0)</f>
        <v>0</v>
      </c>
      <c r="AC10" s="6">
        <f>ROUND('Vendas de Veículos'!AC10*(1-'Frota Nacional 2026'!AC$5),0)</f>
        <v>0</v>
      </c>
      <c r="AD10" s="6">
        <f>ROUND('Vendas de Veículos'!AD10*(1-'Frota Nacional 2026'!AD$5),0)</f>
        <v>0</v>
      </c>
      <c r="AE10" s="6">
        <f>ROUND('Vendas de Veículos'!AE10*(1-'Frota Nacional 2026'!AE$5),0)</f>
        <v>0</v>
      </c>
      <c r="AF10" s="6">
        <f>ROUND('Vendas de Veículos'!AF10*(1-'Frota Nacional 2026'!AF$5),0)</f>
        <v>0</v>
      </c>
      <c r="AG10" s="6">
        <f>ROUND('Vendas de Veículos'!AG10*(1-'Frota Nacional 2026'!AG$5),0)</f>
        <v>0</v>
      </c>
      <c r="AH10" s="6">
        <f>ROUND('Vendas de Veículos'!AH10*(1-'Frota Nacional 2026'!AH$5),0)</f>
        <v>0</v>
      </c>
      <c r="AI10" s="6">
        <f>ROUND('Vendas de Veículos'!AI10*(1-'Frota Nacional 2026'!AI$5),0)</f>
        <v>0</v>
      </c>
      <c r="AJ10" s="6">
        <f>ROUND('Vendas de Veículos'!AJ10*(1-'Frota Nacional 2026'!AJ$5),0)</f>
        <v>0</v>
      </c>
      <c r="AK10" s="6">
        <f>ROUND('Vendas de Veículos'!AK10*(1-'Frota Nacional 2026'!AK$5),0)</f>
        <v>0</v>
      </c>
      <c r="AL10" s="6">
        <f>ROUND('Vendas de Veículos'!AL10*(1-'Frota Nacional 2026'!AL$5),0)</f>
        <v>0</v>
      </c>
      <c r="AM10" s="6">
        <f>ROUND('Vendas de Veículos'!AM10*(1-'Frota Nacional 2026'!AM$5),0)</f>
        <v>0</v>
      </c>
      <c r="AN10" s="6">
        <f>ROUND('Vendas de Veículos'!AN10*(1-'Frota Nacional 2026'!AN$5),0)</f>
        <v>0</v>
      </c>
      <c r="AO10" s="6">
        <f>ROUND('Vendas de Veículos'!AO10*(1-'Frota Nacional 2026'!AO$5),0)</f>
        <v>0</v>
      </c>
      <c r="AP10" s="6">
        <f>ROUND('Vendas de Veículos'!AP10*(1-'Frota Nacional 2026'!AP$5),0)</f>
        <v>0</v>
      </c>
      <c r="AQ10" s="6">
        <f>ROUND('Vendas de Veículos'!AQ10*(1-'Frota Nacional 2026'!AQ$5),0)</f>
        <v>0</v>
      </c>
      <c r="AR10" s="6">
        <f>ROUND('Vendas de Veículos'!AR10*(1-'Frota Nacional 2026'!AR$5),0)</f>
        <v>0</v>
      </c>
      <c r="AS10" s="6">
        <f>ROUND('Vendas de Veículos'!AS10*(1-'Frota Nacional 2026'!AS$5),0)</f>
        <v>0</v>
      </c>
      <c r="AT10" s="6">
        <f>ROUND('Vendas de Veículos'!AT10*(1-'Frota Nacional 2026'!AT$5),0)</f>
        <v>0</v>
      </c>
      <c r="AU10" s="6">
        <f>ROUND('Vendas de Veículos'!AU10*(1-'Frota Nacional 2026'!AU$5),0)</f>
        <v>0</v>
      </c>
      <c r="AV10" s="6">
        <f>ROUND('Vendas de Veículos'!AV10*(1-'Frota Nacional 2026'!AV$5),0)</f>
        <v>0</v>
      </c>
      <c r="AW10" s="6">
        <f>ROUND('Vendas de Veículos'!AW10*(1-'Frota Nacional 2026'!AW$5),0)</f>
        <v>0</v>
      </c>
      <c r="AX10" s="6">
        <f>ROUND('Vendas de Veículos'!AX10*(1-'Frota Nacional 2026'!AX$5),0)</f>
        <v>0</v>
      </c>
      <c r="AY10" s="6">
        <f>ROUND('Vendas de Veículos'!AY10*(1-'Frota Nacional 2026'!AY$5),0)</f>
        <v>0</v>
      </c>
      <c r="AZ10" s="6">
        <f>ROUND('Vendas de Veículos'!AZ10*(1-'Frota Nacional 2026'!AZ$5),0)</f>
        <v>0</v>
      </c>
      <c r="BA10" s="6">
        <f>ROUND('Vendas de Veículos'!BA10*(1-'Frota Nacional 2026'!BA$5),0)</f>
        <v>0</v>
      </c>
      <c r="BB10" s="6">
        <f>ROUND('Vendas de Veículos'!BB10*(1-'Frota Nacional 2026'!BB$5),0)</f>
        <v>0</v>
      </c>
      <c r="BC10" s="6">
        <f>ROUND('Vendas de Veículos'!BC10*(1-'Frota Nacional 2026'!BC$5),0)</f>
        <v>1</v>
      </c>
      <c r="BD10" s="6">
        <f>ROUND('Vendas de Veículos'!BD10*(1-'Frota Nacional 2026'!BD$5),0)</f>
        <v>1</v>
      </c>
      <c r="BE10" s="6">
        <f>ROUND('Vendas de Veículos'!BE10*(1-'Frota Nacional 2026'!BE$5),0)</f>
        <v>1</v>
      </c>
      <c r="BF10" s="6">
        <f>ROUND('Vendas de Veículos'!BF10*(1-'Frota Nacional 2026'!BF$5),0)</f>
        <v>12</v>
      </c>
      <c r="BG10" s="6">
        <f>ROUND('Vendas de Veículos'!BG10*(1-'Frota Nacional 2026'!BG$5),0)</f>
        <v>8</v>
      </c>
      <c r="BH10" s="6">
        <f>ROUND('Vendas de Veículos'!BH10*(1-'Frota Nacional 2026'!BH$5),0)</f>
        <v>33</v>
      </c>
      <c r="BI10" s="6">
        <f>ROUND('Vendas de Veículos'!BI10*(1-'Frota Nacional 2026'!BI$5),0)</f>
        <v>60</v>
      </c>
      <c r="BJ10" s="6">
        <f>ROUND('Vendas de Veículos'!BJ10*(1-'Frota Nacional 2026'!BJ$5),0)</f>
        <v>63</v>
      </c>
      <c r="BK10" s="6">
        <f>ROUND('Vendas de Veículos'!BK10*(1-'Frota Nacional 2026'!BK$5),0)</f>
        <v>84</v>
      </c>
      <c r="BL10" s="6">
        <f>ROUND('Vendas de Veículos'!BL10*(1-'Frota Nacional 2026'!BL$5),0)</f>
        <v>264</v>
      </c>
      <c r="BM10" s="6">
        <f>ROUND('Vendas de Veículos'!BM10*(1-'Frota Nacional 2026'!BM$5),0)</f>
        <v>329</v>
      </c>
      <c r="BN10" s="6">
        <f>ROUND('Vendas de Veículos'!BN10*(1-'Frota Nacional 2026'!BN$5),0)</f>
        <v>1007</v>
      </c>
      <c r="BO10" s="6">
        <f>ROUND('Vendas de Veículos'!BO10*(1-'Frota Nacional 2026'!BO$5),0)</f>
        <v>1705</v>
      </c>
      <c r="BP10" s="6">
        <f>ROUND('Vendas de Veículos'!BP10*(1-'Frota Nacional 2026'!BP$5),0)</f>
        <v>3060</v>
      </c>
      <c r="BQ10" s="6">
        <f>ROUND('Vendas de Veículos'!BQ10*(1-'Frota Nacional 2026'!BQ$5),0)</f>
        <v>4323</v>
      </c>
      <c r="BR10" s="6">
        <f>ROUND('Vendas de Veículos'!BR10*(1-'Frota Nacional 2026'!BR$5),0)</f>
        <v>7276</v>
      </c>
      <c r="BS10" s="6">
        <f>ROUND('Vendas de Veículos'!BS10*(1-'Frota Nacional 2026'!BS$5),0)</f>
        <v>10893</v>
      </c>
      <c r="BT10" s="6">
        <f>ROUND('Vendas de Veículos'!BT10*(1-'Frota Nacional 2026'!BT$5),0)</f>
        <v>16608</v>
      </c>
      <c r="BU10" s="6">
        <f>ROUND('Vendas de Veículos'!BU10*(1-'Frota Nacional 2026'!BU$5),0)</f>
        <v>23807</v>
      </c>
    </row>
    <row r="11" spans="2:73" x14ac:dyDescent="0.35">
      <c r="B11" s="12" t="s">
        <v>11</v>
      </c>
      <c r="C11" s="12" t="s">
        <v>16</v>
      </c>
      <c r="D11" s="6">
        <f>ROUND('Vendas de Veículos'!D11*(1-'Frota Nacional 2026'!D$5),0)</f>
        <v>0</v>
      </c>
      <c r="E11" s="6">
        <f>ROUND('Vendas de Veículos'!E11*(1-'Frota Nacional 2026'!E$5),0)</f>
        <v>0</v>
      </c>
      <c r="F11" s="6">
        <f>ROUND('Vendas de Veículos'!F11*(1-'Frota Nacional 2026'!F$5),0)</f>
        <v>0</v>
      </c>
      <c r="G11" s="6">
        <f>ROUND('Vendas de Veículos'!G11*(1-'Frota Nacional 2026'!G$5),0)</f>
        <v>0</v>
      </c>
      <c r="H11" s="6">
        <f>ROUND('Vendas de Veículos'!H11*(1-'Frota Nacional 2026'!H$5),0)</f>
        <v>0</v>
      </c>
      <c r="I11" s="6">
        <f>ROUND('Vendas de Veículos'!I11*(1-'Frota Nacional 2026'!I$5),0)</f>
        <v>0</v>
      </c>
      <c r="J11" s="6">
        <f>ROUND('Vendas de Veículos'!J11*(1-'Frota Nacional 2026'!J$5),0)</f>
        <v>0</v>
      </c>
      <c r="K11" s="6">
        <f>ROUND('Vendas de Veículos'!K11*(1-'Frota Nacional 2026'!K$5),0)</f>
        <v>0</v>
      </c>
      <c r="L11" s="6">
        <f>ROUND('Vendas de Veículos'!L11*(1-'Frota Nacional 2026'!L$5),0)</f>
        <v>0</v>
      </c>
      <c r="M11" s="6">
        <f>ROUND('Vendas de Veículos'!M11*(1-'Frota Nacional 2026'!M$5),0)</f>
        <v>0</v>
      </c>
      <c r="N11" s="6">
        <f>ROUND('Vendas de Veículos'!N11*(1-'Frota Nacional 2026'!N$5),0)</f>
        <v>0</v>
      </c>
      <c r="O11" s="6">
        <f>ROUND('Vendas de Veículos'!O11*(1-'Frota Nacional 2026'!O$5),0)</f>
        <v>0</v>
      </c>
      <c r="P11" s="6">
        <f>ROUND('Vendas de Veículos'!P11*(1-'Frota Nacional 2026'!P$5),0)</f>
        <v>0</v>
      </c>
      <c r="Q11" s="6">
        <f>ROUND('Vendas de Veículos'!Q11*(1-'Frota Nacional 2026'!Q$5),0)</f>
        <v>0</v>
      </c>
      <c r="R11" s="6">
        <f>ROUND('Vendas de Veículos'!R11*(1-'Frota Nacional 2026'!R$5),0)</f>
        <v>0</v>
      </c>
      <c r="S11" s="6">
        <f>ROUND('Vendas de Veículos'!S11*(1-'Frota Nacional 2026'!S$5),0)</f>
        <v>0</v>
      </c>
      <c r="T11" s="6">
        <f>ROUND('Vendas de Veículos'!T11*(1-'Frota Nacional 2026'!T$5),0)</f>
        <v>0</v>
      </c>
      <c r="U11" s="6">
        <f>ROUND('Vendas de Veículos'!U11*(1-'Frota Nacional 2026'!U$5),0)</f>
        <v>0</v>
      </c>
      <c r="V11" s="6">
        <f>ROUND('Vendas de Veículos'!V11*(1-'Frota Nacional 2026'!V$5),0)</f>
        <v>0</v>
      </c>
      <c r="W11" s="6">
        <f>ROUND('Vendas de Veículos'!W11*(1-'Frota Nacional 2026'!W$5),0)</f>
        <v>0</v>
      </c>
      <c r="X11" s="6">
        <f>ROUND('Vendas de Veículos'!X11*(1-'Frota Nacional 2026'!X$5),0)</f>
        <v>0</v>
      </c>
      <c r="Y11" s="6">
        <f>ROUND('Vendas de Veículos'!Y11*(1-'Frota Nacional 2026'!Y$5),0)</f>
        <v>0</v>
      </c>
      <c r="Z11" s="6">
        <f>ROUND('Vendas de Veículos'!Z11*(1-'Frota Nacional 2026'!Z$5),0)</f>
        <v>0</v>
      </c>
      <c r="AA11" s="6">
        <f>ROUND('Vendas de Veículos'!AA11*(1-'Frota Nacional 2026'!AA$5),0)</f>
        <v>0</v>
      </c>
      <c r="AB11" s="6">
        <f>ROUND('Vendas de Veículos'!AB11*(1-'Frota Nacional 2026'!AB$5),0)</f>
        <v>0</v>
      </c>
      <c r="AC11" s="6">
        <f>ROUND('Vendas de Veículos'!AC11*(1-'Frota Nacional 2026'!AC$5),0)</f>
        <v>0</v>
      </c>
      <c r="AD11" s="6">
        <f>ROUND('Vendas de Veículos'!AD11*(1-'Frota Nacional 2026'!AD$5),0)</f>
        <v>0</v>
      </c>
      <c r="AE11" s="6">
        <f>ROUND('Vendas de Veículos'!AE11*(1-'Frota Nacional 2026'!AE$5),0)</f>
        <v>0</v>
      </c>
      <c r="AF11" s="6">
        <f>ROUND('Vendas de Veículos'!AF11*(1-'Frota Nacional 2026'!AF$5),0)</f>
        <v>0</v>
      </c>
      <c r="AG11" s="6">
        <f>ROUND('Vendas de Veículos'!AG11*(1-'Frota Nacional 2026'!AG$5),0)</f>
        <v>0</v>
      </c>
      <c r="AH11" s="6">
        <f>ROUND('Vendas de Veículos'!AH11*(1-'Frota Nacional 2026'!AH$5),0)</f>
        <v>0</v>
      </c>
      <c r="AI11" s="6">
        <f>ROUND('Vendas de Veículos'!AI11*(1-'Frota Nacional 2026'!AI$5),0)</f>
        <v>0</v>
      </c>
      <c r="AJ11" s="6">
        <f>ROUND('Vendas de Veículos'!AJ11*(1-'Frota Nacional 2026'!AJ$5),0)</f>
        <v>0</v>
      </c>
      <c r="AK11" s="6">
        <f>ROUND('Vendas de Veículos'!AK11*(1-'Frota Nacional 2026'!AK$5),0)</f>
        <v>0</v>
      </c>
      <c r="AL11" s="6">
        <f>ROUND('Vendas de Veículos'!AL11*(1-'Frota Nacional 2026'!AL$5),0)</f>
        <v>0</v>
      </c>
      <c r="AM11" s="6">
        <f>ROUND('Vendas de Veículos'!AM11*(1-'Frota Nacional 2026'!AM$5),0)</f>
        <v>0</v>
      </c>
      <c r="AN11" s="6">
        <f>ROUND('Vendas de Veículos'!AN11*(1-'Frota Nacional 2026'!AN$5),0)</f>
        <v>0</v>
      </c>
      <c r="AO11" s="6">
        <f>ROUND('Vendas de Veículos'!AO11*(1-'Frota Nacional 2026'!AO$5),0)</f>
        <v>0</v>
      </c>
      <c r="AP11" s="6">
        <f>ROUND('Vendas de Veículos'!AP11*(1-'Frota Nacional 2026'!AP$5),0)</f>
        <v>0</v>
      </c>
      <c r="AQ11" s="6">
        <f>ROUND('Vendas de Veículos'!AQ11*(1-'Frota Nacional 2026'!AQ$5),0)</f>
        <v>0</v>
      </c>
      <c r="AR11" s="6">
        <f>ROUND('Vendas de Veículos'!AR11*(1-'Frota Nacional 2026'!AR$5),0)</f>
        <v>0</v>
      </c>
      <c r="AS11" s="6">
        <f>ROUND('Vendas de Veículos'!AS11*(1-'Frota Nacional 2026'!AS$5),0)</f>
        <v>0</v>
      </c>
      <c r="AT11" s="6">
        <f>ROUND('Vendas de Veículos'!AT11*(1-'Frota Nacional 2026'!AT$5),0)</f>
        <v>0</v>
      </c>
      <c r="AU11" s="6">
        <f>ROUND('Vendas de Veículos'!AU11*(1-'Frota Nacional 2026'!AU$5),0)</f>
        <v>0</v>
      </c>
      <c r="AV11" s="6">
        <f>ROUND('Vendas de Veículos'!AV11*(1-'Frota Nacional 2026'!AV$5),0)</f>
        <v>0</v>
      </c>
      <c r="AW11" s="6">
        <f>ROUND('Vendas de Veículos'!AW11*(1-'Frota Nacional 2026'!AW$5),0)</f>
        <v>0</v>
      </c>
      <c r="AX11" s="6">
        <f>ROUND('Vendas de Veículos'!AX11*(1-'Frota Nacional 2026'!AX$5),0)</f>
        <v>0</v>
      </c>
      <c r="AY11" s="6">
        <f>ROUND('Vendas de Veículos'!AY11*(1-'Frota Nacional 2026'!AY$5),0)</f>
        <v>0</v>
      </c>
      <c r="AZ11" s="6">
        <f>ROUND('Vendas de Veículos'!AZ11*(1-'Frota Nacional 2026'!AZ$5),0)</f>
        <v>0</v>
      </c>
      <c r="BA11" s="6">
        <f>ROUND('Vendas de Veículos'!BA11*(1-'Frota Nacional 2026'!BA$5),0)</f>
        <v>0</v>
      </c>
      <c r="BB11" s="6">
        <f>ROUND('Vendas de Veículos'!BB11*(1-'Frota Nacional 2026'!BB$5),0)</f>
        <v>0</v>
      </c>
      <c r="BC11" s="6">
        <f>ROUND('Vendas de Veículos'!BC11*(1-'Frota Nacional 2026'!BC$5),0)</f>
        <v>3</v>
      </c>
      <c r="BD11" s="6">
        <f>ROUND('Vendas de Veículos'!BD11*(1-'Frota Nacional 2026'!BD$5),0)</f>
        <v>8</v>
      </c>
      <c r="BE11" s="6">
        <f>ROUND('Vendas de Veículos'!BE11*(1-'Frota Nacional 2026'!BE$5),0)</f>
        <v>10</v>
      </c>
      <c r="BF11" s="6">
        <f>ROUND('Vendas de Veículos'!BF11*(1-'Frota Nacional 2026'!BF$5),0)</f>
        <v>90</v>
      </c>
      <c r="BG11" s="6">
        <f>ROUND('Vendas de Veículos'!BG11*(1-'Frota Nacional 2026'!BG$5),0)</f>
        <v>56</v>
      </c>
      <c r="BH11" s="6">
        <f>ROUND('Vendas de Veículos'!BH11*(1-'Frota Nacional 2026'!BH$5),0)</f>
        <v>247</v>
      </c>
      <c r="BI11" s="6">
        <f>ROUND('Vendas de Veículos'!BI11*(1-'Frota Nacional 2026'!BI$5),0)</f>
        <v>455</v>
      </c>
      <c r="BJ11" s="6">
        <f>ROUND('Vendas de Veículos'!BJ11*(1-'Frota Nacional 2026'!BJ$5),0)</f>
        <v>480</v>
      </c>
      <c r="BK11" s="6">
        <f>ROUND('Vendas de Veículos'!BK11*(1-'Frota Nacional 2026'!BK$5),0)</f>
        <v>645</v>
      </c>
      <c r="BL11" s="6">
        <f>ROUND('Vendas de Veículos'!BL11*(1-'Frota Nacional 2026'!BL$5),0)</f>
        <v>2021</v>
      </c>
      <c r="BM11" s="6">
        <f>ROUND('Vendas de Veículos'!BM11*(1-'Frota Nacional 2026'!BM$5),0)</f>
        <v>2521</v>
      </c>
      <c r="BN11" s="6">
        <f>ROUND('Vendas de Veículos'!BN11*(1-'Frota Nacional 2026'!BN$5),0)</f>
        <v>7717</v>
      </c>
      <c r="BO11" s="6">
        <f>ROUND('Vendas de Veículos'!BO11*(1-'Frota Nacional 2026'!BO$5),0)</f>
        <v>13073</v>
      </c>
      <c r="BP11" s="6">
        <f>ROUND('Vendas de Veículos'!BP11*(1-'Frota Nacional 2026'!BP$5),0)</f>
        <v>23459</v>
      </c>
      <c r="BQ11" s="6">
        <f>ROUND('Vendas de Veículos'!BQ11*(1-'Frota Nacional 2026'!BQ$5),0)</f>
        <v>33143</v>
      </c>
      <c r="BR11" s="6">
        <f>ROUND('Vendas de Veículos'!BR11*(1-'Frota Nacional 2026'!BR$5),0)</f>
        <v>55782</v>
      </c>
      <c r="BS11" s="6">
        <f>ROUND('Vendas de Veículos'!BS11*(1-'Frota Nacional 2026'!BS$5),0)</f>
        <v>83501</v>
      </c>
      <c r="BT11" s="6">
        <f>ROUND('Vendas de Veículos'!BT11*(1-'Frota Nacional 2026'!BT$5),0)</f>
        <v>116254</v>
      </c>
      <c r="BU11" s="6">
        <f>ROUND('Vendas de Veículos'!BU11*(1-'Frota Nacional 2026'!BU$5),0)</f>
        <v>151502</v>
      </c>
    </row>
    <row r="12" spans="2:73" x14ac:dyDescent="0.35">
      <c r="B12" s="12" t="s">
        <v>11</v>
      </c>
      <c r="C12" s="12" t="s">
        <v>17</v>
      </c>
      <c r="D12" s="6">
        <f>ROUND('Vendas de Veículos'!D12*(1-'Frota Nacional 2026'!D$5),0)</f>
        <v>0</v>
      </c>
      <c r="E12" s="6">
        <f>ROUND('Vendas de Veículos'!E12*(1-'Frota Nacional 2026'!E$5),0)</f>
        <v>0</v>
      </c>
      <c r="F12" s="6">
        <f>ROUND('Vendas de Veículos'!F12*(1-'Frota Nacional 2026'!F$5),0)</f>
        <v>0</v>
      </c>
      <c r="G12" s="6">
        <f>ROUND('Vendas de Veículos'!G12*(1-'Frota Nacional 2026'!G$5),0)</f>
        <v>0</v>
      </c>
      <c r="H12" s="6">
        <f>ROUND('Vendas de Veículos'!H12*(1-'Frota Nacional 2026'!H$5),0)</f>
        <v>0</v>
      </c>
      <c r="I12" s="6">
        <f>ROUND('Vendas de Veículos'!I12*(1-'Frota Nacional 2026'!I$5),0)</f>
        <v>0</v>
      </c>
      <c r="J12" s="6">
        <f>ROUND('Vendas de Veículos'!J12*(1-'Frota Nacional 2026'!J$5),0)</f>
        <v>0</v>
      </c>
      <c r="K12" s="6">
        <f>ROUND('Vendas de Veículos'!K12*(1-'Frota Nacional 2026'!K$5),0)</f>
        <v>0</v>
      </c>
      <c r="L12" s="6">
        <f>ROUND('Vendas de Veículos'!L12*(1-'Frota Nacional 2026'!L$5),0)</f>
        <v>0</v>
      </c>
      <c r="M12" s="6">
        <f>ROUND('Vendas de Veículos'!M12*(1-'Frota Nacional 2026'!M$5),0)</f>
        <v>0</v>
      </c>
      <c r="N12" s="6">
        <f>ROUND('Vendas de Veículos'!N12*(1-'Frota Nacional 2026'!N$5),0)</f>
        <v>0</v>
      </c>
      <c r="O12" s="6">
        <f>ROUND('Vendas de Veículos'!O12*(1-'Frota Nacional 2026'!O$5),0)</f>
        <v>0</v>
      </c>
      <c r="P12" s="6">
        <f>ROUND('Vendas de Veículos'!P12*(1-'Frota Nacional 2026'!P$5),0)</f>
        <v>0</v>
      </c>
      <c r="Q12" s="6">
        <f>ROUND('Vendas de Veículos'!Q12*(1-'Frota Nacional 2026'!Q$5),0)</f>
        <v>0</v>
      </c>
      <c r="R12" s="6">
        <f>ROUND('Vendas de Veículos'!R12*(1-'Frota Nacional 2026'!R$5),0)</f>
        <v>0</v>
      </c>
      <c r="S12" s="6">
        <f>ROUND('Vendas de Veículos'!S12*(1-'Frota Nacional 2026'!S$5),0)</f>
        <v>0</v>
      </c>
      <c r="T12" s="6">
        <f>ROUND('Vendas de Veículos'!T12*(1-'Frota Nacional 2026'!T$5),0)</f>
        <v>0</v>
      </c>
      <c r="U12" s="6">
        <f>ROUND('Vendas de Veículos'!U12*(1-'Frota Nacional 2026'!U$5),0)</f>
        <v>0</v>
      </c>
      <c r="V12" s="6">
        <f>ROUND('Vendas de Veículos'!V12*(1-'Frota Nacional 2026'!V$5),0)</f>
        <v>0</v>
      </c>
      <c r="W12" s="6">
        <f>ROUND('Vendas de Veículos'!W12*(1-'Frota Nacional 2026'!W$5),0)</f>
        <v>0</v>
      </c>
      <c r="X12" s="6">
        <f>ROUND('Vendas de Veículos'!X12*(1-'Frota Nacional 2026'!X$5),0)</f>
        <v>0</v>
      </c>
      <c r="Y12" s="6">
        <f>ROUND('Vendas de Veículos'!Y12*(1-'Frota Nacional 2026'!Y$5),0)</f>
        <v>0</v>
      </c>
      <c r="Z12" s="6">
        <f>ROUND('Vendas de Veículos'!Z12*(1-'Frota Nacional 2026'!Z$5),0)</f>
        <v>0</v>
      </c>
      <c r="AA12" s="6">
        <f>ROUND('Vendas de Veículos'!AA12*(1-'Frota Nacional 2026'!AA$5),0)</f>
        <v>0</v>
      </c>
      <c r="AB12" s="6">
        <f>ROUND('Vendas de Veículos'!AB12*(1-'Frota Nacional 2026'!AB$5),0)</f>
        <v>0</v>
      </c>
      <c r="AC12" s="6">
        <f>ROUND('Vendas de Veículos'!AC12*(1-'Frota Nacional 2026'!AC$5),0)</f>
        <v>0</v>
      </c>
      <c r="AD12" s="6">
        <f>ROUND('Vendas de Veículos'!AD12*(1-'Frota Nacional 2026'!AD$5),0)</f>
        <v>0</v>
      </c>
      <c r="AE12" s="6">
        <f>ROUND('Vendas de Veículos'!AE12*(1-'Frota Nacional 2026'!AE$5),0)</f>
        <v>0</v>
      </c>
      <c r="AF12" s="6">
        <f>ROUND('Vendas de Veículos'!AF12*(1-'Frota Nacional 2026'!AF$5),0)</f>
        <v>0</v>
      </c>
      <c r="AG12" s="6">
        <f>ROUND('Vendas de Veículos'!AG12*(1-'Frota Nacional 2026'!AG$5),0)</f>
        <v>0</v>
      </c>
      <c r="AH12" s="6">
        <f>ROUND('Vendas de Veículos'!AH12*(1-'Frota Nacional 2026'!AH$5),0)</f>
        <v>0</v>
      </c>
      <c r="AI12" s="6">
        <f>ROUND('Vendas de Veículos'!AI12*(1-'Frota Nacional 2026'!AI$5),0)</f>
        <v>0</v>
      </c>
      <c r="AJ12" s="6">
        <f>ROUND('Vendas de Veículos'!AJ12*(1-'Frota Nacional 2026'!AJ$5),0)</f>
        <v>0</v>
      </c>
      <c r="AK12" s="6">
        <f>ROUND('Vendas de Veículos'!AK12*(1-'Frota Nacional 2026'!AK$5),0)</f>
        <v>0</v>
      </c>
      <c r="AL12" s="6">
        <f>ROUND('Vendas de Veículos'!AL12*(1-'Frota Nacional 2026'!AL$5),0)</f>
        <v>0</v>
      </c>
      <c r="AM12" s="6">
        <f>ROUND('Vendas de Veículos'!AM12*(1-'Frota Nacional 2026'!AM$5),0)</f>
        <v>0</v>
      </c>
      <c r="AN12" s="6">
        <f>ROUND('Vendas de Veículos'!AN12*(1-'Frota Nacional 2026'!AN$5),0)</f>
        <v>0</v>
      </c>
      <c r="AO12" s="6">
        <f>ROUND('Vendas de Veículos'!AO12*(1-'Frota Nacional 2026'!AO$5),0)</f>
        <v>0</v>
      </c>
      <c r="AP12" s="6">
        <f>ROUND('Vendas de Veículos'!AP12*(1-'Frota Nacional 2026'!AP$5),0)</f>
        <v>0</v>
      </c>
      <c r="AQ12" s="6">
        <f>ROUND('Vendas de Veículos'!AQ12*(1-'Frota Nacional 2026'!AQ$5),0)</f>
        <v>0</v>
      </c>
      <c r="AR12" s="6">
        <f>ROUND('Vendas de Veículos'!AR12*(1-'Frota Nacional 2026'!AR$5),0)</f>
        <v>0</v>
      </c>
      <c r="AS12" s="6">
        <f>ROUND('Vendas de Veículos'!AS12*(1-'Frota Nacional 2026'!AS$5),0)</f>
        <v>0</v>
      </c>
      <c r="AT12" s="6">
        <f>ROUND('Vendas de Veículos'!AT12*(1-'Frota Nacional 2026'!AT$5),0)</f>
        <v>0</v>
      </c>
      <c r="AU12" s="6">
        <f>ROUND('Vendas de Veículos'!AU12*(1-'Frota Nacional 2026'!AU$5),0)</f>
        <v>0</v>
      </c>
      <c r="AV12" s="6">
        <f>ROUND('Vendas de Veículos'!AV12*(1-'Frota Nacional 2026'!AV$5),0)</f>
        <v>0</v>
      </c>
      <c r="AW12" s="6">
        <f>ROUND('Vendas de Veículos'!AW12*(1-'Frota Nacional 2026'!AW$5),0)</f>
        <v>0</v>
      </c>
      <c r="AX12" s="6">
        <f>ROUND('Vendas de Veículos'!AX12*(1-'Frota Nacional 2026'!AX$5),0)</f>
        <v>0</v>
      </c>
      <c r="AY12" s="6">
        <f>ROUND('Vendas de Veículos'!AY12*(1-'Frota Nacional 2026'!AY$5),0)</f>
        <v>0</v>
      </c>
      <c r="AZ12" s="6">
        <f>ROUND('Vendas de Veículos'!AZ12*(1-'Frota Nacional 2026'!AZ$5),0)</f>
        <v>0</v>
      </c>
      <c r="BA12" s="6">
        <f>ROUND('Vendas de Veículos'!BA12*(1-'Frota Nacional 2026'!BA$5),0)</f>
        <v>0</v>
      </c>
      <c r="BB12" s="6">
        <f>ROUND('Vendas de Veículos'!BB12*(1-'Frota Nacional 2026'!BB$5),0)</f>
        <v>0</v>
      </c>
      <c r="BC12" s="6">
        <f>ROUND('Vendas de Veículos'!BC12*(1-'Frota Nacional 2026'!BC$5),0)</f>
        <v>1</v>
      </c>
      <c r="BD12" s="6">
        <f>ROUND('Vendas de Veículos'!BD12*(1-'Frota Nacional 2026'!BD$5),0)</f>
        <v>3</v>
      </c>
      <c r="BE12" s="6">
        <f>ROUND('Vendas de Veículos'!BE12*(1-'Frota Nacional 2026'!BE$5),0)</f>
        <v>3</v>
      </c>
      <c r="BF12" s="6">
        <f>ROUND('Vendas de Veículos'!BF12*(1-'Frota Nacional 2026'!BF$5),0)</f>
        <v>29</v>
      </c>
      <c r="BG12" s="6">
        <f>ROUND('Vendas de Veículos'!BG12*(1-'Frota Nacional 2026'!BG$5),0)</f>
        <v>18</v>
      </c>
      <c r="BH12" s="6">
        <f>ROUND('Vendas de Veículos'!BH12*(1-'Frota Nacional 2026'!BH$5),0)</f>
        <v>78</v>
      </c>
      <c r="BI12" s="6">
        <f>ROUND('Vendas de Veículos'!BI12*(1-'Frota Nacional 2026'!BI$5),0)</f>
        <v>145</v>
      </c>
      <c r="BJ12" s="6">
        <f>ROUND('Vendas de Veículos'!BJ12*(1-'Frota Nacional 2026'!BJ$5),0)</f>
        <v>152</v>
      </c>
      <c r="BK12" s="6">
        <f>ROUND('Vendas de Veículos'!BK12*(1-'Frota Nacional 2026'!BK$5),0)</f>
        <v>206</v>
      </c>
      <c r="BL12" s="6">
        <f>ROUND('Vendas de Veículos'!BL12*(1-'Frota Nacional 2026'!BL$5),0)</f>
        <v>644</v>
      </c>
      <c r="BM12" s="6">
        <f>ROUND('Vendas de Veículos'!BM12*(1-'Frota Nacional 2026'!BM$5),0)</f>
        <v>804</v>
      </c>
      <c r="BN12" s="6">
        <f>ROUND('Vendas de Veículos'!BN12*(1-'Frota Nacional 2026'!BN$5),0)</f>
        <v>2461</v>
      </c>
      <c r="BO12" s="6">
        <f>ROUND('Vendas de Veículos'!BO12*(1-'Frota Nacional 2026'!BO$5),0)</f>
        <v>4168</v>
      </c>
      <c r="BP12" s="6">
        <f>ROUND('Vendas de Veículos'!BP12*(1-'Frota Nacional 2026'!BP$5),0)</f>
        <v>7480</v>
      </c>
      <c r="BQ12" s="6">
        <f>ROUND('Vendas de Veículos'!BQ12*(1-'Frota Nacional 2026'!BQ$5),0)</f>
        <v>10568</v>
      </c>
      <c r="BR12" s="6">
        <f>ROUND('Vendas de Veículos'!BR12*(1-'Frota Nacional 2026'!BR$5),0)</f>
        <v>17786</v>
      </c>
      <c r="BS12" s="6">
        <f>ROUND('Vendas de Veículos'!BS12*(1-'Frota Nacional 2026'!BS$5),0)</f>
        <v>26622</v>
      </c>
      <c r="BT12" s="6">
        <f>ROUND('Vendas de Veículos'!BT12*(1-'Frota Nacional 2026'!BT$5),0)</f>
        <v>33216</v>
      </c>
      <c r="BU12" s="6">
        <f>ROUND('Vendas de Veículos'!BU12*(1-'Frota Nacional 2026'!BU$5),0)</f>
        <v>41122</v>
      </c>
    </row>
    <row r="13" spans="2:73" x14ac:dyDescent="0.35">
      <c r="B13" s="13" t="s">
        <v>18</v>
      </c>
      <c r="C13" s="13" t="s">
        <v>10</v>
      </c>
      <c r="D13" s="4">
        <f>ROUND('Vendas de Veículos'!D14*(1-'Frota Nacional 2026'!D$5),0)</f>
        <v>2</v>
      </c>
      <c r="E13" s="4">
        <f>ROUND('Vendas de Veículos'!E14*(1-'Frota Nacional 2026'!E$5),0)</f>
        <v>12</v>
      </c>
      <c r="F13" s="4">
        <f>ROUND('Vendas de Veículos'!F14*(1-'Frota Nacional 2026'!F$5),0)</f>
        <v>23</v>
      </c>
      <c r="G13" s="4">
        <f>ROUND('Vendas de Veículos'!G14*(1-'Frota Nacional 2026'!G$5),0)</f>
        <v>33</v>
      </c>
      <c r="H13" s="4">
        <f>ROUND('Vendas de Veículos'!H14*(1-'Frota Nacional 2026'!H$5),0)</f>
        <v>52</v>
      </c>
      <c r="I13" s="4">
        <f>ROUND('Vendas de Veículos'!I14*(1-'Frota Nacional 2026'!I$5),0)</f>
        <v>69</v>
      </c>
      <c r="J13" s="4">
        <f>ROUND('Vendas de Veículos'!J14*(1-'Frota Nacional 2026'!J$5),0)</f>
        <v>66</v>
      </c>
      <c r="K13" s="4">
        <f>ROUND('Vendas de Veículos'!K14*(1-'Frota Nacional 2026'!K$5),0)</f>
        <v>70</v>
      </c>
      <c r="L13" s="4">
        <f>ROUND('Vendas de Veículos'!L14*(1-'Frota Nacional 2026'!L$5),0)</f>
        <v>77</v>
      </c>
      <c r="M13" s="4">
        <f>ROUND('Vendas de Veículos'!M14*(1-'Frota Nacional 2026'!M$5),0)</f>
        <v>108</v>
      </c>
      <c r="N13" s="4">
        <f>ROUND('Vendas de Veículos'!N14*(1-'Frota Nacional 2026'!N$5),0)</f>
        <v>137</v>
      </c>
      <c r="O13" s="4">
        <f>ROUND('Vendas de Veículos'!O14*(1-'Frota Nacional 2026'!O$5),0)</f>
        <v>201</v>
      </c>
      <c r="P13" s="4">
        <f>ROUND('Vendas de Veículos'!P14*(1-'Frota Nacional 2026'!P$5),0)</f>
        <v>24</v>
      </c>
      <c r="Q13" s="4">
        <f>ROUND('Vendas de Veículos'!Q14*(1-'Frota Nacional 2026'!Q$5),0)</f>
        <v>304</v>
      </c>
      <c r="R13" s="4">
        <f>ROUND('Vendas de Veículos'!R14*(1-'Frota Nacional 2026'!R$5),0)</f>
        <v>358</v>
      </c>
      <c r="S13" s="4">
        <f>ROUND('Vendas de Veículos'!S14*(1-'Frota Nacional 2026'!S$5),0)</f>
        <v>530</v>
      </c>
      <c r="T13" s="4">
        <f>ROUND('Vendas de Veículos'!T14*(1-'Frota Nacional 2026'!T$5),0)</f>
        <v>771</v>
      </c>
      <c r="U13" s="4">
        <f>ROUND('Vendas de Veículos'!U14*(1-'Frota Nacional 2026'!U$5),0)</f>
        <v>956</v>
      </c>
      <c r="V13" s="4">
        <f>ROUND('Vendas de Veículos'!V14*(1-'Frota Nacional 2026'!V$5),0)</f>
        <v>1123</v>
      </c>
      <c r="W13" s="4">
        <f>ROUND('Vendas de Veículos'!W14*(1-'Frota Nacional 2026'!W$5),0)</f>
        <v>1267</v>
      </c>
      <c r="X13" s="4">
        <f>ROUND('Vendas de Veículos'!X14*(1-'Frota Nacional 2026'!X$5),0)</f>
        <v>916</v>
      </c>
      <c r="Y13" s="4">
        <f>ROUND('Vendas de Veículos'!Y14*(1-'Frota Nacional 2026'!Y$5),0)</f>
        <v>119</v>
      </c>
      <c r="Z13" s="4">
        <f>ROUND('Vendas de Veículos'!Z14*(1-'Frota Nacional 2026'!Z$5),0)</f>
        <v>1350</v>
      </c>
      <c r="AA13" s="4">
        <f>ROUND('Vendas de Veículos'!AA14*(1-'Frota Nacional 2026'!AA$5),0)</f>
        <v>1135</v>
      </c>
      <c r="AB13" s="4">
        <f>ROUND('Vendas de Veículos'!AB14*(1-'Frota Nacional 2026'!AB$5),0)</f>
        <v>551</v>
      </c>
      <c r="AC13" s="4">
        <f>ROUND('Vendas de Veículos'!AC14*(1-'Frota Nacional 2026'!AC$5),0)</f>
        <v>492</v>
      </c>
      <c r="AD13" s="4">
        <f>ROUND('Vendas de Veículos'!AD14*(1-'Frota Nacional 2026'!AD$5),0)</f>
        <v>229</v>
      </c>
      <c r="AE13" s="4">
        <f>ROUND('Vendas de Veículos'!AE14*(1-'Frota Nacional 2026'!AE$5),0)</f>
        <v>15</v>
      </c>
      <c r="AF13" s="4">
        <f>ROUND('Vendas de Veículos'!AF14*(1-'Frota Nacional 2026'!AF$5),0)</f>
        <v>164</v>
      </c>
      <c r="AG13" s="4">
        <f>ROUND('Vendas de Veículos'!AG14*(1-'Frota Nacional 2026'!AG$5),0)</f>
        <v>322</v>
      </c>
      <c r="AH13" s="4">
        <f>ROUND('Vendas de Veículos'!AH14*(1-'Frota Nacional 2026'!AH$5),0)</f>
        <v>312</v>
      </c>
      <c r="AI13" s="4">
        <f>ROUND('Vendas de Veículos'!AI14*(1-'Frota Nacional 2026'!AI$5),0)</f>
        <v>636</v>
      </c>
      <c r="AJ13" s="4">
        <f>ROUND('Vendas de Veículos'!AJ14*(1-'Frota Nacional 2026'!AJ$5),0)</f>
        <v>237</v>
      </c>
      <c r="AK13" s="4">
        <f>ROUND('Vendas de Veículos'!AK14*(1-'Frota Nacional 2026'!AK$5),0)</f>
        <v>5564</v>
      </c>
      <c r="AL13" s="4">
        <f>ROUND('Vendas de Veículos'!AL14*(1-'Frota Nacional 2026'!AL$5),0)</f>
        <v>5716</v>
      </c>
      <c r="AM13" s="4">
        <f>ROUND('Vendas de Veículos'!AM14*(1-'Frota Nacional 2026'!AM$5),0)</f>
        <v>5790</v>
      </c>
      <c r="AN13" s="4">
        <f>ROUND('Vendas de Veículos'!AN14*(1-'Frota Nacional 2026'!AN$5),0)</f>
        <v>8567</v>
      </c>
      <c r="AO13" s="4">
        <f>ROUND('Vendas de Veículos'!AO14*(1-'Frota Nacional 2026'!AO$5),0)</f>
        <v>12976</v>
      </c>
      <c r="AP13" s="4">
        <f>ROUND('Vendas de Veículos'!AP14*(1-'Frota Nacional 2026'!AP$5),0)</f>
        <v>22611</v>
      </c>
      <c r="AQ13" s="4">
        <f>ROUND('Vendas de Veículos'!AQ14*(1-'Frota Nacional 2026'!AQ$5),0)</f>
        <v>28922</v>
      </c>
      <c r="AR13" s="4">
        <f>ROUND('Vendas de Veículos'!AR14*(1-'Frota Nacional 2026'!AR$5),0)</f>
        <v>32754</v>
      </c>
      <c r="AS13" s="4">
        <f>ROUND('Vendas de Veículos'!AS14*(1-'Frota Nacional 2026'!AS$5),0)</f>
        <v>2705</v>
      </c>
      <c r="AT13" s="4">
        <f>ROUND('Vendas de Veículos'!AT14*(1-'Frota Nacional 2026'!AT$5),0)</f>
        <v>20171</v>
      </c>
      <c r="AU13" s="4">
        <f>ROUND('Vendas de Veículos'!AU14*(1-'Frota Nacional 2026'!AU$5),0)</f>
        <v>27081</v>
      </c>
      <c r="AV13" s="4">
        <f>ROUND('Vendas de Veículos'!AV14*(1-'Frota Nacional 2026'!AV$5),0)</f>
        <v>28668</v>
      </c>
      <c r="AW13" s="4">
        <f>ROUND('Vendas de Veículos'!AW14*(1-'Frota Nacional 2026'!AW$5),0)</f>
        <v>28981</v>
      </c>
      <c r="AX13" s="4">
        <f>ROUND('Vendas de Veículos'!AX14*(1-'Frota Nacional 2026'!AX$5),0)</f>
        <v>33413</v>
      </c>
      <c r="AY13" s="4">
        <f>ROUND('Vendas de Veículos'!AY14*(1-'Frota Nacional 2026'!AY$5),0)</f>
        <v>3869</v>
      </c>
      <c r="AZ13" s="4">
        <f>ROUND('Vendas de Veículos'!AZ14*(1-'Frota Nacional 2026'!AZ$5),0)</f>
        <v>19448</v>
      </c>
      <c r="BA13" s="4">
        <f>ROUND('Vendas de Veículos'!BA14*(1-'Frota Nacional 2026'!BA$5),0)</f>
        <v>14179</v>
      </c>
      <c r="BB13" s="4">
        <f>ROUND('Vendas de Veículos'!BB14*(1-'Frota Nacional 2026'!BB$5),0)</f>
        <v>5704</v>
      </c>
      <c r="BC13" s="4">
        <f>ROUND('Vendas de Veículos'!BC14*(1-'Frota Nacional 2026'!BC$5),0)</f>
        <v>5209</v>
      </c>
      <c r="BD13" s="4">
        <f>ROUND('Vendas de Veículos'!BD14*(1-'Frota Nacional 2026'!BD$5),0)</f>
        <v>6340</v>
      </c>
      <c r="BE13" s="4">
        <f>ROUND('Vendas de Veículos'!BE14*(1-'Frota Nacional 2026'!BE$5),0)</f>
        <v>9841</v>
      </c>
      <c r="BF13" s="4">
        <f>ROUND('Vendas de Veículos'!BF14*(1-'Frota Nacional 2026'!BF$5),0)</f>
        <v>16837</v>
      </c>
      <c r="BG13" s="4">
        <f>ROUND('Vendas de Veículos'!BG14*(1-'Frota Nacional 2026'!BG$5),0)</f>
        <v>10402</v>
      </c>
      <c r="BH13" s="4">
        <f>ROUND('Vendas de Veículos'!BH14*(1-'Frota Nacional 2026'!BH$5),0)</f>
        <v>5229</v>
      </c>
      <c r="BI13" s="4">
        <f>ROUND('Vendas de Veículos'!BI14*(1-'Frota Nacional 2026'!BI$5),0)</f>
        <v>335</v>
      </c>
      <c r="BJ13" s="4">
        <f>ROUND('Vendas de Veículos'!BJ14*(1-'Frota Nacional 2026'!BJ$5),0)</f>
        <v>1836</v>
      </c>
      <c r="BK13" s="4">
        <f>ROUND('Vendas de Veículos'!BK14*(1-'Frota Nacional 2026'!BK$5),0)</f>
        <v>865</v>
      </c>
      <c r="BL13" s="4">
        <f>ROUND('Vendas de Veículos'!BL14*(1-'Frota Nacional 2026'!BL$5),0)</f>
        <v>677</v>
      </c>
      <c r="BM13" s="4">
        <f>ROUND('Vendas de Veículos'!BM14*(1-'Frota Nacional 2026'!BM$5),0)</f>
        <v>407</v>
      </c>
      <c r="BN13" s="4">
        <f>ROUND('Vendas de Veículos'!BN14*(1-'Frota Nacional 2026'!BN$5),0)</f>
        <v>401</v>
      </c>
      <c r="BO13" s="4">
        <f>ROUND('Vendas de Veículos'!BO14*(1-'Frota Nacional 2026'!BO$5),0)</f>
        <v>577</v>
      </c>
      <c r="BP13" s="4">
        <f>ROUND('Vendas de Veículos'!BP14*(1-'Frota Nacional 2026'!BP$5),0)</f>
        <v>1463</v>
      </c>
      <c r="BQ13" s="4">
        <f>ROUND('Vendas de Veículos'!BQ14*(1-'Frota Nacional 2026'!BQ$5),0)</f>
        <v>445</v>
      </c>
      <c r="BR13" s="4">
        <f>ROUND('Vendas de Veículos'!BR14*(1-'Frota Nacional 2026'!BR$5),0)</f>
        <v>1582</v>
      </c>
      <c r="BS13" s="4">
        <f>ROUND('Vendas de Veículos'!BS14*(1-'Frota Nacional 2026'!BS$5),0)</f>
        <v>1294</v>
      </c>
      <c r="BT13" s="4">
        <f>ROUND('Vendas de Veículos'!BT14*(1-'Frota Nacional 2026'!BT$5),0)</f>
        <v>1477</v>
      </c>
      <c r="BU13" s="4">
        <f>ROUND('Vendas de Veículos'!BU14*(1-'Frota Nacional 2026'!BU$5),0)</f>
        <v>1426</v>
      </c>
    </row>
    <row r="14" spans="2:73" x14ac:dyDescent="0.35">
      <c r="B14" s="13" t="s">
        <v>18</v>
      </c>
      <c r="C14" s="13" t="s">
        <v>12</v>
      </c>
      <c r="D14" s="4">
        <f>ROUND('Vendas de Veículos'!D15*(1-'Frota Nacional 2026'!D$5),0)</f>
        <v>0</v>
      </c>
      <c r="E14" s="4">
        <f>ROUND('Vendas de Veículos'!E15*(1-'Frota Nacional 2026'!E$5),0)</f>
        <v>0</v>
      </c>
      <c r="F14" s="4">
        <f>ROUND('Vendas de Veículos'!F15*(1-'Frota Nacional 2026'!F$5),0)</f>
        <v>0</v>
      </c>
      <c r="G14" s="4">
        <f>ROUND('Vendas de Veículos'!G15*(1-'Frota Nacional 2026'!G$5),0)</f>
        <v>0</v>
      </c>
      <c r="H14" s="4">
        <f>ROUND('Vendas de Veículos'!H15*(1-'Frota Nacional 2026'!H$5),0)</f>
        <v>0</v>
      </c>
      <c r="I14" s="4">
        <f>ROUND('Vendas de Veículos'!I15*(1-'Frota Nacional 2026'!I$5),0)</f>
        <v>0</v>
      </c>
      <c r="J14" s="4">
        <f>ROUND('Vendas de Veículos'!J15*(1-'Frota Nacional 2026'!J$5),0)</f>
        <v>0</v>
      </c>
      <c r="K14" s="4">
        <f>ROUND('Vendas de Veículos'!K15*(1-'Frota Nacional 2026'!K$5),0)</f>
        <v>0</v>
      </c>
      <c r="L14" s="4">
        <f>ROUND('Vendas de Veículos'!L15*(1-'Frota Nacional 2026'!L$5),0)</f>
        <v>0</v>
      </c>
      <c r="M14" s="4">
        <f>ROUND('Vendas de Veículos'!M15*(1-'Frota Nacional 2026'!M$5),0)</f>
        <v>0</v>
      </c>
      <c r="N14" s="4">
        <f>ROUND('Vendas de Veículos'!N15*(1-'Frota Nacional 2026'!N$5),0)</f>
        <v>0</v>
      </c>
      <c r="O14" s="4">
        <f>ROUND('Vendas de Veículos'!O15*(1-'Frota Nacional 2026'!O$5),0)</f>
        <v>0</v>
      </c>
      <c r="P14" s="4">
        <f>ROUND('Vendas de Veículos'!P15*(1-'Frota Nacional 2026'!P$5),0)</f>
        <v>0</v>
      </c>
      <c r="Q14" s="4">
        <f>ROUND('Vendas de Veículos'!Q15*(1-'Frota Nacional 2026'!Q$5),0)</f>
        <v>0</v>
      </c>
      <c r="R14" s="4">
        <f>ROUND('Vendas de Veículos'!R15*(1-'Frota Nacional 2026'!R$5),0)</f>
        <v>0</v>
      </c>
      <c r="S14" s="4">
        <f>ROUND('Vendas de Veículos'!S15*(1-'Frota Nacional 2026'!S$5),0)</f>
        <v>0</v>
      </c>
      <c r="T14" s="4">
        <f>ROUND('Vendas de Veículos'!T15*(1-'Frota Nacional 2026'!T$5),0)</f>
        <v>0</v>
      </c>
      <c r="U14" s="4">
        <f>ROUND('Vendas de Veículos'!U15*(1-'Frota Nacional 2026'!U$5),0)</f>
        <v>0</v>
      </c>
      <c r="V14" s="4">
        <f>ROUND('Vendas de Veículos'!V15*(1-'Frota Nacional 2026'!V$5),0)</f>
        <v>0</v>
      </c>
      <c r="W14" s="4">
        <f>ROUND('Vendas de Veículos'!W15*(1-'Frota Nacional 2026'!W$5),0)</f>
        <v>0</v>
      </c>
      <c r="X14" s="4">
        <f>ROUND('Vendas de Veículos'!X15*(1-'Frota Nacional 2026'!X$5),0)</f>
        <v>0</v>
      </c>
      <c r="Y14" s="4">
        <f>ROUND('Vendas de Veículos'!Y15*(1-'Frota Nacional 2026'!Y$5),0)</f>
        <v>0</v>
      </c>
      <c r="Z14" s="4">
        <f>ROUND('Vendas de Veículos'!Z15*(1-'Frota Nacional 2026'!Z$5),0)</f>
        <v>15</v>
      </c>
      <c r="AA14" s="4">
        <f>ROUND('Vendas de Veículos'!AA15*(1-'Frota Nacional 2026'!AA$5),0)</f>
        <v>285</v>
      </c>
      <c r="AB14" s="4">
        <f>ROUND('Vendas de Veículos'!AB15*(1-'Frota Nacional 2026'!AB$5),0)</f>
        <v>171</v>
      </c>
      <c r="AC14" s="4">
        <f>ROUND('Vendas de Veículos'!AC15*(1-'Frota Nacional 2026'!AC$5),0)</f>
        <v>533</v>
      </c>
      <c r="AD14" s="4">
        <f>ROUND('Vendas de Veículos'!AD15*(1-'Frota Nacional 2026'!AD$5),0)</f>
        <v>1192</v>
      </c>
      <c r="AE14" s="4">
        <f>ROUND('Vendas de Veículos'!AE15*(1-'Frota Nacional 2026'!AE$5),0)</f>
        <v>2055</v>
      </c>
      <c r="AF14" s="4">
        <f>ROUND('Vendas de Veículos'!AF15*(1-'Frota Nacional 2026'!AF$5),0)</f>
        <v>2524</v>
      </c>
      <c r="AG14" s="4">
        <f>ROUND('Vendas de Veículos'!AG15*(1-'Frota Nacional 2026'!AG$5),0)</f>
        <v>3286</v>
      </c>
      <c r="AH14" s="4">
        <f>ROUND('Vendas de Veículos'!AH15*(1-'Frota Nacional 2026'!AH$5),0)</f>
        <v>3433</v>
      </c>
      <c r="AI14" s="4">
        <f>ROUND('Vendas de Veículos'!AI15*(1-'Frota Nacional 2026'!AI$5),0)</f>
        <v>405</v>
      </c>
      <c r="AJ14" s="4">
        <f>ROUND('Vendas de Veículos'!AJ15*(1-'Frota Nacional 2026'!AJ$5),0)</f>
        <v>3339</v>
      </c>
      <c r="AK14" s="4">
        <f>ROUND('Vendas de Veículos'!AK15*(1-'Frota Nacional 2026'!AK$5),0)</f>
        <v>823</v>
      </c>
      <c r="AL14" s="4">
        <f>ROUND('Vendas de Veículos'!AL15*(1-'Frota Nacional 2026'!AL$5),0)</f>
        <v>1730</v>
      </c>
      <c r="AM14" s="4">
        <f>ROUND('Vendas de Veículos'!AM15*(1-'Frota Nacional 2026'!AM$5),0)</f>
        <v>2742</v>
      </c>
      <c r="AN14" s="4">
        <f>ROUND('Vendas de Veículos'!AN15*(1-'Frota Nacional 2026'!AN$5),0)</f>
        <v>3728</v>
      </c>
      <c r="AO14" s="4">
        <f>ROUND('Vendas de Veículos'!AO15*(1-'Frota Nacional 2026'!AO$5),0)</f>
        <v>2574</v>
      </c>
      <c r="AP14" s="4">
        <f>ROUND('Vendas de Veículos'!AP15*(1-'Frota Nacional 2026'!AP$5),0)</f>
        <v>1012</v>
      </c>
      <c r="AQ14" s="4">
        <f>ROUND('Vendas de Veículos'!AQ15*(1-'Frota Nacional 2026'!AQ$5),0)</f>
        <v>189</v>
      </c>
      <c r="AR14" s="4">
        <f>ROUND('Vendas de Veículos'!AR15*(1-'Frota Nacional 2026'!AR$5),0)</f>
        <v>32</v>
      </c>
      <c r="AS14" s="4">
        <f>ROUND('Vendas de Veículos'!AS15*(1-'Frota Nacional 2026'!AS$5),0)</f>
        <v>44</v>
      </c>
      <c r="AT14" s="4">
        <f>ROUND('Vendas de Veículos'!AT15*(1-'Frota Nacional 2026'!AT$5),0)</f>
        <v>223</v>
      </c>
      <c r="AU14" s="4">
        <f>ROUND('Vendas de Veículos'!AU15*(1-'Frota Nacional 2026'!AU$5),0)</f>
        <v>155</v>
      </c>
      <c r="AV14" s="4">
        <f>ROUND('Vendas de Veículos'!AV15*(1-'Frota Nacional 2026'!AV$5),0)</f>
        <v>854</v>
      </c>
      <c r="AW14" s="4">
        <f>ROUND('Vendas de Veículos'!AW15*(1-'Frota Nacional 2026'!AW$5),0)</f>
        <v>2438</v>
      </c>
      <c r="AX14" s="4">
        <f>ROUND('Vendas de Veículos'!AX15*(1-'Frota Nacional 2026'!AX$5),0)</f>
        <v>1055</v>
      </c>
      <c r="AY14" s="4">
        <f>ROUND('Vendas de Veículos'!AY15*(1-'Frota Nacional 2026'!AY$5),0)</f>
        <v>402</v>
      </c>
      <c r="AZ14" s="4">
        <f>ROUND('Vendas de Veículos'!AZ15*(1-'Frota Nacional 2026'!AZ$5),0)</f>
        <v>561</v>
      </c>
      <c r="BA14" s="4">
        <f>ROUND('Vendas de Veículos'!BA15*(1-'Frota Nacional 2026'!BA$5),0)</f>
        <v>90</v>
      </c>
      <c r="BB14" s="4">
        <f>ROUND('Vendas de Veículos'!BB15*(1-'Frota Nacional 2026'!BB$5),0)</f>
        <v>8</v>
      </c>
      <c r="BC14" s="4">
        <f>ROUND('Vendas de Veículos'!BC15*(1-'Frota Nacional 2026'!BC$5),0)</f>
        <v>7</v>
      </c>
      <c r="BD14" s="4">
        <f>ROUND('Vendas de Veículos'!BD15*(1-'Frota Nacional 2026'!BD$5),0)</f>
        <v>5</v>
      </c>
      <c r="BE14" s="4">
        <f>ROUND('Vendas de Veículos'!BE15*(1-'Frota Nacional 2026'!BE$5),0)</f>
        <v>4</v>
      </c>
      <c r="BF14" s="4">
        <f>ROUND('Vendas de Veículos'!BF15*(1-'Frota Nacional 2026'!BF$5),0)</f>
        <v>5</v>
      </c>
      <c r="BG14" s="4">
        <f>ROUND('Vendas de Veículos'!BG15*(1-'Frota Nacional 2026'!BG$5),0)</f>
        <v>4</v>
      </c>
      <c r="BH14" s="4">
        <f>ROUND('Vendas de Veículos'!BH15*(1-'Frota Nacional 2026'!BH$5),0)</f>
        <v>4</v>
      </c>
      <c r="BI14" s="4">
        <f>ROUND('Vendas de Veículos'!BI15*(1-'Frota Nacional 2026'!BI$5),0)</f>
        <v>3</v>
      </c>
      <c r="BJ14" s="4">
        <f>ROUND('Vendas de Veículos'!BJ15*(1-'Frota Nacional 2026'!BJ$5),0)</f>
        <v>2</v>
      </c>
      <c r="BK14" s="4">
        <f>ROUND('Vendas de Veículos'!BK15*(1-'Frota Nacional 2026'!BK$5),0)</f>
        <v>3</v>
      </c>
      <c r="BL14" s="4">
        <f>ROUND('Vendas de Veículos'!BL15*(1-'Frota Nacional 2026'!BL$5),0)</f>
        <v>4</v>
      </c>
      <c r="BM14" s="4">
        <f>ROUND('Vendas de Veículos'!BM15*(1-'Frota Nacional 2026'!BM$5),0)</f>
        <v>1</v>
      </c>
      <c r="BN14" s="4">
        <f>ROUND('Vendas de Veículos'!BN15*(1-'Frota Nacional 2026'!BN$5),0)</f>
        <v>2</v>
      </c>
      <c r="BO14" s="4">
        <f>ROUND('Vendas de Veículos'!BO15*(1-'Frota Nacional 2026'!BO$5),0)</f>
        <v>3</v>
      </c>
      <c r="BP14" s="4">
        <f>ROUND('Vendas de Veículos'!BP15*(1-'Frota Nacional 2026'!BP$5),0)</f>
        <v>6</v>
      </c>
      <c r="BQ14" s="4">
        <f>ROUND('Vendas de Veículos'!BQ15*(1-'Frota Nacional 2026'!BQ$5),0)</f>
        <v>3</v>
      </c>
      <c r="BR14" s="4">
        <f>ROUND('Vendas de Veículos'!BR15*(1-'Frota Nacional 2026'!BR$5),0)</f>
        <v>4</v>
      </c>
      <c r="BS14" s="4">
        <f>ROUND('Vendas de Veículos'!BS15*(1-'Frota Nacional 2026'!BS$5),0)</f>
        <v>5</v>
      </c>
      <c r="BT14" s="4">
        <f>ROUND('Vendas de Veículos'!BT15*(1-'Frota Nacional 2026'!BT$5),0)</f>
        <v>5</v>
      </c>
      <c r="BU14" s="4">
        <f>ROUND('Vendas de Veículos'!BU15*(1-'Frota Nacional 2026'!BU$5),0)</f>
        <v>6</v>
      </c>
    </row>
    <row r="15" spans="2:73" x14ac:dyDescent="0.35">
      <c r="B15" s="13" t="s">
        <v>18</v>
      </c>
      <c r="C15" s="13" t="s">
        <v>13</v>
      </c>
      <c r="D15" s="4">
        <f>ROUND('Vendas de Veículos'!D16*(1-'Frota Nacional 2026'!D$5),0)</f>
        <v>0</v>
      </c>
      <c r="E15" s="4">
        <f>ROUND('Vendas de Veículos'!E16*(1-'Frota Nacional 2026'!E$5),0)</f>
        <v>0</v>
      </c>
      <c r="F15" s="4">
        <f>ROUND('Vendas de Veículos'!F16*(1-'Frota Nacional 2026'!F$5),0)</f>
        <v>0</v>
      </c>
      <c r="G15" s="4">
        <f>ROUND('Vendas de Veículos'!G16*(1-'Frota Nacional 2026'!G$5),0)</f>
        <v>0</v>
      </c>
      <c r="H15" s="4">
        <f>ROUND('Vendas de Veículos'!H16*(1-'Frota Nacional 2026'!H$5),0)</f>
        <v>0</v>
      </c>
      <c r="I15" s="4">
        <f>ROUND('Vendas de Veículos'!I16*(1-'Frota Nacional 2026'!I$5),0)</f>
        <v>0</v>
      </c>
      <c r="J15" s="4">
        <f>ROUND('Vendas de Veículos'!J16*(1-'Frota Nacional 2026'!J$5),0)</f>
        <v>0</v>
      </c>
      <c r="K15" s="4">
        <f>ROUND('Vendas de Veículos'!K16*(1-'Frota Nacional 2026'!K$5),0)</f>
        <v>0</v>
      </c>
      <c r="L15" s="4">
        <f>ROUND('Vendas de Veículos'!L16*(1-'Frota Nacional 2026'!L$5),0)</f>
        <v>0</v>
      </c>
      <c r="M15" s="4">
        <f>ROUND('Vendas de Veículos'!M16*(1-'Frota Nacional 2026'!M$5),0)</f>
        <v>0</v>
      </c>
      <c r="N15" s="4">
        <f>ROUND('Vendas de Veículos'!N16*(1-'Frota Nacional 2026'!N$5),0)</f>
        <v>0</v>
      </c>
      <c r="O15" s="4">
        <f>ROUND('Vendas de Veículos'!O16*(1-'Frota Nacional 2026'!O$5),0)</f>
        <v>0</v>
      </c>
      <c r="P15" s="4">
        <f>ROUND('Vendas de Veículos'!P16*(1-'Frota Nacional 2026'!P$5),0)</f>
        <v>0</v>
      </c>
      <c r="Q15" s="4">
        <f>ROUND('Vendas de Veículos'!Q16*(1-'Frota Nacional 2026'!Q$5),0)</f>
        <v>0</v>
      </c>
      <c r="R15" s="4">
        <f>ROUND('Vendas de Veículos'!R16*(1-'Frota Nacional 2026'!R$5),0)</f>
        <v>0</v>
      </c>
      <c r="S15" s="4">
        <f>ROUND('Vendas de Veículos'!S16*(1-'Frota Nacional 2026'!S$5),0)</f>
        <v>0</v>
      </c>
      <c r="T15" s="4">
        <f>ROUND('Vendas de Veículos'!T16*(1-'Frota Nacional 2026'!T$5),0)</f>
        <v>0</v>
      </c>
      <c r="U15" s="4">
        <f>ROUND('Vendas de Veículos'!U16*(1-'Frota Nacional 2026'!U$5),0)</f>
        <v>0</v>
      </c>
      <c r="V15" s="4">
        <f>ROUND('Vendas de Veículos'!V16*(1-'Frota Nacional 2026'!V$5),0)</f>
        <v>0</v>
      </c>
      <c r="W15" s="4">
        <f>ROUND('Vendas de Veículos'!W16*(1-'Frota Nacional 2026'!W$5),0)</f>
        <v>0</v>
      </c>
      <c r="X15" s="4">
        <f>ROUND('Vendas de Veículos'!X16*(1-'Frota Nacional 2026'!X$5),0)</f>
        <v>0</v>
      </c>
      <c r="Y15" s="4">
        <f>ROUND('Vendas de Veículos'!Y16*(1-'Frota Nacional 2026'!Y$5),0)</f>
        <v>0</v>
      </c>
      <c r="Z15" s="4">
        <f>ROUND('Vendas de Veículos'!Z16*(1-'Frota Nacional 2026'!Z$5),0)</f>
        <v>0</v>
      </c>
      <c r="AA15" s="4">
        <f>ROUND('Vendas de Veículos'!AA16*(1-'Frota Nacional 2026'!AA$5),0)</f>
        <v>0</v>
      </c>
      <c r="AB15" s="4">
        <f>ROUND('Vendas de Veículos'!AB16*(1-'Frota Nacional 2026'!AB$5),0)</f>
        <v>0</v>
      </c>
      <c r="AC15" s="4">
        <f>ROUND('Vendas de Veículos'!AC16*(1-'Frota Nacional 2026'!AC$5),0)</f>
        <v>0</v>
      </c>
      <c r="AD15" s="4">
        <f>ROUND('Vendas de Veículos'!AD16*(1-'Frota Nacional 2026'!AD$5),0)</f>
        <v>0</v>
      </c>
      <c r="AE15" s="4">
        <f>ROUND('Vendas de Veículos'!AE16*(1-'Frota Nacional 2026'!AE$5),0)</f>
        <v>0</v>
      </c>
      <c r="AF15" s="4">
        <f>ROUND('Vendas de Veículos'!AF16*(1-'Frota Nacional 2026'!AF$5),0)</f>
        <v>0</v>
      </c>
      <c r="AG15" s="4">
        <f>ROUND('Vendas de Veículos'!AG16*(1-'Frota Nacional 2026'!AG$5),0)</f>
        <v>0</v>
      </c>
      <c r="AH15" s="4">
        <f>ROUND('Vendas de Veículos'!AH16*(1-'Frota Nacional 2026'!AH$5),0)</f>
        <v>0</v>
      </c>
      <c r="AI15" s="4">
        <f>ROUND('Vendas de Veículos'!AI16*(1-'Frota Nacional 2026'!AI$5),0)</f>
        <v>0</v>
      </c>
      <c r="AJ15" s="4">
        <f>ROUND('Vendas de Veículos'!AJ16*(1-'Frota Nacional 2026'!AJ$5),0)</f>
        <v>0</v>
      </c>
      <c r="AK15" s="4">
        <f>ROUND('Vendas de Veículos'!AK16*(1-'Frota Nacional 2026'!AK$5),0)</f>
        <v>0</v>
      </c>
      <c r="AL15" s="4">
        <f>ROUND('Vendas de Veículos'!AL16*(1-'Frota Nacional 2026'!AL$5),0)</f>
        <v>0</v>
      </c>
      <c r="AM15" s="4">
        <f>ROUND('Vendas de Veículos'!AM16*(1-'Frota Nacional 2026'!AM$5),0)</f>
        <v>0</v>
      </c>
      <c r="AN15" s="4">
        <f>ROUND('Vendas de Veículos'!AN16*(1-'Frota Nacional 2026'!AN$5),0)</f>
        <v>0</v>
      </c>
      <c r="AO15" s="4">
        <f>ROUND('Vendas de Veículos'!AO16*(1-'Frota Nacional 2026'!AO$5),0)</f>
        <v>0</v>
      </c>
      <c r="AP15" s="4">
        <f>ROUND('Vendas de Veículos'!AP16*(1-'Frota Nacional 2026'!AP$5),0)</f>
        <v>0</v>
      </c>
      <c r="AQ15" s="4">
        <f>ROUND('Vendas de Veículos'!AQ16*(1-'Frota Nacional 2026'!AQ$5),0)</f>
        <v>0</v>
      </c>
      <c r="AR15" s="4">
        <f>ROUND('Vendas de Veículos'!AR16*(1-'Frota Nacional 2026'!AR$5),0)</f>
        <v>0</v>
      </c>
      <c r="AS15" s="4">
        <f>ROUND('Vendas de Veículos'!AS16*(1-'Frota Nacional 2026'!AS$5),0)</f>
        <v>0</v>
      </c>
      <c r="AT15" s="4">
        <f>ROUND('Vendas de Veículos'!AT16*(1-'Frota Nacional 2026'!AT$5),0)</f>
        <v>0</v>
      </c>
      <c r="AU15" s="4">
        <f>ROUND('Vendas de Veículos'!AU16*(1-'Frota Nacional 2026'!AU$5),0)</f>
        <v>0</v>
      </c>
      <c r="AV15" s="4">
        <f>ROUND('Vendas de Veículos'!AV16*(1-'Frota Nacional 2026'!AV$5),0)</f>
        <v>0</v>
      </c>
      <c r="AW15" s="4">
        <f>ROUND('Vendas de Veículos'!AW16*(1-'Frota Nacional 2026'!AW$5),0)</f>
        <v>0</v>
      </c>
      <c r="AX15" s="4">
        <f>ROUND('Vendas de Veículos'!AX16*(1-'Frota Nacional 2026'!AX$5),0)</f>
        <v>2863</v>
      </c>
      <c r="AY15" s="4">
        <f>ROUND('Vendas de Veículos'!AY16*(1-'Frota Nacional 2026'!AY$5),0)</f>
        <v>17340</v>
      </c>
      <c r="AZ15" s="4">
        <f>ROUND('Vendas de Veículos'!AZ16*(1-'Frota Nacional 2026'!AZ$5),0)</f>
        <v>22986</v>
      </c>
      <c r="BA15" s="4">
        <f>ROUND('Vendas de Veículos'!BA16*(1-'Frota Nacional 2026'!BA$5),0)</f>
        <v>40849</v>
      </c>
      <c r="BB15" s="4">
        <f>ROUND('Vendas de Veículos'!BB16*(1-'Frota Nacional 2026'!BB$5),0)</f>
        <v>78854</v>
      </c>
      <c r="BC15" s="4">
        <f>ROUND('Vendas de Veículos'!BC16*(1-'Frota Nacional 2026'!BC$5),0)</f>
        <v>110275</v>
      </c>
      <c r="BD15" s="4">
        <f>ROUND('Vendas de Veículos'!BD16*(1-'Frota Nacional 2026'!BD$5),0)</f>
        <v>131264</v>
      </c>
      <c r="BE15" s="4">
        <f>ROUND('Vendas de Veículos'!BE16*(1-'Frota Nacional 2026'!BE$5),0)</f>
        <v>183964</v>
      </c>
      <c r="BF15" s="4">
        <f>ROUND('Vendas de Veículos'!BF16*(1-'Frota Nacional 2026'!BF$5),0)</f>
        <v>209954</v>
      </c>
      <c r="BG15" s="4">
        <f>ROUND('Vendas de Veículos'!BG16*(1-'Frota Nacional 2026'!BG$5),0)</f>
        <v>228323</v>
      </c>
      <c r="BH15" s="4">
        <f>ROUND('Vendas de Veículos'!BH16*(1-'Frota Nacional 2026'!BH$5),0)</f>
        <v>248757</v>
      </c>
      <c r="BI15" s="4">
        <f>ROUND('Vendas de Veículos'!BI16*(1-'Frota Nacional 2026'!BI$5),0)</f>
        <v>275964</v>
      </c>
      <c r="BJ15" s="4">
        <f>ROUND('Vendas de Veículos'!BJ16*(1-'Frota Nacional 2026'!BJ$5),0)</f>
        <v>192977</v>
      </c>
      <c r="BK15" s="4">
        <f>ROUND('Vendas de Veículos'!BK16*(1-'Frota Nacional 2026'!BK$5),0)</f>
        <v>153216</v>
      </c>
      <c r="BL15" s="4">
        <f>ROUND('Vendas de Veículos'!BL16*(1-'Frota Nacional 2026'!BL$5),0)</f>
        <v>168167</v>
      </c>
      <c r="BM15" s="4">
        <f>ROUND('Vendas de Veículos'!BM16*(1-'Frota Nacional 2026'!BM$5),0)</f>
        <v>18290</v>
      </c>
      <c r="BN15" s="4">
        <f>ROUND('Vendas de Veículos'!BN16*(1-'Frota Nacional 2026'!BN$5),0)</f>
        <v>19339</v>
      </c>
      <c r="BO15" s="4">
        <f>ROUND('Vendas de Veículos'!BO16*(1-'Frota Nacional 2026'!BO$5),0)</f>
        <v>167935</v>
      </c>
      <c r="BP15" s="4">
        <f>ROUND('Vendas de Veículos'!BP16*(1-'Frota Nacional 2026'!BP$5),0)</f>
        <v>20753</v>
      </c>
      <c r="BQ15" s="4">
        <f>ROUND('Vendas de Veículos'!BQ16*(1-'Frota Nacional 2026'!BQ$5),0)</f>
        <v>192684</v>
      </c>
      <c r="BR15" s="4">
        <f>ROUND('Vendas de Veículos'!BR16*(1-'Frota Nacional 2026'!BR$5),0)</f>
        <v>176607</v>
      </c>
      <c r="BS15" s="4">
        <f>ROUND('Vendas de Veículos'!BS16*(1-'Frota Nacional 2026'!BS$5),0)</f>
        <v>180069</v>
      </c>
      <c r="BT15" s="4">
        <f>ROUND('Vendas de Veículos'!BT16*(1-'Frota Nacional 2026'!BT$5),0)</f>
        <v>180546</v>
      </c>
      <c r="BU15" s="4">
        <f>ROUND('Vendas de Veículos'!BU16*(1-'Frota Nacional 2026'!BU$5),0)</f>
        <v>179233</v>
      </c>
    </row>
    <row r="16" spans="2:73" x14ac:dyDescent="0.35">
      <c r="B16" s="13" t="s">
        <v>18</v>
      </c>
      <c r="C16" s="13" t="s">
        <v>14</v>
      </c>
      <c r="D16" s="4">
        <f>ROUND('Vendas de Veículos'!D17*(1-'Frota Nacional 2026'!D$5),0)</f>
        <v>0</v>
      </c>
      <c r="E16" s="4">
        <f>ROUND('Vendas de Veículos'!E17*(1-'Frota Nacional 2026'!E$5),0)</f>
        <v>0</v>
      </c>
      <c r="F16" s="4">
        <f>ROUND('Vendas de Veículos'!F17*(1-'Frota Nacional 2026'!F$5),0)</f>
        <v>0</v>
      </c>
      <c r="G16" s="4">
        <f>ROUND('Vendas de Veículos'!G17*(1-'Frota Nacional 2026'!G$5),0)</f>
        <v>0</v>
      </c>
      <c r="H16" s="4">
        <f>ROUND('Vendas de Veículos'!H17*(1-'Frota Nacional 2026'!H$5),0)</f>
        <v>0</v>
      </c>
      <c r="I16" s="4">
        <f>ROUND('Vendas de Veículos'!I17*(1-'Frota Nacional 2026'!I$5),0)</f>
        <v>0</v>
      </c>
      <c r="J16" s="4">
        <f>ROUND('Vendas de Veículos'!J17*(1-'Frota Nacional 2026'!J$5),0)</f>
        <v>0</v>
      </c>
      <c r="K16" s="4">
        <f>ROUND('Vendas de Veículos'!K17*(1-'Frota Nacional 2026'!K$5),0)</f>
        <v>0</v>
      </c>
      <c r="L16" s="4">
        <f>ROUND('Vendas de Veículos'!L17*(1-'Frota Nacional 2026'!L$5),0)</f>
        <v>0</v>
      </c>
      <c r="M16" s="4">
        <f>ROUND('Vendas de Veículos'!M17*(1-'Frota Nacional 2026'!M$5),0)</f>
        <v>0</v>
      </c>
      <c r="N16" s="4">
        <f>ROUND('Vendas de Veículos'!N17*(1-'Frota Nacional 2026'!N$5),0)</f>
        <v>0</v>
      </c>
      <c r="O16" s="4">
        <f>ROUND('Vendas de Veículos'!O17*(1-'Frota Nacional 2026'!O$5),0)</f>
        <v>0</v>
      </c>
      <c r="P16" s="4">
        <f>ROUND('Vendas de Veículos'!P17*(1-'Frota Nacional 2026'!P$5),0)</f>
        <v>0</v>
      </c>
      <c r="Q16" s="4">
        <f>ROUND('Vendas de Veículos'!Q17*(1-'Frota Nacional 2026'!Q$5),0)</f>
        <v>0</v>
      </c>
      <c r="R16" s="4">
        <f>ROUND('Vendas de Veículos'!R17*(1-'Frota Nacional 2026'!R$5),0)</f>
        <v>0</v>
      </c>
      <c r="S16" s="4">
        <f>ROUND('Vendas de Veículos'!S17*(1-'Frota Nacional 2026'!S$5),0)</f>
        <v>0</v>
      </c>
      <c r="T16" s="4">
        <f>ROUND('Vendas de Veículos'!T17*(1-'Frota Nacional 2026'!T$5),0)</f>
        <v>0</v>
      </c>
      <c r="U16" s="4">
        <f>ROUND('Vendas de Veículos'!U17*(1-'Frota Nacional 2026'!U$5),0)</f>
        <v>0</v>
      </c>
      <c r="V16" s="4">
        <f>ROUND('Vendas de Veículos'!V17*(1-'Frota Nacional 2026'!V$5),0)</f>
        <v>0</v>
      </c>
      <c r="W16" s="4">
        <f>ROUND('Vendas de Veículos'!W17*(1-'Frota Nacional 2026'!W$5),0)</f>
        <v>0</v>
      </c>
      <c r="X16" s="4">
        <f>ROUND('Vendas de Veículos'!X17*(1-'Frota Nacional 2026'!X$5),0)</f>
        <v>0</v>
      </c>
      <c r="Y16" s="4">
        <f>ROUND('Vendas de Veículos'!Y17*(1-'Frota Nacional 2026'!Y$5),0)</f>
        <v>0</v>
      </c>
      <c r="Z16" s="4">
        <f>ROUND('Vendas de Veículos'!Z17*(1-'Frota Nacional 2026'!Z$5),0)</f>
        <v>0</v>
      </c>
      <c r="AA16" s="4">
        <f>ROUND('Vendas de Veículos'!AA17*(1-'Frota Nacional 2026'!AA$5),0)</f>
        <v>0</v>
      </c>
      <c r="AB16" s="4">
        <f>ROUND('Vendas de Veículos'!AB17*(1-'Frota Nacional 2026'!AB$5),0)</f>
        <v>0</v>
      </c>
      <c r="AC16" s="4">
        <f>ROUND('Vendas de Veículos'!AC17*(1-'Frota Nacional 2026'!AC$5),0)</f>
        <v>0</v>
      </c>
      <c r="AD16" s="4">
        <f>ROUND('Vendas de Veículos'!AD17*(1-'Frota Nacional 2026'!AD$5),0)</f>
        <v>0</v>
      </c>
      <c r="AE16" s="4">
        <f>ROUND('Vendas de Veículos'!AE17*(1-'Frota Nacional 2026'!AE$5),0)</f>
        <v>0</v>
      </c>
      <c r="AF16" s="4">
        <f>ROUND('Vendas de Veículos'!AF17*(1-'Frota Nacional 2026'!AF$5),0)</f>
        <v>0</v>
      </c>
      <c r="AG16" s="4">
        <f>ROUND('Vendas de Veículos'!AG17*(1-'Frota Nacional 2026'!AG$5),0)</f>
        <v>0</v>
      </c>
      <c r="AH16" s="4">
        <f>ROUND('Vendas de Veículos'!AH17*(1-'Frota Nacional 2026'!AH$5),0)</f>
        <v>0</v>
      </c>
      <c r="AI16" s="4">
        <f>ROUND('Vendas de Veículos'!AI17*(1-'Frota Nacional 2026'!AI$5),0)</f>
        <v>0</v>
      </c>
      <c r="AJ16" s="4">
        <f>ROUND('Vendas de Veículos'!AJ17*(1-'Frota Nacional 2026'!AJ$5),0)</f>
        <v>0</v>
      </c>
      <c r="AK16" s="4">
        <f>ROUND('Vendas de Veículos'!AK17*(1-'Frota Nacional 2026'!AK$5),0)</f>
        <v>0</v>
      </c>
      <c r="AL16" s="4">
        <f>ROUND('Vendas de Veículos'!AL17*(1-'Frota Nacional 2026'!AL$5),0)</f>
        <v>0</v>
      </c>
      <c r="AM16" s="4">
        <f>ROUND('Vendas de Veículos'!AM17*(1-'Frota Nacional 2026'!AM$5),0)</f>
        <v>0</v>
      </c>
      <c r="AN16" s="4">
        <f>ROUND('Vendas de Veículos'!AN17*(1-'Frota Nacional 2026'!AN$5),0)</f>
        <v>0</v>
      </c>
      <c r="AO16" s="4">
        <f>ROUND('Vendas de Veículos'!AO17*(1-'Frota Nacional 2026'!AO$5),0)</f>
        <v>0</v>
      </c>
      <c r="AP16" s="4">
        <f>ROUND('Vendas de Veículos'!AP17*(1-'Frota Nacional 2026'!AP$5),0)</f>
        <v>0</v>
      </c>
      <c r="AQ16" s="4">
        <f>ROUND('Vendas de Veículos'!AQ17*(1-'Frota Nacional 2026'!AQ$5),0)</f>
        <v>0</v>
      </c>
      <c r="AR16" s="4">
        <f>ROUND('Vendas de Veículos'!AR17*(1-'Frota Nacional 2026'!AR$5),0)</f>
        <v>0</v>
      </c>
      <c r="AS16" s="4">
        <f>ROUND('Vendas de Veículos'!AS17*(1-'Frota Nacional 2026'!AS$5),0)</f>
        <v>0</v>
      </c>
      <c r="AT16" s="4">
        <f>ROUND('Vendas de Veículos'!AT17*(1-'Frota Nacional 2026'!AT$5),0)</f>
        <v>0</v>
      </c>
      <c r="AU16" s="4">
        <f>ROUND('Vendas de Veículos'!AU17*(1-'Frota Nacional 2026'!AU$5),0)</f>
        <v>0</v>
      </c>
      <c r="AV16" s="4">
        <f>ROUND('Vendas de Veículos'!AV17*(1-'Frota Nacional 2026'!AV$5),0)</f>
        <v>0</v>
      </c>
      <c r="AW16" s="4">
        <f>ROUND('Vendas de Veículos'!AW17*(1-'Frota Nacional 2026'!AW$5),0)</f>
        <v>0</v>
      </c>
      <c r="AX16" s="4">
        <f>ROUND('Vendas de Veículos'!AX17*(1-'Frota Nacional 2026'!AX$5),0)</f>
        <v>0</v>
      </c>
      <c r="AY16" s="4">
        <f>ROUND('Vendas de Veículos'!AY17*(1-'Frota Nacional 2026'!AY$5),0)</f>
        <v>0</v>
      </c>
      <c r="AZ16" s="4">
        <f>ROUND('Vendas de Veículos'!AZ17*(1-'Frota Nacional 2026'!AZ$5),0)</f>
        <v>0</v>
      </c>
      <c r="BA16" s="4">
        <f>ROUND('Vendas de Veículos'!BA17*(1-'Frota Nacional 2026'!BA$5),0)</f>
        <v>1</v>
      </c>
      <c r="BB16" s="4">
        <f>ROUND('Vendas de Veículos'!BB17*(1-'Frota Nacional 2026'!BB$5),0)</f>
        <v>0</v>
      </c>
      <c r="BC16" s="4">
        <f>ROUND('Vendas de Veículos'!BC17*(1-'Frota Nacional 2026'!BC$5),0)</f>
        <v>1</v>
      </c>
      <c r="BD16" s="4">
        <f>ROUND('Vendas de Veículos'!BD17*(1-'Frota Nacional 2026'!BD$5),0)</f>
        <v>1</v>
      </c>
      <c r="BE16" s="4">
        <f>ROUND('Vendas de Veículos'!BE17*(1-'Frota Nacional 2026'!BE$5),0)</f>
        <v>3</v>
      </c>
      <c r="BF16" s="4">
        <f>ROUND('Vendas de Veículos'!BF17*(1-'Frota Nacional 2026'!BF$5),0)</f>
        <v>0</v>
      </c>
      <c r="BG16" s="4">
        <f>ROUND('Vendas de Veículos'!BG17*(1-'Frota Nacional 2026'!BG$5),0)</f>
        <v>0</v>
      </c>
      <c r="BH16" s="4">
        <f>ROUND('Vendas de Veículos'!BH17*(1-'Frota Nacional 2026'!BH$5),0)</f>
        <v>5</v>
      </c>
      <c r="BI16" s="4">
        <f>ROUND('Vendas de Veículos'!BI17*(1-'Frota Nacional 2026'!BI$5),0)</f>
        <v>10</v>
      </c>
      <c r="BJ16" s="4">
        <f>ROUND('Vendas de Veículos'!BJ17*(1-'Frota Nacional 2026'!BJ$5),0)</f>
        <v>2</v>
      </c>
      <c r="BK16" s="4">
        <f>ROUND('Vendas de Veículos'!BK17*(1-'Frota Nacional 2026'!BK$5),0)</f>
        <v>5</v>
      </c>
      <c r="BL16" s="4">
        <f>ROUND('Vendas de Veículos'!BL17*(1-'Frota Nacional 2026'!BL$5),0)</f>
        <v>16</v>
      </c>
      <c r="BM16" s="4">
        <f>ROUND('Vendas de Veículos'!BM17*(1-'Frota Nacional 2026'!BM$5),0)</f>
        <v>5</v>
      </c>
      <c r="BN16" s="4">
        <f>ROUND('Vendas de Veículos'!BN17*(1-'Frota Nacional 2026'!BN$5),0)</f>
        <v>13</v>
      </c>
      <c r="BO16" s="4">
        <f>ROUND('Vendas de Veículos'!BO17*(1-'Frota Nacional 2026'!BO$5),0)</f>
        <v>56</v>
      </c>
      <c r="BP16" s="4">
        <f>ROUND('Vendas de Veículos'!BP17*(1-'Frota Nacional 2026'!BP$5),0)</f>
        <v>147</v>
      </c>
      <c r="BQ16" s="4">
        <f>ROUND('Vendas de Veículos'!BQ17*(1-'Frota Nacional 2026'!BQ$5),0)</f>
        <v>510</v>
      </c>
      <c r="BR16" s="4">
        <f>ROUND('Vendas de Veículos'!BR17*(1-'Frota Nacional 2026'!BR$5),0)</f>
        <v>611</v>
      </c>
      <c r="BS16" s="4">
        <f>ROUND('Vendas de Veículos'!BS17*(1-'Frota Nacional 2026'!BS$5),0)</f>
        <v>909</v>
      </c>
      <c r="BT16" s="4">
        <f>ROUND('Vendas de Veículos'!BT17*(1-'Frota Nacional 2026'!BT$5),0)</f>
        <v>1238</v>
      </c>
      <c r="BU16" s="4">
        <f>ROUND('Vendas de Veículos'!BU17*(1-'Frota Nacional 2026'!BU$5),0)</f>
        <v>1608</v>
      </c>
    </row>
    <row r="17" spans="2:73" x14ac:dyDescent="0.35">
      <c r="B17" s="13" t="s">
        <v>18</v>
      </c>
      <c r="C17" s="13" t="s">
        <v>15</v>
      </c>
      <c r="D17" s="4">
        <f>ROUND('Vendas de Veículos'!D18*(1-'Frota Nacional 2026'!D$5),0)</f>
        <v>0</v>
      </c>
      <c r="E17" s="4">
        <f>ROUND('Vendas de Veículos'!E18*(1-'Frota Nacional 2026'!E$5),0)</f>
        <v>0</v>
      </c>
      <c r="F17" s="4">
        <f>ROUND('Vendas de Veículos'!F18*(1-'Frota Nacional 2026'!F$5),0)</f>
        <v>0</v>
      </c>
      <c r="G17" s="4">
        <f>ROUND('Vendas de Veículos'!G18*(1-'Frota Nacional 2026'!G$5),0)</f>
        <v>0</v>
      </c>
      <c r="H17" s="4">
        <f>ROUND('Vendas de Veículos'!H18*(1-'Frota Nacional 2026'!H$5),0)</f>
        <v>0</v>
      </c>
      <c r="I17" s="4">
        <f>ROUND('Vendas de Veículos'!I18*(1-'Frota Nacional 2026'!I$5),0)</f>
        <v>0</v>
      </c>
      <c r="J17" s="4">
        <f>ROUND('Vendas de Veículos'!J18*(1-'Frota Nacional 2026'!J$5),0)</f>
        <v>0</v>
      </c>
      <c r="K17" s="4">
        <f>ROUND('Vendas de Veículos'!K18*(1-'Frota Nacional 2026'!K$5),0)</f>
        <v>0</v>
      </c>
      <c r="L17" s="4">
        <f>ROUND('Vendas de Veículos'!L18*(1-'Frota Nacional 2026'!L$5),0)</f>
        <v>0</v>
      </c>
      <c r="M17" s="4">
        <f>ROUND('Vendas de Veículos'!M18*(1-'Frota Nacional 2026'!M$5),0)</f>
        <v>0</v>
      </c>
      <c r="N17" s="4">
        <f>ROUND('Vendas de Veículos'!N18*(1-'Frota Nacional 2026'!N$5),0)</f>
        <v>0</v>
      </c>
      <c r="O17" s="4">
        <f>ROUND('Vendas de Veículos'!O18*(1-'Frota Nacional 2026'!O$5),0)</f>
        <v>0</v>
      </c>
      <c r="P17" s="4">
        <f>ROUND('Vendas de Veículos'!P18*(1-'Frota Nacional 2026'!P$5),0)</f>
        <v>0</v>
      </c>
      <c r="Q17" s="4">
        <f>ROUND('Vendas de Veículos'!Q18*(1-'Frota Nacional 2026'!Q$5),0)</f>
        <v>0</v>
      </c>
      <c r="R17" s="4">
        <f>ROUND('Vendas de Veículos'!R18*(1-'Frota Nacional 2026'!R$5),0)</f>
        <v>0</v>
      </c>
      <c r="S17" s="4">
        <f>ROUND('Vendas de Veículos'!S18*(1-'Frota Nacional 2026'!S$5),0)</f>
        <v>0</v>
      </c>
      <c r="T17" s="4">
        <f>ROUND('Vendas de Veículos'!T18*(1-'Frota Nacional 2026'!T$5),0)</f>
        <v>0</v>
      </c>
      <c r="U17" s="4">
        <f>ROUND('Vendas de Veículos'!U18*(1-'Frota Nacional 2026'!U$5),0)</f>
        <v>0</v>
      </c>
      <c r="V17" s="4">
        <f>ROUND('Vendas de Veículos'!V18*(1-'Frota Nacional 2026'!V$5),0)</f>
        <v>0</v>
      </c>
      <c r="W17" s="4">
        <f>ROUND('Vendas de Veículos'!W18*(1-'Frota Nacional 2026'!W$5),0)</f>
        <v>0</v>
      </c>
      <c r="X17" s="4">
        <f>ROUND('Vendas de Veículos'!X18*(1-'Frota Nacional 2026'!X$5),0)</f>
        <v>0</v>
      </c>
      <c r="Y17" s="4">
        <f>ROUND('Vendas de Veículos'!Y18*(1-'Frota Nacional 2026'!Y$5),0)</f>
        <v>0</v>
      </c>
      <c r="Z17" s="4">
        <f>ROUND('Vendas de Veículos'!Z18*(1-'Frota Nacional 2026'!Z$5),0)</f>
        <v>0</v>
      </c>
      <c r="AA17" s="4">
        <f>ROUND('Vendas de Veículos'!AA18*(1-'Frota Nacional 2026'!AA$5),0)</f>
        <v>0</v>
      </c>
      <c r="AB17" s="4">
        <f>ROUND('Vendas de Veículos'!AB18*(1-'Frota Nacional 2026'!AB$5),0)</f>
        <v>0</v>
      </c>
      <c r="AC17" s="4">
        <f>ROUND('Vendas de Veículos'!AC18*(1-'Frota Nacional 2026'!AC$5),0)</f>
        <v>0</v>
      </c>
      <c r="AD17" s="4">
        <f>ROUND('Vendas de Veículos'!AD18*(1-'Frota Nacional 2026'!AD$5),0)</f>
        <v>0</v>
      </c>
      <c r="AE17" s="4">
        <f>ROUND('Vendas de Veículos'!AE18*(1-'Frota Nacional 2026'!AE$5),0)</f>
        <v>0</v>
      </c>
      <c r="AF17" s="4">
        <f>ROUND('Vendas de Veículos'!AF18*(1-'Frota Nacional 2026'!AF$5),0)</f>
        <v>0</v>
      </c>
      <c r="AG17" s="4">
        <f>ROUND('Vendas de Veículos'!AG18*(1-'Frota Nacional 2026'!AG$5),0)</f>
        <v>0</v>
      </c>
      <c r="AH17" s="4">
        <f>ROUND('Vendas de Veículos'!AH18*(1-'Frota Nacional 2026'!AH$5),0)</f>
        <v>0</v>
      </c>
      <c r="AI17" s="4">
        <f>ROUND('Vendas de Veículos'!AI18*(1-'Frota Nacional 2026'!AI$5),0)</f>
        <v>0</v>
      </c>
      <c r="AJ17" s="4">
        <f>ROUND('Vendas de Veículos'!AJ18*(1-'Frota Nacional 2026'!AJ$5),0)</f>
        <v>0</v>
      </c>
      <c r="AK17" s="4">
        <f>ROUND('Vendas de Veículos'!AK18*(1-'Frota Nacional 2026'!AK$5),0)</f>
        <v>0</v>
      </c>
      <c r="AL17" s="4">
        <f>ROUND('Vendas de Veículos'!AL18*(1-'Frota Nacional 2026'!AL$5),0)</f>
        <v>0</v>
      </c>
      <c r="AM17" s="4">
        <f>ROUND('Vendas de Veículos'!AM18*(1-'Frota Nacional 2026'!AM$5),0)</f>
        <v>0</v>
      </c>
      <c r="AN17" s="4">
        <f>ROUND('Vendas de Veículos'!AN18*(1-'Frota Nacional 2026'!AN$5),0)</f>
        <v>0</v>
      </c>
      <c r="AO17" s="4">
        <f>ROUND('Vendas de Veículos'!AO18*(1-'Frota Nacional 2026'!AO$5),0)</f>
        <v>0</v>
      </c>
      <c r="AP17" s="4">
        <f>ROUND('Vendas de Veículos'!AP18*(1-'Frota Nacional 2026'!AP$5),0)</f>
        <v>0</v>
      </c>
      <c r="AQ17" s="4">
        <f>ROUND('Vendas de Veículos'!AQ18*(1-'Frota Nacional 2026'!AQ$5),0)</f>
        <v>0</v>
      </c>
      <c r="AR17" s="4">
        <f>ROUND('Vendas de Veículos'!AR18*(1-'Frota Nacional 2026'!AR$5),0)</f>
        <v>0</v>
      </c>
      <c r="AS17" s="4">
        <f>ROUND('Vendas de Veículos'!AS18*(1-'Frota Nacional 2026'!AS$5),0)</f>
        <v>0</v>
      </c>
      <c r="AT17" s="4">
        <f>ROUND('Vendas de Veículos'!AT18*(1-'Frota Nacional 2026'!AT$5),0)</f>
        <v>0</v>
      </c>
      <c r="AU17" s="4">
        <f>ROUND('Vendas de Veículos'!AU18*(1-'Frota Nacional 2026'!AU$5),0)</f>
        <v>0</v>
      </c>
      <c r="AV17" s="4">
        <f>ROUND('Vendas de Veículos'!AV18*(1-'Frota Nacional 2026'!AV$5),0)</f>
        <v>0</v>
      </c>
      <c r="AW17" s="4">
        <f>ROUND('Vendas de Veículos'!AW18*(1-'Frota Nacional 2026'!AW$5),0)</f>
        <v>0</v>
      </c>
      <c r="AX17" s="4">
        <f>ROUND('Vendas de Veículos'!AX18*(1-'Frota Nacional 2026'!AX$5),0)</f>
        <v>0</v>
      </c>
      <c r="AY17" s="4">
        <f>ROUND('Vendas de Veículos'!AY18*(1-'Frota Nacional 2026'!AY$5),0)</f>
        <v>0</v>
      </c>
      <c r="AZ17" s="4">
        <f>ROUND('Vendas de Veículos'!AZ18*(1-'Frota Nacional 2026'!AZ$5),0)</f>
        <v>0</v>
      </c>
      <c r="BA17" s="4">
        <f>ROUND('Vendas de Veículos'!BA18*(1-'Frota Nacional 2026'!BA$5),0)</f>
        <v>0</v>
      </c>
      <c r="BB17" s="4">
        <f>ROUND('Vendas de Veículos'!BB18*(1-'Frota Nacional 2026'!BB$5),0)</f>
        <v>0</v>
      </c>
      <c r="BC17" s="4">
        <f>ROUND('Vendas de Veículos'!BC18*(1-'Frota Nacional 2026'!BC$5),0)</f>
        <v>0</v>
      </c>
      <c r="BD17" s="4">
        <f>ROUND('Vendas de Veículos'!BD18*(1-'Frota Nacional 2026'!BD$5),0)</f>
        <v>0</v>
      </c>
      <c r="BE17" s="4">
        <f>ROUND('Vendas de Veículos'!BE18*(1-'Frota Nacional 2026'!BE$5),0)</f>
        <v>0</v>
      </c>
      <c r="BF17" s="4">
        <f>ROUND('Vendas de Veículos'!BF18*(1-'Frota Nacional 2026'!BF$5),0)</f>
        <v>0</v>
      </c>
      <c r="BG17" s="4">
        <f>ROUND('Vendas de Veículos'!BG18*(1-'Frota Nacional 2026'!BG$5),0)</f>
        <v>0</v>
      </c>
      <c r="BH17" s="4">
        <f>ROUND('Vendas de Veículos'!BH18*(1-'Frota Nacional 2026'!BH$5),0)</f>
        <v>1</v>
      </c>
      <c r="BI17" s="4">
        <f>ROUND('Vendas de Veículos'!BI18*(1-'Frota Nacional 2026'!BI$5),0)</f>
        <v>1</v>
      </c>
      <c r="BJ17" s="4">
        <f>ROUND('Vendas de Veículos'!BJ18*(1-'Frota Nacional 2026'!BJ$5),0)</f>
        <v>0</v>
      </c>
      <c r="BK17" s="4">
        <f>ROUND('Vendas de Veículos'!BK18*(1-'Frota Nacional 2026'!BK$5),0)</f>
        <v>1</v>
      </c>
      <c r="BL17" s="4">
        <f>ROUND('Vendas de Veículos'!BL18*(1-'Frota Nacional 2026'!BL$5),0)</f>
        <v>2</v>
      </c>
      <c r="BM17" s="4">
        <f>ROUND('Vendas de Veículos'!BM18*(1-'Frota Nacional 2026'!BM$5),0)</f>
        <v>0</v>
      </c>
      <c r="BN17" s="4">
        <f>ROUND('Vendas de Veículos'!BN18*(1-'Frota Nacional 2026'!BN$5),0)</f>
        <v>1</v>
      </c>
      <c r="BO17" s="4">
        <f>ROUND('Vendas de Veículos'!BO18*(1-'Frota Nacional 2026'!BO$5),0)</f>
        <v>5</v>
      </c>
      <c r="BP17" s="4">
        <f>ROUND('Vendas de Veículos'!BP18*(1-'Frota Nacional 2026'!BP$5),0)</f>
        <v>14</v>
      </c>
      <c r="BQ17" s="4">
        <f>ROUND('Vendas de Veículos'!BQ18*(1-'Frota Nacional 2026'!BQ$5),0)</f>
        <v>46</v>
      </c>
      <c r="BR17" s="4">
        <f>ROUND('Vendas de Veículos'!BR18*(1-'Frota Nacional 2026'!BR$5),0)</f>
        <v>56</v>
      </c>
      <c r="BS17" s="4">
        <f>ROUND('Vendas de Veículos'!BS18*(1-'Frota Nacional 2026'!BS$5),0)</f>
        <v>82</v>
      </c>
      <c r="BT17" s="4">
        <f>ROUND('Vendas de Veículos'!BT18*(1-'Frota Nacional 2026'!BT$5),0)</f>
        <v>112</v>
      </c>
      <c r="BU17" s="4">
        <f>ROUND('Vendas de Veículos'!BU18*(1-'Frota Nacional 2026'!BU$5),0)</f>
        <v>145</v>
      </c>
    </row>
    <row r="18" spans="2:73" x14ac:dyDescent="0.35">
      <c r="B18" s="13" t="s">
        <v>18</v>
      </c>
      <c r="C18" s="13" t="s">
        <v>16</v>
      </c>
      <c r="D18" s="4">
        <f>ROUND('Vendas de Veículos'!D19*(1-'Frota Nacional 2026'!D$5),0)</f>
        <v>0</v>
      </c>
      <c r="E18" s="4">
        <f>ROUND('Vendas de Veículos'!E19*(1-'Frota Nacional 2026'!E$5),0)</f>
        <v>0</v>
      </c>
      <c r="F18" s="4">
        <f>ROUND('Vendas de Veículos'!F19*(1-'Frota Nacional 2026'!F$5),0)</f>
        <v>0</v>
      </c>
      <c r="G18" s="4">
        <f>ROUND('Vendas de Veículos'!G19*(1-'Frota Nacional 2026'!G$5),0)</f>
        <v>0</v>
      </c>
      <c r="H18" s="4">
        <f>ROUND('Vendas de Veículos'!H19*(1-'Frota Nacional 2026'!H$5),0)</f>
        <v>0</v>
      </c>
      <c r="I18" s="4">
        <f>ROUND('Vendas de Veículos'!I19*(1-'Frota Nacional 2026'!I$5),0)</f>
        <v>0</v>
      </c>
      <c r="J18" s="4">
        <f>ROUND('Vendas de Veículos'!J19*(1-'Frota Nacional 2026'!J$5),0)</f>
        <v>0</v>
      </c>
      <c r="K18" s="4">
        <f>ROUND('Vendas de Veículos'!K19*(1-'Frota Nacional 2026'!K$5),0)</f>
        <v>0</v>
      </c>
      <c r="L18" s="4">
        <f>ROUND('Vendas de Veículos'!L19*(1-'Frota Nacional 2026'!L$5),0)</f>
        <v>0</v>
      </c>
      <c r="M18" s="4">
        <f>ROUND('Vendas de Veículos'!M19*(1-'Frota Nacional 2026'!M$5),0)</f>
        <v>0</v>
      </c>
      <c r="N18" s="4">
        <f>ROUND('Vendas de Veículos'!N19*(1-'Frota Nacional 2026'!N$5),0)</f>
        <v>0</v>
      </c>
      <c r="O18" s="4">
        <f>ROUND('Vendas de Veículos'!O19*(1-'Frota Nacional 2026'!O$5),0)</f>
        <v>0</v>
      </c>
      <c r="P18" s="4">
        <f>ROUND('Vendas de Veículos'!P19*(1-'Frota Nacional 2026'!P$5),0)</f>
        <v>0</v>
      </c>
      <c r="Q18" s="4">
        <f>ROUND('Vendas de Veículos'!Q19*(1-'Frota Nacional 2026'!Q$5),0)</f>
        <v>0</v>
      </c>
      <c r="R18" s="4">
        <f>ROUND('Vendas de Veículos'!R19*(1-'Frota Nacional 2026'!R$5),0)</f>
        <v>0</v>
      </c>
      <c r="S18" s="4">
        <f>ROUND('Vendas de Veículos'!S19*(1-'Frota Nacional 2026'!S$5),0)</f>
        <v>0</v>
      </c>
      <c r="T18" s="4">
        <f>ROUND('Vendas de Veículos'!T19*(1-'Frota Nacional 2026'!T$5),0)</f>
        <v>0</v>
      </c>
      <c r="U18" s="4">
        <f>ROUND('Vendas de Veículos'!U19*(1-'Frota Nacional 2026'!U$5),0)</f>
        <v>0</v>
      </c>
      <c r="V18" s="4">
        <f>ROUND('Vendas de Veículos'!V19*(1-'Frota Nacional 2026'!V$5),0)</f>
        <v>0</v>
      </c>
      <c r="W18" s="4">
        <f>ROUND('Vendas de Veículos'!W19*(1-'Frota Nacional 2026'!W$5),0)</f>
        <v>0</v>
      </c>
      <c r="X18" s="4">
        <f>ROUND('Vendas de Veículos'!X19*(1-'Frota Nacional 2026'!X$5),0)</f>
        <v>0</v>
      </c>
      <c r="Y18" s="4">
        <f>ROUND('Vendas de Veículos'!Y19*(1-'Frota Nacional 2026'!Y$5),0)</f>
        <v>0</v>
      </c>
      <c r="Z18" s="4">
        <f>ROUND('Vendas de Veículos'!Z19*(1-'Frota Nacional 2026'!Z$5),0)</f>
        <v>0</v>
      </c>
      <c r="AA18" s="4">
        <f>ROUND('Vendas de Veículos'!AA19*(1-'Frota Nacional 2026'!AA$5),0)</f>
        <v>0</v>
      </c>
      <c r="AB18" s="4">
        <f>ROUND('Vendas de Veículos'!AB19*(1-'Frota Nacional 2026'!AB$5),0)</f>
        <v>0</v>
      </c>
      <c r="AC18" s="4">
        <f>ROUND('Vendas de Veículos'!AC19*(1-'Frota Nacional 2026'!AC$5),0)</f>
        <v>0</v>
      </c>
      <c r="AD18" s="4">
        <f>ROUND('Vendas de Veículos'!AD19*(1-'Frota Nacional 2026'!AD$5),0)</f>
        <v>0</v>
      </c>
      <c r="AE18" s="4">
        <f>ROUND('Vendas de Veículos'!AE19*(1-'Frota Nacional 2026'!AE$5),0)</f>
        <v>0</v>
      </c>
      <c r="AF18" s="4">
        <f>ROUND('Vendas de Veículos'!AF19*(1-'Frota Nacional 2026'!AF$5),0)</f>
        <v>0</v>
      </c>
      <c r="AG18" s="4">
        <f>ROUND('Vendas de Veículos'!AG19*(1-'Frota Nacional 2026'!AG$5),0)</f>
        <v>0</v>
      </c>
      <c r="AH18" s="4">
        <f>ROUND('Vendas de Veículos'!AH19*(1-'Frota Nacional 2026'!AH$5),0)</f>
        <v>0</v>
      </c>
      <c r="AI18" s="4">
        <f>ROUND('Vendas de Veículos'!AI19*(1-'Frota Nacional 2026'!AI$5),0)</f>
        <v>0</v>
      </c>
      <c r="AJ18" s="4">
        <f>ROUND('Vendas de Veículos'!AJ19*(1-'Frota Nacional 2026'!AJ$5),0)</f>
        <v>0</v>
      </c>
      <c r="AK18" s="4">
        <f>ROUND('Vendas de Veículos'!AK19*(1-'Frota Nacional 2026'!AK$5),0)</f>
        <v>0</v>
      </c>
      <c r="AL18" s="4">
        <f>ROUND('Vendas de Veículos'!AL19*(1-'Frota Nacional 2026'!AL$5),0)</f>
        <v>0</v>
      </c>
      <c r="AM18" s="4">
        <f>ROUND('Vendas de Veículos'!AM19*(1-'Frota Nacional 2026'!AM$5),0)</f>
        <v>0</v>
      </c>
      <c r="AN18" s="4">
        <f>ROUND('Vendas de Veículos'!AN19*(1-'Frota Nacional 2026'!AN$5),0)</f>
        <v>0</v>
      </c>
      <c r="AO18" s="4">
        <f>ROUND('Vendas de Veículos'!AO19*(1-'Frota Nacional 2026'!AO$5),0)</f>
        <v>0</v>
      </c>
      <c r="AP18" s="4">
        <f>ROUND('Vendas de Veículos'!AP19*(1-'Frota Nacional 2026'!AP$5),0)</f>
        <v>0</v>
      </c>
      <c r="AQ18" s="4">
        <f>ROUND('Vendas de Veículos'!AQ19*(1-'Frota Nacional 2026'!AQ$5),0)</f>
        <v>0</v>
      </c>
      <c r="AR18" s="4">
        <f>ROUND('Vendas de Veículos'!AR19*(1-'Frota Nacional 2026'!AR$5),0)</f>
        <v>0</v>
      </c>
      <c r="AS18" s="4">
        <f>ROUND('Vendas de Veículos'!AS19*(1-'Frota Nacional 2026'!AS$5),0)</f>
        <v>0</v>
      </c>
      <c r="AT18" s="4">
        <f>ROUND('Vendas de Veículos'!AT19*(1-'Frota Nacional 2026'!AT$5),0)</f>
        <v>0</v>
      </c>
      <c r="AU18" s="4">
        <f>ROUND('Vendas de Veículos'!AU19*(1-'Frota Nacional 2026'!AU$5),0)</f>
        <v>0</v>
      </c>
      <c r="AV18" s="4">
        <f>ROUND('Vendas de Veículos'!AV19*(1-'Frota Nacional 2026'!AV$5),0)</f>
        <v>0</v>
      </c>
      <c r="AW18" s="4">
        <f>ROUND('Vendas de Veículos'!AW19*(1-'Frota Nacional 2026'!AW$5),0)</f>
        <v>0</v>
      </c>
      <c r="AX18" s="4">
        <f>ROUND('Vendas de Veículos'!AX19*(1-'Frota Nacional 2026'!AX$5),0)</f>
        <v>0</v>
      </c>
      <c r="AY18" s="4">
        <f>ROUND('Vendas de Veículos'!AY19*(1-'Frota Nacional 2026'!AY$5),0)</f>
        <v>0</v>
      </c>
      <c r="AZ18" s="4">
        <f>ROUND('Vendas de Veículos'!AZ19*(1-'Frota Nacional 2026'!AZ$5),0)</f>
        <v>0</v>
      </c>
      <c r="BA18" s="4">
        <f>ROUND('Vendas de Veículos'!BA19*(1-'Frota Nacional 2026'!BA$5),0)</f>
        <v>1</v>
      </c>
      <c r="BB18" s="4">
        <f>ROUND('Vendas de Veículos'!BB19*(1-'Frota Nacional 2026'!BB$5),0)</f>
        <v>0</v>
      </c>
      <c r="BC18" s="4">
        <f>ROUND('Vendas de Veículos'!BC19*(1-'Frota Nacional 2026'!BC$5),0)</f>
        <v>1</v>
      </c>
      <c r="BD18" s="4">
        <f>ROUND('Vendas de Veículos'!BD19*(1-'Frota Nacional 2026'!BD$5),0)</f>
        <v>1</v>
      </c>
      <c r="BE18" s="4">
        <f>ROUND('Vendas de Veículos'!BE19*(1-'Frota Nacional 2026'!BE$5),0)</f>
        <v>2</v>
      </c>
      <c r="BF18" s="4">
        <f>ROUND('Vendas de Veículos'!BF19*(1-'Frota Nacional 2026'!BF$5),0)</f>
        <v>0</v>
      </c>
      <c r="BG18" s="4">
        <f>ROUND('Vendas de Veículos'!BG19*(1-'Frota Nacional 2026'!BG$5),0)</f>
        <v>0</v>
      </c>
      <c r="BH18" s="4">
        <f>ROUND('Vendas de Veículos'!BH19*(1-'Frota Nacional 2026'!BH$5),0)</f>
        <v>4</v>
      </c>
      <c r="BI18" s="4">
        <f>ROUND('Vendas de Veículos'!BI19*(1-'Frota Nacional 2026'!BI$5),0)</f>
        <v>7</v>
      </c>
      <c r="BJ18" s="4">
        <f>ROUND('Vendas de Veículos'!BJ19*(1-'Frota Nacional 2026'!BJ$5),0)</f>
        <v>2</v>
      </c>
      <c r="BK18" s="4">
        <f>ROUND('Vendas de Veículos'!BK19*(1-'Frota Nacional 2026'!BK$5),0)</f>
        <v>3</v>
      </c>
      <c r="BL18" s="4">
        <f>ROUND('Vendas de Veículos'!BL19*(1-'Frota Nacional 2026'!BL$5),0)</f>
        <v>11</v>
      </c>
      <c r="BM18" s="4">
        <f>ROUND('Vendas de Veículos'!BM19*(1-'Frota Nacional 2026'!BM$5),0)</f>
        <v>3</v>
      </c>
      <c r="BN18" s="4">
        <f>ROUND('Vendas de Veículos'!BN19*(1-'Frota Nacional 2026'!BN$5),0)</f>
        <v>9</v>
      </c>
      <c r="BO18" s="4">
        <f>ROUND('Vendas de Veículos'!BO19*(1-'Frota Nacional 2026'!BO$5),0)</f>
        <v>38</v>
      </c>
      <c r="BP18" s="4">
        <f>ROUND('Vendas de Veículos'!BP19*(1-'Frota Nacional 2026'!BP$5),0)</f>
        <v>101</v>
      </c>
      <c r="BQ18" s="4">
        <f>ROUND('Vendas de Veículos'!BQ19*(1-'Frota Nacional 2026'!BQ$5),0)</f>
        <v>352</v>
      </c>
      <c r="BR18" s="4">
        <f>ROUND('Vendas de Veículos'!BR19*(1-'Frota Nacional 2026'!BR$5),0)</f>
        <v>421</v>
      </c>
      <c r="BS18" s="4">
        <f>ROUND('Vendas de Veículos'!BS19*(1-'Frota Nacional 2026'!BS$5),0)</f>
        <v>625</v>
      </c>
      <c r="BT18" s="4">
        <f>ROUND('Vendas de Veículos'!BT19*(1-'Frota Nacional 2026'!BT$5),0)</f>
        <v>852</v>
      </c>
      <c r="BU18" s="4">
        <f>ROUND('Vendas de Veículos'!BU19*(1-'Frota Nacional 2026'!BU$5),0)</f>
        <v>1106</v>
      </c>
    </row>
    <row r="19" spans="2:73" x14ac:dyDescent="0.35">
      <c r="B19" s="13" t="s">
        <v>18</v>
      </c>
      <c r="C19" s="13" t="s">
        <v>17</v>
      </c>
      <c r="D19" s="4">
        <f>ROUND('Vendas de Veículos'!D20*(1-'Frota Nacional 2026'!D$5),0)</f>
        <v>0</v>
      </c>
      <c r="E19" s="4">
        <f>ROUND('Vendas de Veículos'!E20*(1-'Frota Nacional 2026'!E$5),0)</f>
        <v>0</v>
      </c>
      <c r="F19" s="4">
        <f>ROUND('Vendas de Veículos'!F20*(1-'Frota Nacional 2026'!F$5),0)</f>
        <v>0</v>
      </c>
      <c r="G19" s="4">
        <f>ROUND('Vendas de Veículos'!G20*(1-'Frota Nacional 2026'!G$5),0)</f>
        <v>0</v>
      </c>
      <c r="H19" s="4">
        <f>ROUND('Vendas de Veículos'!H20*(1-'Frota Nacional 2026'!H$5),0)</f>
        <v>0</v>
      </c>
      <c r="I19" s="4">
        <f>ROUND('Vendas de Veículos'!I20*(1-'Frota Nacional 2026'!I$5),0)</f>
        <v>0</v>
      </c>
      <c r="J19" s="4">
        <f>ROUND('Vendas de Veículos'!J20*(1-'Frota Nacional 2026'!J$5),0)</f>
        <v>0</v>
      </c>
      <c r="K19" s="4">
        <f>ROUND('Vendas de Veículos'!K20*(1-'Frota Nacional 2026'!K$5),0)</f>
        <v>0</v>
      </c>
      <c r="L19" s="4">
        <f>ROUND('Vendas de Veículos'!L20*(1-'Frota Nacional 2026'!L$5),0)</f>
        <v>0</v>
      </c>
      <c r="M19" s="4">
        <f>ROUND('Vendas de Veículos'!M20*(1-'Frota Nacional 2026'!M$5),0)</f>
        <v>0</v>
      </c>
      <c r="N19" s="4">
        <f>ROUND('Vendas de Veículos'!N20*(1-'Frota Nacional 2026'!N$5),0)</f>
        <v>0</v>
      </c>
      <c r="O19" s="4">
        <f>ROUND('Vendas de Veículos'!O20*(1-'Frota Nacional 2026'!O$5),0)</f>
        <v>0</v>
      </c>
      <c r="P19" s="4">
        <f>ROUND('Vendas de Veículos'!P20*(1-'Frota Nacional 2026'!P$5),0)</f>
        <v>0</v>
      </c>
      <c r="Q19" s="4">
        <f>ROUND('Vendas de Veículos'!Q20*(1-'Frota Nacional 2026'!Q$5),0)</f>
        <v>0</v>
      </c>
      <c r="R19" s="4">
        <f>ROUND('Vendas de Veículos'!R20*(1-'Frota Nacional 2026'!R$5),0)</f>
        <v>0</v>
      </c>
      <c r="S19" s="4">
        <f>ROUND('Vendas de Veículos'!S20*(1-'Frota Nacional 2026'!S$5),0)</f>
        <v>0</v>
      </c>
      <c r="T19" s="4">
        <f>ROUND('Vendas de Veículos'!T20*(1-'Frota Nacional 2026'!T$5),0)</f>
        <v>0</v>
      </c>
      <c r="U19" s="4">
        <f>ROUND('Vendas de Veículos'!U20*(1-'Frota Nacional 2026'!U$5),0)</f>
        <v>0</v>
      </c>
      <c r="V19" s="4">
        <f>ROUND('Vendas de Veículos'!V20*(1-'Frota Nacional 2026'!V$5),0)</f>
        <v>0</v>
      </c>
      <c r="W19" s="4">
        <f>ROUND('Vendas de Veículos'!W20*(1-'Frota Nacional 2026'!W$5),0)</f>
        <v>0</v>
      </c>
      <c r="X19" s="4">
        <f>ROUND('Vendas de Veículos'!X20*(1-'Frota Nacional 2026'!X$5),0)</f>
        <v>0</v>
      </c>
      <c r="Y19" s="4">
        <f>ROUND('Vendas de Veículos'!Y20*(1-'Frota Nacional 2026'!Y$5),0)</f>
        <v>0</v>
      </c>
      <c r="Z19" s="4">
        <f>ROUND('Vendas de Veículos'!Z20*(1-'Frota Nacional 2026'!Z$5),0)</f>
        <v>0</v>
      </c>
      <c r="AA19" s="4">
        <f>ROUND('Vendas de Veículos'!AA20*(1-'Frota Nacional 2026'!AA$5),0)</f>
        <v>0</v>
      </c>
      <c r="AB19" s="4">
        <f>ROUND('Vendas de Veículos'!AB20*(1-'Frota Nacional 2026'!AB$5),0)</f>
        <v>0</v>
      </c>
      <c r="AC19" s="4">
        <f>ROUND('Vendas de Veículos'!AC20*(1-'Frota Nacional 2026'!AC$5),0)</f>
        <v>0</v>
      </c>
      <c r="AD19" s="4">
        <f>ROUND('Vendas de Veículos'!AD20*(1-'Frota Nacional 2026'!AD$5),0)</f>
        <v>0</v>
      </c>
      <c r="AE19" s="4">
        <f>ROUND('Vendas de Veículos'!AE20*(1-'Frota Nacional 2026'!AE$5),0)</f>
        <v>0</v>
      </c>
      <c r="AF19" s="4">
        <f>ROUND('Vendas de Veículos'!AF20*(1-'Frota Nacional 2026'!AF$5),0)</f>
        <v>0</v>
      </c>
      <c r="AG19" s="4">
        <f>ROUND('Vendas de Veículos'!AG20*(1-'Frota Nacional 2026'!AG$5),0)</f>
        <v>0</v>
      </c>
      <c r="AH19" s="4">
        <f>ROUND('Vendas de Veículos'!AH20*(1-'Frota Nacional 2026'!AH$5),0)</f>
        <v>0</v>
      </c>
      <c r="AI19" s="4">
        <f>ROUND('Vendas de Veículos'!AI20*(1-'Frota Nacional 2026'!AI$5),0)</f>
        <v>0</v>
      </c>
      <c r="AJ19" s="4">
        <f>ROUND('Vendas de Veículos'!AJ20*(1-'Frota Nacional 2026'!AJ$5),0)</f>
        <v>0</v>
      </c>
      <c r="AK19" s="4">
        <f>ROUND('Vendas de Veículos'!AK20*(1-'Frota Nacional 2026'!AK$5),0)</f>
        <v>0</v>
      </c>
      <c r="AL19" s="4">
        <f>ROUND('Vendas de Veículos'!AL20*(1-'Frota Nacional 2026'!AL$5),0)</f>
        <v>0</v>
      </c>
      <c r="AM19" s="4">
        <f>ROUND('Vendas de Veículos'!AM20*(1-'Frota Nacional 2026'!AM$5),0)</f>
        <v>0</v>
      </c>
      <c r="AN19" s="4">
        <f>ROUND('Vendas de Veículos'!AN20*(1-'Frota Nacional 2026'!AN$5),0)</f>
        <v>0</v>
      </c>
      <c r="AO19" s="4">
        <f>ROUND('Vendas de Veículos'!AO20*(1-'Frota Nacional 2026'!AO$5),0)</f>
        <v>0</v>
      </c>
      <c r="AP19" s="4">
        <f>ROUND('Vendas de Veículos'!AP20*(1-'Frota Nacional 2026'!AP$5),0)</f>
        <v>0</v>
      </c>
      <c r="AQ19" s="4">
        <f>ROUND('Vendas de Veículos'!AQ20*(1-'Frota Nacional 2026'!AQ$5),0)</f>
        <v>0</v>
      </c>
      <c r="AR19" s="4">
        <f>ROUND('Vendas de Veículos'!AR20*(1-'Frota Nacional 2026'!AR$5),0)</f>
        <v>0</v>
      </c>
      <c r="AS19" s="4">
        <f>ROUND('Vendas de Veículos'!AS20*(1-'Frota Nacional 2026'!AS$5),0)</f>
        <v>0</v>
      </c>
      <c r="AT19" s="4">
        <f>ROUND('Vendas de Veículos'!AT20*(1-'Frota Nacional 2026'!AT$5),0)</f>
        <v>0</v>
      </c>
      <c r="AU19" s="4">
        <f>ROUND('Vendas de Veículos'!AU20*(1-'Frota Nacional 2026'!AU$5),0)</f>
        <v>0</v>
      </c>
      <c r="AV19" s="4">
        <f>ROUND('Vendas de Veículos'!AV20*(1-'Frota Nacional 2026'!AV$5),0)</f>
        <v>0</v>
      </c>
      <c r="AW19" s="4">
        <f>ROUND('Vendas de Veículos'!AW20*(1-'Frota Nacional 2026'!AW$5),0)</f>
        <v>0</v>
      </c>
      <c r="AX19" s="4">
        <f>ROUND('Vendas de Veículos'!AX20*(1-'Frota Nacional 2026'!AX$5),0)</f>
        <v>0</v>
      </c>
      <c r="AY19" s="4">
        <f>ROUND('Vendas de Veículos'!AY20*(1-'Frota Nacional 2026'!AY$5),0)</f>
        <v>0</v>
      </c>
      <c r="AZ19" s="4">
        <f>ROUND('Vendas de Veículos'!AZ20*(1-'Frota Nacional 2026'!AZ$5),0)</f>
        <v>0</v>
      </c>
      <c r="BA19" s="4">
        <f>ROUND('Vendas de Veículos'!BA20*(1-'Frota Nacional 2026'!BA$5),0)</f>
        <v>0</v>
      </c>
      <c r="BB19" s="4">
        <f>ROUND('Vendas de Veículos'!BB20*(1-'Frota Nacional 2026'!BB$5),0)</f>
        <v>0</v>
      </c>
      <c r="BC19" s="4">
        <f>ROUND('Vendas de Veículos'!BC20*(1-'Frota Nacional 2026'!BC$5),0)</f>
        <v>0</v>
      </c>
      <c r="BD19" s="4">
        <f>ROUND('Vendas de Veículos'!BD20*(1-'Frota Nacional 2026'!BD$5),0)</f>
        <v>0</v>
      </c>
      <c r="BE19" s="4">
        <f>ROUND('Vendas de Veículos'!BE20*(1-'Frota Nacional 2026'!BE$5),0)</f>
        <v>1</v>
      </c>
      <c r="BF19" s="4">
        <f>ROUND('Vendas de Veículos'!BF20*(1-'Frota Nacional 2026'!BF$5),0)</f>
        <v>0</v>
      </c>
      <c r="BG19" s="4">
        <f>ROUND('Vendas de Veículos'!BG20*(1-'Frota Nacional 2026'!BG$5),0)</f>
        <v>0</v>
      </c>
      <c r="BH19" s="4">
        <f>ROUND('Vendas de Veículos'!BH20*(1-'Frota Nacional 2026'!BH$5),0)</f>
        <v>1</v>
      </c>
      <c r="BI19" s="4">
        <f>ROUND('Vendas de Veículos'!BI20*(1-'Frota Nacional 2026'!BI$5),0)</f>
        <v>2</v>
      </c>
      <c r="BJ19" s="4">
        <f>ROUND('Vendas de Veículos'!BJ20*(1-'Frota Nacional 2026'!BJ$5),0)</f>
        <v>1</v>
      </c>
      <c r="BK19" s="4">
        <f>ROUND('Vendas de Veículos'!BK20*(1-'Frota Nacional 2026'!BK$5),0)</f>
        <v>1</v>
      </c>
      <c r="BL19" s="4">
        <f>ROUND('Vendas de Veículos'!BL20*(1-'Frota Nacional 2026'!BL$5),0)</f>
        <v>4</v>
      </c>
      <c r="BM19" s="4">
        <f>ROUND('Vendas de Veículos'!BM20*(1-'Frota Nacional 2026'!BM$5),0)</f>
        <v>1</v>
      </c>
      <c r="BN19" s="4">
        <f>ROUND('Vendas de Veículos'!BN20*(1-'Frota Nacional 2026'!BN$5),0)</f>
        <v>3</v>
      </c>
      <c r="BO19" s="4">
        <f>ROUND('Vendas de Veículos'!BO20*(1-'Frota Nacional 2026'!BO$5),0)</f>
        <v>13</v>
      </c>
      <c r="BP19" s="4">
        <f>ROUND('Vendas de Veículos'!BP20*(1-'Frota Nacional 2026'!BP$5),0)</f>
        <v>32</v>
      </c>
      <c r="BQ19" s="4">
        <f>ROUND('Vendas de Veículos'!BQ20*(1-'Frota Nacional 2026'!BQ$5),0)</f>
        <v>112</v>
      </c>
      <c r="BR19" s="4">
        <f>ROUND('Vendas de Veículos'!BR20*(1-'Frota Nacional 2026'!BR$5),0)</f>
        <v>135</v>
      </c>
      <c r="BS19" s="4">
        <f>ROUND('Vendas de Veículos'!BS20*(1-'Frota Nacional 2026'!BS$5),0)</f>
        <v>200</v>
      </c>
      <c r="BT19" s="4">
        <f>ROUND('Vendas de Veículos'!BT20*(1-'Frota Nacional 2026'!BT$5),0)</f>
        <v>272</v>
      </c>
      <c r="BU19" s="4">
        <f>ROUND('Vendas de Veículos'!BU20*(1-'Frota Nacional 2026'!BU$5),0)</f>
        <v>353</v>
      </c>
    </row>
    <row r="20" spans="2:73" x14ac:dyDescent="0.35">
      <c r="B20" s="13" t="s">
        <v>18</v>
      </c>
      <c r="C20" s="13" t="s">
        <v>19</v>
      </c>
      <c r="D20" s="4">
        <f>ROUND('Vendas de Veículos'!D21*(1-'Frota Nacional 2026'!D$5),0)</f>
        <v>0</v>
      </c>
      <c r="E20" s="4">
        <f>ROUND('Vendas de Veículos'!E21*(1-'Frota Nacional 2026'!E$5),0)</f>
        <v>0</v>
      </c>
      <c r="F20" s="4">
        <f>ROUND('Vendas de Veículos'!F21*(1-'Frota Nacional 2026'!F$5),0)</f>
        <v>0</v>
      </c>
      <c r="G20" s="4">
        <f>ROUND('Vendas de Veículos'!G21*(1-'Frota Nacional 2026'!G$5),0)</f>
        <v>0</v>
      </c>
      <c r="H20" s="4">
        <f>ROUND('Vendas de Veículos'!H21*(1-'Frota Nacional 2026'!H$5),0)</f>
        <v>0</v>
      </c>
      <c r="I20" s="4">
        <f>ROUND('Vendas de Veículos'!I21*(1-'Frota Nacional 2026'!I$5),0)</f>
        <v>0</v>
      </c>
      <c r="J20" s="4">
        <f>ROUND('Vendas de Veículos'!J21*(1-'Frota Nacional 2026'!J$5),0)</f>
        <v>1</v>
      </c>
      <c r="K20" s="4">
        <f>ROUND('Vendas de Veículos'!K21*(1-'Frota Nacional 2026'!K$5),0)</f>
        <v>2</v>
      </c>
      <c r="L20" s="4">
        <f>ROUND('Vendas de Veículos'!L21*(1-'Frota Nacional 2026'!L$5),0)</f>
        <v>1</v>
      </c>
      <c r="M20" s="4">
        <f>ROUND('Vendas de Veículos'!M21*(1-'Frota Nacional 2026'!M$5),0)</f>
        <v>1</v>
      </c>
      <c r="N20" s="4">
        <f>ROUND('Vendas de Veículos'!N21*(1-'Frota Nacional 2026'!N$5),0)</f>
        <v>1</v>
      </c>
      <c r="O20" s="4">
        <f>ROUND('Vendas de Veículos'!O21*(1-'Frota Nacional 2026'!O$5),0)</f>
        <v>3</v>
      </c>
      <c r="P20" s="4">
        <f>ROUND('Vendas de Veículos'!P21*(1-'Frota Nacional 2026'!P$5),0)</f>
        <v>3</v>
      </c>
      <c r="Q20" s="4">
        <f>ROUND('Vendas de Veículos'!Q21*(1-'Frota Nacional 2026'!Q$5),0)</f>
        <v>3</v>
      </c>
      <c r="R20" s="4">
        <f>ROUND('Vendas de Veículos'!R21*(1-'Frota Nacional 2026'!R$5),0)</f>
        <v>2</v>
      </c>
      <c r="S20" s="4">
        <f>ROUND('Vendas de Veículos'!S21*(1-'Frota Nacional 2026'!S$5),0)</f>
        <v>3</v>
      </c>
      <c r="T20" s="4">
        <f>ROUND('Vendas de Veículos'!T21*(1-'Frota Nacional 2026'!T$5),0)</f>
        <v>4</v>
      </c>
      <c r="U20" s="4">
        <f>ROUND('Vendas de Veículos'!U21*(1-'Frota Nacional 2026'!U$5),0)</f>
        <v>4</v>
      </c>
      <c r="V20" s="4">
        <f>ROUND('Vendas de Veículos'!V21*(1-'Frota Nacional 2026'!V$5),0)</f>
        <v>7</v>
      </c>
      <c r="W20" s="4">
        <f>ROUND('Vendas de Veículos'!W21*(1-'Frota Nacional 2026'!W$5),0)</f>
        <v>15</v>
      </c>
      <c r="X20" s="4">
        <f>ROUND('Vendas de Veículos'!X21*(1-'Frota Nacional 2026'!X$5),0)</f>
        <v>31</v>
      </c>
      <c r="Y20" s="4">
        <f>ROUND('Vendas de Veículos'!Y21*(1-'Frota Nacional 2026'!Y$5),0)</f>
        <v>60</v>
      </c>
      <c r="Z20" s="4">
        <f>ROUND('Vendas de Veículos'!Z21*(1-'Frota Nacional 2026'!Z$5),0)</f>
        <v>274</v>
      </c>
      <c r="AA20" s="4">
        <f>ROUND('Vendas de Veículos'!AA21*(1-'Frota Nacional 2026'!AA$5),0)</f>
        <v>385</v>
      </c>
      <c r="AB20" s="4">
        <f>ROUND('Vendas de Veículos'!AB21*(1-'Frota Nacional 2026'!AB$5),0)</f>
        <v>784</v>
      </c>
      <c r="AC20" s="4">
        <f>ROUND('Vendas de Veículos'!AC21*(1-'Frota Nacional 2026'!AC$5),0)</f>
        <v>1125</v>
      </c>
      <c r="AD20" s="4">
        <f>ROUND('Vendas de Veículos'!AD21*(1-'Frota Nacional 2026'!AD$5),0)</f>
        <v>829</v>
      </c>
      <c r="AE20" s="4">
        <f>ROUND('Vendas de Veículos'!AE21*(1-'Frota Nacional 2026'!AE$5),0)</f>
        <v>956</v>
      </c>
      <c r="AF20" s="4">
        <f>ROUND('Vendas de Veículos'!AF21*(1-'Frota Nacional 2026'!AF$5),0)</f>
        <v>967</v>
      </c>
      <c r="AG20" s="4">
        <f>ROUND('Vendas de Veículos'!AG21*(1-'Frota Nacional 2026'!AG$5),0)</f>
        <v>1141</v>
      </c>
      <c r="AH20" s="4">
        <f>ROUND('Vendas de Veículos'!AH21*(1-'Frota Nacional 2026'!AH$5),0)</f>
        <v>1107</v>
      </c>
      <c r="AI20" s="4">
        <f>ROUND('Vendas de Veículos'!AI21*(1-'Frota Nacional 2026'!AI$5),0)</f>
        <v>191</v>
      </c>
      <c r="AJ20" s="4">
        <f>ROUND('Vendas de Veículos'!AJ21*(1-'Frota Nacional 2026'!AJ$5),0)</f>
        <v>264</v>
      </c>
      <c r="AK20" s="4">
        <f>ROUND('Vendas de Veículos'!AK21*(1-'Frota Nacional 2026'!AK$5),0)</f>
        <v>2483</v>
      </c>
      <c r="AL20" s="4">
        <f>ROUND('Vendas de Veículos'!AL21*(1-'Frota Nacional 2026'!AL$5),0)</f>
        <v>2685</v>
      </c>
      <c r="AM20" s="4">
        <f>ROUND('Vendas de Veículos'!AM21*(1-'Frota Nacional 2026'!AM$5),0)</f>
        <v>2597</v>
      </c>
      <c r="AN20" s="4">
        <f>ROUND('Vendas de Veículos'!AN21*(1-'Frota Nacional 2026'!AN$5),0)</f>
        <v>4936</v>
      </c>
      <c r="AO20" s="4">
        <f>ROUND('Vendas de Veículos'!AO21*(1-'Frota Nacional 2026'!AO$5),0)</f>
        <v>6683</v>
      </c>
      <c r="AP20" s="4">
        <f>ROUND('Vendas de Veículos'!AP21*(1-'Frota Nacional 2026'!AP$5),0)</f>
        <v>6708</v>
      </c>
      <c r="AQ20" s="4">
        <f>ROUND('Vendas de Veículos'!AQ21*(1-'Frota Nacional 2026'!AQ$5),0)</f>
        <v>6154</v>
      </c>
      <c r="AR20" s="4">
        <f>ROUND('Vendas de Veículos'!AR21*(1-'Frota Nacional 2026'!AR$5),0)</f>
        <v>10707</v>
      </c>
      <c r="AS20" s="4">
        <f>ROUND('Vendas de Veículos'!AS21*(1-'Frota Nacional 2026'!AS$5),0)</f>
        <v>12977</v>
      </c>
      <c r="AT20" s="4">
        <f>ROUND('Vendas de Veículos'!AT21*(1-'Frota Nacional 2026'!AT$5),0)</f>
        <v>12088</v>
      </c>
      <c r="AU20" s="4">
        <f>ROUND('Vendas de Veículos'!AU21*(1-'Frota Nacional 2026'!AU$5),0)</f>
        <v>18031</v>
      </c>
      <c r="AV20" s="4">
        <f>ROUND('Vendas de Veículos'!AV21*(1-'Frota Nacional 2026'!AV$5),0)</f>
        <v>19496</v>
      </c>
      <c r="AW20" s="4">
        <f>ROUND('Vendas de Veículos'!AW21*(1-'Frota Nacional 2026'!AW$5),0)</f>
        <v>18248</v>
      </c>
      <c r="AX20" s="4">
        <f>ROUND('Vendas de Veículos'!AX21*(1-'Frota Nacional 2026'!AX$5),0)</f>
        <v>17253</v>
      </c>
      <c r="AY20" s="4">
        <f>ROUND('Vendas de Veículos'!AY21*(1-'Frota Nacional 2026'!AY$5),0)</f>
        <v>23152</v>
      </c>
      <c r="AZ20" s="4">
        <f>ROUND('Vendas de Veículos'!AZ21*(1-'Frota Nacional 2026'!AZ$5),0)</f>
        <v>26542</v>
      </c>
      <c r="BA20" s="4">
        <f>ROUND('Vendas de Veículos'!BA21*(1-'Frota Nacional 2026'!BA$5),0)</f>
        <v>29708</v>
      </c>
      <c r="BB20" s="4">
        <f>ROUND('Vendas de Veículos'!BB21*(1-'Frota Nacional 2026'!BB$5),0)</f>
        <v>34782</v>
      </c>
      <c r="BC20" s="4">
        <f>ROUND('Vendas de Veículos'!BC21*(1-'Frota Nacional 2026'!BC$5),0)</f>
        <v>52957</v>
      </c>
      <c r="BD20" s="4">
        <f>ROUND('Vendas de Veículos'!BD21*(1-'Frota Nacional 2026'!BD$5),0)</f>
        <v>65247</v>
      </c>
      <c r="BE20" s="4">
        <f>ROUND('Vendas de Veículos'!BE21*(1-'Frota Nacional 2026'!BE$5),0)</f>
        <v>90621</v>
      </c>
      <c r="BF20" s="4">
        <f>ROUND('Vendas de Veículos'!BF21*(1-'Frota Nacional 2026'!BF$5),0)</f>
        <v>113227</v>
      </c>
      <c r="BG20" s="4">
        <f>ROUND('Vendas de Veículos'!BG21*(1-'Frota Nacional 2026'!BG$5),0)</f>
        <v>121986</v>
      </c>
      <c r="BH20" s="4">
        <f>ROUND('Vendas de Veículos'!BH21*(1-'Frota Nacional 2026'!BH$5),0)</f>
        <v>145149</v>
      </c>
      <c r="BI20" s="4">
        <f>ROUND('Vendas de Veículos'!BI21*(1-'Frota Nacional 2026'!BI$5),0)</f>
        <v>142926</v>
      </c>
      <c r="BJ20" s="4">
        <f>ROUND('Vendas de Veículos'!BJ21*(1-'Frota Nacional 2026'!BJ$5),0)</f>
        <v>99855</v>
      </c>
      <c r="BK20" s="4">
        <f>ROUND('Vendas de Veículos'!BK21*(1-'Frota Nacional 2026'!BK$5),0)</f>
        <v>104499</v>
      </c>
      <c r="BL20" s="4">
        <f>ROUND('Vendas de Veículos'!BL21*(1-'Frota Nacional 2026'!BL$5),0)</f>
        <v>116573</v>
      </c>
      <c r="BM20" s="4">
        <f>ROUND('Vendas de Veículos'!BM21*(1-'Frota Nacional 2026'!BM$5),0)</f>
        <v>160614</v>
      </c>
      <c r="BN20" s="4">
        <f>ROUND('Vendas de Veículos'!BN21*(1-'Frota Nacional 2026'!BN$5),0)</f>
        <v>187261</v>
      </c>
      <c r="BO20" s="4">
        <f>ROUND('Vendas de Veículos'!BO21*(1-'Frota Nacional 2026'!BO$5),0)</f>
        <v>157561</v>
      </c>
      <c r="BP20" s="4">
        <f>ROUND('Vendas de Veículos'!BP21*(1-'Frota Nacional 2026'!BP$5),0)</f>
        <v>199399</v>
      </c>
      <c r="BQ20" s="4">
        <f>ROUND('Vendas de Veículos'!BQ21*(1-'Frota Nacional 2026'!BQ$5),0)</f>
        <v>180553</v>
      </c>
      <c r="BR20" s="4">
        <f>ROUND('Vendas de Veículos'!BR21*(1-'Frota Nacional 2026'!BR$5),0)</f>
        <v>220401</v>
      </c>
      <c r="BS20" s="4">
        <f>ROUND('Vendas de Veículos'!BS21*(1-'Frota Nacional 2026'!BS$5),0)</f>
        <v>242556</v>
      </c>
      <c r="BT20" s="4">
        <f>ROUND('Vendas de Veículos'!BT21*(1-'Frota Nacional 2026'!BT$5),0)</f>
        <v>268069</v>
      </c>
      <c r="BU20" s="4">
        <f>ROUND('Vendas de Veículos'!BU21*(1-'Frota Nacional 2026'!BU$5),0)</f>
        <v>296702</v>
      </c>
    </row>
    <row r="21" spans="2:73" x14ac:dyDescent="0.35">
      <c r="B21" s="2"/>
      <c r="C21" s="3" t="s">
        <v>31</v>
      </c>
      <c r="D21" s="7">
        <f>EXP(-EXP($G$2+$I$2*($D$1-D4)))</f>
        <v>0.98372609981279469</v>
      </c>
      <c r="E21" s="7">
        <f t="shared" ref="E21:BP21" si="1">EXP(-EXP($G$2+$I$2*($D$1-E4)))</f>
        <v>0.98220722944830852</v>
      </c>
      <c r="F21" s="7">
        <f t="shared" si="1"/>
        <v>0.98054800723244018</v>
      </c>
      <c r="G21" s="7">
        <f t="shared" si="1"/>
        <v>0.97873574004136021</v>
      </c>
      <c r="H21" s="7">
        <f t="shared" si="1"/>
        <v>0.97675664113233551</v>
      </c>
      <c r="I21" s="7">
        <f t="shared" si="1"/>
        <v>0.97459574670515448</v>
      </c>
      <c r="J21" s="7">
        <f t="shared" si="1"/>
        <v>0.97223682830482283</v>
      </c>
      <c r="K21" s="7">
        <f t="shared" si="1"/>
        <v>0.96966230135574383</v>
      </c>
      <c r="L21" s="7">
        <f t="shared" si="1"/>
        <v>0.96685313026505637</v>
      </c>
      <c r="M21" s="7">
        <f t="shared" si="1"/>
        <v>0.96378873071358573</v>
      </c>
      <c r="N21" s="7">
        <f t="shared" si="1"/>
        <v>0.96044686997268258</v>
      </c>
      <c r="O21" s="7">
        <f t="shared" si="1"/>
        <v>0.95680356635050889</v>
      </c>
      <c r="P21" s="7">
        <f t="shared" si="1"/>
        <v>0.9528329891891979</v>
      </c>
      <c r="Q21" s="7">
        <f t="shared" si="1"/>
        <v>0.94850736121254353</v>
      </c>
      <c r="R21" s="7">
        <f t="shared" si="1"/>
        <v>0.94379686547081298</v>
      </c>
      <c r="S21" s="7">
        <f t="shared" si="1"/>
        <v>0.93866955965368715</v>
      </c>
      <c r="T21" s="7">
        <f t="shared" si="1"/>
        <v>0.93309130115310734</v>
      </c>
      <c r="U21" s="7">
        <f t="shared" si="1"/>
        <v>0.92702568696359899</v>
      </c>
      <c r="V21" s="7">
        <f t="shared" si="1"/>
        <v>0.92043401331625596</v>
      </c>
      <c r="W21" s="7">
        <f t="shared" si="1"/>
        <v>0.9132752608601854</v>
      </c>
      <c r="X21" s="7">
        <f t="shared" si="1"/>
        <v>0.90550611223529465</v>
      </c>
      <c r="Y21" s="7">
        <f t="shared" si="1"/>
        <v>0.89708101002212504</v>
      </c>
      <c r="Z21" s="7">
        <f t="shared" si="1"/>
        <v>0.88795226430124696</v>
      </c>
      <c r="AA21" s="7">
        <f t="shared" si="1"/>
        <v>0.87807022039130778</v>
      </c>
      <c r="AB21" s="7">
        <f t="shared" si="1"/>
        <v>0.8673834987344663</v>
      </c>
      <c r="AC21" s="7">
        <f t="shared" si="1"/>
        <v>0.85583932031884391</v>
      </c>
      <c r="AD21" s="7">
        <f t="shared" si="1"/>
        <v>0.84338393240830922</v>
      </c>
      <c r="AE21" s="7">
        <f t="shared" si="1"/>
        <v>0.82996315060425219</v>
      </c>
      <c r="AF21" s="7">
        <f t="shared" si="1"/>
        <v>0.81552303427518247</v>
      </c>
      <c r="AG21" s="7">
        <f t="shared" si="1"/>
        <v>0.80001071300435356</v>
      </c>
      <c r="AH21" s="7">
        <f t="shared" si="1"/>
        <v>0.78337538172608712</v>
      </c>
      <c r="AI21" s="7">
        <f t="shared" si="1"/>
        <v>0.76556948140173364</v>
      </c>
      <c r="AJ21" s="7">
        <f t="shared" si="1"/>
        <v>0.74655008012617419</v>
      </c>
      <c r="AK21" s="7">
        <f t="shared" si="1"/>
        <v>0.72628046610004759</v>
      </c>
      <c r="AL21" s="7">
        <f t="shared" si="1"/>
        <v>0.70473195854407911</v>
      </c>
      <c r="AM21" s="7">
        <f t="shared" si="1"/>
        <v>0.68188593492135419</v>
      </c>
      <c r="AN21" s="7">
        <f t="shared" si="1"/>
        <v>0.65773606230289328</v>
      </c>
      <c r="AO21" s="7">
        <f t="shared" si="1"/>
        <v>0.6322907069100786</v>
      </c>
      <c r="AP21" s="7">
        <f t="shared" si="1"/>
        <v>0.60557547841581527</v>
      </c>
      <c r="AQ21" s="7">
        <f t="shared" si="1"/>
        <v>0.57763584425891545</v>
      </c>
      <c r="AR21" s="7">
        <f t="shared" si="1"/>
        <v>0.54853972405774021</v>
      </c>
      <c r="AS21" s="7">
        <f t="shared" si="1"/>
        <v>0.51837994563239431</v>
      </c>
      <c r="AT21" s="7">
        <f t="shared" si="1"/>
        <v>0.48727641315583248</v>
      </c>
      <c r="AU21" s="7">
        <f t="shared" si="1"/>
        <v>0.45537780629663638</v>
      </c>
      <c r="AV21" s="7">
        <f t="shared" si="1"/>
        <v>0.42286259956536282</v>
      </c>
      <c r="AW21" s="7">
        <f t="shared" si="1"/>
        <v>0.38993916719182814</v>
      </c>
      <c r="AX21" s="7">
        <f t="shared" si="1"/>
        <v>0.35684472565735781</v>
      </c>
      <c r="AY21" s="7">
        <f t="shared" si="1"/>
        <v>0.32384286947595758</v>
      </c>
      <c r="AZ21" s="7">
        <f t="shared" si="1"/>
        <v>0.29121948271878961</v>
      </c>
      <c r="BA21" s="7">
        <f t="shared" si="1"/>
        <v>0.2592768659908275</v>
      </c>
      <c r="BB21" s="7">
        <f t="shared" si="1"/>
        <v>0.22832601205777195</v>
      </c>
      <c r="BC21" s="7">
        <f t="shared" si="1"/>
        <v>0.19867709662098684</v>
      </c>
      <c r="BD21" s="7">
        <f t="shared" si="1"/>
        <v>0.17062842304640172</v>
      </c>
      <c r="BE21" s="7">
        <f t="shared" si="1"/>
        <v>0.14445426389005228</v>
      </c>
      <c r="BF21" s="7">
        <f t="shared" si="1"/>
        <v>0.12039226207982952</v>
      </c>
      <c r="BG21" s="7">
        <f t="shared" si="1"/>
        <v>9.863126515831637E-2</v>
      </c>
      <c r="BH21" s="7">
        <f t="shared" si="1"/>
        <v>7.9300632239492283E-2</v>
      </c>
      <c r="BI21" s="7">
        <f t="shared" si="1"/>
        <v>6.2462133867604783E-2</v>
      </c>
      <c r="BJ21" s="7">
        <f t="shared" si="1"/>
        <v>4.8105517744068356E-2</v>
      </c>
      <c r="BK21" s="7">
        <f t="shared" si="1"/>
        <v>3.6148604913135492E-2</v>
      </c>
      <c r="BL21" s="7">
        <f t="shared" si="1"/>
        <v>2.6442398434797329E-2</v>
      </c>
      <c r="BM21" s="7">
        <f t="shared" si="1"/>
        <v>1.878114895248734E-2</v>
      </c>
      <c r="BN21" s="7">
        <f t="shared" si="1"/>
        <v>1.2916688247698281E-2</v>
      </c>
      <c r="BO21" s="7">
        <f t="shared" si="1"/>
        <v>8.5757121043602402E-3</v>
      </c>
      <c r="BP21" s="7">
        <f t="shared" si="1"/>
        <v>5.4781938203353102E-3</v>
      </c>
      <c r="BQ21" s="7">
        <f>EXP(-EXP($G$2+$I$2*($D$1-BQ4)))</f>
        <v>3.3548660908216564E-3</v>
      </c>
      <c r="BR21" s="7">
        <f>EXP(-EXP($G$2+$I$2*($D$1-BR4)))</f>
        <v>1.9618121657663879E-3</v>
      </c>
      <c r="BS21" s="7">
        <f>EXP(-EXP($G$2+$I$2*($D$1-BS4)))</f>
        <v>1.0906750426032791E-3</v>
      </c>
      <c r="BT21" s="7">
        <f>EXP(-EXP($G$2+$I$2*($D$1-BT4)))</f>
        <v>5.7374968401893516E-4</v>
      </c>
      <c r="BU21" s="7">
        <f>EXP(-EXP($G$2+$I$2*($D$1-BU4)))</f>
        <v>2.841040787212921E-4</v>
      </c>
    </row>
    <row r="22" spans="2:73" x14ac:dyDescent="0.35">
      <c r="B22" s="14" t="s">
        <v>20</v>
      </c>
      <c r="C22" s="14" t="s">
        <v>10</v>
      </c>
      <c r="D22" s="5">
        <f>ROUND('Vendas de Veículos'!D23*(1-'Frota Nacional 2026'!D$21),0)</f>
        <v>162</v>
      </c>
      <c r="E22" s="5">
        <f>ROUND('Vendas de Veículos'!E23*(1-'Frota Nacional 2026'!E$21),0)</f>
        <v>286</v>
      </c>
      <c r="F22" s="5">
        <f>ROUND('Vendas de Veículos'!F23*(1-'Frota Nacional 2026'!F$21),0)</f>
        <v>527</v>
      </c>
      <c r="G22" s="5">
        <f>ROUND('Vendas de Veículos'!G23*(1-'Frota Nacional 2026'!G$21),0)</f>
        <v>602</v>
      </c>
      <c r="H22" s="5">
        <f>ROUND('Vendas de Veículos'!H23*(1-'Frota Nacional 2026'!H$21),0)</f>
        <v>478</v>
      </c>
      <c r="I22" s="5">
        <f>ROUND('Vendas de Veículos'!I23*(1-'Frota Nacional 2026'!I$21),0)</f>
        <v>731</v>
      </c>
      <c r="J22" s="5">
        <f>ROUND('Vendas de Veículos'!J23*(1-'Frota Nacional 2026'!J$21),0)</f>
        <v>432</v>
      </c>
      <c r="K22" s="5">
        <f>ROUND('Vendas de Veículos'!K23*(1-'Frota Nacional 2026'!K$21),0)</f>
        <v>476</v>
      </c>
      <c r="L22" s="5">
        <f>ROUND('Vendas de Veículos'!L23*(1-'Frota Nacional 2026'!L$21),0)</f>
        <v>520</v>
      </c>
      <c r="M22" s="5">
        <f>ROUND('Vendas de Veículos'!M23*(1-'Frota Nacional 2026'!M$21),0)</f>
        <v>732</v>
      </c>
      <c r="N22" s="5">
        <f>ROUND('Vendas de Veículos'!N23*(1-'Frota Nacional 2026'!N$21),0)</f>
        <v>696</v>
      </c>
      <c r="O22" s="5">
        <f>ROUND('Vendas de Veículos'!O23*(1-'Frota Nacional 2026'!O$21),0)</f>
        <v>11</v>
      </c>
      <c r="P22" s="5">
        <f>ROUND('Vendas de Veículos'!P23*(1-'Frota Nacional 2026'!P$21),0)</f>
        <v>1064</v>
      </c>
      <c r="Q22" s="5">
        <f>ROUND('Vendas de Veículos'!Q23*(1-'Frota Nacional 2026'!Q$21),0)</f>
        <v>879</v>
      </c>
      <c r="R22" s="5">
        <f>ROUND('Vendas de Veículos'!R23*(1-'Frota Nacional 2026'!R$21),0)</f>
        <v>892</v>
      </c>
      <c r="S22" s="5">
        <f>ROUND('Vendas de Veículos'!S23*(1-'Frota Nacional 2026'!S$21),0)</f>
        <v>1221</v>
      </c>
      <c r="T22" s="5">
        <f>ROUND('Vendas de Veículos'!T23*(1-'Frota Nacional 2026'!T$21),0)</f>
        <v>1732</v>
      </c>
      <c r="U22" s="5">
        <f>ROUND('Vendas de Veículos'!U23*(1-'Frota Nacional 2026'!U$21),0)</f>
        <v>2144</v>
      </c>
      <c r="V22" s="5">
        <f>ROUND('Vendas de Veículos'!V23*(1-'Frota Nacional 2026'!V$21),0)</f>
        <v>130</v>
      </c>
      <c r="W22" s="5">
        <f>ROUND('Vendas de Veículos'!W23*(1-'Frota Nacional 2026'!W$21),0)</f>
        <v>712</v>
      </c>
      <c r="X22" s="5">
        <f>ROUND('Vendas de Veículos'!X23*(1-'Frota Nacional 2026'!X$21),0)</f>
        <v>177</v>
      </c>
      <c r="Y22" s="5">
        <f>ROUND('Vendas de Veículos'!Y23*(1-'Frota Nacional 2026'!Y$21),0)</f>
        <v>53</v>
      </c>
      <c r="Z22" s="5">
        <f>ROUND('Vendas de Veículos'!Z23*(1-'Frota Nacional 2026'!Z$21),0)</f>
        <v>132</v>
      </c>
      <c r="AA22" s="5">
        <f>ROUND('Vendas de Veículos'!AA23*(1-'Frota Nacional 2026'!AA$21),0)</f>
        <v>71</v>
      </c>
      <c r="AB22" s="5">
        <f>ROUND('Vendas de Veículos'!AB23*(1-'Frota Nacional 2026'!AB$21),0)</f>
        <v>8</v>
      </c>
      <c r="AC22" s="5">
        <f>ROUND('Vendas de Veículos'!AC23*(1-'Frota Nacional 2026'!AC$21),0)</f>
        <v>17</v>
      </c>
      <c r="AD22" s="5">
        <f>ROUND('Vendas de Veículos'!AD23*(1-'Frota Nacional 2026'!AD$21),0)</f>
        <v>32</v>
      </c>
      <c r="AE22" s="5">
        <f>ROUND('Vendas de Veículos'!AE23*(1-'Frota Nacional 2026'!AE$21),0)</f>
        <v>14</v>
      </c>
      <c r="AF22" s="5">
        <f>ROUND('Vendas de Veículos'!AF23*(1-'Frota Nacional 2026'!AF$21),0)</f>
        <v>4</v>
      </c>
      <c r="AG22" s="5">
        <f>ROUND('Vendas de Veículos'!AG23*(1-'Frota Nacional 2026'!AG$21),0)</f>
        <v>21</v>
      </c>
      <c r="AH22" s="5">
        <f>ROUND('Vendas de Veículos'!AH23*(1-'Frota Nacional 2026'!AH$21),0)</f>
        <v>11</v>
      </c>
      <c r="AI22" s="5">
        <f>ROUND('Vendas de Veículos'!AI23*(1-'Frota Nacional 2026'!AI$21),0)</f>
        <v>4</v>
      </c>
      <c r="AJ22" s="5">
        <f>ROUND('Vendas de Veículos'!AJ23*(1-'Frota Nacional 2026'!AJ$21),0)</f>
        <v>15</v>
      </c>
      <c r="AK22" s="5">
        <f>ROUND('Vendas de Veículos'!AK23*(1-'Frota Nacional 2026'!AK$21),0)</f>
        <v>33</v>
      </c>
      <c r="AL22" s="5">
        <f>ROUND('Vendas de Veículos'!AL23*(1-'Frota Nacional 2026'!AL$21),0)</f>
        <v>36</v>
      </c>
      <c r="AM22" s="5">
        <f>ROUND('Vendas de Veículos'!AM23*(1-'Frota Nacional 2026'!AM$21),0)</f>
        <v>18</v>
      </c>
      <c r="AN22" s="5">
        <f>ROUND('Vendas de Veículos'!AN23*(1-'Frota Nacional 2026'!AN$21),0)</f>
        <v>23</v>
      </c>
      <c r="AO22" s="5">
        <f>ROUND('Vendas de Veículos'!AO23*(1-'Frota Nacional 2026'!AO$21),0)</f>
        <v>8</v>
      </c>
      <c r="AP22" s="5">
        <f>ROUND('Vendas de Veículos'!AP23*(1-'Frota Nacional 2026'!AP$21),0)</f>
        <v>3</v>
      </c>
      <c r="AQ22" s="5">
        <f>ROUND('Vendas de Veículos'!AQ23*(1-'Frota Nacional 2026'!AQ$21),0)</f>
        <v>0</v>
      </c>
      <c r="AR22" s="5">
        <f>ROUND('Vendas de Veículos'!AR23*(1-'Frota Nacional 2026'!AR$21),0)</f>
        <v>0</v>
      </c>
      <c r="AS22" s="5">
        <f>ROUND('Vendas de Veículos'!AS23*(1-'Frota Nacional 2026'!AS$21),0)</f>
        <v>0</v>
      </c>
      <c r="AT22" s="5">
        <f>ROUND('Vendas de Veículos'!AT23*(1-'Frota Nacional 2026'!AT$21),0)</f>
        <v>0</v>
      </c>
      <c r="AU22" s="5">
        <f>ROUND('Vendas de Veículos'!AU23*(1-'Frota Nacional 2026'!AU$21),0)</f>
        <v>64</v>
      </c>
      <c r="AV22" s="5">
        <f>ROUND('Vendas de Veículos'!AV23*(1-'Frota Nacional 2026'!AV$21),0)</f>
        <v>0</v>
      </c>
      <c r="AW22" s="5">
        <f>ROUND('Vendas de Veículos'!AW23*(1-'Frota Nacional 2026'!AW$21),0)</f>
        <v>0</v>
      </c>
      <c r="AX22" s="5">
        <f>ROUND('Vendas de Veículos'!AX23*(1-'Frota Nacional 2026'!AX$21),0)</f>
        <v>0</v>
      </c>
      <c r="AY22" s="5">
        <f>ROUND('Vendas de Veículos'!AY23*(1-'Frota Nacional 2026'!AY$21),0)</f>
        <v>0</v>
      </c>
      <c r="AZ22" s="5">
        <f>ROUND('Vendas de Veículos'!AZ23*(1-'Frota Nacional 2026'!AZ$21),0)</f>
        <v>0</v>
      </c>
      <c r="BA22" s="5">
        <f>ROUND('Vendas de Veículos'!BA23*(1-'Frota Nacional 2026'!BA$21),0)</f>
        <v>0</v>
      </c>
      <c r="BB22" s="5">
        <f>ROUND('Vendas de Veículos'!BB23*(1-'Frota Nacional 2026'!BB$21),0)</f>
        <v>0</v>
      </c>
      <c r="BC22" s="5">
        <f>ROUND('Vendas de Veículos'!BC23*(1-'Frota Nacional 2026'!BC$21),0)</f>
        <v>0</v>
      </c>
      <c r="BD22" s="5">
        <f>ROUND('Vendas de Veículos'!BD23*(1-'Frota Nacional 2026'!BD$21),0)</f>
        <v>0</v>
      </c>
      <c r="BE22" s="5">
        <f>ROUND('Vendas de Veículos'!BE23*(1-'Frota Nacional 2026'!BE$21),0)</f>
        <v>0</v>
      </c>
      <c r="BF22" s="5">
        <f>ROUND('Vendas de Veículos'!BF23*(1-'Frota Nacional 2026'!BF$21),0)</f>
        <v>0</v>
      </c>
      <c r="BG22" s="5">
        <f>ROUND('Vendas de Veículos'!BG23*(1-'Frota Nacional 2026'!BG$21),0)</f>
        <v>0</v>
      </c>
      <c r="BH22" s="5">
        <f>ROUND('Vendas de Veículos'!BH23*(1-'Frota Nacional 2026'!BH$21),0)</f>
        <v>0</v>
      </c>
      <c r="BI22" s="5">
        <f>ROUND('Vendas de Veículos'!BI23*(1-'Frota Nacional 2026'!BI$21),0)</f>
        <v>0</v>
      </c>
      <c r="BJ22" s="5">
        <f>ROUND('Vendas de Veículos'!BJ23*(1-'Frota Nacional 2026'!BJ$21),0)</f>
        <v>0</v>
      </c>
      <c r="BK22" s="5">
        <f>ROUND('Vendas de Veículos'!BK23*(1-'Frota Nacional 2026'!BK$21),0)</f>
        <v>0</v>
      </c>
      <c r="BL22" s="5">
        <f>ROUND('Vendas de Veículos'!BL23*(1-'Frota Nacional 2026'!BL$21),0)</f>
        <v>2</v>
      </c>
      <c r="BM22" s="5">
        <f>ROUND('Vendas de Veículos'!BM23*(1-'Frota Nacional 2026'!BM$21),0)</f>
        <v>12</v>
      </c>
      <c r="BN22" s="5">
        <f>ROUND('Vendas de Veículos'!BN23*(1-'Frota Nacional 2026'!BN$21),0)</f>
        <v>17</v>
      </c>
      <c r="BO22" s="5">
        <f>ROUND('Vendas de Veículos'!BO23*(1-'Frota Nacional 2026'!BO$21),0)</f>
        <v>8</v>
      </c>
      <c r="BP22" s="5">
        <f>ROUND('Vendas de Veículos'!BP23*(1-'Frota Nacional 2026'!BP$21),0)</f>
        <v>9</v>
      </c>
      <c r="BQ22" s="5">
        <f>ROUND('Vendas de Veículos'!BQ23*(1-'Frota Nacional 2026'!BQ$21),0)</f>
        <v>34</v>
      </c>
      <c r="BR22" s="5">
        <f>ROUND('Vendas de Veículos'!BR23*(1-'Frota Nacional 2026'!BR$21),0)</f>
        <v>10</v>
      </c>
      <c r="BS22" s="5">
        <f>ROUND('Vendas de Veículos'!BS23*(1-'Frota Nacional 2026'!BS$21),0)</f>
        <v>11</v>
      </c>
      <c r="BT22" s="5">
        <f>ROUND('Vendas de Veículos'!BT23*(1-'Frota Nacional 2026'!BT$21),0)</f>
        <v>12</v>
      </c>
      <c r="BU22" s="5">
        <f>ROUND('Vendas de Veículos'!BU23*(1-'Frota Nacional 2026'!BU$21),0)</f>
        <v>14</v>
      </c>
    </row>
    <row r="23" spans="2:73" x14ac:dyDescent="0.35">
      <c r="B23" s="14" t="s">
        <v>20</v>
      </c>
      <c r="C23" s="14" t="s">
        <v>12</v>
      </c>
      <c r="D23" s="5">
        <f>ROUND('Vendas de Veículos'!D24*(1-'Frota Nacional 2026'!D$21),0)</f>
        <v>0</v>
      </c>
      <c r="E23" s="5">
        <f>ROUND('Vendas de Veículos'!E24*(1-'Frota Nacional 2026'!E$21),0)</f>
        <v>0</v>
      </c>
      <c r="F23" s="5">
        <f>ROUND('Vendas de Veículos'!F24*(1-'Frota Nacional 2026'!F$21),0)</f>
        <v>0</v>
      </c>
      <c r="G23" s="5">
        <f>ROUND('Vendas de Veículos'!G24*(1-'Frota Nacional 2026'!G$21),0)</f>
        <v>0</v>
      </c>
      <c r="H23" s="5">
        <f>ROUND('Vendas de Veículos'!H24*(1-'Frota Nacional 2026'!H$21),0)</f>
        <v>0</v>
      </c>
      <c r="I23" s="5">
        <f>ROUND('Vendas de Veículos'!I24*(1-'Frota Nacional 2026'!I$21),0)</f>
        <v>0</v>
      </c>
      <c r="J23" s="5">
        <f>ROUND('Vendas de Veículos'!J24*(1-'Frota Nacional 2026'!J$21),0)</f>
        <v>0</v>
      </c>
      <c r="K23" s="5">
        <f>ROUND('Vendas de Veículos'!K24*(1-'Frota Nacional 2026'!K$21),0)</f>
        <v>0</v>
      </c>
      <c r="L23" s="5">
        <f>ROUND('Vendas de Veículos'!L24*(1-'Frota Nacional 2026'!L$21),0)</f>
        <v>0</v>
      </c>
      <c r="M23" s="5">
        <f>ROUND('Vendas de Veículos'!M24*(1-'Frota Nacional 2026'!M$21),0)</f>
        <v>0</v>
      </c>
      <c r="N23" s="5">
        <f>ROUND('Vendas de Veículos'!N24*(1-'Frota Nacional 2026'!N$21),0)</f>
        <v>0</v>
      </c>
      <c r="O23" s="5">
        <f>ROUND('Vendas de Veículos'!O24*(1-'Frota Nacional 2026'!O$21),0)</f>
        <v>0</v>
      </c>
      <c r="P23" s="5">
        <f>ROUND('Vendas de Veículos'!P24*(1-'Frota Nacional 2026'!P$21),0)</f>
        <v>0</v>
      </c>
      <c r="Q23" s="5">
        <f>ROUND('Vendas de Veículos'!Q24*(1-'Frota Nacional 2026'!Q$21),0)</f>
        <v>0</v>
      </c>
      <c r="R23" s="5">
        <f>ROUND('Vendas de Veículos'!R24*(1-'Frota Nacional 2026'!R$21),0)</f>
        <v>0</v>
      </c>
      <c r="S23" s="5">
        <f>ROUND('Vendas de Veículos'!S24*(1-'Frota Nacional 2026'!S$21),0)</f>
        <v>0</v>
      </c>
      <c r="T23" s="5">
        <f>ROUND('Vendas de Veículos'!T24*(1-'Frota Nacional 2026'!T$21),0)</f>
        <v>0</v>
      </c>
      <c r="U23" s="5">
        <f>ROUND('Vendas de Veículos'!U24*(1-'Frota Nacional 2026'!U$21),0)</f>
        <v>0</v>
      </c>
      <c r="V23" s="5">
        <f>ROUND('Vendas de Veículos'!V24*(1-'Frota Nacional 2026'!V$21),0)</f>
        <v>0</v>
      </c>
      <c r="W23" s="5">
        <f>ROUND('Vendas de Veículos'!W24*(1-'Frota Nacional 2026'!W$21),0)</f>
        <v>0</v>
      </c>
      <c r="X23" s="5">
        <f>ROUND('Vendas de Veículos'!X24*(1-'Frota Nacional 2026'!X$21),0)</f>
        <v>0</v>
      </c>
      <c r="Y23" s="5">
        <f>ROUND('Vendas de Veículos'!Y24*(1-'Frota Nacional 2026'!Y$21),0)</f>
        <v>0</v>
      </c>
      <c r="Z23" s="5">
        <f>ROUND('Vendas de Veículos'!Z24*(1-'Frota Nacional 2026'!Z$21),0)</f>
        <v>1</v>
      </c>
      <c r="AA23" s="5">
        <f>ROUND('Vendas de Veículos'!AA24*(1-'Frota Nacional 2026'!AA$21),0)</f>
        <v>0</v>
      </c>
      <c r="AB23" s="5">
        <f>ROUND('Vendas de Veículos'!AB24*(1-'Frota Nacional 2026'!AB$21),0)</f>
        <v>140</v>
      </c>
      <c r="AC23" s="5">
        <f>ROUND('Vendas de Veículos'!AC24*(1-'Frota Nacional 2026'!AC$21),0)</f>
        <v>132</v>
      </c>
      <c r="AD23" s="5">
        <f>ROUND('Vendas de Veículos'!AD24*(1-'Frota Nacional 2026'!AD$21),0)</f>
        <v>320</v>
      </c>
      <c r="AE23" s="5">
        <f>ROUND('Vendas de Veículos'!AE24*(1-'Frota Nacional 2026'!AE$21),0)</f>
        <v>444</v>
      </c>
      <c r="AF23" s="5">
        <f>ROUND('Vendas de Veículos'!AF24*(1-'Frota Nacional 2026'!AF$21),0)</f>
        <v>349</v>
      </c>
      <c r="AG23" s="5">
        <f>ROUND('Vendas de Veículos'!AG24*(1-'Frota Nacional 2026'!AG$21),0)</f>
        <v>303</v>
      </c>
      <c r="AH23" s="5">
        <f>ROUND('Vendas de Veículos'!AH24*(1-'Frota Nacional 2026'!AH$21),0)</f>
        <v>117</v>
      </c>
      <c r="AI23" s="5">
        <f>ROUND('Vendas de Veículos'!AI24*(1-'Frota Nacional 2026'!AI$21),0)</f>
        <v>30</v>
      </c>
      <c r="AJ23" s="5">
        <f>ROUND('Vendas de Veículos'!AJ24*(1-'Frota Nacional 2026'!AJ$21),0)</f>
        <v>12</v>
      </c>
      <c r="AK23" s="5">
        <f>ROUND('Vendas de Veículos'!AK24*(1-'Frota Nacional 2026'!AK$21),0)</f>
        <v>1</v>
      </c>
      <c r="AL23" s="5">
        <f>ROUND('Vendas de Veículos'!AL24*(1-'Frota Nacional 2026'!AL$21),0)</f>
        <v>1</v>
      </c>
      <c r="AM23" s="5">
        <f>ROUND('Vendas de Veículos'!AM24*(1-'Frota Nacional 2026'!AM$21),0)</f>
        <v>2</v>
      </c>
      <c r="AN23" s="5">
        <f>ROUND('Vendas de Veículos'!AN24*(1-'Frota Nacional 2026'!AN$21),0)</f>
        <v>0</v>
      </c>
      <c r="AO23" s="5">
        <f>ROUND('Vendas de Veículos'!AO24*(1-'Frota Nacional 2026'!AO$21),0)</f>
        <v>0</v>
      </c>
      <c r="AP23" s="5">
        <f>ROUND('Vendas de Veículos'!AP24*(1-'Frota Nacional 2026'!AP$21),0)</f>
        <v>0</v>
      </c>
      <c r="AQ23" s="5">
        <f>ROUND('Vendas de Veículos'!AQ24*(1-'Frota Nacional 2026'!AQ$21),0)</f>
        <v>0</v>
      </c>
      <c r="AR23" s="5">
        <f>ROUND('Vendas de Veículos'!AR24*(1-'Frota Nacional 2026'!AR$21),0)</f>
        <v>0</v>
      </c>
      <c r="AS23" s="5">
        <f>ROUND('Vendas de Veículos'!AS24*(1-'Frota Nacional 2026'!AS$21),0)</f>
        <v>0</v>
      </c>
      <c r="AT23" s="5">
        <f>ROUND('Vendas de Veículos'!AT24*(1-'Frota Nacional 2026'!AT$21),0)</f>
        <v>0</v>
      </c>
      <c r="AU23" s="5">
        <f>ROUND('Vendas de Veículos'!AU24*(1-'Frota Nacional 2026'!AU$21),0)</f>
        <v>0</v>
      </c>
      <c r="AV23" s="5">
        <f>ROUND('Vendas de Veículos'!AV24*(1-'Frota Nacional 2026'!AV$21),0)</f>
        <v>0</v>
      </c>
      <c r="AW23" s="5">
        <f>ROUND('Vendas de Veículos'!AW24*(1-'Frota Nacional 2026'!AW$21),0)</f>
        <v>0</v>
      </c>
      <c r="AX23" s="5">
        <f>ROUND('Vendas de Veículos'!AX24*(1-'Frota Nacional 2026'!AX$21),0)</f>
        <v>0</v>
      </c>
      <c r="AY23" s="5">
        <f>ROUND('Vendas de Veículos'!AY24*(1-'Frota Nacional 2026'!AY$21),0)</f>
        <v>0</v>
      </c>
      <c r="AZ23" s="5">
        <f>ROUND('Vendas de Veículos'!AZ24*(1-'Frota Nacional 2026'!AZ$21),0)</f>
        <v>0</v>
      </c>
      <c r="BA23" s="5">
        <f>ROUND('Vendas de Veículos'!BA24*(1-'Frota Nacional 2026'!BA$21),0)</f>
        <v>0</v>
      </c>
      <c r="BB23" s="5">
        <f>ROUND('Vendas de Veículos'!BB24*(1-'Frota Nacional 2026'!BB$21),0)</f>
        <v>0</v>
      </c>
      <c r="BC23" s="5">
        <f>ROUND('Vendas de Veículos'!BC24*(1-'Frota Nacional 2026'!BC$21),0)</f>
        <v>0</v>
      </c>
      <c r="BD23" s="5">
        <f>ROUND('Vendas de Veículos'!BD24*(1-'Frota Nacional 2026'!BD$21),0)</f>
        <v>0</v>
      </c>
      <c r="BE23" s="5">
        <f>ROUND('Vendas de Veículos'!BE24*(1-'Frota Nacional 2026'!BE$21),0)</f>
        <v>0</v>
      </c>
      <c r="BF23" s="5">
        <f>ROUND('Vendas de Veículos'!BF24*(1-'Frota Nacional 2026'!BF$21),0)</f>
        <v>0</v>
      </c>
      <c r="BG23" s="5">
        <f>ROUND('Vendas de Veículos'!BG24*(1-'Frota Nacional 2026'!BG$21),0)</f>
        <v>0</v>
      </c>
      <c r="BH23" s="5">
        <f>ROUND('Vendas de Veículos'!BH24*(1-'Frota Nacional 2026'!BH$21),0)</f>
        <v>0</v>
      </c>
      <c r="BI23" s="5">
        <f>ROUND('Vendas de Veículos'!BI24*(1-'Frota Nacional 2026'!BI$21),0)</f>
        <v>0</v>
      </c>
      <c r="BJ23" s="5">
        <f>ROUND('Vendas de Veículos'!BJ24*(1-'Frota Nacional 2026'!BJ$21),0)</f>
        <v>0</v>
      </c>
      <c r="BK23" s="5">
        <f>ROUND('Vendas de Veículos'!BK24*(1-'Frota Nacional 2026'!BK$21),0)</f>
        <v>0</v>
      </c>
      <c r="BL23" s="5">
        <f>ROUND('Vendas de Veículos'!BL24*(1-'Frota Nacional 2026'!BL$21),0)</f>
        <v>0</v>
      </c>
      <c r="BM23" s="5">
        <f>ROUND('Vendas de Veículos'!BM24*(1-'Frota Nacional 2026'!BM$21),0)</f>
        <v>0</v>
      </c>
      <c r="BN23" s="5">
        <f>ROUND('Vendas de Veículos'!BN24*(1-'Frota Nacional 2026'!BN$21),0)</f>
        <v>2</v>
      </c>
      <c r="BO23" s="5">
        <f>ROUND('Vendas de Veículos'!BO24*(1-'Frota Nacional 2026'!BO$21),0)</f>
        <v>0</v>
      </c>
      <c r="BP23" s="5">
        <f>ROUND('Vendas de Veículos'!BP24*(1-'Frota Nacional 2026'!BP$21),0)</f>
        <v>0</v>
      </c>
      <c r="BQ23" s="5">
        <f>ROUND('Vendas de Veículos'!BQ24*(1-'Frota Nacional 2026'!BQ$21),0)</f>
        <v>1</v>
      </c>
      <c r="BR23" s="5">
        <f>ROUND('Vendas de Veículos'!BR24*(1-'Frota Nacional 2026'!BR$21),0)</f>
        <v>0</v>
      </c>
      <c r="BS23" s="5">
        <f>ROUND('Vendas de Veículos'!BS24*(1-'Frota Nacional 2026'!BS$21),0)</f>
        <v>0</v>
      </c>
      <c r="BT23" s="5">
        <f>ROUND('Vendas de Veículos'!BT24*(1-'Frota Nacional 2026'!BT$21),0)</f>
        <v>0</v>
      </c>
      <c r="BU23" s="5">
        <f>ROUND('Vendas de Veículos'!BU24*(1-'Frota Nacional 2026'!BU$21),0)</f>
        <v>0</v>
      </c>
    </row>
    <row r="24" spans="2:73" x14ac:dyDescent="0.35">
      <c r="B24" s="14" t="s">
        <v>20</v>
      </c>
      <c r="C24" s="14" t="s">
        <v>14</v>
      </c>
      <c r="D24" s="5">
        <f>ROUND('Vendas de Veículos'!D25*(1-'Frota Nacional 2026'!D$21),0)</f>
        <v>0</v>
      </c>
      <c r="E24" s="5">
        <f>ROUND('Vendas de Veículos'!E25*(1-'Frota Nacional 2026'!E$21),0)</f>
        <v>0</v>
      </c>
      <c r="F24" s="5">
        <f>ROUND('Vendas de Veículos'!F25*(1-'Frota Nacional 2026'!F$21),0)</f>
        <v>0</v>
      </c>
      <c r="G24" s="5">
        <f>ROUND('Vendas de Veículos'!G25*(1-'Frota Nacional 2026'!G$21),0)</f>
        <v>0</v>
      </c>
      <c r="H24" s="5">
        <f>ROUND('Vendas de Veículos'!H25*(1-'Frota Nacional 2026'!H$21),0)</f>
        <v>0</v>
      </c>
      <c r="I24" s="5">
        <f>ROUND('Vendas de Veículos'!I25*(1-'Frota Nacional 2026'!I$21),0)</f>
        <v>0</v>
      </c>
      <c r="J24" s="5">
        <f>ROUND('Vendas de Veículos'!J25*(1-'Frota Nacional 2026'!J$21),0)</f>
        <v>0</v>
      </c>
      <c r="K24" s="5">
        <f>ROUND('Vendas de Veículos'!K25*(1-'Frota Nacional 2026'!K$21),0)</f>
        <v>0</v>
      </c>
      <c r="L24" s="5">
        <f>ROUND('Vendas de Veículos'!L25*(1-'Frota Nacional 2026'!L$21),0)</f>
        <v>0</v>
      </c>
      <c r="M24" s="5">
        <f>ROUND('Vendas de Veículos'!M25*(1-'Frota Nacional 2026'!M$21),0)</f>
        <v>0</v>
      </c>
      <c r="N24" s="5">
        <f>ROUND('Vendas de Veículos'!N25*(1-'Frota Nacional 2026'!N$21),0)</f>
        <v>0</v>
      </c>
      <c r="O24" s="5">
        <f>ROUND('Vendas de Veículos'!O25*(1-'Frota Nacional 2026'!O$21),0)</f>
        <v>0</v>
      </c>
      <c r="P24" s="5">
        <f>ROUND('Vendas de Veículos'!P25*(1-'Frota Nacional 2026'!P$21),0)</f>
        <v>0</v>
      </c>
      <c r="Q24" s="5">
        <f>ROUND('Vendas de Veículos'!Q25*(1-'Frota Nacional 2026'!Q$21),0)</f>
        <v>0</v>
      </c>
      <c r="R24" s="5">
        <f>ROUND('Vendas de Veículos'!R25*(1-'Frota Nacional 2026'!R$21),0)</f>
        <v>0</v>
      </c>
      <c r="S24" s="5">
        <f>ROUND('Vendas de Veículos'!S25*(1-'Frota Nacional 2026'!S$21),0)</f>
        <v>0</v>
      </c>
      <c r="T24" s="5">
        <f>ROUND('Vendas de Veículos'!T25*(1-'Frota Nacional 2026'!T$21),0)</f>
        <v>0</v>
      </c>
      <c r="U24" s="5">
        <f>ROUND('Vendas de Veículos'!U25*(1-'Frota Nacional 2026'!U$21),0)</f>
        <v>0</v>
      </c>
      <c r="V24" s="5">
        <f>ROUND('Vendas de Veículos'!V25*(1-'Frota Nacional 2026'!V$21),0)</f>
        <v>0</v>
      </c>
      <c r="W24" s="5">
        <f>ROUND('Vendas de Veículos'!W25*(1-'Frota Nacional 2026'!W$21),0)</f>
        <v>0</v>
      </c>
      <c r="X24" s="5">
        <f>ROUND('Vendas de Veículos'!X25*(1-'Frota Nacional 2026'!X$21),0)</f>
        <v>0</v>
      </c>
      <c r="Y24" s="5">
        <f>ROUND('Vendas de Veículos'!Y25*(1-'Frota Nacional 2026'!Y$21),0)</f>
        <v>0</v>
      </c>
      <c r="Z24" s="5">
        <f>ROUND('Vendas de Veículos'!Z25*(1-'Frota Nacional 2026'!Z$21),0)</f>
        <v>0</v>
      </c>
      <c r="AA24" s="5">
        <f>ROUND('Vendas de Veículos'!AA25*(1-'Frota Nacional 2026'!AA$21),0)</f>
        <v>0</v>
      </c>
      <c r="AB24" s="5">
        <f>ROUND('Vendas de Veículos'!AB25*(1-'Frota Nacional 2026'!AB$21),0)</f>
        <v>0</v>
      </c>
      <c r="AC24" s="5">
        <f>ROUND('Vendas de Veículos'!AC25*(1-'Frota Nacional 2026'!AC$21),0)</f>
        <v>0</v>
      </c>
      <c r="AD24" s="5">
        <f>ROUND('Vendas de Veículos'!AD25*(1-'Frota Nacional 2026'!AD$21),0)</f>
        <v>0</v>
      </c>
      <c r="AE24" s="5">
        <f>ROUND('Vendas de Veículos'!AE25*(1-'Frota Nacional 2026'!AE$21),0)</f>
        <v>0</v>
      </c>
      <c r="AF24" s="5">
        <f>ROUND('Vendas de Veículos'!AF25*(1-'Frota Nacional 2026'!AF$21),0)</f>
        <v>0</v>
      </c>
      <c r="AG24" s="5">
        <f>ROUND('Vendas de Veículos'!AG25*(1-'Frota Nacional 2026'!AG$21),0)</f>
        <v>0</v>
      </c>
      <c r="AH24" s="5">
        <f>ROUND('Vendas de Veículos'!AH25*(1-'Frota Nacional 2026'!AH$21),0)</f>
        <v>0</v>
      </c>
      <c r="AI24" s="5">
        <f>ROUND('Vendas de Veículos'!AI25*(1-'Frota Nacional 2026'!AI$21),0)</f>
        <v>0</v>
      </c>
      <c r="AJ24" s="5">
        <f>ROUND('Vendas de Veículos'!AJ25*(1-'Frota Nacional 2026'!AJ$21),0)</f>
        <v>0</v>
      </c>
      <c r="AK24" s="5">
        <f>ROUND('Vendas de Veículos'!AK25*(1-'Frota Nacional 2026'!AK$21),0)</f>
        <v>0</v>
      </c>
      <c r="AL24" s="5">
        <f>ROUND('Vendas de Veículos'!AL25*(1-'Frota Nacional 2026'!AL$21),0)</f>
        <v>0</v>
      </c>
      <c r="AM24" s="5">
        <f>ROUND('Vendas de Veículos'!AM25*(1-'Frota Nacional 2026'!AM$21),0)</f>
        <v>0</v>
      </c>
      <c r="AN24" s="5">
        <f>ROUND('Vendas de Veículos'!AN25*(1-'Frota Nacional 2026'!AN$21),0)</f>
        <v>0</v>
      </c>
      <c r="AO24" s="5">
        <f>ROUND('Vendas de Veículos'!AO25*(1-'Frota Nacional 2026'!AO$21),0)</f>
        <v>0</v>
      </c>
      <c r="AP24" s="5">
        <f>ROUND('Vendas de Veículos'!AP25*(1-'Frota Nacional 2026'!AP$21),0)</f>
        <v>0</v>
      </c>
      <c r="AQ24" s="5">
        <f>ROUND('Vendas de Veículos'!AQ25*(1-'Frota Nacional 2026'!AQ$21),0)</f>
        <v>0</v>
      </c>
      <c r="AR24" s="5">
        <f>ROUND('Vendas de Veículos'!AR25*(1-'Frota Nacional 2026'!AR$21),0)</f>
        <v>0</v>
      </c>
      <c r="AS24" s="5">
        <f>ROUND('Vendas de Veículos'!AS25*(1-'Frota Nacional 2026'!AS$21),0)</f>
        <v>0</v>
      </c>
      <c r="AT24" s="5">
        <f>ROUND('Vendas de Veículos'!AT25*(1-'Frota Nacional 2026'!AT$21),0)</f>
        <v>0</v>
      </c>
      <c r="AU24" s="5">
        <f>ROUND('Vendas de Veículos'!AU25*(1-'Frota Nacional 2026'!AU$21),0)</f>
        <v>0</v>
      </c>
      <c r="AV24" s="5">
        <f>ROUND('Vendas de Veículos'!AV25*(1-'Frota Nacional 2026'!AV$21),0)</f>
        <v>0</v>
      </c>
      <c r="AW24" s="5">
        <f>ROUND('Vendas de Veículos'!AW25*(1-'Frota Nacional 2026'!AW$21),0)</f>
        <v>0</v>
      </c>
      <c r="AX24" s="5">
        <f>ROUND('Vendas de Veículos'!AX25*(1-'Frota Nacional 2026'!AX$21),0)</f>
        <v>0</v>
      </c>
      <c r="AY24" s="5">
        <f>ROUND('Vendas de Veículos'!AY25*(1-'Frota Nacional 2026'!AY$21),0)</f>
        <v>0</v>
      </c>
      <c r="AZ24" s="5">
        <f>ROUND('Vendas de Veículos'!AZ25*(1-'Frota Nacional 2026'!AZ$21),0)</f>
        <v>0</v>
      </c>
      <c r="BA24" s="5">
        <f>ROUND('Vendas de Veículos'!BA25*(1-'Frota Nacional 2026'!BA$21),0)</f>
        <v>0</v>
      </c>
      <c r="BB24" s="5">
        <f>ROUND('Vendas de Veículos'!BB25*(1-'Frota Nacional 2026'!BB$21),0)</f>
        <v>0</v>
      </c>
      <c r="BC24" s="5">
        <f>ROUND('Vendas de Veículos'!BC25*(1-'Frota Nacional 2026'!BC$21),0)</f>
        <v>0</v>
      </c>
      <c r="BD24" s="5">
        <f>ROUND('Vendas de Veículos'!BD25*(1-'Frota Nacional 2026'!BD$21),0)</f>
        <v>0</v>
      </c>
      <c r="BE24" s="5">
        <f>ROUND('Vendas de Veículos'!BE25*(1-'Frota Nacional 2026'!BE$21),0)</f>
        <v>0</v>
      </c>
      <c r="BF24" s="5">
        <f>ROUND('Vendas de Veículos'!BF25*(1-'Frota Nacional 2026'!BF$21),0)</f>
        <v>0</v>
      </c>
      <c r="BG24" s="5">
        <f>ROUND('Vendas de Veículos'!BG25*(1-'Frota Nacional 2026'!BG$21),0)</f>
        <v>0</v>
      </c>
      <c r="BH24" s="5">
        <f>ROUND('Vendas de Veículos'!BH25*(1-'Frota Nacional 2026'!BH$21),0)</f>
        <v>1</v>
      </c>
      <c r="BI24" s="5">
        <f>ROUND('Vendas de Veículos'!BI25*(1-'Frota Nacional 2026'!BI$21),0)</f>
        <v>0</v>
      </c>
      <c r="BJ24" s="5">
        <f>ROUND('Vendas de Veículos'!BJ25*(1-'Frota Nacional 2026'!BJ$21),0)</f>
        <v>0</v>
      </c>
      <c r="BK24" s="5">
        <f>ROUND('Vendas de Veículos'!BK25*(1-'Frota Nacional 2026'!BK$21),0)</f>
        <v>1</v>
      </c>
      <c r="BL24" s="5">
        <f>ROUND('Vendas de Veículos'!BL25*(1-'Frota Nacional 2026'!BL$21),0)</f>
        <v>0</v>
      </c>
      <c r="BM24" s="5">
        <f>ROUND('Vendas de Veículos'!BM25*(1-'Frota Nacional 2026'!BM$21),0)</f>
        <v>3</v>
      </c>
      <c r="BN24" s="5">
        <f>ROUND('Vendas de Veículos'!BN25*(1-'Frota Nacional 2026'!BN$21),0)</f>
        <v>29</v>
      </c>
      <c r="BO24" s="5">
        <f>ROUND('Vendas de Veículos'!BO25*(1-'Frota Nacional 2026'!BO$21),0)</f>
        <v>23</v>
      </c>
      <c r="BP24" s="5">
        <f>ROUND('Vendas de Veículos'!BP25*(1-'Frota Nacional 2026'!BP$21),0)</f>
        <v>291</v>
      </c>
      <c r="BQ24" s="5">
        <f>ROUND('Vendas de Veículos'!BQ25*(1-'Frota Nacional 2026'!BQ$21),0)</f>
        <v>712</v>
      </c>
      <c r="BR24" s="5">
        <f>ROUND('Vendas de Veículos'!BR25*(1-'Frota Nacional 2026'!BR$21),0)</f>
        <v>688</v>
      </c>
      <c r="BS24" s="5">
        <f>ROUND('Vendas de Veículos'!BS25*(1-'Frota Nacional 2026'!BS$21),0)</f>
        <v>969</v>
      </c>
      <c r="BT24" s="5">
        <f>ROUND('Vendas de Veículos'!BT25*(1-'Frota Nacional 2026'!BT$21),0)</f>
        <v>1255</v>
      </c>
      <c r="BU24" s="5">
        <f>ROUND('Vendas de Veículos'!BU25*(1-'Frota Nacional 2026'!BU$21),0)</f>
        <v>1545</v>
      </c>
    </row>
    <row r="25" spans="2:73" x14ac:dyDescent="0.35">
      <c r="B25" s="14" t="s">
        <v>20</v>
      </c>
      <c r="C25" s="14" t="s">
        <v>21</v>
      </c>
      <c r="D25" s="5">
        <f>ROUND('Vendas de Veículos'!D26*(1-'Frota Nacional 2026'!D$21),0)</f>
        <v>0</v>
      </c>
      <c r="E25" s="5">
        <f>ROUND('Vendas de Veículos'!E26*(1-'Frota Nacional 2026'!E$21),0)</f>
        <v>0</v>
      </c>
      <c r="F25" s="5">
        <f>ROUND('Vendas de Veículos'!F26*(1-'Frota Nacional 2026'!F$21),0)</f>
        <v>0</v>
      </c>
      <c r="G25" s="5">
        <f>ROUND('Vendas de Veículos'!G26*(1-'Frota Nacional 2026'!G$21),0)</f>
        <v>0</v>
      </c>
      <c r="H25" s="5">
        <f>ROUND('Vendas de Veículos'!H26*(1-'Frota Nacional 2026'!H$21),0)</f>
        <v>0</v>
      </c>
      <c r="I25" s="5">
        <f>ROUND('Vendas de Veículos'!I26*(1-'Frota Nacional 2026'!I$21),0)</f>
        <v>0</v>
      </c>
      <c r="J25" s="5">
        <f>ROUND('Vendas de Veículos'!J26*(1-'Frota Nacional 2026'!J$21),0)</f>
        <v>0</v>
      </c>
      <c r="K25" s="5">
        <f>ROUND('Vendas de Veículos'!K26*(1-'Frota Nacional 2026'!K$21),0)</f>
        <v>0</v>
      </c>
      <c r="L25" s="5">
        <f>ROUND('Vendas de Veículos'!L26*(1-'Frota Nacional 2026'!L$21),0)</f>
        <v>0</v>
      </c>
      <c r="M25" s="5">
        <f>ROUND('Vendas de Veículos'!M26*(1-'Frota Nacional 2026'!M$21),0)</f>
        <v>0</v>
      </c>
      <c r="N25" s="5">
        <f>ROUND('Vendas de Veículos'!N26*(1-'Frota Nacional 2026'!N$21),0)</f>
        <v>0</v>
      </c>
      <c r="O25" s="5">
        <f>ROUND('Vendas de Veículos'!O26*(1-'Frota Nacional 2026'!O$21),0)</f>
        <v>0</v>
      </c>
      <c r="P25" s="5">
        <f>ROUND('Vendas de Veículos'!P26*(1-'Frota Nacional 2026'!P$21),0)</f>
        <v>0</v>
      </c>
      <c r="Q25" s="5">
        <f>ROUND('Vendas de Veículos'!Q26*(1-'Frota Nacional 2026'!Q$21),0)</f>
        <v>0</v>
      </c>
      <c r="R25" s="5">
        <f>ROUND('Vendas de Veículos'!R26*(1-'Frota Nacional 2026'!R$21),0)</f>
        <v>0</v>
      </c>
      <c r="S25" s="5">
        <f>ROUND('Vendas de Veículos'!S26*(1-'Frota Nacional 2026'!S$21),0)</f>
        <v>0</v>
      </c>
      <c r="T25" s="5">
        <f>ROUND('Vendas de Veículos'!T26*(1-'Frota Nacional 2026'!T$21),0)</f>
        <v>0</v>
      </c>
      <c r="U25" s="5">
        <f>ROUND('Vendas de Veículos'!U26*(1-'Frota Nacional 2026'!U$21),0)</f>
        <v>0</v>
      </c>
      <c r="V25" s="5">
        <f>ROUND('Vendas de Veículos'!V26*(1-'Frota Nacional 2026'!V$21),0)</f>
        <v>0</v>
      </c>
      <c r="W25" s="5">
        <f>ROUND('Vendas de Veículos'!W26*(1-'Frota Nacional 2026'!W$21),0)</f>
        <v>0</v>
      </c>
      <c r="X25" s="5">
        <f>ROUND('Vendas de Veículos'!X26*(1-'Frota Nacional 2026'!X$21),0)</f>
        <v>0</v>
      </c>
      <c r="Y25" s="5">
        <f>ROUND('Vendas de Veículos'!Y26*(1-'Frota Nacional 2026'!Y$21),0)</f>
        <v>0</v>
      </c>
      <c r="Z25" s="5">
        <f>ROUND('Vendas de Veículos'!Z26*(1-'Frota Nacional 2026'!Z$21),0)</f>
        <v>0</v>
      </c>
      <c r="AA25" s="5">
        <f>ROUND('Vendas de Veículos'!AA26*(1-'Frota Nacional 2026'!AA$21),0)</f>
        <v>0</v>
      </c>
      <c r="AB25" s="5">
        <f>ROUND('Vendas de Veículos'!AB26*(1-'Frota Nacional 2026'!AB$21),0)</f>
        <v>0</v>
      </c>
      <c r="AC25" s="5">
        <f>ROUND('Vendas de Veículos'!AC26*(1-'Frota Nacional 2026'!AC$21),0)</f>
        <v>0</v>
      </c>
      <c r="AD25" s="5">
        <f>ROUND('Vendas de Veículos'!AD26*(1-'Frota Nacional 2026'!AD$21),0)</f>
        <v>0</v>
      </c>
      <c r="AE25" s="5">
        <f>ROUND('Vendas de Veículos'!AE26*(1-'Frota Nacional 2026'!AE$21),0)</f>
        <v>0</v>
      </c>
      <c r="AF25" s="5">
        <f>ROUND('Vendas de Veículos'!AF26*(1-'Frota Nacional 2026'!AF$21),0)</f>
        <v>0</v>
      </c>
      <c r="AG25" s="5">
        <f>ROUND('Vendas de Veículos'!AG26*(1-'Frota Nacional 2026'!AG$21),0)</f>
        <v>0</v>
      </c>
      <c r="AH25" s="5">
        <f>ROUND('Vendas de Veículos'!AH26*(1-'Frota Nacional 2026'!AH$21),0)</f>
        <v>0</v>
      </c>
      <c r="AI25" s="5">
        <f>ROUND('Vendas de Veículos'!AI26*(1-'Frota Nacional 2026'!AI$21),0)</f>
        <v>0</v>
      </c>
      <c r="AJ25" s="5">
        <f>ROUND('Vendas de Veículos'!AJ26*(1-'Frota Nacional 2026'!AJ$21),0)</f>
        <v>0</v>
      </c>
      <c r="AK25" s="5">
        <f>ROUND('Vendas de Veículos'!AK26*(1-'Frota Nacional 2026'!AK$21),0)</f>
        <v>0</v>
      </c>
      <c r="AL25" s="5">
        <f>ROUND('Vendas de Veículos'!AL26*(1-'Frota Nacional 2026'!AL$21),0)</f>
        <v>0</v>
      </c>
      <c r="AM25" s="5">
        <f>ROUND('Vendas de Veículos'!AM26*(1-'Frota Nacional 2026'!AM$21),0)</f>
        <v>0</v>
      </c>
      <c r="AN25" s="5">
        <f>ROUND('Vendas de Veículos'!AN26*(1-'Frota Nacional 2026'!AN$21),0)</f>
        <v>0</v>
      </c>
      <c r="AO25" s="5">
        <f>ROUND('Vendas de Veículos'!AO26*(1-'Frota Nacional 2026'!AO$21),0)</f>
        <v>0</v>
      </c>
      <c r="AP25" s="5">
        <f>ROUND('Vendas de Veículos'!AP26*(1-'Frota Nacional 2026'!AP$21),0)</f>
        <v>0</v>
      </c>
      <c r="AQ25" s="5">
        <f>ROUND('Vendas de Veículos'!AQ26*(1-'Frota Nacional 2026'!AQ$21),0)</f>
        <v>0</v>
      </c>
      <c r="AR25" s="5">
        <f>ROUND('Vendas de Veículos'!AR26*(1-'Frota Nacional 2026'!AR$21),0)</f>
        <v>0</v>
      </c>
      <c r="AS25" s="5">
        <f>ROUND('Vendas de Veículos'!AS26*(1-'Frota Nacional 2026'!AS$21),0)</f>
        <v>0</v>
      </c>
      <c r="AT25" s="5">
        <f>ROUND('Vendas de Veículos'!AT26*(1-'Frota Nacional 2026'!AT$21),0)</f>
        <v>0</v>
      </c>
      <c r="AU25" s="5">
        <f>ROUND('Vendas de Veículos'!AU26*(1-'Frota Nacional 2026'!AU$21),0)</f>
        <v>0</v>
      </c>
      <c r="AV25" s="5">
        <f>ROUND('Vendas de Veículos'!AV26*(1-'Frota Nacional 2026'!AV$21),0)</f>
        <v>0</v>
      </c>
      <c r="AW25" s="5">
        <f>ROUND('Vendas de Veículos'!AW26*(1-'Frota Nacional 2026'!AW$21),0)</f>
        <v>0</v>
      </c>
      <c r="AX25" s="5">
        <f>ROUND('Vendas de Veículos'!AX26*(1-'Frota Nacional 2026'!AX$21),0)</f>
        <v>0</v>
      </c>
      <c r="AY25" s="5">
        <f>ROUND('Vendas de Veículos'!AY26*(1-'Frota Nacional 2026'!AY$21),0)</f>
        <v>0</v>
      </c>
      <c r="AZ25" s="5">
        <f>ROUND('Vendas de Veículos'!AZ26*(1-'Frota Nacional 2026'!AZ$21),0)</f>
        <v>0</v>
      </c>
      <c r="BA25" s="5">
        <f>ROUND('Vendas de Veículos'!BA26*(1-'Frota Nacional 2026'!BA$21),0)</f>
        <v>1</v>
      </c>
      <c r="BB25" s="5">
        <f>ROUND('Vendas de Veículos'!BB26*(1-'Frota Nacional 2026'!BB$21),0)</f>
        <v>0</v>
      </c>
      <c r="BC25" s="5">
        <f>ROUND('Vendas de Veículos'!BC26*(1-'Frota Nacional 2026'!BC$21),0)</f>
        <v>0</v>
      </c>
      <c r="BD25" s="5">
        <f>ROUND('Vendas de Veículos'!BD26*(1-'Frota Nacional 2026'!BD$21),0)</f>
        <v>5</v>
      </c>
      <c r="BE25" s="5">
        <f>ROUND('Vendas de Veículos'!BE26*(1-'Frota Nacional 2026'!BE$21),0)</f>
        <v>4</v>
      </c>
      <c r="BF25" s="5">
        <f>ROUND('Vendas de Veículos'!BF26*(1-'Frota Nacional 2026'!BF$21),0)</f>
        <v>6</v>
      </c>
      <c r="BG25" s="5">
        <f>ROUND('Vendas de Veículos'!BG26*(1-'Frota Nacional 2026'!BG$21),0)</f>
        <v>2</v>
      </c>
      <c r="BH25" s="5">
        <f>ROUND('Vendas de Veículos'!BH26*(1-'Frota Nacional 2026'!BH$21),0)</f>
        <v>3</v>
      </c>
      <c r="BI25" s="5">
        <f>ROUND('Vendas de Veículos'!BI26*(1-'Frota Nacional 2026'!BI$21),0)</f>
        <v>4</v>
      </c>
      <c r="BJ25" s="5">
        <f>ROUND('Vendas de Veículos'!BJ26*(1-'Frota Nacional 2026'!BJ$21),0)</f>
        <v>1</v>
      </c>
      <c r="BK25" s="5">
        <f>ROUND('Vendas de Veículos'!BK26*(1-'Frota Nacional 2026'!BK$21),0)</f>
        <v>0</v>
      </c>
      <c r="BL25" s="5">
        <f>ROUND('Vendas de Veículos'!BL26*(1-'Frota Nacional 2026'!BL$21),0)</f>
        <v>0</v>
      </c>
      <c r="BM25" s="5">
        <f>ROUND('Vendas de Veículos'!BM26*(1-'Frota Nacional 2026'!BM$21),0)</f>
        <v>1</v>
      </c>
      <c r="BN25" s="5">
        <f>ROUND('Vendas de Veículos'!BN26*(1-'Frota Nacional 2026'!BN$21),0)</f>
        <v>10</v>
      </c>
      <c r="BO25" s="5">
        <f>ROUND('Vendas de Veículos'!BO26*(1-'Frota Nacional 2026'!BO$21),0)</f>
        <v>45</v>
      </c>
      <c r="BP25" s="5">
        <f>ROUND('Vendas de Veículos'!BP26*(1-'Frota Nacional 2026'!BP$21),0)</f>
        <v>92</v>
      </c>
      <c r="BQ25" s="5">
        <f>ROUND('Vendas de Veículos'!BQ26*(1-'Frota Nacional 2026'!BQ$21),0)</f>
        <v>355</v>
      </c>
      <c r="BR25" s="5">
        <f>ROUND('Vendas de Veículos'!BR26*(1-'Frota Nacional 2026'!BR$21),0)</f>
        <v>418</v>
      </c>
      <c r="BS25" s="5">
        <f>ROUND('Vendas de Veículos'!BS26*(1-'Frota Nacional 2026'!BS$21),0)</f>
        <v>491</v>
      </c>
      <c r="BT25" s="5">
        <f>ROUND('Vendas de Veículos'!BT26*(1-'Frota Nacional 2026'!BT$21),0)</f>
        <v>579</v>
      </c>
      <c r="BU25" s="5">
        <f>ROUND('Vendas de Veículos'!BU26*(1-'Frota Nacional 2026'!BU$21),0)</f>
        <v>681</v>
      </c>
    </row>
    <row r="26" spans="2:73" x14ac:dyDescent="0.35">
      <c r="B26" s="14" t="s">
        <v>20</v>
      </c>
      <c r="C26" s="14" t="s">
        <v>19</v>
      </c>
      <c r="D26" s="5">
        <f>ROUND('Vendas de Veículos'!D27*(1-'Frota Nacional 2026'!D$21),0)</f>
        <v>132</v>
      </c>
      <c r="E26" s="5">
        <f>ROUND('Vendas de Veículos'!E27*(1-'Frota Nacional 2026'!E$21),0)</f>
        <v>201</v>
      </c>
      <c r="F26" s="5">
        <f>ROUND('Vendas de Veículos'!F27*(1-'Frota Nacional 2026'!F$21),0)</f>
        <v>2</v>
      </c>
      <c r="G26" s="5">
        <f>ROUND('Vendas de Veículos'!G27*(1-'Frota Nacional 2026'!G$21),0)</f>
        <v>207</v>
      </c>
      <c r="H26" s="5">
        <f>ROUND('Vendas de Veículos'!H27*(1-'Frota Nacional 2026'!H$21),0)</f>
        <v>133</v>
      </c>
      <c r="I26" s="5">
        <f>ROUND('Vendas de Veículos'!I27*(1-'Frota Nacional 2026'!I$21),0)</f>
        <v>188</v>
      </c>
      <c r="J26" s="5">
        <f>ROUND('Vendas de Veículos'!J27*(1-'Frota Nacional 2026'!J$21),0)</f>
        <v>166</v>
      </c>
      <c r="K26" s="5">
        <f>ROUND('Vendas de Veículos'!K27*(1-'Frota Nacional 2026'!K$21),0)</f>
        <v>166</v>
      </c>
      <c r="L26" s="5">
        <f>ROUND('Vendas de Veículos'!L27*(1-'Frota Nacional 2026'!L$21),0)</f>
        <v>224</v>
      </c>
      <c r="M26" s="5">
        <f>ROUND('Vendas de Veículos'!M27*(1-'Frota Nacional 2026'!M$21),0)</f>
        <v>374</v>
      </c>
      <c r="N26" s="5">
        <f>ROUND('Vendas de Veículos'!N27*(1-'Frota Nacional 2026'!N$21),0)</f>
        <v>396</v>
      </c>
      <c r="O26" s="5">
        <f>ROUND('Vendas de Veículos'!O27*(1-'Frota Nacional 2026'!O$21),0)</f>
        <v>650</v>
      </c>
      <c r="P26" s="5">
        <f>ROUND('Vendas de Veículos'!P27*(1-'Frota Nacional 2026'!P$21),0)</f>
        <v>796</v>
      </c>
      <c r="Q26" s="5">
        <f>ROUND('Vendas de Veículos'!Q27*(1-'Frota Nacional 2026'!Q$21),0)</f>
        <v>11</v>
      </c>
      <c r="R26" s="5">
        <f>ROUND('Vendas de Veículos'!R27*(1-'Frota Nacional 2026'!R$21),0)</f>
        <v>1224</v>
      </c>
      <c r="S26" s="5">
        <f>ROUND('Vendas de Veículos'!S27*(1-'Frota Nacional 2026'!S$21),0)</f>
        <v>1867</v>
      </c>
      <c r="T26" s="5">
        <f>ROUND('Vendas de Veículos'!T27*(1-'Frota Nacional 2026'!T$21),0)</f>
        <v>260</v>
      </c>
      <c r="U26" s="5">
        <f>ROUND('Vendas de Veículos'!U27*(1-'Frota Nacional 2026'!U$21),0)</f>
        <v>3068</v>
      </c>
      <c r="V26" s="5">
        <f>ROUND('Vendas de Veículos'!V27*(1-'Frota Nacional 2026'!V$21),0)</f>
        <v>4261</v>
      </c>
      <c r="W26" s="5">
        <f>ROUND('Vendas de Veículos'!W27*(1-'Frota Nacional 2026'!W$21),0)</f>
        <v>5790</v>
      </c>
      <c r="X26" s="5">
        <f>ROUND('Vendas de Veículos'!X27*(1-'Frota Nacional 2026'!X$21),0)</f>
        <v>8351</v>
      </c>
      <c r="Y26" s="5">
        <f>ROUND('Vendas de Veículos'!Y27*(1-'Frota Nacional 2026'!Y$21),0)</f>
        <v>8066</v>
      </c>
      <c r="Z26" s="5">
        <f>ROUND('Vendas de Veículos'!Z27*(1-'Frota Nacional 2026'!Z$21),0)</f>
        <v>8687</v>
      </c>
      <c r="AA26" s="5">
        <f>ROUND('Vendas de Veículos'!AA27*(1-'Frota Nacional 2026'!AA$21),0)</f>
        <v>992</v>
      </c>
      <c r="AB26" s="5">
        <f>ROUND('Vendas de Veículos'!AB27*(1-'Frota Nacional 2026'!AB$21),0)</f>
        <v>7270</v>
      </c>
      <c r="AC26" s="5">
        <f>ROUND('Vendas de Veículos'!AC27*(1-'Frota Nacional 2026'!AC$21),0)</f>
        <v>5798</v>
      </c>
      <c r="AD26" s="5">
        <f>ROUND('Vendas de Veículos'!AD27*(1-'Frota Nacional 2026'!AD$21),0)</f>
        <v>5062</v>
      </c>
      <c r="AE26" s="5">
        <f>ROUND('Vendas de Veículos'!AE27*(1-'Frota Nacional 2026'!AE$21),0)</f>
        <v>6834</v>
      </c>
      <c r="AF26" s="5">
        <f>ROUND('Vendas de Veículos'!AF27*(1-'Frota Nacional 2026'!AF$21),0)</f>
        <v>9915</v>
      </c>
      <c r="AG26" s="5">
        <f>ROUND('Vendas de Veículos'!AG27*(1-'Frota Nacional 2026'!AG$21),0)</f>
        <v>14046</v>
      </c>
      <c r="AH26" s="5">
        <f>ROUND('Vendas de Veículos'!AH27*(1-'Frota Nacional 2026'!AH$21),0)</f>
        <v>12087</v>
      </c>
      <c r="AI26" s="5">
        <f>ROUND('Vendas de Veículos'!AI27*(1-'Frota Nacional 2026'!AI$21),0)</f>
        <v>12840</v>
      </c>
      <c r="AJ26" s="5">
        <f>ROUND('Vendas de Veículos'!AJ27*(1-'Frota Nacional 2026'!AJ$21),0)</f>
        <v>12183</v>
      </c>
      <c r="AK26" s="5">
        <f>ROUND('Vendas de Veículos'!AK27*(1-'Frota Nacional 2026'!AK$21),0)</f>
        <v>11273</v>
      </c>
      <c r="AL26" s="5">
        <f>ROUND('Vendas de Veículos'!AL27*(1-'Frota Nacional 2026'!AL$21),0)</f>
        <v>12206</v>
      </c>
      <c r="AM26" s="5">
        <f>ROUND('Vendas de Veículos'!AM27*(1-'Frota Nacional 2026'!AM$21),0)</f>
        <v>8142</v>
      </c>
      <c r="AN26" s="5">
        <f>ROUND('Vendas de Veículos'!AN27*(1-'Frota Nacional 2026'!AN$21),0)</f>
        <v>13115</v>
      </c>
      <c r="AO26" s="5">
        <f>ROUND('Vendas de Veículos'!AO27*(1-'Frota Nacional 2026'!AO$21),0)</f>
        <v>19241</v>
      </c>
      <c r="AP26" s="5">
        <f>ROUND('Vendas de Veículos'!AP27*(1-'Frota Nacional 2026'!AP$21),0)</f>
        <v>23163</v>
      </c>
      <c r="AQ26" s="5">
        <f>ROUND('Vendas de Veículos'!AQ27*(1-'Frota Nacional 2026'!AQ$21),0)</f>
        <v>17796</v>
      </c>
      <c r="AR26" s="5">
        <f>ROUND('Vendas de Veículos'!AR27*(1-'Frota Nacional 2026'!AR$21),0)</f>
        <v>24799</v>
      </c>
      <c r="AS26" s="5">
        <f>ROUND('Vendas de Veículos'!AS27*(1-'Frota Nacional 2026'!AS$21),0)</f>
        <v>25414</v>
      </c>
      <c r="AT26" s="5">
        <f>ROUND('Vendas de Veículos'!AT27*(1-'Frota Nacional 2026'!AT$21),0)</f>
        <v>25977</v>
      </c>
      <c r="AU26" s="5">
        <f>ROUND('Vendas de Veículos'!AU27*(1-'Frota Nacional 2026'!AU$21),0)</f>
        <v>37629</v>
      </c>
      <c r="AV26" s="5">
        <f>ROUND('Vendas de Veículos'!AV27*(1-'Frota Nacional 2026'!AV$21),0)</f>
        <v>42429</v>
      </c>
      <c r="AW26" s="5">
        <f>ROUND('Vendas de Veículos'!AW27*(1-'Frota Nacional 2026'!AW$21),0)</f>
        <v>40559</v>
      </c>
      <c r="AX26" s="5">
        <f>ROUND('Vendas de Veículos'!AX27*(1-'Frota Nacional 2026'!AX$21),0)</f>
        <v>43812</v>
      </c>
      <c r="AY26" s="5">
        <f>ROUND('Vendas de Veículos'!AY27*(1-'Frota Nacional 2026'!AY$21),0)</f>
        <v>57966</v>
      </c>
      <c r="AZ26" s="5">
        <f>ROUND('Vendas de Veículos'!AZ27*(1-'Frota Nacional 2026'!AZ$21),0)</f>
        <v>56371</v>
      </c>
      <c r="BA26" s="5">
        <f>ROUND('Vendas de Veículos'!BA27*(1-'Frota Nacional 2026'!BA$21),0)</f>
        <v>5627</v>
      </c>
      <c r="BB26" s="5">
        <f>ROUND('Vendas de Veículos'!BB27*(1-'Frota Nacional 2026'!BB$21),0)</f>
        <v>76075</v>
      </c>
      <c r="BC26" s="5">
        <f>ROUND('Vendas de Veículos'!BC27*(1-'Frota Nacional 2026'!BC$21),0)</f>
        <v>97991</v>
      </c>
      <c r="BD26" s="5">
        <f>ROUND('Vendas de Veículos'!BD27*(1-'Frota Nacional 2026'!BD$21),0)</f>
        <v>91082</v>
      </c>
      <c r="BE26" s="5">
        <f>ROUND('Vendas de Veículos'!BE27*(1-'Frota Nacional 2026'!BE$21),0)</f>
        <v>134921</v>
      </c>
      <c r="BF26" s="5">
        <f>ROUND('Vendas de Veículos'!BF27*(1-'Frota Nacional 2026'!BF$21),0)</f>
        <v>152052</v>
      </c>
      <c r="BG26" s="5">
        <f>ROUND('Vendas de Veículos'!BG27*(1-'Frota Nacional 2026'!BG$21),0)</f>
        <v>125445</v>
      </c>
      <c r="BH26" s="5">
        <f>ROUND('Vendas de Veículos'!BH27*(1-'Frota Nacional 2026'!BH$21),0)</f>
        <v>142314</v>
      </c>
      <c r="BI26" s="5">
        <f>ROUND('Vendas de Veículos'!BI27*(1-'Frota Nacional 2026'!BI$21),0)</f>
        <v>128491</v>
      </c>
      <c r="BJ26" s="5">
        <f>ROUND('Vendas de Veículos'!BJ27*(1-'Frota Nacional 2026'!BJ$21),0)</f>
        <v>68204</v>
      </c>
      <c r="BK26" s="5">
        <f>ROUND('Vendas de Veículos'!BK27*(1-'Frota Nacional 2026'!BK$21),0)</f>
        <v>48731</v>
      </c>
      <c r="BL26" s="5">
        <f>ROUND('Vendas de Veículos'!BL27*(1-'Frota Nacional 2026'!BL$21),0)</f>
        <v>50568</v>
      </c>
      <c r="BM26" s="5">
        <f>ROUND('Vendas de Veículos'!BM27*(1-'Frota Nacional 2026'!BM$21),0)</f>
        <v>74562</v>
      </c>
      <c r="BN26" s="5">
        <f>ROUND('Vendas de Veículos'!BN27*(1-'Frota Nacional 2026'!BN$21),0)</f>
        <v>99969</v>
      </c>
      <c r="BO26" s="5">
        <f>ROUND('Vendas de Veículos'!BO27*(1-'Frota Nacional 2026'!BO$21),0)</f>
        <v>88834</v>
      </c>
      <c r="BP26" s="5">
        <f>ROUND('Vendas de Veículos'!BP27*(1-'Frota Nacional 2026'!BP$21),0)</f>
        <v>127581</v>
      </c>
      <c r="BQ26" s="5">
        <f>ROUND('Vendas de Veículos'!BQ27*(1-'Frota Nacional 2026'!BQ$21),0)</f>
        <v>125117</v>
      </c>
      <c r="BR26" s="5">
        <f>ROUND('Vendas de Veículos'!BR27*(1-'Frota Nacional 2026'!BR$21),0)</f>
        <v>125936</v>
      </c>
      <c r="BS26" s="5">
        <f>ROUND('Vendas de Veículos'!BS27*(1-'Frota Nacional 2026'!BS$21),0)</f>
        <v>126352</v>
      </c>
      <c r="BT26" s="5">
        <f>ROUND('Vendas de Veículos'!BT27*(1-'Frota Nacional 2026'!BT$21),0)</f>
        <v>126707</v>
      </c>
      <c r="BU26" s="5">
        <f>ROUND('Vendas de Veículos'!BU27*(1-'Frota Nacional 2026'!BU$21),0)</f>
        <v>127019</v>
      </c>
    </row>
    <row r="27" spans="2:73" x14ac:dyDescent="0.35">
      <c r="B27" s="15" t="s">
        <v>22</v>
      </c>
      <c r="C27" s="15" t="s">
        <v>10</v>
      </c>
      <c r="D27" s="10">
        <f>ROUND('Vendas de Veículos'!D29*(1-'Frota Nacional 2026'!D$21),0)</f>
        <v>0</v>
      </c>
      <c r="E27" s="10">
        <f>ROUND('Vendas de Veículos'!E29*(1-'Frota Nacional 2026'!E$21),0)</f>
        <v>0</v>
      </c>
      <c r="F27" s="10">
        <f>ROUND('Vendas de Veículos'!F29*(1-'Frota Nacional 2026'!F$21),0)</f>
        <v>6</v>
      </c>
      <c r="G27" s="10">
        <f>ROUND('Vendas de Veículos'!G29*(1-'Frota Nacional 2026'!G$21),0)</f>
        <v>11</v>
      </c>
      <c r="H27" s="10">
        <f>ROUND('Vendas de Veículos'!H29*(1-'Frota Nacional 2026'!H$21),0)</f>
        <v>5</v>
      </c>
      <c r="I27" s="10">
        <f>ROUND('Vendas de Veículos'!I29*(1-'Frota Nacional 2026'!I$21),0)</f>
        <v>4</v>
      </c>
      <c r="J27" s="10">
        <f>ROUND('Vendas de Veículos'!J29*(1-'Frota Nacional 2026'!J$21),0)</f>
        <v>3</v>
      </c>
      <c r="K27" s="10">
        <f>ROUND('Vendas de Veículos'!K29*(1-'Frota Nacional 2026'!K$21),0)</f>
        <v>2</v>
      </c>
      <c r="L27" s="10">
        <f>ROUND('Vendas de Veículos'!L29*(1-'Frota Nacional 2026'!L$21),0)</f>
        <v>1</v>
      </c>
      <c r="M27" s="10">
        <f>ROUND('Vendas de Veículos'!M29*(1-'Frota Nacional 2026'!M$21),0)</f>
        <v>1</v>
      </c>
      <c r="N27" s="10">
        <f>ROUND('Vendas de Veículos'!N29*(1-'Frota Nacional 2026'!N$21),0)</f>
        <v>1</v>
      </c>
      <c r="O27" s="10">
        <f>ROUND('Vendas de Veículos'!O29*(1-'Frota Nacional 2026'!O$21),0)</f>
        <v>0</v>
      </c>
      <c r="P27" s="10">
        <f>ROUND('Vendas de Veículos'!P29*(1-'Frota Nacional 2026'!P$21),0)</f>
        <v>0</v>
      </c>
      <c r="Q27" s="10">
        <f>ROUND('Vendas de Veículos'!Q29*(1-'Frota Nacional 2026'!Q$21),0)</f>
        <v>1</v>
      </c>
      <c r="R27" s="10">
        <f>ROUND('Vendas de Veículos'!R29*(1-'Frota Nacional 2026'!R$21),0)</f>
        <v>2</v>
      </c>
      <c r="S27" s="10">
        <f>ROUND('Vendas de Veículos'!S29*(1-'Frota Nacional 2026'!S$21),0)</f>
        <v>1</v>
      </c>
      <c r="T27" s="10">
        <f>ROUND('Vendas de Veículos'!T29*(1-'Frota Nacional 2026'!T$21),0)</f>
        <v>4</v>
      </c>
      <c r="U27" s="10">
        <f>ROUND('Vendas de Veículos'!U29*(1-'Frota Nacional 2026'!U$21),0)</f>
        <v>7</v>
      </c>
      <c r="V27" s="10">
        <f>ROUND('Vendas de Veículos'!V29*(1-'Frota Nacional 2026'!V$21),0)</f>
        <v>12</v>
      </c>
      <c r="W27" s="10">
        <f>ROUND('Vendas de Veículos'!W29*(1-'Frota Nacional 2026'!W$21),0)</f>
        <v>1</v>
      </c>
      <c r="X27" s="10">
        <f>ROUND('Vendas de Veículos'!X29*(1-'Frota Nacional 2026'!X$21),0)</f>
        <v>2</v>
      </c>
      <c r="Y27" s="10">
        <f>ROUND('Vendas de Veículos'!Y29*(1-'Frota Nacional 2026'!Y$21),0)</f>
        <v>0</v>
      </c>
      <c r="Z27" s="10">
        <f>ROUND('Vendas de Veículos'!Z29*(1-'Frota Nacional 2026'!Z$21),0)</f>
        <v>1</v>
      </c>
      <c r="AA27" s="10">
        <f>ROUND('Vendas de Veículos'!AA29*(1-'Frota Nacional 2026'!AA$21),0)</f>
        <v>0</v>
      </c>
      <c r="AB27" s="10">
        <f>ROUND('Vendas de Veículos'!AB29*(1-'Frota Nacional 2026'!AB$21),0)</f>
        <v>0</v>
      </c>
      <c r="AC27" s="10">
        <f>ROUND('Vendas de Veículos'!AC29*(1-'Frota Nacional 2026'!AC$21),0)</f>
        <v>0</v>
      </c>
      <c r="AD27" s="10">
        <f>ROUND('Vendas de Veículos'!AD29*(1-'Frota Nacional 2026'!AD$21),0)</f>
        <v>0</v>
      </c>
      <c r="AE27" s="10">
        <f>ROUND('Vendas de Veículos'!AE29*(1-'Frota Nacional 2026'!AE$21),0)</f>
        <v>0</v>
      </c>
      <c r="AF27" s="10">
        <f>ROUND('Vendas de Veículos'!AF29*(1-'Frota Nacional 2026'!AF$21),0)</f>
        <v>0</v>
      </c>
      <c r="AG27" s="10">
        <f>ROUND('Vendas de Veículos'!AG29*(1-'Frota Nacional 2026'!AG$21),0)</f>
        <v>0</v>
      </c>
      <c r="AH27" s="10">
        <f>ROUND('Vendas de Veículos'!AH29*(1-'Frota Nacional 2026'!AH$21),0)</f>
        <v>0</v>
      </c>
      <c r="AI27" s="10">
        <f>ROUND('Vendas de Veículos'!AI29*(1-'Frota Nacional 2026'!AI$21),0)</f>
        <v>0</v>
      </c>
      <c r="AJ27" s="10">
        <f>ROUND('Vendas de Veículos'!AJ29*(1-'Frota Nacional 2026'!AJ$21),0)</f>
        <v>0</v>
      </c>
      <c r="AK27" s="10">
        <f>ROUND('Vendas de Veículos'!AK29*(1-'Frota Nacional 2026'!AK$21),0)</f>
        <v>0</v>
      </c>
      <c r="AL27" s="10">
        <f>ROUND('Vendas de Veículos'!AL29*(1-'Frota Nacional 2026'!AL$21),0)</f>
        <v>0</v>
      </c>
      <c r="AM27" s="10">
        <f>ROUND('Vendas de Veículos'!AM29*(1-'Frota Nacional 2026'!AM$21),0)</f>
        <v>0</v>
      </c>
      <c r="AN27" s="10">
        <f>ROUND('Vendas de Veículos'!AN29*(1-'Frota Nacional 2026'!AN$21),0)</f>
        <v>0</v>
      </c>
      <c r="AO27" s="10">
        <f>ROUND('Vendas de Veículos'!AO29*(1-'Frota Nacional 2026'!AO$21),0)</f>
        <v>0</v>
      </c>
      <c r="AP27" s="10">
        <f>ROUND('Vendas de Veículos'!AP29*(1-'Frota Nacional 2026'!AP$21),0)</f>
        <v>0</v>
      </c>
      <c r="AQ27" s="10">
        <f>ROUND('Vendas de Veículos'!AQ29*(1-'Frota Nacional 2026'!AQ$21),0)</f>
        <v>0</v>
      </c>
      <c r="AR27" s="10">
        <f>ROUND('Vendas de Veículos'!AR29*(1-'Frota Nacional 2026'!AR$21),0)</f>
        <v>0</v>
      </c>
      <c r="AS27" s="10">
        <f>ROUND('Vendas de Veículos'!AS29*(1-'Frota Nacional 2026'!AS$21),0)</f>
        <v>0</v>
      </c>
      <c r="AT27" s="10">
        <f>ROUND('Vendas de Veículos'!AT29*(1-'Frota Nacional 2026'!AT$21),0)</f>
        <v>0</v>
      </c>
      <c r="AU27" s="10">
        <f>ROUND('Vendas de Veículos'!AU29*(1-'Frota Nacional 2026'!AU$21),0)</f>
        <v>0</v>
      </c>
      <c r="AV27" s="10">
        <f>ROUND('Vendas de Veículos'!AV29*(1-'Frota Nacional 2026'!AV$21),0)</f>
        <v>0</v>
      </c>
      <c r="AW27" s="10">
        <f>ROUND('Vendas de Veículos'!AW29*(1-'Frota Nacional 2026'!AW$21),0)</f>
        <v>0</v>
      </c>
      <c r="AX27" s="10">
        <f>ROUND('Vendas de Veículos'!AX29*(1-'Frota Nacional 2026'!AX$21),0)</f>
        <v>0</v>
      </c>
      <c r="AY27" s="10">
        <f>ROUND('Vendas de Veículos'!AY29*(1-'Frota Nacional 2026'!AY$21),0)</f>
        <v>0</v>
      </c>
      <c r="AZ27" s="10">
        <f>ROUND('Vendas de Veículos'!AZ29*(1-'Frota Nacional 2026'!AZ$21),0)</f>
        <v>0</v>
      </c>
      <c r="BA27" s="10">
        <f>ROUND('Vendas de Veículos'!BA29*(1-'Frota Nacional 2026'!BA$21),0)</f>
        <v>0</v>
      </c>
      <c r="BB27" s="10">
        <f>ROUND('Vendas de Veículos'!BB29*(1-'Frota Nacional 2026'!BB$21),0)</f>
        <v>0</v>
      </c>
      <c r="BC27" s="10">
        <f>ROUND('Vendas de Veículos'!BC29*(1-'Frota Nacional 2026'!BC$21),0)</f>
        <v>0</v>
      </c>
      <c r="BD27" s="10">
        <f>ROUND('Vendas de Veículos'!BD29*(1-'Frota Nacional 2026'!BD$21),0)</f>
        <v>0</v>
      </c>
      <c r="BE27" s="10">
        <f>ROUND('Vendas de Veículos'!BE29*(1-'Frota Nacional 2026'!BE$21),0)</f>
        <v>0</v>
      </c>
      <c r="BF27" s="10">
        <f>ROUND('Vendas de Veículos'!BF29*(1-'Frota Nacional 2026'!BF$21),0)</f>
        <v>0</v>
      </c>
      <c r="BG27" s="10">
        <f>ROUND('Vendas de Veículos'!BG29*(1-'Frota Nacional 2026'!BG$21),0)</f>
        <v>0</v>
      </c>
      <c r="BH27" s="10">
        <f>ROUND('Vendas de Veículos'!BH29*(1-'Frota Nacional 2026'!BH$21),0)</f>
        <v>0</v>
      </c>
      <c r="BI27" s="10">
        <f>ROUND('Vendas de Veículos'!BI29*(1-'Frota Nacional 2026'!BI$21),0)</f>
        <v>0</v>
      </c>
      <c r="BJ27" s="10">
        <f>ROUND('Vendas de Veículos'!BJ29*(1-'Frota Nacional 2026'!BJ$21),0)</f>
        <v>0</v>
      </c>
      <c r="BK27" s="10">
        <f>ROUND('Vendas de Veículos'!BK29*(1-'Frota Nacional 2026'!BK$21),0)</f>
        <v>0</v>
      </c>
      <c r="BL27" s="10">
        <f>ROUND('Vendas de Veículos'!BL29*(1-'Frota Nacional 2026'!BL$21),0)</f>
        <v>1</v>
      </c>
      <c r="BM27" s="10">
        <f>ROUND('Vendas de Veículos'!BM29*(1-'Frota Nacional 2026'!BM$21),0)</f>
        <v>3</v>
      </c>
      <c r="BN27" s="10">
        <f>ROUND('Vendas de Veículos'!BN29*(1-'Frota Nacional 2026'!BN$21),0)</f>
        <v>0</v>
      </c>
      <c r="BO27" s="10">
        <f>ROUND('Vendas de Veículos'!BO29*(1-'Frota Nacional 2026'!BO$21),0)</f>
        <v>1</v>
      </c>
      <c r="BP27" s="10">
        <f>ROUND('Vendas de Veículos'!BP29*(1-'Frota Nacional 2026'!BP$21),0)</f>
        <v>0</v>
      </c>
      <c r="BQ27" s="10">
        <f>ROUND('Vendas de Veículos'!BQ29*(1-'Frota Nacional 2026'!BQ$21),0)</f>
        <v>0</v>
      </c>
      <c r="BR27" s="10">
        <f>ROUND('Vendas de Veículos'!BR29*(1-'Frota Nacional 2026'!BR$21),0)</f>
        <v>1</v>
      </c>
      <c r="BS27" s="10">
        <f>ROUND('Vendas de Veículos'!BS29*(1-'Frota Nacional 2026'!BS$21),0)</f>
        <v>1</v>
      </c>
      <c r="BT27" s="10">
        <f>ROUND('Vendas de Veículos'!BT29*(1-'Frota Nacional 2026'!BT$21),0)</f>
        <v>1</v>
      </c>
      <c r="BU27" s="10">
        <f>ROUND('Vendas de Veículos'!BU29*(1-'Frota Nacional 2026'!BU$21),0)</f>
        <v>1</v>
      </c>
    </row>
    <row r="28" spans="2:73" x14ac:dyDescent="0.35">
      <c r="B28" s="15" t="s">
        <v>22</v>
      </c>
      <c r="C28" s="15" t="s">
        <v>12</v>
      </c>
      <c r="D28" s="11">
        <f>ROUND('Vendas de Veículos'!D30*(1-'Frota Nacional 2026'!D$21),0)</f>
        <v>0</v>
      </c>
      <c r="E28" s="11">
        <f>ROUND('Vendas de Veículos'!E30*(1-'Frota Nacional 2026'!E$21),0)</f>
        <v>0</v>
      </c>
      <c r="F28" s="11">
        <f>ROUND('Vendas de Veículos'!F30*(1-'Frota Nacional 2026'!F$21),0)</f>
        <v>0</v>
      </c>
      <c r="G28" s="11">
        <f>ROUND('Vendas de Veículos'!G30*(1-'Frota Nacional 2026'!G$21),0)</f>
        <v>0</v>
      </c>
      <c r="H28" s="11">
        <f>ROUND('Vendas de Veículos'!H30*(1-'Frota Nacional 2026'!H$21),0)</f>
        <v>0</v>
      </c>
      <c r="I28" s="11">
        <f>ROUND('Vendas de Veículos'!I30*(1-'Frota Nacional 2026'!I$21),0)</f>
        <v>0</v>
      </c>
      <c r="J28" s="11">
        <f>ROUND('Vendas de Veículos'!J30*(1-'Frota Nacional 2026'!J$21),0)</f>
        <v>0</v>
      </c>
      <c r="K28" s="11">
        <f>ROUND('Vendas de Veículos'!K30*(1-'Frota Nacional 2026'!K$21),0)</f>
        <v>0</v>
      </c>
      <c r="L28" s="11">
        <f>ROUND('Vendas de Veículos'!L30*(1-'Frota Nacional 2026'!L$21),0)</f>
        <v>0</v>
      </c>
      <c r="M28" s="11">
        <f>ROUND('Vendas de Veículos'!M30*(1-'Frota Nacional 2026'!M$21),0)</f>
        <v>0</v>
      </c>
      <c r="N28" s="11">
        <f>ROUND('Vendas de Veículos'!N30*(1-'Frota Nacional 2026'!N$21),0)</f>
        <v>0</v>
      </c>
      <c r="O28" s="11">
        <f>ROUND('Vendas de Veículos'!O30*(1-'Frota Nacional 2026'!O$21),0)</f>
        <v>0</v>
      </c>
      <c r="P28" s="11">
        <f>ROUND('Vendas de Veículos'!P30*(1-'Frota Nacional 2026'!P$21),0)</f>
        <v>0</v>
      </c>
      <c r="Q28" s="11">
        <f>ROUND('Vendas de Veículos'!Q30*(1-'Frota Nacional 2026'!Q$21),0)</f>
        <v>0</v>
      </c>
      <c r="R28" s="11">
        <f>ROUND('Vendas de Veículos'!R30*(1-'Frota Nacional 2026'!R$21),0)</f>
        <v>0</v>
      </c>
      <c r="S28" s="11">
        <f>ROUND('Vendas de Veículos'!S30*(1-'Frota Nacional 2026'!S$21),0)</f>
        <v>0</v>
      </c>
      <c r="T28" s="11">
        <f>ROUND('Vendas de Veículos'!T30*(1-'Frota Nacional 2026'!T$21),0)</f>
        <v>0</v>
      </c>
      <c r="U28" s="11">
        <f>ROUND('Vendas de Veículos'!U30*(1-'Frota Nacional 2026'!U$21),0)</f>
        <v>0</v>
      </c>
      <c r="V28" s="11">
        <f>ROUND('Vendas de Veículos'!V30*(1-'Frota Nacional 2026'!V$21),0)</f>
        <v>0</v>
      </c>
      <c r="W28" s="11">
        <f>ROUND('Vendas de Veículos'!W30*(1-'Frota Nacional 2026'!W$21),0)</f>
        <v>0</v>
      </c>
      <c r="X28" s="11">
        <f>ROUND('Vendas de Veículos'!X30*(1-'Frota Nacional 2026'!X$21),0)</f>
        <v>0</v>
      </c>
      <c r="Y28" s="11">
        <f>ROUND('Vendas de Veículos'!Y30*(1-'Frota Nacional 2026'!Y$21),0)</f>
        <v>0</v>
      </c>
      <c r="Z28" s="11">
        <f>ROUND('Vendas de Veículos'!Z30*(1-'Frota Nacional 2026'!Z$21),0)</f>
        <v>0</v>
      </c>
      <c r="AA28" s="11">
        <f>ROUND('Vendas de Veículos'!AA30*(1-'Frota Nacional 2026'!AA$21),0)</f>
        <v>0</v>
      </c>
      <c r="AB28" s="11">
        <f>ROUND('Vendas de Veículos'!AB30*(1-'Frota Nacional 2026'!AB$21),0)</f>
        <v>1</v>
      </c>
      <c r="AC28" s="11">
        <f>ROUND('Vendas de Veículos'!AC30*(1-'Frota Nacional 2026'!AC$21),0)</f>
        <v>0</v>
      </c>
      <c r="AD28" s="11">
        <f>ROUND('Vendas de Veículos'!AD30*(1-'Frota Nacional 2026'!AD$21),0)</f>
        <v>0</v>
      </c>
      <c r="AE28" s="11">
        <f>ROUND('Vendas de Veículos'!AE30*(1-'Frota Nacional 2026'!AE$21),0)</f>
        <v>2</v>
      </c>
      <c r="AF28" s="11">
        <f>ROUND('Vendas de Veículos'!AF30*(1-'Frota Nacional 2026'!AF$21),0)</f>
        <v>0</v>
      </c>
      <c r="AG28" s="11">
        <f>ROUND('Vendas de Veículos'!AG30*(1-'Frota Nacional 2026'!AG$21),0)</f>
        <v>0</v>
      </c>
      <c r="AH28" s="11">
        <f>ROUND('Vendas de Veículos'!AH30*(1-'Frota Nacional 2026'!AH$21),0)</f>
        <v>0</v>
      </c>
      <c r="AI28" s="11">
        <f>ROUND('Vendas de Veículos'!AI30*(1-'Frota Nacional 2026'!AI$21),0)</f>
        <v>0</v>
      </c>
      <c r="AJ28" s="11">
        <f>ROUND('Vendas de Veículos'!AJ30*(1-'Frota Nacional 2026'!AJ$21),0)</f>
        <v>0</v>
      </c>
      <c r="AK28" s="11">
        <f>ROUND('Vendas de Veículos'!AK30*(1-'Frota Nacional 2026'!AK$21),0)</f>
        <v>0</v>
      </c>
      <c r="AL28" s="11">
        <f>ROUND('Vendas de Veículos'!AL30*(1-'Frota Nacional 2026'!AL$21),0)</f>
        <v>0</v>
      </c>
      <c r="AM28" s="11">
        <f>ROUND('Vendas de Veículos'!AM30*(1-'Frota Nacional 2026'!AM$21),0)</f>
        <v>0</v>
      </c>
      <c r="AN28" s="11">
        <f>ROUND('Vendas de Veículos'!AN30*(1-'Frota Nacional 2026'!AN$21),0)</f>
        <v>0</v>
      </c>
      <c r="AO28" s="11">
        <f>ROUND('Vendas de Veículos'!AO30*(1-'Frota Nacional 2026'!AO$21),0)</f>
        <v>0</v>
      </c>
      <c r="AP28" s="11">
        <f>ROUND('Vendas de Veículos'!AP30*(1-'Frota Nacional 2026'!AP$21),0)</f>
        <v>0</v>
      </c>
      <c r="AQ28" s="11">
        <f>ROUND('Vendas de Veículos'!AQ30*(1-'Frota Nacional 2026'!AQ$21),0)</f>
        <v>0</v>
      </c>
      <c r="AR28" s="11">
        <f>ROUND('Vendas de Veículos'!AR30*(1-'Frota Nacional 2026'!AR$21),0)</f>
        <v>0</v>
      </c>
      <c r="AS28" s="11">
        <f>ROUND('Vendas de Veículos'!AS30*(1-'Frota Nacional 2026'!AS$21),0)</f>
        <v>0</v>
      </c>
      <c r="AT28" s="11">
        <f>ROUND('Vendas de Veículos'!AT30*(1-'Frota Nacional 2026'!AT$21),0)</f>
        <v>0</v>
      </c>
      <c r="AU28" s="11">
        <f>ROUND('Vendas de Veículos'!AU30*(1-'Frota Nacional 2026'!AU$21),0)</f>
        <v>0</v>
      </c>
      <c r="AV28" s="11">
        <f>ROUND('Vendas de Veículos'!AV30*(1-'Frota Nacional 2026'!AV$21),0)</f>
        <v>0</v>
      </c>
      <c r="AW28" s="11">
        <f>ROUND('Vendas de Veículos'!AW30*(1-'Frota Nacional 2026'!AW$21),0)</f>
        <v>0</v>
      </c>
      <c r="AX28" s="11">
        <f>ROUND('Vendas de Veículos'!AX30*(1-'Frota Nacional 2026'!AX$21),0)</f>
        <v>0</v>
      </c>
      <c r="AY28" s="11">
        <f>ROUND('Vendas de Veículos'!AY30*(1-'Frota Nacional 2026'!AY$21),0)</f>
        <v>0</v>
      </c>
      <c r="AZ28" s="11">
        <f>ROUND('Vendas de Veículos'!AZ30*(1-'Frota Nacional 2026'!AZ$21),0)</f>
        <v>0</v>
      </c>
      <c r="BA28" s="11">
        <f>ROUND('Vendas de Veículos'!BA30*(1-'Frota Nacional 2026'!BA$21),0)</f>
        <v>0</v>
      </c>
      <c r="BB28" s="11">
        <f>ROUND('Vendas de Veículos'!BB30*(1-'Frota Nacional 2026'!BB$21),0)</f>
        <v>0</v>
      </c>
      <c r="BC28" s="11">
        <f>ROUND('Vendas de Veículos'!BC30*(1-'Frota Nacional 2026'!BC$21),0)</f>
        <v>0</v>
      </c>
      <c r="BD28" s="11">
        <f>ROUND('Vendas de Veículos'!BD30*(1-'Frota Nacional 2026'!BD$21),0)</f>
        <v>0</v>
      </c>
      <c r="BE28" s="11">
        <f>ROUND('Vendas de Veículos'!BE30*(1-'Frota Nacional 2026'!BE$21),0)</f>
        <v>0</v>
      </c>
      <c r="BF28" s="11">
        <f>ROUND('Vendas de Veículos'!BF30*(1-'Frota Nacional 2026'!BF$21),0)</f>
        <v>0</v>
      </c>
      <c r="BG28" s="11">
        <f>ROUND('Vendas de Veículos'!BG30*(1-'Frota Nacional 2026'!BG$21),0)</f>
        <v>0</v>
      </c>
      <c r="BH28" s="11">
        <f>ROUND('Vendas de Veículos'!BH30*(1-'Frota Nacional 2026'!BH$21),0)</f>
        <v>0</v>
      </c>
      <c r="BI28" s="11">
        <f>ROUND('Vendas de Veículos'!BI30*(1-'Frota Nacional 2026'!BI$21),0)</f>
        <v>0</v>
      </c>
      <c r="BJ28" s="11">
        <f>ROUND('Vendas de Veículos'!BJ30*(1-'Frota Nacional 2026'!BJ$21),0)</f>
        <v>0</v>
      </c>
      <c r="BK28" s="11">
        <f>ROUND('Vendas de Veículos'!BK30*(1-'Frota Nacional 2026'!BK$21),0)</f>
        <v>0</v>
      </c>
      <c r="BL28" s="11">
        <f>ROUND('Vendas de Veículos'!BL30*(1-'Frota Nacional 2026'!BL$21),0)</f>
        <v>0</v>
      </c>
      <c r="BM28" s="11">
        <f>ROUND('Vendas de Veículos'!BM30*(1-'Frota Nacional 2026'!BM$21),0)</f>
        <v>0</v>
      </c>
      <c r="BN28" s="11">
        <f>ROUND('Vendas de Veículos'!BN30*(1-'Frota Nacional 2026'!BN$21),0)</f>
        <v>0</v>
      </c>
      <c r="BO28" s="11">
        <f>ROUND('Vendas de Veículos'!BO30*(1-'Frota Nacional 2026'!BO$21),0)</f>
        <v>0</v>
      </c>
      <c r="BP28" s="11">
        <f>ROUND('Vendas de Veículos'!BP30*(1-'Frota Nacional 2026'!BP$21),0)</f>
        <v>0</v>
      </c>
      <c r="BQ28" s="11">
        <f>ROUND('Vendas de Veículos'!BQ30*(1-'Frota Nacional 2026'!BQ$21),0)</f>
        <v>0</v>
      </c>
      <c r="BR28" s="11">
        <f>ROUND('Vendas de Veículos'!BR30*(1-'Frota Nacional 2026'!BR$21),0)</f>
        <v>0</v>
      </c>
      <c r="BS28" s="11">
        <f>ROUND('Vendas de Veículos'!BS30*(1-'Frota Nacional 2026'!BS$21),0)</f>
        <v>0</v>
      </c>
      <c r="BT28" s="11">
        <f>ROUND('Vendas de Veículos'!BT30*(1-'Frota Nacional 2026'!BT$21),0)</f>
        <v>0</v>
      </c>
      <c r="BU28" s="11">
        <f>ROUND('Vendas de Veículos'!BU30*(1-'Frota Nacional 2026'!BU$21),0)</f>
        <v>0</v>
      </c>
    </row>
    <row r="29" spans="2:73" x14ac:dyDescent="0.35">
      <c r="B29" s="15" t="s">
        <v>22</v>
      </c>
      <c r="C29" s="15" t="s">
        <v>14</v>
      </c>
      <c r="D29" s="10">
        <f>ROUND('Vendas de Veículos'!D31*(1-'Frota Nacional 2026'!D$21),0)</f>
        <v>0</v>
      </c>
      <c r="E29" s="10">
        <f>ROUND('Vendas de Veículos'!E31*(1-'Frota Nacional 2026'!E$21),0)</f>
        <v>0</v>
      </c>
      <c r="F29" s="10">
        <f>ROUND('Vendas de Veículos'!F31*(1-'Frota Nacional 2026'!F$21),0)</f>
        <v>0</v>
      </c>
      <c r="G29" s="10">
        <f>ROUND('Vendas de Veículos'!G31*(1-'Frota Nacional 2026'!G$21),0)</f>
        <v>0</v>
      </c>
      <c r="H29" s="10">
        <f>ROUND('Vendas de Veículos'!H31*(1-'Frota Nacional 2026'!H$21),0)</f>
        <v>0</v>
      </c>
      <c r="I29" s="10">
        <f>ROUND('Vendas de Veículos'!I31*(1-'Frota Nacional 2026'!I$21),0)</f>
        <v>0</v>
      </c>
      <c r="J29" s="10">
        <f>ROUND('Vendas de Veículos'!J31*(1-'Frota Nacional 2026'!J$21),0)</f>
        <v>0</v>
      </c>
      <c r="K29" s="10">
        <f>ROUND('Vendas de Veículos'!K31*(1-'Frota Nacional 2026'!K$21),0)</f>
        <v>0</v>
      </c>
      <c r="L29" s="10">
        <f>ROUND('Vendas de Veículos'!L31*(1-'Frota Nacional 2026'!L$21),0)</f>
        <v>0</v>
      </c>
      <c r="M29" s="10">
        <f>ROUND('Vendas de Veículos'!M31*(1-'Frota Nacional 2026'!M$21),0)</f>
        <v>0</v>
      </c>
      <c r="N29" s="10">
        <f>ROUND('Vendas de Veículos'!N31*(1-'Frota Nacional 2026'!N$21),0)</f>
        <v>0</v>
      </c>
      <c r="O29" s="10">
        <f>ROUND('Vendas de Veículos'!O31*(1-'Frota Nacional 2026'!O$21),0)</f>
        <v>0</v>
      </c>
      <c r="P29" s="10">
        <f>ROUND('Vendas de Veículos'!P31*(1-'Frota Nacional 2026'!P$21),0)</f>
        <v>0</v>
      </c>
      <c r="Q29" s="10">
        <f>ROUND('Vendas de Veículos'!Q31*(1-'Frota Nacional 2026'!Q$21),0)</f>
        <v>0</v>
      </c>
      <c r="R29" s="10">
        <f>ROUND('Vendas de Veículos'!R31*(1-'Frota Nacional 2026'!R$21),0)</f>
        <v>0</v>
      </c>
      <c r="S29" s="10">
        <f>ROUND('Vendas de Veículos'!S31*(1-'Frota Nacional 2026'!S$21),0)</f>
        <v>0</v>
      </c>
      <c r="T29" s="10">
        <f>ROUND('Vendas de Veículos'!T31*(1-'Frota Nacional 2026'!T$21),0)</f>
        <v>0</v>
      </c>
      <c r="U29" s="10">
        <f>ROUND('Vendas de Veículos'!U31*(1-'Frota Nacional 2026'!U$21),0)</f>
        <v>0</v>
      </c>
      <c r="V29" s="10">
        <f>ROUND('Vendas de Veículos'!V31*(1-'Frota Nacional 2026'!V$21),0)</f>
        <v>0</v>
      </c>
      <c r="W29" s="10">
        <f>ROUND('Vendas de Veículos'!W31*(1-'Frota Nacional 2026'!W$21),0)</f>
        <v>0</v>
      </c>
      <c r="X29" s="10">
        <f>ROUND('Vendas de Veículos'!X31*(1-'Frota Nacional 2026'!X$21),0)</f>
        <v>0</v>
      </c>
      <c r="Y29" s="10">
        <f>ROUND('Vendas de Veículos'!Y31*(1-'Frota Nacional 2026'!Y$21),0)</f>
        <v>0</v>
      </c>
      <c r="Z29" s="10">
        <f>ROUND('Vendas de Veículos'!Z31*(1-'Frota Nacional 2026'!Z$21),0)</f>
        <v>0</v>
      </c>
      <c r="AA29" s="10">
        <f>ROUND('Vendas de Veículos'!AA31*(1-'Frota Nacional 2026'!AA$21),0)</f>
        <v>0</v>
      </c>
      <c r="AB29" s="10">
        <f>ROUND('Vendas de Veículos'!AB31*(1-'Frota Nacional 2026'!AB$21),0)</f>
        <v>0</v>
      </c>
      <c r="AC29" s="10">
        <f>ROUND('Vendas de Veículos'!AC31*(1-'Frota Nacional 2026'!AC$21),0)</f>
        <v>0</v>
      </c>
      <c r="AD29" s="10">
        <f>ROUND('Vendas de Veículos'!AD31*(1-'Frota Nacional 2026'!AD$21),0)</f>
        <v>0</v>
      </c>
      <c r="AE29" s="10">
        <f>ROUND('Vendas de Veículos'!AE31*(1-'Frota Nacional 2026'!AE$21),0)</f>
        <v>0</v>
      </c>
      <c r="AF29" s="10">
        <f>ROUND('Vendas de Veículos'!AF31*(1-'Frota Nacional 2026'!AF$21),0)</f>
        <v>0</v>
      </c>
      <c r="AG29" s="10">
        <f>ROUND('Vendas de Veículos'!AG31*(1-'Frota Nacional 2026'!AG$21),0)</f>
        <v>0</v>
      </c>
      <c r="AH29" s="10">
        <f>ROUND('Vendas de Veículos'!AH31*(1-'Frota Nacional 2026'!AH$21),0)</f>
        <v>0</v>
      </c>
      <c r="AI29" s="10">
        <f>ROUND('Vendas de Veículos'!AI31*(1-'Frota Nacional 2026'!AI$21),0)</f>
        <v>0</v>
      </c>
      <c r="AJ29" s="10">
        <f>ROUND('Vendas de Veículos'!AJ31*(1-'Frota Nacional 2026'!AJ$21),0)</f>
        <v>0</v>
      </c>
      <c r="AK29" s="10">
        <f>ROUND('Vendas de Veículos'!AK31*(1-'Frota Nacional 2026'!AK$21),0)</f>
        <v>0</v>
      </c>
      <c r="AL29" s="10">
        <f>ROUND('Vendas de Veículos'!AL31*(1-'Frota Nacional 2026'!AL$21),0)</f>
        <v>0</v>
      </c>
      <c r="AM29" s="10">
        <f>ROUND('Vendas de Veículos'!AM31*(1-'Frota Nacional 2026'!AM$21),0)</f>
        <v>0</v>
      </c>
      <c r="AN29" s="10">
        <f>ROUND('Vendas de Veículos'!AN31*(1-'Frota Nacional 2026'!AN$21),0)</f>
        <v>0</v>
      </c>
      <c r="AO29" s="10">
        <f>ROUND('Vendas de Veículos'!AO31*(1-'Frota Nacional 2026'!AO$21),0)</f>
        <v>0</v>
      </c>
      <c r="AP29" s="10">
        <f>ROUND('Vendas de Veículos'!AP31*(1-'Frota Nacional 2026'!AP$21),0)</f>
        <v>0</v>
      </c>
      <c r="AQ29" s="10">
        <f>ROUND('Vendas de Veículos'!AQ31*(1-'Frota Nacional 2026'!AQ$21),0)</f>
        <v>0</v>
      </c>
      <c r="AR29" s="10">
        <f>ROUND('Vendas de Veículos'!AR31*(1-'Frota Nacional 2026'!AR$21),0)</f>
        <v>0</v>
      </c>
      <c r="AS29" s="10">
        <f>ROUND('Vendas de Veículos'!AS31*(1-'Frota Nacional 2026'!AS$21),0)</f>
        <v>0</v>
      </c>
      <c r="AT29" s="10">
        <f>ROUND('Vendas de Veículos'!AT31*(1-'Frota Nacional 2026'!AT$21),0)</f>
        <v>0</v>
      </c>
      <c r="AU29" s="10">
        <f>ROUND('Vendas de Veículos'!AU31*(1-'Frota Nacional 2026'!AU$21),0)</f>
        <v>0</v>
      </c>
      <c r="AV29" s="10">
        <f>ROUND('Vendas de Veículos'!AV31*(1-'Frota Nacional 2026'!AV$21),0)</f>
        <v>0</v>
      </c>
      <c r="AW29" s="10">
        <f>ROUND('Vendas de Veículos'!AW31*(1-'Frota Nacional 2026'!AW$21),0)</f>
        <v>0</v>
      </c>
      <c r="AX29" s="10">
        <f>ROUND('Vendas de Veículos'!AX31*(1-'Frota Nacional 2026'!AX$21),0)</f>
        <v>0</v>
      </c>
      <c r="AY29" s="10">
        <f>ROUND('Vendas de Veículos'!AY31*(1-'Frota Nacional 2026'!AY$21),0)</f>
        <v>0</v>
      </c>
      <c r="AZ29" s="10">
        <f>ROUND('Vendas de Veículos'!AZ31*(1-'Frota Nacional 2026'!AZ$21),0)</f>
        <v>11</v>
      </c>
      <c r="BA29" s="10">
        <f>ROUND('Vendas de Veículos'!BA31*(1-'Frota Nacional 2026'!BA$21),0)</f>
        <v>3</v>
      </c>
      <c r="BB29" s="10">
        <f>ROUND('Vendas de Veículos'!BB31*(1-'Frota Nacional 2026'!BB$21),0)</f>
        <v>2</v>
      </c>
      <c r="BC29" s="10">
        <f>ROUND('Vendas de Veículos'!BC31*(1-'Frota Nacional 2026'!BC$21),0)</f>
        <v>1</v>
      </c>
      <c r="BD29" s="10">
        <f>ROUND('Vendas de Veículos'!BD31*(1-'Frota Nacional 2026'!BD$21),0)</f>
        <v>10</v>
      </c>
      <c r="BE29" s="10">
        <f>ROUND('Vendas de Veículos'!BE31*(1-'Frota Nacional 2026'!BE$21),0)</f>
        <v>3</v>
      </c>
      <c r="BF29" s="10">
        <f>ROUND('Vendas de Veículos'!BF31*(1-'Frota Nacional 2026'!BF$21),0)</f>
        <v>3</v>
      </c>
      <c r="BG29" s="10">
        <f>ROUND('Vendas de Veículos'!BG31*(1-'Frota Nacional 2026'!BG$21),0)</f>
        <v>85</v>
      </c>
      <c r="BH29" s="10">
        <f>ROUND('Vendas de Veículos'!BH31*(1-'Frota Nacional 2026'!BH$21),0)</f>
        <v>109</v>
      </c>
      <c r="BI29" s="10">
        <f>ROUND('Vendas de Veículos'!BI31*(1-'Frota Nacional 2026'!BI$21),0)</f>
        <v>0</v>
      </c>
      <c r="BJ29" s="10">
        <f>ROUND('Vendas de Veículos'!BJ31*(1-'Frota Nacional 2026'!BJ$21),0)</f>
        <v>12</v>
      </c>
      <c r="BK29" s="10">
        <f>ROUND('Vendas de Veículos'!BK31*(1-'Frota Nacional 2026'!BK$21),0)</f>
        <v>14</v>
      </c>
      <c r="BL29" s="10">
        <f>ROUND('Vendas de Veículos'!BL31*(1-'Frota Nacional 2026'!BL$21),0)</f>
        <v>2</v>
      </c>
      <c r="BM29" s="10">
        <f>ROUND('Vendas de Veículos'!BM31*(1-'Frota Nacional 2026'!BM$21),0)</f>
        <v>4</v>
      </c>
      <c r="BN29" s="10">
        <f>ROUND('Vendas de Veículos'!BN31*(1-'Frota Nacional 2026'!BN$21),0)</f>
        <v>37</v>
      </c>
      <c r="BO29" s="10">
        <f>ROUND('Vendas de Veículos'!BO31*(1-'Frota Nacional 2026'!BO$21),0)</f>
        <v>18</v>
      </c>
      <c r="BP29" s="10">
        <f>ROUND('Vendas de Veículos'!BP31*(1-'Frota Nacional 2026'!BP$21),0)</f>
        <v>20</v>
      </c>
      <c r="BQ29" s="10">
        <f>ROUND('Vendas de Veículos'!BQ31*(1-'Frota Nacional 2026'!BQ$21),0)</f>
        <v>35</v>
      </c>
      <c r="BR29" s="10">
        <f>ROUND('Vendas de Veículos'!BR31*(1-'Frota Nacional 2026'!BR$21),0)</f>
        <v>257</v>
      </c>
      <c r="BS29" s="10">
        <f>ROUND('Vendas de Veículos'!BS31*(1-'Frota Nacional 2026'!BS$21),0)</f>
        <v>391</v>
      </c>
      <c r="BT29" s="10">
        <f>ROUND('Vendas de Veículos'!BT31*(1-'Frota Nacional 2026'!BT$21),0)</f>
        <v>543</v>
      </c>
      <c r="BU29" s="10">
        <f>ROUND('Vendas de Veículos'!BU31*(1-'Frota Nacional 2026'!BU$21),0)</f>
        <v>711</v>
      </c>
    </row>
    <row r="30" spans="2:73" x14ac:dyDescent="0.35">
      <c r="B30" s="15" t="s">
        <v>22</v>
      </c>
      <c r="C30" s="15" t="s">
        <v>21</v>
      </c>
      <c r="D30" s="11">
        <f>ROUND('Vendas de Veículos'!D32*(1-'Frota Nacional 2026'!D$21),0)</f>
        <v>0</v>
      </c>
      <c r="E30" s="11">
        <f>ROUND('Vendas de Veículos'!E32*(1-'Frota Nacional 2026'!E$21),0)</f>
        <v>0</v>
      </c>
      <c r="F30" s="11">
        <f>ROUND('Vendas de Veículos'!F32*(1-'Frota Nacional 2026'!F$21),0)</f>
        <v>0</v>
      </c>
      <c r="G30" s="11">
        <f>ROUND('Vendas de Veículos'!G32*(1-'Frota Nacional 2026'!G$21),0)</f>
        <v>0</v>
      </c>
      <c r="H30" s="11">
        <f>ROUND('Vendas de Veículos'!H32*(1-'Frota Nacional 2026'!H$21),0)</f>
        <v>0</v>
      </c>
      <c r="I30" s="11">
        <f>ROUND('Vendas de Veículos'!I32*(1-'Frota Nacional 2026'!I$21),0)</f>
        <v>0</v>
      </c>
      <c r="J30" s="11">
        <f>ROUND('Vendas de Veículos'!J32*(1-'Frota Nacional 2026'!J$21),0)</f>
        <v>0</v>
      </c>
      <c r="K30" s="11">
        <f>ROUND('Vendas de Veículos'!K32*(1-'Frota Nacional 2026'!K$21),0)</f>
        <v>0</v>
      </c>
      <c r="L30" s="11">
        <f>ROUND('Vendas de Veículos'!L32*(1-'Frota Nacional 2026'!L$21),0)</f>
        <v>0</v>
      </c>
      <c r="M30" s="11">
        <f>ROUND('Vendas de Veículos'!M32*(1-'Frota Nacional 2026'!M$21),0)</f>
        <v>0</v>
      </c>
      <c r="N30" s="11">
        <f>ROUND('Vendas de Veículos'!N32*(1-'Frota Nacional 2026'!N$21),0)</f>
        <v>0</v>
      </c>
      <c r="O30" s="11">
        <f>ROUND('Vendas de Veículos'!O32*(1-'Frota Nacional 2026'!O$21),0)</f>
        <v>0</v>
      </c>
      <c r="P30" s="11">
        <f>ROUND('Vendas de Veículos'!P32*(1-'Frota Nacional 2026'!P$21),0)</f>
        <v>0</v>
      </c>
      <c r="Q30" s="11">
        <f>ROUND('Vendas de Veículos'!Q32*(1-'Frota Nacional 2026'!Q$21),0)</f>
        <v>0</v>
      </c>
      <c r="R30" s="11">
        <f>ROUND('Vendas de Veículos'!R32*(1-'Frota Nacional 2026'!R$21),0)</f>
        <v>0</v>
      </c>
      <c r="S30" s="11">
        <f>ROUND('Vendas de Veículos'!S32*(1-'Frota Nacional 2026'!S$21),0)</f>
        <v>0</v>
      </c>
      <c r="T30" s="11">
        <f>ROUND('Vendas de Veículos'!T32*(1-'Frota Nacional 2026'!T$21),0)</f>
        <v>0</v>
      </c>
      <c r="U30" s="11">
        <f>ROUND('Vendas de Veículos'!U32*(1-'Frota Nacional 2026'!U$21),0)</f>
        <v>0</v>
      </c>
      <c r="V30" s="11">
        <f>ROUND('Vendas de Veículos'!V32*(1-'Frota Nacional 2026'!V$21),0)</f>
        <v>0</v>
      </c>
      <c r="W30" s="11">
        <f>ROUND('Vendas de Veículos'!W32*(1-'Frota Nacional 2026'!W$21),0)</f>
        <v>0</v>
      </c>
      <c r="X30" s="11">
        <f>ROUND('Vendas de Veículos'!X32*(1-'Frota Nacional 2026'!X$21),0)</f>
        <v>0</v>
      </c>
      <c r="Y30" s="11">
        <f>ROUND('Vendas de Veículos'!Y32*(1-'Frota Nacional 2026'!Y$21),0)</f>
        <v>0</v>
      </c>
      <c r="Z30" s="11">
        <f>ROUND('Vendas de Veículos'!Z32*(1-'Frota Nacional 2026'!Z$21),0)</f>
        <v>0</v>
      </c>
      <c r="AA30" s="11">
        <f>ROUND('Vendas de Veículos'!AA32*(1-'Frota Nacional 2026'!AA$21),0)</f>
        <v>0</v>
      </c>
      <c r="AB30" s="11">
        <f>ROUND('Vendas de Veículos'!AB32*(1-'Frota Nacional 2026'!AB$21),0)</f>
        <v>0</v>
      </c>
      <c r="AC30" s="11">
        <f>ROUND('Vendas de Veículos'!AC32*(1-'Frota Nacional 2026'!AC$21),0)</f>
        <v>0</v>
      </c>
      <c r="AD30" s="11">
        <f>ROUND('Vendas de Veículos'!AD32*(1-'Frota Nacional 2026'!AD$21),0)</f>
        <v>0</v>
      </c>
      <c r="AE30" s="11">
        <f>ROUND('Vendas de Veículos'!AE32*(1-'Frota Nacional 2026'!AE$21),0)</f>
        <v>0</v>
      </c>
      <c r="AF30" s="11">
        <f>ROUND('Vendas de Veículos'!AF32*(1-'Frota Nacional 2026'!AF$21),0)</f>
        <v>0</v>
      </c>
      <c r="AG30" s="11">
        <f>ROUND('Vendas de Veículos'!AG32*(1-'Frota Nacional 2026'!AG$21),0)</f>
        <v>0</v>
      </c>
      <c r="AH30" s="11">
        <f>ROUND('Vendas de Veículos'!AH32*(1-'Frota Nacional 2026'!AH$21),0)</f>
        <v>0</v>
      </c>
      <c r="AI30" s="11">
        <f>ROUND('Vendas de Veículos'!AI32*(1-'Frota Nacional 2026'!AI$21),0)</f>
        <v>0</v>
      </c>
      <c r="AJ30" s="11">
        <f>ROUND('Vendas de Veículos'!AJ32*(1-'Frota Nacional 2026'!AJ$21),0)</f>
        <v>0</v>
      </c>
      <c r="AK30" s="11">
        <f>ROUND('Vendas de Veículos'!AK32*(1-'Frota Nacional 2026'!AK$21),0)</f>
        <v>0</v>
      </c>
      <c r="AL30" s="11">
        <f>ROUND('Vendas de Veículos'!AL32*(1-'Frota Nacional 2026'!AL$21),0)</f>
        <v>0</v>
      </c>
      <c r="AM30" s="11">
        <f>ROUND('Vendas de Veículos'!AM32*(1-'Frota Nacional 2026'!AM$21),0)</f>
        <v>0</v>
      </c>
      <c r="AN30" s="11">
        <f>ROUND('Vendas de Veículos'!AN32*(1-'Frota Nacional 2026'!AN$21),0)</f>
        <v>0</v>
      </c>
      <c r="AO30" s="11">
        <f>ROUND('Vendas de Veículos'!AO32*(1-'Frota Nacional 2026'!AO$21),0)</f>
        <v>0</v>
      </c>
      <c r="AP30" s="11">
        <f>ROUND('Vendas de Veículos'!AP32*(1-'Frota Nacional 2026'!AP$21),0)</f>
        <v>0</v>
      </c>
      <c r="AQ30" s="11">
        <f>ROUND('Vendas de Veículos'!AQ32*(1-'Frota Nacional 2026'!AQ$21),0)</f>
        <v>0</v>
      </c>
      <c r="AR30" s="11">
        <f>ROUND('Vendas de Veículos'!AR32*(1-'Frota Nacional 2026'!AR$21),0)</f>
        <v>0</v>
      </c>
      <c r="AS30" s="11">
        <f>ROUND('Vendas de Veículos'!AS32*(1-'Frota Nacional 2026'!AS$21),0)</f>
        <v>0</v>
      </c>
      <c r="AT30" s="11">
        <f>ROUND('Vendas de Veículos'!AT32*(1-'Frota Nacional 2026'!AT$21),0)</f>
        <v>0</v>
      </c>
      <c r="AU30" s="11">
        <f>ROUND('Vendas de Veículos'!AU32*(1-'Frota Nacional 2026'!AU$21),0)</f>
        <v>0</v>
      </c>
      <c r="AV30" s="11">
        <f>ROUND('Vendas de Veículos'!AV32*(1-'Frota Nacional 2026'!AV$21),0)</f>
        <v>0</v>
      </c>
      <c r="AW30" s="11">
        <f>ROUND('Vendas de Veículos'!AW32*(1-'Frota Nacional 2026'!AW$21),0)</f>
        <v>0</v>
      </c>
      <c r="AX30" s="11">
        <f>ROUND('Vendas de Veículos'!AX32*(1-'Frota Nacional 2026'!AX$21),0)</f>
        <v>0</v>
      </c>
      <c r="AY30" s="11">
        <f>ROUND('Vendas de Veículos'!AY32*(1-'Frota Nacional 2026'!AY$21),0)</f>
        <v>0</v>
      </c>
      <c r="AZ30" s="11">
        <f>ROUND('Vendas de Veículos'!AZ32*(1-'Frota Nacional 2026'!AZ$21),0)</f>
        <v>4</v>
      </c>
      <c r="BA30" s="11">
        <f>ROUND('Vendas de Veículos'!BA32*(1-'Frota Nacional 2026'!BA$21),0)</f>
        <v>1</v>
      </c>
      <c r="BB30" s="11">
        <f>ROUND('Vendas de Veículos'!BB32*(1-'Frota Nacional 2026'!BB$21),0)</f>
        <v>2</v>
      </c>
      <c r="BC30" s="11">
        <f>ROUND('Vendas de Veículos'!BC32*(1-'Frota Nacional 2026'!BC$21),0)</f>
        <v>0</v>
      </c>
      <c r="BD30" s="11">
        <f>ROUND('Vendas de Veículos'!BD32*(1-'Frota Nacional 2026'!BD$21),0)</f>
        <v>2</v>
      </c>
      <c r="BE30" s="11">
        <f>ROUND('Vendas de Veículos'!BE32*(1-'Frota Nacional 2026'!BE$21),0)</f>
        <v>1</v>
      </c>
      <c r="BF30" s="11">
        <f>ROUND('Vendas de Veículos'!BF32*(1-'Frota Nacional 2026'!BF$21),0)</f>
        <v>0</v>
      </c>
      <c r="BG30" s="11">
        <f>ROUND('Vendas de Veículos'!BG32*(1-'Frota Nacional 2026'!BG$21),0)</f>
        <v>0</v>
      </c>
      <c r="BH30" s="11">
        <f>ROUND('Vendas de Veículos'!BH32*(1-'Frota Nacional 2026'!BH$21),0)</f>
        <v>0</v>
      </c>
      <c r="BI30" s="11">
        <f>ROUND('Vendas de Veículos'!BI32*(1-'Frota Nacional 2026'!BI$21),0)</f>
        <v>0</v>
      </c>
      <c r="BJ30" s="11">
        <f>ROUND('Vendas de Veículos'!BJ32*(1-'Frota Nacional 2026'!BJ$21),0)</f>
        <v>1</v>
      </c>
      <c r="BK30" s="11">
        <f>ROUND('Vendas de Veículos'!BK32*(1-'Frota Nacional 2026'!BK$21),0)</f>
        <v>2</v>
      </c>
      <c r="BL30" s="11">
        <f>ROUND('Vendas de Veículos'!BL32*(1-'Frota Nacional 2026'!BL$21),0)</f>
        <v>0</v>
      </c>
      <c r="BM30" s="11">
        <f>ROUND('Vendas de Veículos'!BM32*(1-'Frota Nacional 2026'!BM$21),0)</f>
        <v>0</v>
      </c>
      <c r="BN30" s="11">
        <f>ROUND('Vendas de Veículos'!BN32*(1-'Frota Nacional 2026'!BN$21),0)</f>
        <v>0</v>
      </c>
      <c r="BO30" s="11">
        <f>ROUND('Vendas de Veículos'!BO32*(1-'Frota Nacional 2026'!BO$21),0)</f>
        <v>0</v>
      </c>
      <c r="BP30" s="11">
        <f>ROUND('Vendas de Veículos'!BP32*(1-'Frota Nacional 2026'!BP$21),0)</f>
        <v>2</v>
      </c>
      <c r="BQ30" s="11">
        <f>ROUND('Vendas de Veículos'!BQ32*(1-'Frota Nacional 2026'!BQ$21),0)</f>
        <v>0</v>
      </c>
      <c r="BR30" s="11">
        <f>ROUND('Vendas de Veículos'!BR32*(1-'Frota Nacional 2026'!BR$21),0)</f>
        <v>0</v>
      </c>
      <c r="BS30" s="11">
        <f>ROUND('Vendas de Veículos'!BS32*(1-'Frota Nacional 2026'!BS$21),0)</f>
        <v>0</v>
      </c>
      <c r="BT30" s="11">
        <f>ROUND('Vendas de Veículos'!BT32*(1-'Frota Nacional 2026'!BT$21),0)</f>
        <v>0</v>
      </c>
      <c r="BU30" s="11">
        <f>ROUND('Vendas de Veículos'!BU32*(1-'Frota Nacional 2026'!BU$21),0)</f>
        <v>0</v>
      </c>
    </row>
    <row r="31" spans="2:73" x14ac:dyDescent="0.35">
      <c r="B31" s="15" t="s">
        <v>22</v>
      </c>
      <c r="C31" s="15" t="s">
        <v>19</v>
      </c>
      <c r="D31" s="11">
        <f>ROUND('Vendas de Veículos'!D33*(1-'Frota Nacional 2026'!D$21),0)</f>
        <v>31</v>
      </c>
      <c r="E31" s="11">
        <f>ROUND('Vendas de Veículos'!E33*(1-'Frota Nacional 2026'!E$21),0)</f>
        <v>59</v>
      </c>
      <c r="F31" s="11">
        <f>ROUND('Vendas de Veículos'!F33*(1-'Frota Nacional 2026'!F$21),0)</f>
        <v>6</v>
      </c>
      <c r="G31" s="11">
        <f>ROUND('Vendas de Veículos'!G33*(1-'Frota Nacional 2026'!G$21),0)</f>
        <v>73</v>
      </c>
      <c r="H31" s="11">
        <f>ROUND('Vendas de Veículos'!H33*(1-'Frota Nacional 2026'!H$21),0)</f>
        <v>7</v>
      </c>
      <c r="I31" s="11">
        <f>ROUND('Vendas de Veículos'!I33*(1-'Frota Nacional 2026'!I$21),0)</f>
        <v>81</v>
      </c>
      <c r="J31" s="11">
        <f>ROUND('Vendas de Veículos'!J33*(1-'Frota Nacional 2026'!J$21),0)</f>
        <v>64</v>
      </c>
      <c r="K31" s="11">
        <f>ROUND('Vendas de Veículos'!K33*(1-'Frota Nacional 2026'!K$21),0)</f>
        <v>77</v>
      </c>
      <c r="L31" s="11">
        <f>ROUND('Vendas de Veículos'!L33*(1-'Frota Nacional 2026'!L$21),0)</f>
        <v>97</v>
      </c>
      <c r="M31" s="11">
        <f>ROUND('Vendas de Veículos'!M33*(1-'Frota Nacional 2026'!M$21),0)</f>
        <v>131</v>
      </c>
      <c r="N31" s="11">
        <f>ROUND('Vendas de Veículos'!N33*(1-'Frota Nacional 2026'!N$21),0)</f>
        <v>188</v>
      </c>
      <c r="O31" s="11">
        <f>ROUND('Vendas de Veículos'!O33*(1-'Frota Nacional 2026'!O$21),0)</f>
        <v>302</v>
      </c>
      <c r="P31" s="11">
        <f>ROUND('Vendas de Veículos'!P33*(1-'Frota Nacional 2026'!P$21),0)</f>
        <v>265</v>
      </c>
      <c r="Q31" s="11">
        <f>ROUND('Vendas de Veículos'!Q33*(1-'Frota Nacional 2026'!Q$21),0)</f>
        <v>2</v>
      </c>
      <c r="R31" s="11">
        <f>ROUND('Vendas de Veículos'!R33*(1-'Frota Nacional 2026'!R$21),0)</f>
        <v>242</v>
      </c>
      <c r="S31" s="11">
        <f>ROUND('Vendas de Veículos'!S33*(1-'Frota Nacional 2026'!S$21),0)</f>
        <v>258</v>
      </c>
      <c r="T31" s="11">
        <f>ROUND('Vendas de Veículos'!T33*(1-'Frota Nacional 2026'!T$21),0)</f>
        <v>424</v>
      </c>
      <c r="U31" s="11">
        <f>ROUND('Vendas de Veículos'!U33*(1-'Frota Nacional 2026'!U$21),0)</f>
        <v>52</v>
      </c>
      <c r="V31" s="11">
        <f>ROUND('Vendas de Veículos'!V33*(1-'Frota Nacional 2026'!V$21),0)</f>
        <v>70</v>
      </c>
      <c r="W31" s="11">
        <f>ROUND('Vendas de Veículos'!W33*(1-'Frota Nacional 2026'!W$21),0)</f>
        <v>952</v>
      </c>
      <c r="X31" s="11">
        <f>ROUND('Vendas de Veículos'!X33*(1-'Frota Nacional 2026'!X$21),0)</f>
        <v>1135</v>
      </c>
      <c r="Y31" s="11">
        <f>ROUND('Vendas de Veículos'!Y33*(1-'Frota Nacional 2026'!Y$21),0)</f>
        <v>1221</v>
      </c>
      <c r="Z31" s="11">
        <f>ROUND('Vendas de Veículos'!Z33*(1-'Frota Nacional 2026'!Z$21),0)</f>
        <v>1291</v>
      </c>
      <c r="AA31" s="11">
        <f>ROUND('Vendas de Veículos'!AA33*(1-'Frota Nacional 2026'!AA$21),0)</f>
        <v>1406</v>
      </c>
      <c r="AB31" s="11">
        <f>ROUND('Vendas de Veículos'!AB33*(1-'Frota Nacional 2026'!AB$21),0)</f>
        <v>1216</v>
      </c>
      <c r="AC31" s="11">
        <f>ROUND('Vendas de Veículos'!AC33*(1-'Frota Nacional 2026'!AC$21),0)</f>
        <v>1159</v>
      </c>
      <c r="AD31" s="11">
        <f>ROUND('Vendas de Veículos'!AD33*(1-'Frota Nacional 2026'!AD$21),0)</f>
        <v>1030</v>
      </c>
      <c r="AE31" s="11">
        <f>ROUND('Vendas de Veículos'!AE33*(1-'Frota Nacional 2026'!AE$21),0)</f>
        <v>1017</v>
      </c>
      <c r="AF31" s="11">
        <f>ROUND('Vendas de Veículos'!AF33*(1-'Frota Nacional 2026'!AF$21),0)</f>
        <v>1317</v>
      </c>
      <c r="AG31" s="11">
        <f>ROUND('Vendas de Veículos'!AG33*(1-'Frota Nacional 2026'!AG$21),0)</f>
        <v>1698</v>
      </c>
      <c r="AH31" s="11">
        <f>ROUND('Vendas de Veículos'!AH33*(1-'Frota Nacional 2026'!AH$21),0)</f>
        <v>2181</v>
      </c>
      <c r="AI31" s="11">
        <f>ROUND('Vendas de Veículos'!AI33*(1-'Frota Nacional 2026'!AI$21),0)</f>
        <v>3040</v>
      </c>
      <c r="AJ31" s="11">
        <f>ROUND('Vendas de Veículos'!AJ33*(1-'Frota Nacional 2026'!AJ$21),0)</f>
        <v>2404</v>
      </c>
      <c r="AK31" s="11">
        <f>ROUND('Vendas de Veículos'!AK33*(1-'Frota Nacional 2026'!AK$21),0)</f>
        <v>2762</v>
      </c>
      <c r="AL31" s="11">
        <f>ROUND('Vendas de Veículos'!AL33*(1-'Frota Nacional 2026'!AL$21),0)</f>
        <v>4980</v>
      </c>
      <c r="AM31" s="11">
        <f>ROUND('Vendas de Veículos'!AM33*(1-'Frota Nacional 2026'!AM$21),0)</f>
        <v>4360</v>
      </c>
      <c r="AN31" s="11">
        <f>ROUND('Vendas de Veículos'!AN33*(1-'Frota Nacional 2026'!AN$21),0)</f>
        <v>3900</v>
      </c>
      <c r="AO31" s="11">
        <f>ROUND('Vendas de Veículos'!AO33*(1-'Frota Nacional 2026'!AO$21),0)</f>
        <v>4631</v>
      </c>
      <c r="AP31" s="11">
        <f>ROUND('Vendas de Veículos'!AP33*(1-'Frota Nacional 2026'!AP$21),0)</f>
        <v>6850</v>
      </c>
      <c r="AQ31" s="11">
        <f>ROUND('Vendas de Veículos'!AQ33*(1-'Frota Nacional 2026'!AQ$21),0)</f>
        <v>6554</v>
      </c>
      <c r="AR31" s="11">
        <f>ROUND('Vendas de Veículos'!AR33*(1-'Frota Nacional 2026'!AR$21),0)</f>
        <v>6710</v>
      </c>
      <c r="AS31" s="11">
        <f>ROUND('Vendas de Veículos'!AS33*(1-'Frota Nacional 2026'!AS$21),0)</f>
        <v>7591</v>
      </c>
      <c r="AT31" s="11">
        <f>ROUND('Vendas de Veículos'!AT33*(1-'Frota Nacional 2026'!AT$21),0)</f>
        <v>5475</v>
      </c>
      <c r="AU31" s="11">
        <f>ROUND('Vendas de Veículos'!AU33*(1-'Frota Nacional 2026'!AU$21),0)</f>
        <v>9056</v>
      </c>
      <c r="AV31" s="11">
        <f>ROUND('Vendas de Veículos'!AV33*(1-'Frota Nacional 2026'!AV$21),0)</f>
        <v>979</v>
      </c>
      <c r="AW31" s="11">
        <f>ROUND('Vendas de Veículos'!AW33*(1-'Frota Nacional 2026'!AW$21),0)</f>
        <v>1024</v>
      </c>
      <c r="AX31" s="11">
        <f>ROUND('Vendas de Veículos'!AX33*(1-'Frota Nacional 2026'!AX$21),0)</f>
        <v>11199</v>
      </c>
      <c r="AY31" s="11">
        <f>ROUND('Vendas de Veículos'!AY33*(1-'Frota Nacional 2026'!AY$21),0)</f>
        <v>11483</v>
      </c>
      <c r="AZ31" s="11">
        <f>ROUND('Vendas de Veículos'!AZ33*(1-'Frota Nacional 2026'!AZ$21),0)</f>
        <v>10807</v>
      </c>
      <c r="BA31" s="11">
        <f>ROUND('Vendas de Veículos'!BA33*(1-'Frota Nacional 2026'!BA$21),0)</f>
        <v>14426</v>
      </c>
      <c r="BB31" s="11">
        <f>ROUND('Vendas de Veículos'!BB33*(1-'Frota Nacional 2026'!BB$21),0)</f>
        <v>17672</v>
      </c>
      <c r="BC31" s="11">
        <f>ROUND('Vendas de Veículos'!BC33*(1-'Frota Nacional 2026'!BC$21),0)</f>
        <v>21534</v>
      </c>
      <c r="BD31" s="11">
        <f>ROUND('Vendas de Veículos'!BD33*(1-'Frota Nacional 2026'!BD$21),0)</f>
        <v>18687</v>
      </c>
      <c r="BE31" s="11">
        <f>ROUND('Vendas de Veículos'!BE33*(1-'Frota Nacional 2026'!BE$21),0)</f>
        <v>24232</v>
      </c>
      <c r="BF31" s="11">
        <f>ROUND('Vendas de Veículos'!BF33*(1-'Frota Nacional 2026'!BF$21),0)</f>
        <v>30385</v>
      </c>
      <c r="BG31" s="11">
        <f>ROUND('Vendas de Veículos'!BG33*(1-'Frota Nacional 2026'!BG$21),0)</f>
        <v>2580</v>
      </c>
      <c r="BH31" s="11">
        <f>ROUND('Vendas de Veículos'!BH33*(1-'Frota Nacional 2026'!BH$21),0)</f>
        <v>3018</v>
      </c>
      <c r="BI31" s="11">
        <f>ROUND('Vendas de Veículos'!BI33*(1-'Frota Nacional 2026'!BI$21),0)</f>
        <v>25758</v>
      </c>
      <c r="BJ31" s="11">
        <f>ROUND('Vendas de Veículos'!BJ33*(1-'Frota Nacional 2026'!BJ$21),0)</f>
        <v>15971</v>
      </c>
      <c r="BK31" s="11">
        <f>ROUND('Vendas de Veículos'!BK33*(1-'Frota Nacional 2026'!BK$21),0)</f>
        <v>10741</v>
      </c>
      <c r="BL31" s="11">
        <f>ROUND('Vendas de Veículos'!BL33*(1-'Frota Nacional 2026'!BL$21),0)</f>
        <v>11441</v>
      </c>
      <c r="BM31" s="11">
        <f>ROUND('Vendas de Veículos'!BM33*(1-'Frota Nacional 2026'!BM$21),0)</f>
        <v>14791</v>
      </c>
      <c r="BN31" s="11">
        <f>ROUND('Vendas de Veículos'!BN33*(1-'Frota Nacional 2026'!BN$21),0)</f>
        <v>20625</v>
      </c>
      <c r="BO31" s="11">
        <f>ROUND('Vendas de Veículos'!BO33*(1-'Frota Nacional 2026'!BO$21),0)</f>
        <v>13802</v>
      </c>
      <c r="BP31" s="11">
        <f>ROUND('Vendas de Veículos'!BP33*(1-'Frota Nacional 2026'!BP$21),0)</f>
        <v>1396</v>
      </c>
      <c r="BQ31" s="11">
        <f>ROUND('Vendas de Veículos'!BQ33*(1-'Frota Nacional 2026'!BQ$21),0)</f>
        <v>17264</v>
      </c>
      <c r="BR31" s="11">
        <f>ROUND('Vendas de Veículos'!BR33*(1-'Frota Nacional 2026'!BR$21),0)</f>
        <v>18451</v>
      </c>
      <c r="BS31" s="11">
        <f>ROUND('Vendas de Veículos'!BS33*(1-'Frota Nacional 2026'!BS$21),0)</f>
        <v>19833</v>
      </c>
      <c r="BT31" s="11">
        <f>ROUND('Vendas de Veículos'!BT33*(1-'Frota Nacional 2026'!BT$21),0)</f>
        <v>21311</v>
      </c>
      <c r="BU31" s="11">
        <f>ROUND('Vendas de Veículos'!BU33*(1-'Frota Nacional 2026'!BU$21),0)</f>
        <v>22897</v>
      </c>
    </row>
    <row r="32" spans="2:73" x14ac:dyDescent="0.35">
      <c r="B32" s="2"/>
      <c r="C32" s="3" t="s">
        <v>40</v>
      </c>
      <c r="D32" s="7">
        <f>EXP(-EXP($G$3+$I$3*($D$1-D4)))</f>
        <v>0.99954863116055381</v>
      </c>
      <c r="E32" s="7">
        <f t="shared" ref="E32:BP32" si="2">EXP(-EXP($G$3+$I$3*($D$1-E4)))</f>
        <v>0.99948237466478929</v>
      </c>
      <c r="F32" s="7">
        <f t="shared" si="2"/>
        <v>0.99940639525693675</v>
      </c>
      <c r="G32" s="7">
        <f t="shared" si="2"/>
        <v>0.99931926704348506</v>
      </c>
      <c r="H32" s="7">
        <f t="shared" si="2"/>
        <v>0.99921935530636385</v>
      </c>
      <c r="I32" s="7">
        <f t="shared" si="2"/>
        <v>0.99910478601066999</v>
      </c>
      <c r="J32" s="7">
        <f t="shared" si="2"/>
        <v>0.99897341088848524</v>
      </c>
      <c r="K32" s="7">
        <f t="shared" si="2"/>
        <v>0.9988227674659691</v>
      </c>
      <c r="L32" s="7">
        <f t="shared" si="2"/>
        <v>0.99865003331325297</v>
      </c>
      <c r="M32" s="7">
        <f t="shared" si="2"/>
        <v>0.99845197369778238</v>
      </c>
      <c r="N32" s="7">
        <f t="shared" si="2"/>
        <v>0.99822488171051615</v>
      </c>
      <c r="O32" s="7">
        <f t="shared" si="2"/>
        <v>0.99796450980966256</v>
      </c>
      <c r="P32" s="7">
        <f t="shared" si="2"/>
        <v>0.99766599158730629</v>
      </c>
      <c r="Q32" s="7">
        <f t="shared" si="2"/>
        <v>0.99732375240937732</v>
      </c>
      <c r="R32" s="7">
        <f t="shared" si="2"/>
        <v>0.99693140740815389</v>
      </c>
      <c r="S32" s="7">
        <f t="shared" si="2"/>
        <v>0.99648164511846049</v>
      </c>
      <c r="T32" s="7">
        <f t="shared" si="2"/>
        <v>0.99596609484402432</v>
      </c>
      <c r="U32" s="7">
        <f t="shared" si="2"/>
        <v>0.99537517562002886</v>
      </c>
      <c r="V32" s="7">
        <f t="shared" si="2"/>
        <v>0.99469792440381699</v>
      </c>
      <c r="W32" s="7">
        <f t="shared" si="2"/>
        <v>0.99392180088165549</v>
      </c>
      <c r="X32" s="7">
        <f t="shared" si="2"/>
        <v>0.99303246603143258</v>
      </c>
      <c r="Y32" s="7">
        <f t="shared" si="2"/>
        <v>0.99201353133813563</v>
      </c>
      <c r="Z32" s="7">
        <f t="shared" si="2"/>
        <v>0.99084627533411584</v>
      </c>
      <c r="AA32" s="7">
        <f t="shared" si="2"/>
        <v>0.98950932394817137</v>
      </c>
      <c r="AB32" s="7">
        <f t="shared" si="2"/>
        <v>0.98797829102238655</v>
      </c>
      <c r="AC32" s="7">
        <f t="shared" si="2"/>
        <v>0.98622537532904997</v>
      </c>
      <c r="AD32" s="7">
        <f t="shared" si="2"/>
        <v>0.98421891053992383</v>
      </c>
      <c r="AE32" s="7">
        <f t="shared" si="2"/>
        <v>0.98192286493078851</v>
      </c>
      <c r="AF32" s="7">
        <f t="shared" si="2"/>
        <v>0.97929628823019488</v>
      </c>
      <c r="AG32" s="7">
        <f t="shared" si="2"/>
        <v>0.97629270405320667</v>
      </c>
      <c r="AH32" s="7">
        <f t="shared" si="2"/>
        <v>0.97285944794128898</v>
      </c>
      <c r="AI32" s="7">
        <f t="shared" si="2"/>
        <v>0.96893695334056984</v>
      </c>
      <c r="AJ32" s="7">
        <f t="shared" si="2"/>
        <v>0.96445799112211872</v>
      </c>
      <c r="AK32" s="7">
        <f t="shared" si="2"/>
        <v>0.95934687276509312</v>
      </c>
      <c r="AL32" s="7">
        <f t="shared" si="2"/>
        <v>0.95351863343533205</v>
      </c>
      <c r="AM32" s="7">
        <f t="shared" si="2"/>
        <v>0.94687821931546456</v>
      </c>
      <c r="AN32" s="7">
        <f t="shared" si="2"/>
        <v>0.93931971416360571</v>
      </c>
      <c r="AO32" s="7">
        <f t="shared" si="2"/>
        <v>0.93072565374119087</v>
      </c>
      <c r="AP32" s="7">
        <f t="shared" si="2"/>
        <v>0.92096649403535658</v>
      </c>
      <c r="AQ32" s="7">
        <f t="shared" si="2"/>
        <v>0.90990032066991677</v>
      </c>
      <c r="AR32" s="7">
        <f t="shared" si="2"/>
        <v>0.89737291300825173</v>
      </c>
      <c r="AS32" s="7">
        <f t="shared" si="2"/>
        <v>0.88321830740738239</v>
      </c>
      <c r="AT32" s="7">
        <f t="shared" si="2"/>
        <v>0.86726003961592757</v>
      </c>
      <c r="AU32" s="7">
        <f t="shared" si="2"/>
        <v>0.84931328534446748</v>
      </c>
      <c r="AV32" s="7">
        <f t="shared" si="2"/>
        <v>0.82918815822840697</v>
      </c>
      <c r="AW32" s="7">
        <f t="shared" si="2"/>
        <v>0.80669446150818402</v>
      </c>
      <c r="AX32" s="7">
        <f t="shared" si="2"/>
        <v>0.78164821684245012</v>
      </c>
      <c r="AY32" s="7">
        <f t="shared" si="2"/>
        <v>0.75388030021795338</v>
      </c>
      <c r="AZ32" s="7">
        <f t="shared" si="2"/>
        <v>0.7232474858644018</v>
      </c>
      <c r="BA32" s="7">
        <f t="shared" si="2"/>
        <v>0.68964611413565224</v>
      </c>
      <c r="BB32" s="7">
        <f t="shared" si="2"/>
        <v>0.65302843296223179</v>
      </c>
      <c r="BC32" s="7">
        <f t="shared" si="2"/>
        <v>0.61342138540010138</v>
      </c>
      <c r="BD32" s="7">
        <f t="shared" si="2"/>
        <v>0.57094719884623257</v>
      </c>
      <c r="BE32" s="7">
        <f t="shared" si="2"/>
        <v>0.52584455356868054</v>
      </c>
      <c r="BF32" s="7">
        <f t="shared" si="2"/>
        <v>0.47848836957560087</v>
      </c>
      <c r="BG32" s="7">
        <f t="shared" si="2"/>
        <v>0.42940539280525503</v>
      </c>
      <c r="BH32" s="7">
        <f t="shared" si="2"/>
        <v>0.37928189159250653</v>
      </c>
      <c r="BI32" s="7">
        <f t="shared" si="2"/>
        <v>0.32895909195614254</v>
      </c>
      <c r="BJ32" s="7">
        <f t="shared" si="2"/>
        <v>0.2794117931754857</v>
      </c>
      <c r="BK32" s="7">
        <f t="shared" si="2"/>
        <v>0.23170631579006803</v>
      </c>
      <c r="BL32" s="7">
        <f t="shared" si="2"/>
        <v>0.18693596978845631</v>
      </c>
      <c r="BM32" s="7">
        <f t="shared" si="2"/>
        <v>0.14613588994476942</v>
      </c>
      <c r="BN32" s="7">
        <f t="shared" si="2"/>
        <v>0.11018429293770678</v>
      </c>
      <c r="BO32" s="7">
        <f t="shared" si="2"/>
        <v>7.9703225387389706E-2</v>
      </c>
      <c r="BP32" s="7">
        <f t="shared" si="2"/>
        <v>5.4977075811719761E-2</v>
      </c>
      <c r="BQ32" s="7">
        <f>EXP(-EXP($G$3+$I$3*($D$1-BQ4)))</f>
        <v>3.5909126302346613E-2</v>
      </c>
      <c r="BR32" s="7">
        <f>EXP(-EXP($G$3+$I$3*($D$1-BR4)))</f>
        <v>2.203272632438022E-2</v>
      </c>
      <c r="BS32" s="7">
        <f>EXP(-EXP($G$3+$I$3*($D$1-BS4)))</f>
        <v>1.2582994808545227E-2</v>
      </c>
      <c r="BT32" s="7">
        <f>EXP(-EXP($G$3+$I$3*($D$1-BT4)))</f>
        <v>6.618793365645346E-3</v>
      </c>
      <c r="BU32" s="7">
        <f>EXP(-EXP($G$3+$I$3*($D$1-BU4)))</f>
        <v>3.168165149053243E-3</v>
      </c>
    </row>
    <row r="33" spans="2:73" x14ac:dyDescent="0.35">
      <c r="B33" s="24" t="s">
        <v>36</v>
      </c>
      <c r="C33" s="24" t="s">
        <v>37</v>
      </c>
      <c r="D33" s="25">
        <f>ROUND('Vendas de Veículos'!D35*(1-'Frota Nacional 2026'!D$32),0)</f>
        <v>0</v>
      </c>
      <c r="E33" s="25">
        <f>ROUND('Vendas de Veículos'!E35*(1-'Frota Nacional 2026'!E$32),0)</f>
        <v>0</v>
      </c>
      <c r="F33" s="25">
        <f>ROUND('Vendas de Veículos'!F35*(1-'Frota Nacional 2026'!F$32),0)</f>
        <v>0</v>
      </c>
      <c r="G33" s="25">
        <f>ROUND('Vendas de Veículos'!G35*(1-'Frota Nacional 2026'!G$32),0)</f>
        <v>0</v>
      </c>
      <c r="H33" s="25">
        <f>ROUND('Vendas de Veículos'!H35*(1-'Frota Nacional 2026'!H$32),0)</f>
        <v>0</v>
      </c>
      <c r="I33" s="25">
        <f>ROUND('Vendas de Veículos'!I35*(1-'Frota Nacional 2026'!I$32),0)</f>
        <v>0</v>
      </c>
      <c r="J33" s="25">
        <f>ROUND('Vendas de Veículos'!J35*(1-'Frota Nacional 2026'!J$32),0)</f>
        <v>0</v>
      </c>
      <c r="K33" s="25">
        <f>ROUND('Vendas de Veículos'!K35*(1-'Frota Nacional 2026'!K$32),0)</f>
        <v>0</v>
      </c>
      <c r="L33" s="25">
        <f>ROUND('Vendas de Veículos'!L35*(1-'Frota Nacional 2026'!L$32),0)</f>
        <v>0</v>
      </c>
      <c r="M33" s="25">
        <f>ROUND('Vendas de Veículos'!M35*(1-'Frota Nacional 2026'!M$32),0)</f>
        <v>0</v>
      </c>
      <c r="N33" s="25">
        <f>ROUND('Vendas de Veículos'!N35*(1-'Frota Nacional 2026'!N$32),0)</f>
        <v>0</v>
      </c>
      <c r="O33" s="25">
        <f>ROUND('Vendas de Veículos'!O35*(1-'Frota Nacional 2026'!O$32),0)</f>
        <v>0</v>
      </c>
      <c r="P33" s="25">
        <f>ROUND('Vendas de Veículos'!P35*(1-'Frota Nacional 2026'!P$32),0)</f>
        <v>0</v>
      </c>
      <c r="Q33" s="25">
        <f>ROUND('Vendas de Veículos'!Q35*(1-'Frota Nacional 2026'!Q$32),0)</f>
        <v>0</v>
      </c>
      <c r="R33" s="25">
        <f>ROUND('Vendas de Veículos'!R35*(1-'Frota Nacional 2026'!R$32),0)</f>
        <v>0</v>
      </c>
      <c r="S33" s="25">
        <f>ROUND('Vendas de Veículos'!S35*(1-'Frota Nacional 2026'!S$32),0)</f>
        <v>0</v>
      </c>
      <c r="T33" s="25">
        <f>ROUND('Vendas de Veículos'!T35*(1-'Frota Nacional 2026'!T$32),0)</f>
        <v>0</v>
      </c>
      <c r="U33" s="25">
        <f>ROUND('Vendas de Veículos'!U35*(1-'Frota Nacional 2026'!U$32),0)</f>
        <v>0</v>
      </c>
      <c r="V33" s="25">
        <f>ROUND('Vendas de Veículos'!V35*(1-'Frota Nacional 2026'!V$32),0)</f>
        <v>0</v>
      </c>
      <c r="W33" s="25">
        <f>ROUND('Vendas de Veículos'!W35*(1-'Frota Nacional 2026'!W$32),0)</f>
        <v>15</v>
      </c>
      <c r="X33" s="25">
        <f>ROUND('Vendas de Veículos'!X35*(1-'Frota Nacional 2026'!X$32),0)</f>
        <v>207</v>
      </c>
      <c r="Y33" s="25">
        <f>ROUND('Vendas de Veículos'!Y35*(1-'Frota Nacional 2026'!Y$32),0)</f>
        <v>258</v>
      </c>
      <c r="Z33" s="25">
        <f>ROUND('Vendas de Veículos'!Z35*(1-'Frota Nacional 2026'!Z$32),0)</f>
        <v>479</v>
      </c>
      <c r="AA33" s="25">
        <f>ROUND('Vendas de Veículos'!AA35*(1-'Frota Nacional 2026'!AA$32),0)</f>
        <v>822</v>
      </c>
      <c r="AB33" s="25">
        <f>ROUND('Vendas de Veículos'!AB35*(1-'Frota Nacional 2026'!AB$32),0)</f>
        <v>1378</v>
      </c>
      <c r="AC33" s="25">
        <f>ROUND('Vendas de Veículos'!AC35*(1-'Frota Nacional 2026'!AC$32),0)</f>
        <v>2287</v>
      </c>
      <c r="AD33" s="25">
        <f>ROUND('Vendas de Veículos'!AD35*(1-'Frota Nacional 2026'!AD$32),0)</f>
        <v>2975</v>
      </c>
      <c r="AE33" s="25">
        <f>ROUND('Vendas de Veículos'!AE35*(1-'Frota Nacional 2026'!AE$32),0)</f>
        <v>2346</v>
      </c>
      <c r="AF33" s="25">
        <f>ROUND('Vendas de Veículos'!AF35*(1-'Frota Nacional 2026'!AF$32),0)</f>
        <v>2413</v>
      </c>
      <c r="AG33" s="25">
        <f>ROUND('Vendas de Veículos'!AG35*(1-'Frota Nacional 2026'!AG$32),0)</f>
        <v>2729</v>
      </c>
      <c r="AH33" s="25">
        <f>ROUND('Vendas de Veículos'!AH35*(1-'Frota Nacional 2026'!AH$32),0)</f>
        <v>3566</v>
      </c>
      <c r="AI33" s="25">
        <f>ROUND('Vendas de Veículos'!AI35*(1-'Frota Nacional 2026'!AI$32),0)</f>
        <v>4276</v>
      </c>
      <c r="AJ33" s="25">
        <f>ROUND('Vendas de Veículos'!AJ35*(1-'Frota Nacional 2026'!AJ$32),0)</f>
        <v>4998</v>
      </c>
      <c r="AK33" s="25">
        <f>ROUND('Vendas de Veículos'!AK35*(1-'Frota Nacional 2026'!AK$32),0)</f>
        <v>5010</v>
      </c>
      <c r="AL33" s="25">
        <f>ROUND('Vendas de Veículos'!AL35*(1-'Frota Nacional 2026'!AL$32),0)</f>
        <v>4467</v>
      </c>
      <c r="AM33" s="25">
        <f>ROUND('Vendas de Veículos'!AM35*(1-'Frota Nacional 2026'!AM$32),0)</f>
        <v>6649</v>
      </c>
      <c r="AN33" s="25">
        <f>ROUND('Vendas de Veículos'!AN35*(1-'Frota Nacional 2026'!AN$32),0)</f>
        <v>4186</v>
      </c>
      <c r="AO33" s="25">
        <f>ROUND('Vendas de Veículos'!AO35*(1-'Frota Nacional 2026'!AO$32),0)</f>
        <v>8806</v>
      </c>
      <c r="AP33" s="25">
        <f>ROUND('Vendas de Veículos'!AP35*(1-'Frota Nacional 2026'!AP$32),0)</f>
        <v>16451</v>
      </c>
      <c r="AQ33" s="25">
        <f>ROUND('Vendas de Veículos'!AQ35*(1-'Frota Nacional 2026'!AQ$32),0)</f>
        <v>26055</v>
      </c>
      <c r="AR33" s="25">
        <f>ROUND('Vendas de Veículos'!AR35*(1-'Frota Nacional 2026'!AR$32),0)</f>
        <v>37993</v>
      </c>
      <c r="AS33" s="25">
        <f>ROUND('Vendas de Veículos'!AS35*(1-'Frota Nacional 2026'!AS$32),0)</f>
        <v>52696</v>
      </c>
      <c r="AT33" s="25">
        <f>ROUND('Vendas de Veículos'!AT35*(1-'Frota Nacional 2026'!AT$32),0)</f>
        <v>71238</v>
      </c>
      <c r="AU33" s="25">
        <f>ROUND('Vendas de Veículos'!AU35*(1-'Frota Nacional 2026'!AU$32),0)</f>
        <v>93744</v>
      </c>
      <c r="AV33" s="25">
        <f>ROUND('Vendas de Veículos'!AV35*(1-'Frota Nacional 2026'!AV$32),0)</f>
        <v>120858</v>
      </c>
      <c r="AW33" s="25">
        <f>ROUND('Vendas de Veículos'!AW35*(1-'Frota Nacional 2026'!AW$32),0)</f>
        <v>153289</v>
      </c>
      <c r="AX33" s="25">
        <f>ROUND('Vendas de Veículos'!AX35*(1-'Frota Nacional 2026'!AX$32),0)</f>
        <v>180220</v>
      </c>
      <c r="AY33" s="25">
        <f>ROUND('Vendas de Veículos'!AY35*(1-'Frota Nacional 2026'!AY$32),0)</f>
        <v>216120</v>
      </c>
      <c r="AZ33" s="25">
        <f>ROUND('Vendas de Veículos'!AZ35*(1-'Frota Nacional 2026'!AZ$32),0)</f>
        <v>278726</v>
      </c>
      <c r="BA33" s="25">
        <f>ROUND('Vendas de Veículos'!BA35*(1-'Frota Nacional 2026'!BA$32),0)</f>
        <v>394200</v>
      </c>
      <c r="BB33" s="25">
        <f>ROUND('Vendas de Veículos'!BB35*(1-'Frota Nacional 2026'!BB$32),0)</f>
        <v>587949</v>
      </c>
      <c r="BC33" s="25">
        <f>ROUND('Vendas de Veículos'!BC35*(1-'Frota Nacional 2026'!BC$32),0)</f>
        <v>744380</v>
      </c>
      <c r="BD33" s="25">
        <f>ROUND('Vendas de Veículos'!BD35*(1-'Frota Nacional 2026'!BD$32),0)</f>
        <v>690624</v>
      </c>
      <c r="BE33" s="25">
        <f>ROUND('Vendas de Veículos'!BE35*(1-'Frota Nacional 2026'!BE$32),0)</f>
        <v>855614</v>
      </c>
      <c r="BF33" s="25">
        <f>ROUND('Vendas de Veículos'!BF35*(1-'Frota Nacional 2026'!BF$32),0)</f>
        <v>1012016</v>
      </c>
      <c r="BG33" s="25">
        <f>ROUND('Vendas de Veículos'!BG35*(1-'Frota Nacional 2026'!BG$32),0)</f>
        <v>934288</v>
      </c>
      <c r="BH33" s="25">
        <f>ROUND('Vendas de Veículos'!BH35*(1-'Frota Nacional 2026'!BH$32),0)</f>
        <v>940742</v>
      </c>
      <c r="BI33" s="25">
        <f>ROUND('Vendas de Veículos'!BI35*(1-'Frota Nacional 2026'!BI$32),0)</f>
        <v>959348</v>
      </c>
      <c r="BJ33" s="25">
        <f>ROUND('Vendas de Veículos'!BJ35*(1-'Frota Nacional 2026'!BJ$32),0)</f>
        <v>882430</v>
      </c>
      <c r="BK33" s="25">
        <f>ROUND('Vendas de Veículos'!BK35*(1-'Frota Nacional 2026'!BK$32),0)</f>
        <v>691305</v>
      </c>
      <c r="BL33" s="25">
        <f>ROUND('Vendas de Veículos'!BL35*(1-'Frota Nacional 2026'!BL$32),0)</f>
        <v>691928</v>
      </c>
      <c r="BM33" s="25">
        <f>ROUND('Vendas de Veículos'!BM35*(1-'Frota Nacional 2026'!BM$32),0)</f>
        <v>802724</v>
      </c>
      <c r="BN33" s="25">
        <f>ROUND('Vendas de Veículos'!BN35*(1-'Frota Nacional 2026'!BN$32),0)</f>
        <v>958540</v>
      </c>
      <c r="BO33" s="25">
        <f>ROUND('Vendas de Veículos'!BO35*(1-'Frota Nacional 2026'!BO$32),0)</f>
        <v>842216</v>
      </c>
      <c r="BP33" s="25">
        <f>ROUND('Vendas de Veículos'!BP35*(1-'Frota Nacional 2026'!BP$32),0)</f>
        <v>1093180</v>
      </c>
      <c r="BQ33" s="25">
        <f>ROUND('Vendas de Veículos'!BQ35*(1-'Frota Nacional 2026'!BQ$32),0)</f>
        <v>1313035</v>
      </c>
      <c r="BR33" s="25">
        <f>ROUND('Vendas de Veículos'!BR35*(1-'Frota Nacional 2026'!BR$32),0)</f>
        <v>1371892</v>
      </c>
      <c r="BS33" s="25">
        <f>ROUND('Vendas de Veículos'!BS35*(1-'Frota Nacional 2026'!BS$32),0)</f>
        <v>1426702</v>
      </c>
      <c r="BT33" s="25">
        <f>ROUND('Vendas de Veículos'!BT35*(1-'Frota Nacional 2026'!BT$32),0)</f>
        <v>1478379</v>
      </c>
      <c r="BU33" s="25">
        <f>ROUND('Vendas de Veículos'!BU35*(1-'Frota Nacional 2026'!BU$32),0)</f>
        <v>1528020</v>
      </c>
    </row>
    <row r="34" spans="2:73" x14ac:dyDescent="0.35">
      <c r="B34" s="24" t="s">
        <v>36</v>
      </c>
      <c r="C34" s="24" t="s">
        <v>10</v>
      </c>
      <c r="D34" s="26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>
        <f>ROUND('Vendas de Veículos'!W36*(1-'Frota Nacional 2026'!W$32),0)</f>
        <v>15</v>
      </c>
      <c r="X34" s="25">
        <f>ROUND('Vendas de Veículos'!X36*(1-'Frota Nacional 2026'!X$32),0)</f>
        <v>207</v>
      </c>
      <c r="Y34" s="25">
        <f>ROUND('Vendas de Veículos'!Y36*(1-'Frota Nacional 2026'!Y$32),0)</f>
        <v>258</v>
      </c>
      <c r="Z34" s="25">
        <f>ROUND('Vendas de Veículos'!Z36*(1-'Frota Nacional 2026'!Z$32),0)</f>
        <v>479</v>
      </c>
      <c r="AA34" s="25">
        <f>ROUND('Vendas de Veículos'!AA36*(1-'Frota Nacional 2026'!AA$32),0)</f>
        <v>822</v>
      </c>
      <c r="AB34" s="25">
        <f>ROUND('Vendas de Veículos'!AB36*(1-'Frota Nacional 2026'!AB$32),0)</f>
        <v>1378</v>
      </c>
      <c r="AC34" s="25">
        <f>ROUND('Vendas de Veículos'!AC36*(1-'Frota Nacional 2026'!AC$32),0)</f>
        <v>2287</v>
      </c>
      <c r="AD34" s="25">
        <f>ROUND('Vendas de Veículos'!AD36*(1-'Frota Nacional 2026'!AD$32),0)</f>
        <v>2975</v>
      </c>
      <c r="AE34" s="25">
        <f>ROUND('Vendas de Veículos'!AE36*(1-'Frota Nacional 2026'!AE$32),0)</f>
        <v>2346</v>
      </c>
      <c r="AF34" s="25">
        <f>ROUND('Vendas de Veículos'!AF36*(1-'Frota Nacional 2026'!AF$32),0)</f>
        <v>2413</v>
      </c>
      <c r="AG34" s="25">
        <f>ROUND('Vendas de Veículos'!AG36*(1-'Frota Nacional 2026'!AG$32),0)</f>
        <v>2729</v>
      </c>
      <c r="AH34" s="25">
        <f>ROUND('Vendas de Veículos'!AH36*(1-'Frota Nacional 2026'!AH$32),0)</f>
        <v>3566</v>
      </c>
      <c r="AI34" s="25">
        <f>ROUND('Vendas de Veículos'!AI36*(1-'Frota Nacional 2026'!AI$32),0)</f>
        <v>4276</v>
      </c>
      <c r="AJ34" s="25">
        <f>ROUND('Vendas de Veículos'!AJ36*(1-'Frota Nacional 2026'!AJ$32),0)</f>
        <v>4998</v>
      </c>
      <c r="AK34" s="25">
        <f>ROUND('Vendas de Veículos'!AK36*(1-'Frota Nacional 2026'!AK$32),0)</f>
        <v>5010</v>
      </c>
      <c r="AL34" s="25">
        <f>ROUND('Vendas de Veículos'!AL36*(1-'Frota Nacional 2026'!AL$32),0)</f>
        <v>4467</v>
      </c>
      <c r="AM34" s="25">
        <f>ROUND('Vendas de Veículos'!AM36*(1-'Frota Nacional 2026'!AM$32),0)</f>
        <v>6649</v>
      </c>
      <c r="AN34" s="25">
        <f>ROUND('Vendas de Veículos'!AN36*(1-'Frota Nacional 2026'!AN$32),0)</f>
        <v>4186</v>
      </c>
      <c r="AO34" s="25">
        <f>ROUND('Vendas de Veículos'!AO36*(1-'Frota Nacional 2026'!AO$32),0)</f>
        <v>8806</v>
      </c>
      <c r="AP34" s="25">
        <f>ROUND('Vendas de Veículos'!AP36*(1-'Frota Nacional 2026'!AP$32),0)</f>
        <v>16451</v>
      </c>
      <c r="AQ34" s="25">
        <f>ROUND('Vendas de Veículos'!AQ36*(1-'Frota Nacional 2026'!AQ$32),0)</f>
        <v>26055</v>
      </c>
      <c r="AR34" s="25">
        <f>ROUND('Vendas de Veículos'!AR36*(1-'Frota Nacional 2026'!AR$32),0)</f>
        <v>37993</v>
      </c>
      <c r="AS34" s="25">
        <f>ROUND('Vendas de Veículos'!AS36*(1-'Frota Nacional 2026'!AS$32),0)</f>
        <v>52696</v>
      </c>
      <c r="AT34" s="25">
        <f>ROUND('Vendas de Veículos'!AT36*(1-'Frota Nacional 2026'!AT$32),0)</f>
        <v>71238</v>
      </c>
      <c r="AU34" s="25">
        <f>ROUND('Vendas de Veículos'!AU36*(1-'Frota Nacional 2026'!AU$32),0)</f>
        <v>93744</v>
      </c>
      <c r="AV34" s="25">
        <f>ROUND('Vendas de Veículos'!AV36*(1-'Frota Nacional 2026'!AV$32),0)</f>
        <v>120858</v>
      </c>
      <c r="AW34" s="25">
        <f>ROUND('Vendas de Veículos'!AW36*(1-'Frota Nacional 2026'!AW$32),0)</f>
        <v>153289</v>
      </c>
      <c r="AX34" s="25">
        <f>ROUND('Vendas de Veículos'!AX36*(1-'Frota Nacional 2026'!AX$32),0)</f>
        <v>180220</v>
      </c>
      <c r="AY34" s="25">
        <f>ROUND('Vendas de Veículos'!AY36*(1-'Frota Nacional 2026'!AY$32),0)</f>
        <v>216120</v>
      </c>
      <c r="AZ34" s="25">
        <f>ROUND('Vendas de Veículos'!AZ36*(1-'Frota Nacional 2026'!AZ$32),0)</f>
        <v>278726</v>
      </c>
      <c r="BA34" s="25">
        <f>ROUND('Vendas de Veículos'!BA36*(1-'Frota Nacional 2026'!BA$32),0)</f>
        <v>394200</v>
      </c>
      <c r="BB34" s="25">
        <f>ROUND('Vendas de Veículos'!BB36*(1-'Frota Nacional 2026'!BB$32),0)</f>
        <v>587949</v>
      </c>
      <c r="BC34" s="25">
        <f>ROUND('Vendas de Veículos'!BC36*(1-'Frota Nacional 2026'!BC$32),0)</f>
        <v>744380</v>
      </c>
      <c r="BD34" s="25">
        <f>ROUND('Vendas de Veículos'!BD36*(1-'Frota Nacional 2026'!BD$32),0)</f>
        <v>621562</v>
      </c>
      <c r="BE34" s="25">
        <f>ROUND('Vendas de Veículos'!BE36*(1-'Frota Nacional 2026'!BE$32),0)</f>
        <v>684491</v>
      </c>
      <c r="BF34" s="25">
        <f>ROUND('Vendas de Veículos'!BF36*(1-'Frota Nacional 2026'!BF$32),0)</f>
        <v>708411</v>
      </c>
      <c r="BG34" s="25">
        <f>ROUND('Vendas de Veículos'!BG36*(1-'Frota Nacional 2026'!BG$32),0)</f>
        <v>560573</v>
      </c>
      <c r="BH34" s="25">
        <f>ROUND('Vendas de Veículos'!BH36*(1-'Frota Nacional 2026'!BH$32),0)</f>
        <v>443778</v>
      </c>
      <c r="BI34" s="25">
        <f>ROUND('Vendas de Veículos'!BI36*(1-'Frota Nacional 2026'!BI$32),0)</f>
        <v>452555</v>
      </c>
      <c r="BJ34" s="25">
        <f>ROUND('Vendas de Veículos'!BJ36*(1-'Frota Nacional 2026'!BJ$32),0)</f>
        <v>416094</v>
      </c>
      <c r="BK34" s="25">
        <f>ROUND('Vendas de Veículos'!BK36*(1-'Frota Nacional 2026'!BK$32),0)</f>
        <v>325834</v>
      </c>
      <c r="BL34" s="25">
        <f>ROUND('Vendas de Veículos'!BL36*(1-'Frota Nacional 2026'!BL$32),0)</f>
        <v>326405</v>
      </c>
      <c r="BM34" s="25">
        <f>ROUND('Vendas de Veículos'!BM36*(1-'Frota Nacional 2026'!BM$32),0)</f>
        <v>377352</v>
      </c>
      <c r="BN34" s="25">
        <f>ROUND('Vendas de Veículos'!BN36*(1-'Frota Nacional 2026'!BN$32),0)</f>
        <v>431343</v>
      </c>
      <c r="BO34" s="25">
        <f>ROUND('Vendas de Veículos'!BO36*(1-'Frota Nacional 2026'!BO$32),0)</f>
        <v>353731</v>
      </c>
      <c r="BP34" s="25">
        <f>ROUND('Vendas de Veículos'!BP36*(1-'Frota Nacional 2026'!BP$32),0)</f>
        <v>419831</v>
      </c>
      <c r="BQ34" s="25">
        <f>ROUND('Vendas de Veículos'!BQ36*(1-'Frota Nacional 2026'!BQ$32),0)</f>
        <v>504265</v>
      </c>
      <c r="BR34" s="25">
        <f>ROUND('Vendas de Veículos'!BR36*(1-'Frota Nacional 2026'!BR$32),0)</f>
        <v>524063</v>
      </c>
      <c r="BS34" s="25">
        <f>ROUND('Vendas de Veículos'!BS36*(1-'Frota Nacional 2026'!BS$32),0)</f>
        <v>543574</v>
      </c>
      <c r="BT34" s="25">
        <f>ROUND('Vendas de Veículos'!BT36*(1-'Frota Nacional 2026'!BT$32),0)</f>
        <v>561784</v>
      </c>
      <c r="BU34" s="25">
        <f>ROUND('Vendas de Veículos'!BU36*(1-'Frota Nacional 2026'!BU$32),0)</f>
        <v>580648</v>
      </c>
    </row>
    <row r="35" spans="2:73" x14ac:dyDescent="0.35">
      <c r="B35" s="24" t="s">
        <v>36</v>
      </c>
      <c r="C35" s="24" t="s">
        <v>38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>
        <f>ROUND('Vendas de Veículos'!W37*(1-'Frota Nacional 2026'!W$32),0)</f>
        <v>0</v>
      </c>
      <c r="X35" s="25">
        <f>ROUND('Vendas de Veículos'!X37*(1-'Frota Nacional 2026'!X$32),0)</f>
        <v>0</v>
      </c>
      <c r="Y35" s="25">
        <f>ROUND('Vendas de Veículos'!Y37*(1-'Frota Nacional 2026'!Y$32),0)</f>
        <v>0</v>
      </c>
      <c r="Z35" s="25">
        <f>ROUND('Vendas de Veículos'!Z37*(1-'Frota Nacional 2026'!Z$32),0)</f>
        <v>0</v>
      </c>
      <c r="AA35" s="25">
        <f>ROUND('Vendas de Veículos'!AA37*(1-'Frota Nacional 2026'!AA$32),0)</f>
        <v>0</v>
      </c>
      <c r="AB35" s="25">
        <f>ROUND('Vendas de Veículos'!AB37*(1-'Frota Nacional 2026'!AB$32),0)</f>
        <v>0</v>
      </c>
      <c r="AC35" s="25">
        <f>ROUND('Vendas de Veículos'!AC37*(1-'Frota Nacional 2026'!AC$32),0)</f>
        <v>0</v>
      </c>
      <c r="AD35" s="25">
        <f>ROUND('Vendas de Veículos'!AD37*(1-'Frota Nacional 2026'!AD$32),0)</f>
        <v>0</v>
      </c>
      <c r="AE35" s="25">
        <f>ROUND('Vendas de Veículos'!AE37*(1-'Frota Nacional 2026'!AE$32),0)</f>
        <v>0</v>
      </c>
      <c r="AF35" s="25">
        <f>ROUND('Vendas de Veículos'!AF37*(1-'Frota Nacional 2026'!AF$32),0)</f>
        <v>0</v>
      </c>
      <c r="AG35" s="25">
        <f>ROUND('Vendas de Veículos'!AG37*(1-'Frota Nacional 2026'!AG$32),0)</f>
        <v>0</v>
      </c>
      <c r="AH35" s="25">
        <f>ROUND('Vendas de Veículos'!AH37*(1-'Frota Nacional 2026'!AH$32),0)</f>
        <v>0</v>
      </c>
      <c r="AI35" s="25">
        <f>ROUND('Vendas de Veículos'!AI37*(1-'Frota Nacional 2026'!AI$32),0)</f>
        <v>0</v>
      </c>
      <c r="AJ35" s="25">
        <f>ROUND('Vendas de Veículos'!AJ37*(1-'Frota Nacional 2026'!AJ$32),0)</f>
        <v>0</v>
      </c>
      <c r="AK35" s="25">
        <f>ROUND('Vendas de Veículos'!AK37*(1-'Frota Nacional 2026'!AK$32),0)</f>
        <v>0</v>
      </c>
      <c r="AL35" s="25">
        <f>ROUND('Vendas de Veículos'!AL37*(1-'Frota Nacional 2026'!AL$32),0)</f>
        <v>0</v>
      </c>
      <c r="AM35" s="25">
        <f>ROUND('Vendas de Veículos'!AM37*(1-'Frota Nacional 2026'!AM$32),0)</f>
        <v>0</v>
      </c>
      <c r="AN35" s="25">
        <f>ROUND('Vendas de Veículos'!AN37*(1-'Frota Nacional 2026'!AN$32),0)</f>
        <v>0</v>
      </c>
      <c r="AO35" s="25">
        <f>ROUND('Vendas de Veículos'!AO37*(1-'Frota Nacional 2026'!AO$32),0)</f>
        <v>0</v>
      </c>
      <c r="AP35" s="25">
        <f>ROUND('Vendas de Veículos'!AP37*(1-'Frota Nacional 2026'!AP$32),0)</f>
        <v>0</v>
      </c>
      <c r="AQ35" s="25">
        <f>ROUND('Vendas de Veículos'!AQ37*(1-'Frota Nacional 2026'!AQ$32),0)</f>
        <v>0</v>
      </c>
      <c r="AR35" s="25">
        <f>ROUND('Vendas de Veículos'!AR37*(1-'Frota Nacional 2026'!AR$32),0)</f>
        <v>0</v>
      </c>
      <c r="AS35" s="25">
        <f>ROUND('Vendas de Veículos'!AS37*(1-'Frota Nacional 2026'!AS$32),0)</f>
        <v>0</v>
      </c>
      <c r="AT35" s="25">
        <f>ROUND('Vendas de Veículos'!AT37*(1-'Frota Nacional 2026'!AT$32),0)</f>
        <v>0</v>
      </c>
      <c r="AU35" s="25">
        <f>ROUND('Vendas de Veículos'!AU37*(1-'Frota Nacional 2026'!AU$32),0)</f>
        <v>0</v>
      </c>
      <c r="AV35" s="25">
        <f>ROUND('Vendas de Veículos'!AV37*(1-'Frota Nacional 2026'!AV$32),0)</f>
        <v>0</v>
      </c>
      <c r="AW35" s="25">
        <f>ROUND('Vendas de Veículos'!AW37*(1-'Frota Nacional 2026'!AW$32),0)</f>
        <v>0</v>
      </c>
      <c r="AX35" s="25">
        <f>ROUND('Vendas de Veículos'!AX37*(1-'Frota Nacional 2026'!AX$32),0)</f>
        <v>0</v>
      </c>
      <c r="AY35" s="25">
        <f>ROUND('Vendas de Veículos'!AY37*(1-'Frota Nacional 2026'!AY$32),0)</f>
        <v>0</v>
      </c>
      <c r="AZ35" s="25">
        <f>ROUND('Vendas de Veículos'!AZ37*(1-'Frota Nacional 2026'!AZ$32),0)</f>
        <v>0</v>
      </c>
      <c r="BA35" s="25">
        <f>ROUND('Vendas de Veículos'!BA37*(1-'Frota Nacional 2026'!BA$32),0)</f>
        <v>0</v>
      </c>
      <c r="BB35" s="25">
        <f>ROUND('Vendas de Veículos'!BB37*(1-'Frota Nacional 2026'!BB$32),0)</f>
        <v>0</v>
      </c>
      <c r="BC35" s="25">
        <f>ROUND('Vendas de Veículos'!BC37*(1-'Frota Nacional 2026'!BC$32),0)</f>
        <v>0</v>
      </c>
      <c r="BD35" s="25">
        <f>ROUND('Vendas de Veículos'!BD37*(1-'Frota Nacional 2026'!BD$32),0)</f>
        <v>68993</v>
      </c>
      <c r="BE35" s="25">
        <f>ROUND('Vendas de Veículos'!BE37*(1-'Frota Nacional 2026'!BE$32),0)</f>
        <v>171037</v>
      </c>
      <c r="BF35" s="25">
        <f>ROUND('Vendas de Veículos'!BF37*(1-'Frota Nacional 2026'!BF$32),0)</f>
        <v>303504</v>
      </c>
      <c r="BG35" s="25">
        <f>ROUND('Vendas de Veículos'!BG37*(1-'Frota Nacional 2026'!BG$32),0)</f>
        <v>373621</v>
      </c>
      <c r="BH35" s="25">
        <f>ROUND('Vendas de Veículos'!BH37*(1-'Frota Nacional 2026'!BH$32),0)</f>
        <v>496750</v>
      </c>
      <c r="BI35" s="25">
        <f>ROUND('Vendas de Veículos'!BI37*(1-'Frota Nacional 2026'!BI$32),0)</f>
        <v>506574</v>
      </c>
      <c r="BJ35" s="25">
        <f>ROUND('Vendas de Veículos'!BJ37*(1-'Frota Nacional 2026'!BJ$32),0)</f>
        <v>465959</v>
      </c>
      <c r="BK35" s="25">
        <f>ROUND('Vendas de Veículos'!BK37*(1-'Frota Nacional 2026'!BK$32),0)</f>
        <v>365037</v>
      </c>
      <c r="BL35" s="25">
        <f>ROUND('Vendas de Veículos'!BL37*(1-'Frota Nacional 2026'!BL$32),0)</f>
        <v>364950</v>
      </c>
      <c r="BM35" s="25">
        <f>ROUND('Vendas de Veículos'!BM37*(1-'Frota Nacional 2026'!BM$32),0)</f>
        <v>424518</v>
      </c>
      <c r="BN35" s="25">
        <f>ROUND('Vendas de Veículos'!BN37*(1-'Frota Nacional 2026'!BN$32),0)</f>
        <v>526047</v>
      </c>
      <c r="BO35" s="25">
        <f>ROUND('Vendas de Veículos'!BO37*(1-'Frota Nacional 2026'!BO$32),0)</f>
        <v>487390</v>
      </c>
      <c r="BP35" s="25">
        <f>ROUND('Vendas de Veículos'!BP37*(1-'Frota Nacional 2026'!BP$32),0)</f>
        <v>671816</v>
      </c>
      <c r="BQ35" s="25">
        <f>ROUND('Vendas de Veículos'!BQ37*(1-'Frota Nacional 2026'!BQ$32),0)</f>
        <v>806929</v>
      </c>
      <c r="BR35" s="25">
        <f>ROUND('Vendas de Veículos'!BR37*(1-'Frota Nacional 2026'!BR$32),0)</f>
        <v>841656</v>
      </c>
      <c r="BS35" s="25">
        <f>ROUND('Vendas de Veículos'!BS37*(1-'Frota Nacional 2026'!BS$32),0)</f>
        <v>874139</v>
      </c>
      <c r="BT35" s="25">
        <f>ROUND('Vendas de Veículos'!BT37*(1-'Frota Nacional 2026'!BT$32),0)</f>
        <v>903290</v>
      </c>
      <c r="BU35" s="25">
        <f>ROUND('Vendas de Veículos'!BU37*(1-'Frota Nacional 2026'!BU$32),0)</f>
        <v>928883</v>
      </c>
    </row>
    <row r="36" spans="2:73" x14ac:dyDescent="0.35">
      <c r="B36" s="24" t="s">
        <v>36</v>
      </c>
      <c r="C36" s="24" t="s">
        <v>39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>
        <f>ROUND('Vendas de Veículos'!W38*(1-'Frota Nacional 2026'!W$32),0)</f>
        <v>0</v>
      </c>
      <c r="X36" s="25">
        <f>ROUND('Vendas de Veículos'!X38*(1-'Frota Nacional 2026'!X$32),0)</f>
        <v>0</v>
      </c>
      <c r="Y36" s="25">
        <f>ROUND('Vendas de Veículos'!Y38*(1-'Frota Nacional 2026'!Y$32),0)</f>
        <v>0</v>
      </c>
      <c r="Z36" s="25">
        <f>ROUND('Vendas de Veículos'!Z38*(1-'Frota Nacional 2026'!Z$32),0)</f>
        <v>0</v>
      </c>
      <c r="AA36" s="25">
        <f>ROUND('Vendas de Veículos'!AA38*(1-'Frota Nacional 2026'!AA$32),0)</f>
        <v>0</v>
      </c>
      <c r="AB36" s="25">
        <f>ROUND('Vendas de Veículos'!AB38*(1-'Frota Nacional 2026'!AB$32),0)</f>
        <v>0</v>
      </c>
      <c r="AC36" s="25">
        <f>ROUND('Vendas de Veículos'!AC38*(1-'Frota Nacional 2026'!AC$32),0)</f>
        <v>0</v>
      </c>
      <c r="AD36" s="25">
        <f>ROUND('Vendas de Veículos'!AD38*(1-'Frota Nacional 2026'!AD$32),0)</f>
        <v>0</v>
      </c>
      <c r="AE36" s="25">
        <f>ROUND('Vendas de Veículos'!AE38*(1-'Frota Nacional 2026'!AE$32),0)</f>
        <v>0</v>
      </c>
      <c r="AF36" s="25">
        <f>ROUND('Vendas de Veículos'!AF38*(1-'Frota Nacional 2026'!AF$32),0)</f>
        <v>0</v>
      </c>
      <c r="AG36" s="25">
        <f>ROUND('Vendas de Veículos'!AG38*(1-'Frota Nacional 2026'!AG$32),0)</f>
        <v>0</v>
      </c>
      <c r="AH36" s="25">
        <f>ROUND('Vendas de Veículos'!AH38*(1-'Frota Nacional 2026'!AH$32),0)</f>
        <v>0</v>
      </c>
      <c r="AI36" s="25">
        <f>ROUND('Vendas de Veículos'!AI38*(1-'Frota Nacional 2026'!AI$32),0)</f>
        <v>0</v>
      </c>
      <c r="AJ36" s="25">
        <f>ROUND('Vendas de Veículos'!AJ38*(1-'Frota Nacional 2026'!AJ$32),0)</f>
        <v>0</v>
      </c>
      <c r="AK36" s="25">
        <f>ROUND('Vendas de Veículos'!AK38*(1-'Frota Nacional 2026'!AK$32),0)</f>
        <v>0</v>
      </c>
      <c r="AL36" s="25">
        <f>ROUND('Vendas de Veículos'!AL38*(1-'Frota Nacional 2026'!AL$32),0)</f>
        <v>0</v>
      </c>
      <c r="AM36" s="25">
        <f>ROUND('Vendas de Veículos'!AM38*(1-'Frota Nacional 2026'!AM$32),0)</f>
        <v>0</v>
      </c>
      <c r="AN36" s="25">
        <f>ROUND('Vendas de Veículos'!AN38*(1-'Frota Nacional 2026'!AN$32),0)</f>
        <v>0</v>
      </c>
      <c r="AO36" s="25">
        <f>ROUND('Vendas de Veículos'!AO38*(1-'Frota Nacional 2026'!AO$32),0)</f>
        <v>0</v>
      </c>
      <c r="AP36" s="25">
        <f>ROUND('Vendas de Veículos'!AP38*(1-'Frota Nacional 2026'!AP$32),0)</f>
        <v>0</v>
      </c>
      <c r="AQ36" s="25">
        <f>ROUND('Vendas de Veículos'!AQ38*(1-'Frota Nacional 2026'!AQ$32),0)</f>
        <v>0</v>
      </c>
      <c r="AR36" s="25">
        <f>ROUND('Vendas de Veículos'!AR38*(1-'Frota Nacional 2026'!AR$32),0)</f>
        <v>0</v>
      </c>
      <c r="AS36" s="25">
        <f>ROUND('Vendas de Veículos'!AS38*(1-'Frota Nacional 2026'!AS$32),0)</f>
        <v>0</v>
      </c>
      <c r="AT36" s="25">
        <f>ROUND('Vendas de Veículos'!AT38*(1-'Frota Nacional 2026'!AT$32),0)</f>
        <v>0</v>
      </c>
      <c r="AU36" s="25">
        <f>ROUND('Vendas de Veículos'!AU38*(1-'Frota Nacional 2026'!AU$32),0)</f>
        <v>0</v>
      </c>
      <c r="AV36" s="25">
        <f>ROUND('Vendas de Veículos'!AV38*(1-'Frota Nacional 2026'!AV$32),0)</f>
        <v>0</v>
      </c>
      <c r="AW36" s="25">
        <f>ROUND('Vendas de Veículos'!AW38*(1-'Frota Nacional 2026'!AW$32),0)</f>
        <v>0</v>
      </c>
      <c r="AX36" s="25">
        <f>ROUND('Vendas de Veículos'!AX38*(1-'Frota Nacional 2026'!AX$32),0)</f>
        <v>0</v>
      </c>
      <c r="AY36" s="25">
        <f>ROUND('Vendas de Veículos'!AY38*(1-'Frota Nacional 2026'!AY$32),0)</f>
        <v>0</v>
      </c>
      <c r="AZ36" s="25">
        <f>ROUND('Vendas de Veículos'!AZ38*(1-'Frota Nacional 2026'!AZ$32),0)</f>
        <v>0</v>
      </c>
      <c r="BA36" s="25">
        <f>ROUND('Vendas de Veículos'!BA38*(1-'Frota Nacional 2026'!BA$32),0)</f>
        <v>0</v>
      </c>
      <c r="BB36" s="25">
        <f>ROUND('Vendas de Veículos'!BB38*(1-'Frota Nacional 2026'!BB$32),0)</f>
        <v>0</v>
      </c>
      <c r="BC36" s="25">
        <f>ROUND('Vendas de Veículos'!BC38*(1-'Frota Nacional 2026'!BC$32),0)</f>
        <v>0</v>
      </c>
      <c r="BD36" s="25">
        <f>ROUND('Vendas de Veículos'!BD38*(1-'Frota Nacional 2026'!BD$32),0)</f>
        <v>69</v>
      </c>
      <c r="BE36" s="25">
        <f>ROUND('Vendas de Veículos'!BE38*(1-'Frota Nacional 2026'!BE$32),0)</f>
        <v>85</v>
      </c>
      <c r="BF36" s="25">
        <f>ROUND('Vendas de Veículos'!BF38*(1-'Frota Nacional 2026'!BF$32),0)</f>
        <v>101</v>
      </c>
      <c r="BG36" s="25">
        <f>ROUND('Vendas de Veículos'!BG38*(1-'Frota Nacional 2026'!BG$32),0)</f>
        <v>94</v>
      </c>
      <c r="BH36" s="25">
        <f>ROUND('Vendas de Veículos'!BH38*(1-'Frota Nacional 2026'!BH$32),0)</f>
        <v>215</v>
      </c>
      <c r="BI36" s="25">
        <f>ROUND('Vendas de Veículos'!BI38*(1-'Frota Nacional 2026'!BI$32),0)</f>
        <v>219</v>
      </c>
      <c r="BJ36" s="25">
        <f>ROUND('Vendas de Veículos'!BJ38*(1-'Frota Nacional 2026'!BJ$32),0)</f>
        <v>378</v>
      </c>
      <c r="BK36" s="25">
        <f>ROUND('Vendas de Veículos'!BK38*(1-'Frota Nacional 2026'!BK$32),0)</f>
        <v>434</v>
      </c>
      <c r="BL36" s="25">
        <f>ROUND('Vendas de Veículos'!BL38*(1-'Frota Nacional 2026'!BL$32),0)</f>
        <v>573</v>
      </c>
      <c r="BM36" s="25">
        <f>ROUND('Vendas de Veículos'!BM38*(1-'Frota Nacional 2026'!BM$32),0)</f>
        <v>854</v>
      </c>
      <c r="BN36" s="25">
        <f>ROUND('Vendas de Veículos'!BN38*(1-'Frota Nacional 2026'!BN$32),0)</f>
        <v>1151</v>
      </c>
      <c r="BO36" s="25">
        <f>ROUND('Vendas de Veículos'!BO38*(1-'Frota Nacional 2026'!BO$32),0)</f>
        <v>1095</v>
      </c>
      <c r="BP36" s="25">
        <f>ROUND('Vendas de Veículos'!BP38*(1-'Frota Nacional 2026'!BP$32),0)</f>
        <v>1533</v>
      </c>
      <c r="BQ36" s="25">
        <f>ROUND('Vendas de Veículos'!BQ38*(1-'Frota Nacional 2026'!BQ$32),0)</f>
        <v>1841</v>
      </c>
      <c r="BR36" s="25">
        <f>ROUND('Vendas de Veículos'!BR38*(1-'Frota Nacional 2026'!BR$32),0)</f>
        <v>6174</v>
      </c>
      <c r="BS36" s="25">
        <f>ROUND('Vendas de Veículos'!BS38*(1-'Frota Nacional 2026'!BS$32),0)</f>
        <v>8989</v>
      </c>
      <c r="BT36" s="25">
        <f>ROUND('Vendas de Veículos'!BT38*(1-'Frota Nacional 2026'!BT$32),0)</f>
        <v>13305</v>
      </c>
      <c r="BU36" s="25">
        <f>ROUND('Vendas de Veículos'!BU38*(1-'Frota Nacional 2026'!BU$32),0)</f>
        <v>18489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BV36"/>
  <sheetViews>
    <sheetView workbookViewId="0">
      <selection activeCell="G1" sqref="G1:G3"/>
    </sheetView>
  </sheetViews>
  <sheetFormatPr defaultColWidth="9.1796875" defaultRowHeight="14.5" x14ac:dyDescent="0.35"/>
  <cols>
    <col min="1" max="1" width="3.81640625" style="8" customWidth="1"/>
    <col min="2" max="2" width="4.81640625" style="8" bestFit="1" customWidth="1"/>
    <col min="3" max="3" width="16.1796875" style="8" customWidth="1"/>
    <col min="4" max="4" width="9.453125" style="8" bestFit="1" customWidth="1"/>
    <col min="5" max="8" width="10.453125" style="8" bestFit="1" customWidth="1"/>
    <col min="9" max="9" width="11.453125" style="8" bestFit="1" customWidth="1"/>
    <col min="10" max="11" width="11.7265625" style="8" bestFit="1" customWidth="1"/>
    <col min="12" max="13" width="10.7265625" style="8" bestFit="1" customWidth="1"/>
    <col min="14" max="22" width="11.7265625" style="8" bestFit="1" customWidth="1"/>
    <col min="23" max="24" width="10.7265625" style="8" bestFit="1" customWidth="1"/>
    <col min="25" max="41" width="11.7265625" style="8" bestFit="1" customWidth="1"/>
    <col min="42" max="42" width="10.7265625" style="8" bestFit="1" customWidth="1"/>
    <col min="43" max="47" width="10.453125" style="8" bestFit="1" customWidth="1"/>
    <col min="48" max="50" width="10.7265625" style="8" bestFit="1" customWidth="1"/>
    <col min="51" max="52" width="11.7265625" style="8" bestFit="1" customWidth="1"/>
    <col min="53" max="68" width="13.453125" style="8" bestFit="1" customWidth="1"/>
    <col min="69" max="74" width="13.453125" style="8" customWidth="1"/>
    <col min="75" max="16384" width="9.1796875" style="8"/>
  </cols>
  <sheetData>
    <row r="1" spans="2:74" x14ac:dyDescent="0.35">
      <c r="B1" s="17"/>
      <c r="C1" s="20" t="s">
        <v>25</v>
      </c>
      <c r="D1" s="21">
        <v>2027</v>
      </c>
      <c r="E1" s="17"/>
      <c r="F1" s="22" t="s">
        <v>32</v>
      </c>
      <c r="G1" s="161">
        <f>'Base Curvas'!K1</f>
        <v>1.95</v>
      </c>
      <c r="H1" s="22" t="s">
        <v>33</v>
      </c>
      <c r="I1" s="162">
        <f>'Base Curvas'!M1</f>
        <v>-0.127</v>
      </c>
    </row>
    <row r="2" spans="2:74" x14ac:dyDescent="0.35">
      <c r="B2" s="17"/>
      <c r="C2" s="17"/>
      <c r="D2" s="17"/>
      <c r="E2" s="17"/>
      <c r="F2" s="22" t="s">
        <v>34</v>
      </c>
      <c r="G2" s="161">
        <f>'Base Curvas'!K2</f>
        <v>2.1</v>
      </c>
      <c r="H2" s="22" t="s">
        <v>35</v>
      </c>
      <c r="I2" s="162">
        <f>'Base Curvas'!M2</f>
        <v>-0.09</v>
      </c>
    </row>
    <row r="3" spans="2:74" x14ac:dyDescent="0.35">
      <c r="B3" s="17"/>
      <c r="C3" s="17"/>
      <c r="D3" s="17"/>
      <c r="E3" s="17"/>
      <c r="F3" s="22" t="s">
        <v>41</v>
      </c>
      <c r="G3" s="161">
        <f>'Base Curvas'!K3</f>
        <v>1.75</v>
      </c>
      <c r="H3" s="22" t="s">
        <v>42</v>
      </c>
      <c r="I3" s="162">
        <f>'Base Curvas'!M3</f>
        <v>-0.13700000000000001</v>
      </c>
    </row>
    <row r="4" spans="2:74" s="1" customFormat="1" x14ac:dyDescent="0.35">
      <c r="B4" s="2"/>
      <c r="C4" s="3"/>
      <c r="D4" s="2">
        <v>1957</v>
      </c>
      <c r="E4" s="2">
        <v>1958</v>
      </c>
      <c r="F4" s="2">
        <v>1959</v>
      </c>
      <c r="G4" s="2">
        <v>1960</v>
      </c>
      <c r="H4" s="2">
        <v>1961</v>
      </c>
      <c r="I4" s="2">
        <v>1962</v>
      </c>
      <c r="J4" s="2">
        <v>1963</v>
      </c>
      <c r="K4" s="2">
        <v>1964</v>
      </c>
      <c r="L4" s="2">
        <v>1965</v>
      </c>
      <c r="M4" s="2">
        <v>1966</v>
      </c>
      <c r="N4" s="2">
        <v>1967</v>
      </c>
      <c r="O4" s="2">
        <v>1968</v>
      </c>
      <c r="P4" s="2">
        <v>1969</v>
      </c>
      <c r="Q4" s="2">
        <v>1970</v>
      </c>
      <c r="R4" s="2">
        <v>1971</v>
      </c>
      <c r="S4" s="2">
        <v>1972</v>
      </c>
      <c r="T4" s="2">
        <v>1973</v>
      </c>
      <c r="U4" s="2">
        <v>1974</v>
      </c>
      <c r="V4" s="2">
        <v>1975</v>
      </c>
      <c r="W4" s="2">
        <v>1976</v>
      </c>
      <c r="X4" s="2">
        <v>1977</v>
      </c>
      <c r="Y4" s="2">
        <v>1978</v>
      </c>
      <c r="Z4" s="2">
        <v>1979</v>
      </c>
      <c r="AA4" s="2">
        <v>1980</v>
      </c>
      <c r="AB4" s="2">
        <v>1981</v>
      </c>
      <c r="AC4" s="2">
        <v>1982</v>
      </c>
      <c r="AD4" s="2">
        <v>1983</v>
      </c>
      <c r="AE4" s="2">
        <v>1984</v>
      </c>
      <c r="AF4" s="2">
        <v>1985</v>
      </c>
      <c r="AG4" s="2">
        <v>1986</v>
      </c>
      <c r="AH4" s="2">
        <v>1987</v>
      </c>
      <c r="AI4" s="2">
        <v>1988</v>
      </c>
      <c r="AJ4" s="2">
        <v>1989</v>
      </c>
      <c r="AK4" s="2">
        <v>1990</v>
      </c>
      <c r="AL4" s="2">
        <v>1991</v>
      </c>
      <c r="AM4" s="2">
        <v>1992</v>
      </c>
      <c r="AN4" s="2">
        <v>1993</v>
      </c>
      <c r="AO4" s="2">
        <v>1994</v>
      </c>
      <c r="AP4" s="2">
        <v>1995</v>
      </c>
      <c r="AQ4" s="2">
        <v>1996</v>
      </c>
      <c r="AR4" s="2">
        <v>1997</v>
      </c>
      <c r="AS4" s="2">
        <v>1998</v>
      </c>
      <c r="AT4" s="2">
        <v>1999</v>
      </c>
      <c r="AU4" s="2">
        <v>2000</v>
      </c>
      <c r="AV4" s="2">
        <v>2001</v>
      </c>
      <c r="AW4" s="2">
        <v>2002</v>
      </c>
      <c r="AX4" s="2">
        <v>2003</v>
      </c>
      <c r="AY4" s="2">
        <v>2004</v>
      </c>
      <c r="AZ4" s="2">
        <v>2005</v>
      </c>
      <c r="BA4" s="2">
        <v>2006</v>
      </c>
      <c r="BB4" s="2">
        <v>2007</v>
      </c>
      <c r="BC4" s="2">
        <v>2008</v>
      </c>
      <c r="BD4" s="2">
        <v>2009</v>
      </c>
      <c r="BE4" s="2">
        <v>2010</v>
      </c>
      <c r="BF4" s="2">
        <v>2011</v>
      </c>
      <c r="BG4" s="2">
        <v>2012</v>
      </c>
      <c r="BH4" s="2">
        <v>2013</v>
      </c>
      <c r="BI4" s="2">
        <v>2014</v>
      </c>
      <c r="BJ4" s="2">
        <v>2015</v>
      </c>
      <c r="BK4" s="2">
        <v>2016</v>
      </c>
      <c r="BL4" s="2">
        <v>2017</v>
      </c>
      <c r="BM4" s="2">
        <v>2018</v>
      </c>
      <c r="BN4" s="2">
        <v>2019</v>
      </c>
      <c r="BO4" s="2">
        <v>2020</v>
      </c>
      <c r="BP4" s="2">
        <v>2021</v>
      </c>
      <c r="BQ4" s="2">
        <v>2022</v>
      </c>
      <c r="BR4" s="2">
        <v>2023</v>
      </c>
      <c r="BS4" s="2">
        <v>2024</v>
      </c>
      <c r="BT4" s="2">
        <v>2025</v>
      </c>
      <c r="BU4" s="2">
        <v>2026</v>
      </c>
      <c r="BV4" s="2">
        <v>2027</v>
      </c>
    </row>
    <row r="5" spans="2:74" s="1" customFormat="1" x14ac:dyDescent="0.35">
      <c r="B5" s="2"/>
      <c r="C5" s="3" t="s">
        <v>30</v>
      </c>
      <c r="D5" s="7">
        <f>EXP(-EXP($G$1+$I$1*($D$1-D4)))</f>
        <v>0.99903219902458207</v>
      </c>
      <c r="E5" s="7">
        <f t="shared" ref="E5:BP5" si="0">EXP(-EXP($G$1+$I$1*($D$1-E4)))</f>
        <v>0.99890121432912149</v>
      </c>
      <c r="F5" s="7">
        <f t="shared" si="0"/>
        <v>0.99875251289617606</v>
      </c>
      <c r="G5" s="7">
        <f t="shared" si="0"/>
        <v>0.99858370159434284</v>
      </c>
      <c r="H5" s="7">
        <f t="shared" si="0"/>
        <v>0.99839206495939814</v>
      </c>
      <c r="I5" s="7">
        <f t="shared" si="0"/>
        <v>0.99817452204663693</v>
      </c>
      <c r="J5" s="7">
        <f t="shared" si="0"/>
        <v>0.9979275775849582</v>
      </c>
      <c r="K5" s="7">
        <f t="shared" si="0"/>
        <v>0.9976472667027072</v>
      </c>
      <c r="L5" s="7">
        <f t="shared" si="0"/>
        <v>0.99732909240839074</v>
      </c>
      <c r="M5" s="7">
        <f t="shared" si="0"/>
        <v>0.99696795491413681</v>
      </c>
      <c r="N5" s="7">
        <f t="shared" si="0"/>
        <v>0.99655807178602107</v>
      </c>
      <c r="O5" s="7">
        <f t="shared" si="0"/>
        <v>0.9960928877932087</v>
      </c>
      <c r="P5" s="7">
        <f t="shared" si="0"/>
        <v>0.9955649732077223</v>
      </c>
      <c r="Q5" s="7">
        <f t="shared" si="0"/>
        <v>0.99496590917948902</v>
      </c>
      <c r="R5" s="7">
        <f t="shared" si="0"/>
        <v>0.99428615867878556</v>
      </c>
      <c r="S5" s="7">
        <f t="shared" si="0"/>
        <v>0.99351492136286523</v>
      </c>
      <c r="T5" s="7">
        <f t="shared" si="0"/>
        <v>0.99263997058924403</v>
      </c>
      <c r="U5" s="7">
        <f t="shared" si="0"/>
        <v>0.99164747067030767</v>
      </c>
      <c r="V5" s="7">
        <f t="shared" si="0"/>
        <v>0.99052177235023764</v>
      </c>
      <c r="W5" s="7">
        <f t="shared" si="0"/>
        <v>0.98924518439619036</v>
      </c>
      <c r="X5" s="7">
        <f t="shared" si="0"/>
        <v>0.98779771914531234</v>
      </c>
      <c r="Y5" s="7">
        <f t="shared" si="0"/>
        <v>0.98615680985629639</v>
      </c>
      <c r="Z5" s="7">
        <f t="shared" si="0"/>
        <v>0.98429699780347546</v>
      </c>
      <c r="AA5" s="7">
        <f t="shared" si="0"/>
        <v>0.98218958725509387</v>
      </c>
      <c r="AB5" s="7">
        <f t="shared" si="0"/>
        <v>0.97980226683689708</v>
      </c>
      <c r="AC5" s="7">
        <f t="shared" si="0"/>
        <v>0.9770986963506636</v>
      </c>
      <c r="AD5" s="7">
        <f t="shared" si="0"/>
        <v>0.97403805896202678</v>
      </c>
      <c r="AE5" s="7">
        <f t="shared" si="0"/>
        <v>0.97057457987731532</v>
      </c>
      <c r="AF5" s="7">
        <f t="shared" si="0"/>
        <v>0.96665701429994344</v>
      </c>
      <c r="AG5" s="7">
        <f t="shared" si="0"/>
        <v>0.96222810972160688</v>
      </c>
      <c r="AH5" s="7">
        <f t="shared" si="0"/>
        <v>0.95722405061755766</v>
      </c>
      <c r="AI5" s="7">
        <f t="shared" si="0"/>
        <v>0.95157389756332666</v>
      </c>
      <c r="AJ5" s="7">
        <f t="shared" si="0"/>
        <v>0.94519903788749804</v>
      </c>
      <c r="AK5" s="7">
        <f t="shared" si="0"/>
        <v>0.93801267146512757</v>
      </c>
      <c r="AL5" s="7">
        <f t="shared" si="0"/>
        <v>0.9299193634046875</v>
      </c>
      <c r="AM5" s="7">
        <f t="shared" si="0"/>
        <v>0.92081470546167199</v>
      </c>
      <c r="AN5" s="7">
        <f t="shared" si="0"/>
        <v>0.91058514028086823</v>
      </c>
      <c r="AO5" s="7">
        <f t="shared" si="0"/>
        <v>0.89910801722505029</v>
      </c>
      <c r="AP5" s="7">
        <f t="shared" si="0"/>
        <v>0.88625196566597997</v>
      </c>
      <c r="AQ5" s="7">
        <f t="shared" si="0"/>
        <v>0.8718776910511713</v>
      </c>
      <c r="AR5" s="7">
        <f t="shared" si="0"/>
        <v>0.85583932031884391</v>
      </c>
      <c r="AS5" s="7">
        <f t="shared" si="0"/>
        <v>0.83798644527310595</v>
      </c>
      <c r="AT5" s="7">
        <f t="shared" si="0"/>
        <v>0.81816703352082987</v>
      </c>
      <c r="AU5" s="7">
        <f t="shared" si="0"/>
        <v>0.79623139358019068</v>
      </c>
      <c r="AV5" s="7">
        <f t="shared" si="0"/>
        <v>0.77203738940403066</v>
      </c>
      <c r="AW5" s="7">
        <f t="shared" si="0"/>
        <v>0.74545709357507939</v>
      </c>
      <c r="AX5" s="7">
        <f t="shared" si="0"/>
        <v>0.71638503939153442</v>
      </c>
      <c r="AY5" s="7">
        <f t="shared" si="0"/>
        <v>0.68474816918315407</v>
      </c>
      <c r="AZ5" s="7">
        <f t="shared" si="0"/>
        <v>0.65051746655651721</v>
      </c>
      <c r="BA5" s="7">
        <f t="shared" si="0"/>
        <v>0.61372108972226069</v>
      </c>
      <c r="BB5" s="7">
        <f t="shared" si="0"/>
        <v>0.5744585782961753</v>
      </c>
      <c r="BC5" s="7">
        <f t="shared" si="0"/>
        <v>0.53291537820843737</v>
      </c>
      <c r="BD5" s="7">
        <f t="shared" si="0"/>
        <v>0.48937652020714406</v>
      </c>
      <c r="BE5" s="7">
        <f t="shared" si="0"/>
        <v>0.44423781719008598</v>
      </c>
      <c r="BF5" s="7">
        <f t="shared" si="0"/>
        <v>0.39801246356568487</v>
      </c>
      <c r="BG5" s="7">
        <f t="shared" si="0"/>
        <v>0.35133051517356745</v>
      </c>
      <c r="BH5" s="7">
        <f t="shared" si="0"/>
        <v>0.30492853746731463</v>
      </c>
      <c r="BI5" s="7">
        <f t="shared" si="0"/>
        <v>0.25962691430343204</v>
      </c>
      <c r="BJ5" s="7">
        <f t="shared" si="0"/>
        <v>0.21629311547304511</v>
      </c>
      <c r="BK5" s="7">
        <f t="shared" si="0"/>
        <v>0.17579080754688289</v>
      </c>
      <c r="BL5" s="7">
        <f t="shared" si="0"/>
        <v>0.13891712700793685</v>
      </c>
      <c r="BM5" s="7">
        <f t="shared" si="0"/>
        <v>0.10633355627958595</v>
      </c>
      <c r="BN5" s="7">
        <f t="shared" si="0"/>
        <v>7.8499147237953093E-2</v>
      </c>
      <c r="BO5" s="7">
        <f t="shared" si="0"/>
        <v>5.5617420751964505E-2</v>
      </c>
      <c r="BP5" s="7">
        <f t="shared" si="0"/>
        <v>3.7608935341775958E-2</v>
      </c>
      <c r="BQ5" s="7">
        <f t="shared" ref="BQ5:BV5" si="1">EXP(-EXP($G$1+$I$1*($D$1-BQ4)))</f>
        <v>2.4119105692130841E-2</v>
      </c>
      <c r="BR5" s="7">
        <f t="shared" si="1"/>
        <v>1.4564828613461218E-2</v>
      </c>
      <c r="BS5" s="7">
        <f t="shared" si="1"/>
        <v>8.2145858051170632E-3</v>
      </c>
      <c r="BT5" s="7">
        <f t="shared" si="1"/>
        <v>4.2873119161356962E-3</v>
      </c>
      <c r="BU5" s="7">
        <f t="shared" si="1"/>
        <v>2.0490032442558614E-3</v>
      </c>
      <c r="BV5" s="7">
        <f t="shared" si="1"/>
        <v>8.8609394469837022E-4</v>
      </c>
    </row>
    <row r="6" spans="2:74" x14ac:dyDescent="0.35">
      <c r="B6" s="12" t="s">
        <v>11</v>
      </c>
      <c r="C6" s="12" t="s">
        <v>10</v>
      </c>
      <c r="D6" s="6">
        <f>ROUND('Vendas de Veículos'!D6*(1-'Frota Nacional 2027'!D$5),0)</f>
        <v>9</v>
      </c>
      <c r="E6" s="6">
        <f>ROUND('Vendas de Veículos'!E6*(1-'Frota Nacional 2027'!E$5),0)</f>
        <v>23</v>
      </c>
      <c r="F6" s="6">
        <f>ROUND('Vendas de Veículos'!F6*(1-'Frota Nacional 2027'!F$5),0)</f>
        <v>49</v>
      </c>
      <c r="G6" s="6">
        <f>ROUND('Vendas de Veículos'!G6*(1-'Frota Nacional 2027'!G$5),0)</f>
        <v>97</v>
      </c>
      <c r="H6" s="6">
        <f>ROUND('Vendas de Veículos'!H6*(1-'Frota Nacional 2027'!H$5),0)</f>
        <v>140</v>
      </c>
      <c r="I6" s="6">
        <f>ROUND('Vendas de Veículos'!I6*(1-'Frota Nacional 2027'!I$5),0)</f>
        <v>213</v>
      </c>
      <c r="J6" s="6">
        <f>ROUND('Vendas de Veículos'!J6*(1-'Frota Nacional 2027'!J$5),0)</f>
        <v>249</v>
      </c>
      <c r="K6" s="6">
        <f>ROUND('Vendas de Veículos'!K6*(1-'Frota Nacional 2027'!K$5),0)</f>
        <v>303</v>
      </c>
      <c r="L6" s="6">
        <f>ROUND('Vendas de Veículos'!L6*(1-'Frota Nacional 2027'!L$5),0)</f>
        <v>36</v>
      </c>
      <c r="M6" s="6">
        <f>ROUND('Vendas de Veículos'!M6*(1-'Frota Nacional 2027'!M$5),0)</f>
        <v>47</v>
      </c>
      <c r="N6" s="6">
        <f>ROUND('Vendas de Veículos'!N6*(1-'Frota Nacional 2027'!N$5),0)</f>
        <v>546</v>
      </c>
      <c r="O6" s="6">
        <f>ROUND('Vendas de Veículos'!O6*(1-'Frota Nacional 2027'!O$5),0)</f>
        <v>722</v>
      </c>
      <c r="P6" s="6">
        <f>ROUND('Vendas de Veículos'!P6*(1-'Frota Nacional 2027'!P$5),0)</f>
        <v>1133</v>
      </c>
      <c r="Q6" s="6">
        <f>ROUND('Vendas de Veículos'!Q6*(1-'Frota Nacional 2027'!Q$5),0)</f>
        <v>1614</v>
      </c>
      <c r="R6" s="6">
        <f>ROUND('Vendas de Veículos'!R6*(1-'Frota Nacional 2027'!R$5),0)</f>
        <v>2354</v>
      </c>
      <c r="S6" s="6">
        <f>ROUND('Vendas de Veículos'!S6*(1-'Frota Nacional 2027'!S$5),0)</f>
        <v>3075</v>
      </c>
      <c r="T6" s="6">
        <f>ROUND('Vendas de Veículos'!T6*(1-'Frota Nacional 2027'!T$5),0)</f>
        <v>4203</v>
      </c>
      <c r="U6" s="6">
        <f>ROUND('Vendas de Veículos'!U6*(1-'Frota Nacional 2027'!U$5),0)</f>
        <v>5471</v>
      </c>
      <c r="V6" s="6">
        <f>ROUND('Vendas de Veículos'!V6*(1-'Frota Nacional 2027'!V$5),0)</f>
        <v>6393</v>
      </c>
      <c r="W6" s="6">
        <f>ROUND('Vendas de Veículos'!W6*(1-'Frota Nacional 2027'!W$5),0)</f>
        <v>758</v>
      </c>
      <c r="X6" s="6">
        <f>ROUND('Vendas de Veículos'!X6*(1-'Frota Nacional 2027'!X$5),0)</f>
        <v>832</v>
      </c>
      <c r="Y6" s="6">
        <f>ROUND('Vendas de Veículos'!Y6*(1-'Frota Nacional 2027'!Y$5),0)</f>
        <v>11095</v>
      </c>
      <c r="Z6" s="6">
        <f>ROUND('Vendas de Veículos'!Z6*(1-'Frota Nacional 2027'!Z$5),0)</f>
        <v>13032</v>
      </c>
      <c r="AA6" s="6">
        <f>ROUND('Vendas de Veículos'!AA6*(1-'Frota Nacional 2027'!AA$5),0)</f>
        <v>10156</v>
      </c>
      <c r="AB6" s="6">
        <f>ROUND('Vendas de Veículos'!AB6*(1-'Frota Nacional 2027'!AB$5),0)</f>
        <v>6472</v>
      </c>
      <c r="AC6" s="6">
        <f>ROUND('Vendas de Veículos'!AC6*(1-'Frota Nacional 2027'!AC$5),0)</f>
        <v>7935</v>
      </c>
      <c r="AD6" s="6">
        <f>ROUND('Vendas de Veículos'!AD6*(1-'Frota Nacional 2027'!AD$5),0)</f>
        <v>1839</v>
      </c>
      <c r="AE6" s="6">
        <f>ROUND('Vendas de Veículos'!AE6*(1-'Frota Nacional 2027'!AE$5),0)</f>
        <v>854</v>
      </c>
      <c r="AF6" s="6">
        <f>ROUND('Vendas de Veículos'!AF6*(1-'Frota Nacional 2027'!AF$5),0)</f>
        <v>811</v>
      </c>
      <c r="AG6" s="6">
        <f>ROUND('Vendas de Veículos'!AG6*(1-'Frota Nacional 2027'!AG$5),0)</f>
        <v>2054</v>
      </c>
      <c r="AH6" s="6">
        <f>ROUND('Vendas de Veículos'!AH6*(1-'Frota Nacional 2027'!AH$5),0)</f>
        <v>1059</v>
      </c>
      <c r="AI6" s="6">
        <f>ROUND('Vendas de Veículos'!AI6*(1-'Frota Nacional 2027'!AI$5),0)</f>
        <v>3181</v>
      </c>
      <c r="AJ6" s="6">
        <f>ROUND('Vendas de Veículos'!AJ6*(1-'Frota Nacional 2027'!AJ$5),0)</f>
        <v>12196</v>
      </c>
      <c r="AK6" s="6">
        <f>ROUND('Vendas de Veículos'!AK6*(1-'Frota Nacional 2027'!AK$5),0)</f>
        <v>28729</v>
      </c>
      <c r="AL6" s="6">
        <f>ROUND('Vendas de Veículos'!AL6*(1-'Frota Nacional 2027'!AL$5),0)</f>
        <v>33223</v>
      </c>
      <c r="AM6" s="6">
        <f>ROUND('Vendas de Veículos'!AM6*(1-'Frota Nacional 2027'!AM$5),0)</f>
        <v>34380</v>
      </c>
      <c r="AN6" s="6">
        <f>ROUND('Vendas de Veículos'!AN6*(1-'Frota Nacional 2027'!AN$5),0)</f>
        <v>60774</v>
      </c>
      <c r="AO6" s="6">
        <f>ROUND('Vendas de Veículos'!AO6*(1-'Frota Nacional 2027'!AO$5),0)</f>
        <v>102245</v>
      </c>
      <c r="AP6" s="6">
        <f>ROUND('Vendas de Veículos'!AP6*(1-'Frota Nacional 2027'!AP$5),0)</f>
        <v>157108</v>
      </c>
      <c r="AQ6" s="6">
        <f>ROUND('Vendas de Veículos'!AQ6*(1-'Frota Nacional 2027'!AQ$5),0)</f>
        <v>182106</v>
      </c>
      <c r="AR6" s="6">
        <f>ROUND('Vendas de Veículos'!AR6*(1-'Frota Nacional 2027'!AR$5),0)</f>
        <v>230587</v>
      </c>
      <c r="AS6" s="6">
        <f>ROUND('Vendas de Veículos'!AS6*(1-'Frota Nacional 2027'!AS$5),0)</f>
        <v>200894</v>
      </c>
      <c r="AT6" s="6">
        <f>ROUND('Vendas de Veículos'!AT6*(1-'Frota Nacional 2027'!AT$5),0)</f>
        <v>186059</v>
      </c>
      <c r="AU6" s="6">
        <f>ROUND('Vendas de Veículos'!AU6*(1-'Frota Nacional 2027'!AU$5),0)</f>
        <v>242828</v>
      </c>
      <c r="AV6" s="6">
        <f>ROUND('Vendas de Veículos'!AV6*(1-'Frota Nacional 2027'!AV$5),0)</f>
        <v>296305</v>
      </c>
      <c r="AW6" s="6">
        <f>ROUND('Vendas de Veículos'!AW6*(1-'Frota Nacional 2027'!AW$5),0)</f>
        <v>300814</v>
      </c>
      <c r="AX6" s="6">
        <f>ROUND('Vendas de Veículos'!AX6*(1-'Frota Nacional 2027'!AX$5),0)</f>
        <v>296796</v>
      </c>
      <c r="AY6" s="6">
        <f>ROUND('Vendas de Veículos'!AY6*(1-'Frota Nacional 2027'!AY$5),0)</f>
        <v>304923</v>
      </c>
      <c r="AZ6" s="6">
        <f>ROUND('Vendas de Veículos'!AZ6*(1-'Frota Nacional 2027'!AZ$5),0)</f>
        <v>225996</v>
      </c>
      <c r="BA6" s="6">
        <f>ROUND('Vendas de Veículos'!BA6*(1-'Frota Nacional 2027'!BA$5),0)</f>
        <v>10941</v>
      </c>
      <c r="BB6" s="6">
        <f>ROUND('Vendas de Veículos'!BB6*(1-'Frota Nacional 2027'!BB$5),0)</f>
        <v>9934</v>
      </c>
      <c r="BC6" s="6">
        <f>ROUND('Vendas de Veículos'!BC6*(1-'Frota Nacional 2027'!BC$5),0)</f>
        <v>96600</v>
      </c>
      <c r="BD6" s="6">
        <f>ROUND('Vendas de Veículos'!BD6*(1-'Frota Nacional 2027'!BD$5),0)</f>
        <v>107374</v>
      </c>
      <c r="BE6" s="6">
        <f>ROUND('Vendas de Veículos'!BE6*(1-'Frota Nacional 2027'!BE$5),0)</f>
        <v>14690</v>
      </c>
      <c r="BF6" s="6">
        <f>ROUND('Vendas de Veículos'!BF6*(1-'Frota Nacional 2027'!BF$5),0)</f>
        <v>211206</v>
      </c>
      <c r="BG6" s="6">
        <f>ROUND('Vendas de Veículos'!BG6*(1-'Frota Nacional 2027'!BG$5),0)</f>
        <v>16797</v>
      </c>
      <c r="BH6" s="6">
        <f>ROUND('Vendas de Veículos'!BH6*(1-'Frota Nacional 2027'!BH$5),0)</f>
        <v>126535</v>
      </c>
      <c r="BI6" s="6">
        <f>ROUND('Vendas de Veículos'!BI6*(1-'Frota Nacional 2027'!BI$5),0)</f>
        <v>133683</v>
      </c>
      <c r="BJ6" s="6">
        <f>ROUND('Vendas de Veículos'!BJ6*(1-'Frota Nacional 2027'!BJ$5),0)</f>
        <v>104956</v>
      </c>
      <c r="BK6" s="6">
        <f>ROUND('Vendas de Veículos'!BK6*(1-'Frota Nacional 2027'!BK$5),0)</f>
        <v>6552</v>
      </c>
      <c r="BL6" s="6">
        <f>ROUND('Vendas de Veículos'!BL6*(1-'Frota Nacional 2027'!BL$5),0)</f>
        <v>58678</v>
      </c>
      <c r="BM6" s="6">
        <f>ROUND('Vendas de Veículos'!BM6*(1-'Frota Nacional 2027'!BM$5),0)</f>
        <v>72828</v>
      </c>
      <c r="BN6" s="6">
        <f>ROUND('Vendas de Veículos'!BN6*(1-'Frota Nacional 2027'!BN$5),0)</f>
        <v>67665</v>
      </c>
      <c r="BO6" s="6">
        <f>ROUND('Vendas de Veículos'!BO6*(1-'Frota Nacional 2027'!BO$5),0)</f>
        <v>5509</v>
      </c>
      <c r="BP6" s="6">
        <f>ROUND('Vendas de Veículos'!BP6*(1-'Frota Nacional 2027'!BP$5),0)</f>
        <v>50130</v>
      </c>
      <c r="BQ6" s="6">
        <f>ROUND('Vendas de Veículos'!BQ6*(1-'Frota Nacional 2027'!BQ$5),0)</f>
        <v>43218</v>
      </c>
      <c r="BR6" s="6">
        <f>ROUND('Vendas de Veículos'!BR6*(1-'Frota Nacional 2027'!BR$5),0)</f>
        <v>59857</v>
      </c>
      <c r="BS6" s="6">
        <f>ROUND('Vendas de Veículos'!BS6*(1-'Frota Nacional 2027'!BS$5),0)</f>
        <v>60180</v>
      </c>
      <c r="BT6" s="6">
        <f>ROUND('Vendas de Veículos'!BT6*(1-'Frota Nacional 2027'!BT$5),0)</f>
        <v>58777</v>
      </c>
      <c r="BU6" s="6">
        <f>ROUND('Vendas de Veículos'!BU6*(1-'Frota Nacional 2027'!BU$5),0)</f>
        <v>56446</v>
      </c>
      <c r="BV6" s="6">
        <f>ROUND('Vendas de Veículos'!BV6*(1-'Frota Nacional 2027'!BV$5),0)</f>
        <v>65151</v>
      </c>
    </row>
    <row r="7" spans="2:74" x14ac:dyDescent="0.35">
      <c r="B7" s="12" t="s">
        <v>11</v>
      </c>
      <c r="C7" s="12" t="s">
        <v>12</v>
      </c>
      <c r="D7" s="6">
        <f>ROUND('Vendas de Veículos'!D7*(1-'Frota Nacional 2027'!D$5),0)</f>
        <v>0</v>
      </c>
      <c r="E7" s="6">
        <f>ROUND('Vendas de Veículos'!E7*(1-'Frota Nacional 2027'!E$5),0)</f>
        <v>0</v>
      </c>
      <c r="F7" s="6">
        <f>ROUND('Vendas de Veículos'!F7*(1-'Frota Nacional 2027'!F$5),0)</f>
        <v>0</v>
      </c>
      <c r="G7" s="6">
        <f>ROUND('Vendas de Veículos'!G7*(1-'Frota Nacional 2027'!G$5),0)</f>
        <v>0</v>
      </c>
      <c r="H7" s="6">
        <f>ROUND('Vendas de Veículos'!H7*(1-'Frota Nacional 2027'!H$5),0)</f>
        <v>0</v>
      </c>
      <c r="I7" s="6">
        <f>ROUND('Vendas de Veículos'!I7*(1-'Frota Nacional 2027'!I$5),0)</f>
        <v>0</v>
      </c>
      <c r="J7" s="6">
        <f>ROUND('Vendas de Veículos'!J7*(1-'Frota Nacional 2027'!J$5),0)</f>
        <v>0</v>
      </c>
      <c r="K7" s="6">
        <f>ROUND('Vendas de Veículos'!K7*(1-'Frota Nacional 2027'!K$5),0)</f>
        <v>0</v>
      </c>
      <c r="L7" s="6">
        <f>ROUND('Vendas de Veículos'!L7*(1-'Frota Nacional 2027'!L$5),0)</f>
        <v>0</v>
      </c>
      <c r="M7" s="6">
        <f>ROUND('Vendas de Veículos'!M7*(1-'Frota Nacional 2027'!M$5),0)</f>
        <v>0</v>
      </c>
      <c r="N7" s="6">
        <f>ROUND('Vendas de Veículos'!N7*(1-'Frota Nacional 2027'!N$5),0)</f>
        <v>0</v>
      </c>
      <c r="O7" s="6">
        <f>ROUND('Vendas de Veículos'!O7*(1-'Frota Nacional 2027'!O$5),0)</f>
        <v>0</v>
      </c>
      <c r="P7" s="6">
        <f>ROUND('Vendas de Veículos'!P7*(1-'Frota Nacional 2027'!P$5),0)</f>
        <v>0</v>
      </c>
      <c r="Q7" s="6">
        <f>ROUND('Vendas de Veículos'!Q7*(1-'Frota Nacional 2027'!Q$5),0)</f>
        <v>0</v>
      </c>
      <c r="R7" s="6">
        <f>ROUND('Vendas de Veículos'!R7*(1-'Frota Nacional 2027'!R$5),0)</f>
        <v>0</v>
      </c>
      <c r="S7" s="6">
        <f>ROUND('Vendas de Veículos'!S7*(1-'Frota Nacional 2027'!S$5),0)</f>
        <v>0</v>
      </c>
      <c r="T7" s="6">
        <f>ROUND('Vendas de Veículos'!T7*(1-'Frota Nacional 2027'!T$5),0)</f>
        <v>0</v>
      </c>
      <c r="U7" s="6">
        <f>ROUND('Vendas de Veículos'!U7*(1-'Frota Nacional 2027'!U$5),0)</f>
        <v>0</v>
      </c>
      <c r="V7" s="6">
        <f>ROUND('Vendas de Veículos'!V7*(1-'Frota Nacional 2027'!V$5),0)</f>
        <v>0</v>
      </c>
      <c r="W7" s="6">
        <f>ROUND('Vendas de Veículos'!W7*(1-'Frota Nacional 2027'!W$5),0)</f>
        <v>0</v>
      </c>
      <c r="X7" s="6">
        <f>ROUND('Vendas de Veículos'!X7*(1-'Frota Nacional 2027'!X$5),0)</f>
        <v>0</v>
      </c>
      <c r="Y7" s="6">
        <f>ROUND('Vendas de Veículos'!Y7*(1-'Frota Nacional 2027'!Y$5),0)</f>
        <v>0</v>
      </c>
      <c r="Z7" s="6">
        <f>ROUND('Vendas de Veículos'!Z7*(1-'Frota Nacional 2027'!Z$5),0)</f>
        <v>36</v>
      </c>
      <c r="AA7" s="6">
        <f>ROUND('Vendas de Veículos'!AA7*(1-'Frota Nacional 2027'!AA$5),0)</f>
        <v>4035</v>
      </c>
      <c r="AB7" s="6">
        <f>ROUND('Vendas de Veículos'!AB7*(1-'Frota Nacional 2027'!AB$5),0)</f>
        <v>2601</v>
      </c>
      <c r="AC7" s="6">
        <f>ROUND('Vendas de Veículos'!AC7*(1-'Frota Nacional 2027'!AC$5),0)</f>
        <v>486</v>
      </c>
      <c r="AD7" s="6">
        <f>ROUND('Vendas de Veículos'!AD7*(1-'Frota Nacional 2027'!AD$5),0)</f>
        <v>13989</v>
      </c>
      <c r="AE7" s="6">
        <f>ROUND('Vendas de Veículos'!AE7*(1-'Frota Nacional 2027'!AE$5),0)</f>
        <v>14828</v>
      </c>
      <c r="AF7" s="6">
        <f>ROUND('Vendas de Veículos'!AF7*(1-'Frota Nacional 2027'!AF$5),0)</f>
        <v>19296</v>
      </c>
      <c r="AG7" s="6">
        <f>ROUND('Vendas de Veículos'!AG7*(1-'Frota Nacional 2027'!AG$5),0)</f>
        <v>23427</v>
      </c>
      <c r="AH7" s="6">
        <f>ROUND('Vendas de Veículos'!AH7*(1-'Frota Nacional 2027'!AH$5),0)</f>
        <v>16588</v>
      </c>
      <c r="AI7" s="6">
        <f>ROUND('Vendas de Veículos'!AI7*(1-'Frota Nacional 2027'!AI$5),0)</f>
        <v>23857</v>
      </c>
      <c r="AJ7" s="6">
        <f>ROUND('Vendas de Veículos'!AJ7*(1-'Frota Nacional 2027'!AJ$5),0)</f>
        <v>18942</v>
      </c>
      <c r="AK7" s="6">
        <f>ROUND('Vendas de Veículos'!AK7*(1-'Frota Nacional 2027'!AK$5),0)</f>
        <v>435</v>
      </c>
      <c r="AL7" s="6">
        <f>ROUND('Vendas de Veículos'!AL7*(1-'Frota Nacional 2027'!AL$5),0)</f>
        <v>9050</v>
      </c>
      <c r="AM7" s="6">
        <f>ROUND('Vendas de Veículos'!AM7*(1-'Frota Nacional 2027'!AM$5),0)</f>
        <v>1305</v>
      </c>
      <c r="AN7" s="6">
        <f>ROUND('Vendas de Veículos'!AN7*(1-'Frota Nacional 2027'!AN$5),0)</f>
        <v>20323</v>
      </c>
      <c r="AO7" s="6">
        <f>ROUND('Vendas de Veículos'!AO7*(1-'Frota Nacional 2027'!AO$5),0)</f>
        <v>12027</v>
      </c>
      <c r="AP7" s="6">
        <f>ROUND('Vendas de Veículos'!AP7*(1-'Frota Nacional 2027'!AP$5),0)</f>
        <v>3732</v>
      </c>
      <c r="AQ7" s="6">
        <f>ROUND('Vendas de Veículos'!AQ7*(1-'Frota Nacional 2027'!AQ$5),0)</f>
        <v>811</v>
      </c>
      <c r="AR7" s="6">
        <f>ROUND('Vendas de Veículos'!AR7*(1-'Frota Nacional 2027'!AR$5),0)</f>
        <v>133</v>
      </c>
      <c r="AS7" s="6">
        <f>ROUND('Vendas de Veículos'!AS7*(1-'Frota Nacional 2027'!AS$5),0)</f>
        <v>159</v>
      </c>
      <c r="AT7" s="6">
        <f>ROUND('Vendas de Veículos'!AT7*(1-'Frota Nacional 2027'!AT$5),0)</f>
        <v>1791</v>
      </c>
      <c r="AU7" s="6">
        <f>ROUND('Vendas de Veículos'!AU7*(1-'Frota Nacional 2027'!AU$5),0)</f>
        <v>196</v>
      </c>
      <c r="AV7" s="6">
        <f>ROUND('Vendas de Veículos'!AV7*(1-'Frota Nacional 2027'!AV$5),0)</f>
        <v>3415</v>
      </c>
      <c r="AW7" s="6">
        <f>ROUND('Vendas de Veículos'!AW7*(1-'Frota Nacional 2027'!AW$5),0)</f>
        <v>12057</v>
      </c>
      <c r="AX7" s="6">
        <f>ROUND('Vendas de Veículos'!AX7*(1-'Frota Nacional 2027'!AX$5),0)</f>
        <v>9369</v>
      </c>
      <c r="AY7" s="6">
        <f>ROUND('Vendas de Veículos'!AY7*(1-'Frota Nacional 2027'!AY$5),0)</f>
        <v>15700</v>
      </c>
      <c r="AZ7" s="6">
        <f>ROUND('Vendas de Veículos'!AZ7*(1-'Frota Nacional 2027'!AZ$5),0)</f>
        <v>10800</v>
      </c>
      <c r="BA7" s="6">
        <f>ROUND('Vendas de Veículos'!BA7*(1-'Frota Nacional 2027'!BA$5),0)</f>
        <v>638</v>
      </c>
      <c r="BB7" s="6">
        <f>ROUND('Vendas de Veículos'!BB7*(1-'Frota Nacional 2027'!BB$5),0)</f>
        <v>38</v>
      </c>
      <c r="BC7" s="6">
        <f>ROUND('Vendas de Veículos'!BC7*(1-'Frota Nacional 2027'!BC$5),0)</f>
        <v>33</v>
      </c>
      <c r="BD7" s="6">
        <f>ROUND('Vendas de Veículos'!BD7*(1-'Frota Nacional 2027'!BD$5),0)</f>
        <v>31</v>
      </c>
      <c r="BE7" s="6">
        <f>ROUND('Vendas de Veículos'!BE7*(1-'Frota Nacional 2027'!BE$5),0)</f>
        <v>24</v>
      </c>
      <c r="BF7" s="6">
        <f>ROUND('Vendas de Veículos'!BF7*(1-'Frota Nacional 2027'!BF$5),0)</f>
        <v>26</v>
      </c>
      <c r="BG7" s="6">
        <f>ROUND('Vendas de Veículos'!BG7*(1-'Frota Nacional 2027'!BG$5),0)</f>
        <v>30</v>
      </c>
      <c r="BH7" s="6">
        <f>ROUND('Vendas de Veículos'!BH7*(1-'Frota Nacional 2027'!BH$5),0)</f>
        <v>20</v>
      </c>
      <c r="BI7" s="6">
        <f>ROUND('Vendas de Veículos'!BI7*(1-'Frota Nacional 2027'!BI$5),0)</f>
        <v>7</v>
      </c>
      <c r="BJ7" s="6">
        <f>ROUND('Vendas de Veículos'!BJ7*(1-'Frota Nacional 2027'!BJ$5),0)</f>
        <v>10</v>
      </c>
      <c r="BK7" s="6">
        <f>ROUND('Vendas de Veículos'!BK7*(1-'Frota Nacional 2027'!BK$5),0)</f>
        <v>10</v>
      </c>
      <c r="BL7" s="6">
        <f>ROUND('Vendas de Veículos'!BL7*(1-'Frota Nacional 2027'!BL$5),0)</f>
        <v>22</v>
      </c>
      <c r="BM7" s="6">
        <f>ROUND('Vendas de Veículos'!BM7*(1-'Frota Nacional 2027'!BM$5),0)</f>
        <v>18</v>
      </c>
      <c r="BN7" s="6">
        <f>ROUND('Vendas de Veículos'!BN7*(1-'Frota Nacional 2027'!BN$5),0)</f>
        <v>24</v>
      </c>
      <c r="BO7" s="6">
        <f>ROUND('Vendas de Veículos'!BO7*(1-'Frota Nacional 2027'!BO$5),0)</f>
        <v>17</v>
      </c>
      <c r="BP7" s="6">
        <f>ROUND('Vendas de Veículos'!BP7*(1-'Frota Nacional 2027'!BP$5),0)</f>
        <v>18</v>
      </c>
      <c r="BQ7" s="6">
        <f>ROUND('Vendas de Veículos'!BQ7*(1-'Frota Nacional 2027'!BQ$5),0)</f>
        <v>31</v>
      </c>
      <c r="BR7" s="6">
        <f>ROUND('Vendas de Veículos'!BR7*(1-'Frota Nacional 2027'!BR$5),0)</f>
        <v>18</v>
      </c>
      <c r="BS7" s="6">
        <f>ROUND('Vendas de Veículos'!BS7*(1-'Frota Nacional 2027'!BS$5),0)</f>
        <v>19</v>
      </c>
      <c r="BT7" s="6">
        <f>ROUND('Vendas de Veículos'!BT7*(1-'Frota Nacional 2027'!BT$5),0)</f>
        <v>22</v>
      </c>
      <c r="BU7" s="6">
        <f>ROUND('Vendas de Veículos'!BU7*(1-'Frota Nacional 2027'!BU$5),0)</f>
        <v>24</v>
      </c>
      <c r="BV7" s="6">
        <f>ROUND('Vendas de Veículos'!BV7*(1-'Frota Nacional 2027'!BV$5),0)</f>
        <v>27</v>
      </c>
    </row>
    <row r="8" spans="2:74" x14ac:dyDescent="0.35">
      <c r="B8" s="12" t="s">
        <v>11</v>
      </c>
      <c r="C8" s="12" t="s">
        <v>13</v>
      </c>
      <c r="D8" s="6">
        <f>ROUND('Vendas de Veículos'!D8*(1-'Frota Nacional 2027'!D$5),0)</f>
        <v>0</v>
      </c>
      <c r="E8" s="6">
        <f>ROUND('Vendas de Veículos'!E8*(1-'Frota Nacional 2027'!E$5),0)</f>
        <v>0</v>
      </c>
      <c r="F8" s="6">
        <f>ROUND('Vendas de Veículos'!F8*(1-'Frota Nacional 2027'!F$5),0)</f>
        <v>0</v>
      </c>
      <c r="G8" s="6">
        <f>ROUND('Vendas de Veículos'!G8*(1-'Frota Nacional 2027'!G$5),0)</f>
        <v>0</v>
      </c>
      <c r="H8" s="6">
        <f>ROUND('Vendas de Veículos'!H8*(1-'Frota Nacional 2027'!H$5),0)</f>
        <v>0</v>
      </c>
      <c r="I8" s="6">
        <f>ROUND('Vendas de Veículos'!I8*(1-'Frota Nacional 2027'!I$5),0)</f>
        <v>0</v>
      </c>
      <c r="J8" s="6">
        <f>ROUND('Vendas de Veículos'!J8*(1-'Frota Nacional 2027'!J$5),0)</f>
        <v>0</v>
      </c>
      <c r="K8" s="6">
        <f>ROUND('Vendas de Veículos'!K8*(1-'Frota Nacional 2027'!K$5),0)</f>
        <v>0</v>
      </c>
      <c r="L8" s="6">
        <f>ROUND('Vendas de Veículos'!L8*(1-'Frota Nacional 2027'!L$5),0)</f>
        <v>0</v>
      </c>
      <c r="M8" s="6">
        <f>ROUND('Vendas de Veículos'!M8*(1-'Frota Nacional 2027'!M$5),0)</f>
        <v>0</v>
      </c>
      <c r="N8" s="6">
        <f>ROUND('Vendas de Veículos'!N8*(1-'Frota Nacional 2027'!N$5),0)</f>
        <v>0</v>
      </c>
      <c r="O8" s="6">
        <f>ROUND('Vendas de Veículos'!O8*(1-'Frota Nacional 2027'!O$5),0)</f>
        <v>0</v>
      </c>
      <c r="P8" s="6">
        <f>ROUND('Vendas de Veículos'!P8*(1-'Frota Nacional 2027'!P$5),0)</f>
        <v>0</v>
      </c>
      <c r="Q8" s="6">
        <f>ROUND('Vendas de Veículos'!Q8*(1-'Frota Nacional 2027'!Q$5),0)</f>
        <v>0</v>
      </c>
      <c r="R8" s="6">
        <f>ROUND('Vendas de Veículos'!R8*(1-'Frota Nacional 2027'!R$5),0)</f>
        <v>0</v>
      </c>
      <c r="S8" s="6">
        <f>ROUND('Vendas de Veículos'!S8*(1-'Frota Nacional 2027'!S$5),0)</f>
        <v>0</v>
      </c>
      <c r="T8" s="6">
        <f>ROUND('Vendas de Veículos'!T8*(1-'Frota Nacional 2027'!T$5),0)</f>
        <v>0</v>
      </c>
      <c r="U8" s="6">
        <f>ROUND('Vendas de Veículos'!U8*(1-'Frota Nacional 2027'!U$5),0)</f>
        <v>0</v>
      </c>
      <c r="V8" s="6">
        <f>ROUND('Vendas de Veículos'!V8*(1-'Frota Nacional 2027'!V$5),0)</f>
        <v>0</v>
      </c>
      <c r="W8" s="6">
        <f>ROUND('Vendas de Veículos'!W8*(1-'Frota Nacional 2027'!W$5),0)</f>
        <v>0</v>
      </c>
      <c r="X8" s="6">
        <f>ROUND('Vendas de Veículos'!X8*(1-'Frota Nacional 2027'!X$5),0)</f>
        <v>0</v>
      </c>
      <c r="Y8" s="6">
        <f>ROUND('Vendas de Veículos'!Y8*(1-'Frota Nacional 2027'!Y$5),0)</f>
        <v>0</v>
      </c>
      <c r="Z8" s="6">
        <f>ROUND('Vendas de Veículos'!Z8*(1-'Frota Nacional 2027'!Z$5),0)</f>
        <v>0</v>
      </c>
      <c r="AA8" s="6">
        <f>ROUND('Vendas de Veículos'!AA8*(1-'Frota Nacional 2027'!AA$5),0)</f>
        <v>0</v>
      </c>
      <c r="AB8" s="6">
        <f>ROUND('Vendas de Veículos'!AB8*(1-'Frota Nacional 2027'!AB$5),0)</f>
        <v>0</v>
      </c>
      <c r="AC8" s="6">
        <f>ROUND('Vendas de Veículos'!AC8*(1-'Frota Nacional 2027'!AC$5),0)</f>
        <v>0</v>
      </c>
      <c r="AD8" s="6">
        <f>ROUND('Vendas de Veículos'!AD8*(1-'Frota Nacional 2027'!AD$5),0)</f>
        <v>0</v>
      </c>
      <c r="AE8" s="6">
        <f>ROUND('Vendas de Veículos'!AE8*(1-'Frota Nacional 2027'!AE$5),0)</f>
        <v>0</v>
      </c>
      <c r="AF8" s="6">
        <f>ROUND('Vendas de Veículos'!AF8*(1-'Frota Nacional 2027'!AF$5),0)</f>
        <v>0</v>
      </c>
      <c r="AG8" s="6">
        <f>ROUND('Vendas de Veículos'!AG8*(1-'Frota Nacional 2027'!AG$5),0)</f>
        <v>0</v>
      </c>
      <c r="AH8" s="6">
        <f>ROUND('Vendas de Veículos'!AH8*(1-'Frota Nacional 2027'!AH$5),0)</f>
        <v>0</v>
      </c>
      <c r="AI8" s="6">
        <f>ROUND('Vendas de Veículos'!AI8*(1-'Frota Nacional 2027'!AI$5),0)</f>
        <v>0</v>
      </c>
      <c r="AJ8" s="6">
        <f>ROUND('Vendas de Veículos'!AJ8*(1-'Frota Nacional 2027'!AJ$5),0)</f>
        <v>0</v>
      </c>
      <c r="AK8" s="6">
        <f>ROUND('Vendas de Veículos'!AK8*(1-'Frota Nacional 2027'!AK$5),0)</f>
        <v>0</v>
      </c>
      <c r="AL8" s="6">
        <f>ROUND('Vendas de Veículos'!AL8*(1-'Frota Nacional 2027'!AL$5),0)</f>
        <v>0</v>
      </c>
      <c r="AM8" s="6">
        <f>ROUND('Vendas de Veículos'!AM8*(1-'Frota Nacional 2027'!AM$5),0)</f>
        <v>0</v>
      </c>
      <c r="AN8" s="6">
        <f>ROUND('Vendas de Veículos'!AN8*(1-'Frota Nacional 2027'!AN$5),0)</f>
        <v>0</v>
      </c>
      <c r="AO8" s="6">
        <f>ROUND('Vendas de Veículos'!AO8*(1-'Frota Nacional 2027'!AO$5),0)</f>
        <v>0</v>
      </c>
      <c r="AP8" s="6">
        <f>ROUND('Vendas de Veículos'!AP8*(1-'Frota Nacional 2027'!AP$5),0)</f>
        <v>0</v>
      </c>
      <c r="AQ8" s="6">
        <f>ROUND('Vendas de Veículos'!AQ8*(1-'Frota Nacional 2027'!AQ$5),0)</f>
        <v>0</v>
      </c>
      <c r="AR8" s="6">
        <f>ROUND('Vendas de Veículos'!AR8*(1-'Frota Nacional 2027'!AR$5),0)</f>
        <v>0</v>
      </c>
      <c r="AS8" s="6">
        <f>ROUND('Vendas de Veículos'!AS8*(1-'Frota Nacional 2027'!AS$5),0)</f>
        <v>0</v>
      </c>
      <c r="AT8" s="6">
        <f>ROUND('Vendas de Veículos'!AT8*(1-'Frota Nacional 2027'!AT$5),0)</f>
        <v>0</v>
      </c>
      <c r="AU8" s="6">
        <f>ROUND('Vendas de Veículos'!AU8*(1-'Frota Nacional 2027'!AU$5),0)</f>
        <v>0</v>
      </c>
      <c r="AV8" s="6">
        <f>ROUND('Vendas de Veículos'!AV8*(1-'Frota Nacional 2027'!AV$5),0)</f>
        <v>0</v>
      </c>
      <c r="AW8" s="6">
        <f>ROUND('Vendas de Veículos'!AW8*(1-'Frota Nacional 2027'!AW$5),0)</f>
        <v>0</v>
      </c>
      <c r="AX8" s="6">
        <f>ROUND('Vendas de Veículos'!AX8*(1-'Frota Nacional 2027'!AX$5),0)</f>
        <v>11088</v>
      </c>
      <c r="AY8" s="6">
        <f>ROUND('Vendas de Veículos'!AY8*(1-'Frota Nacional 2027'!AY$5),0)</f>
        <v>87881</v>
      </c>
      <c r="AZ8" s="6">
        <f>ROUND('Vendas de Veículos'!AZ8*(1-'Frota Nacional 2027'!AZ$5),0)</f>
        <v>263020</v>
      </c>
      <c r="BA8" s="6">
        <f>ROUND('Vendas de Veículos'!BA8*(1-'Frota Nacional 2027'!BA$5),0)</f>
        <v>515428</v>
      </c>
      <c r="BB8" s="6">
        <f>ROUND('Vendas de Veículos'!BB8*(1-'Frota Nacional 2027'!BB$5),0)</f>
        <v>780553</v>
      </c>
      <c r="BC8" s="6">
        <f>ROUND('Vendas de Veículos'!BC8*(1-'Frota Nacional 2027'!BC$5),0)</f>
        <v>987085</v>
      </c>
      <c r="BD8" s="6">
        <f>ROUND('Vendas de Veículos'!BD8*(1-'Frota Nacional 2027'!BD$5),0)</f>
        <v>1233723</v>
      </c>
      <c r="BE8" s="6">
        <f>ROUND('Vendas de Veículos'!BE8*(1-'Frota Nacional 2027'!BE$5),0)</f>
        <v>1428630</v>
      </c>
      <c r="BF8" s="6">
        <f>ROUND('Vendas de Veículos'!BF8*(1-'Frota Nacional 2027'!BF$5),0)</f>
        <v>1519659</v>
      </c>
      <c r="BG8" s="6">
        <f>ROUND('Vendas de Veículos'!BG8*(1-'Frota Nacional 2027'!BG$5),0)</f>
        <v>1838546</v>
      </c>
      <c r="BH8" s="6">
        <f>ROUND('Vendas de Veículos'!BH8*(1-'Frota Nacional 2027'!BH$5),0)</f>
        <v>1969201</v>
      </c>
      <c r="BI8" s="6">
        <f>ROUND('Vendas de Veículos'!BI8*(1-'Frota Nacional 2027'!BI$5),0)</f>
        <v>1916357</v>
      </c>
      <c r="BJ8" s="6">
        <f>ROUND('Vendas de Veículos'!BJ8*(1-'Frota Nacional 2027'!BJ$5),0)</f>
        <v>1535962</v>
      </c>
      <c r="BK8" s="6">
        <f>ROUND('Vendas de Veículos'!BK8*(1-'Frota Nacional 2027'!BK$5),0)</f>
        <v>1296315</v>
      </c>
      <c r="BL8" s="6">
        <f>ROUND('Vendas de Veículos'!BL8*(1-'Frota Nacional 2027'!BL$5),0)</f>
        <v>1497435</v>
      </c>
      <c r="BM8" s="6">
        <f>ROUND('Vendas de Veículos'!BM8*(1-'Frota Nacional 2027'!BM$5),0)</f>
        <v>1760230</v>
      </c>
      <c r="BN8" s="6">
        <f>ROUND('Vendas de Veículos'!BN8*(1-'Frota Nacional 2027'!BN$5),0)</f>
        <v>1957121</v>
      </c>
      <c r="BO8" s="6">
        <f>ROUND('Vendas de Veículos'!BO8*(1-'Frota Nacional 2027'!BO$5),0)</f>
        <v>1407583</v>
      </c>
      <c r="BP8" s="6">
        <f>ROUND('Vendas de Veículos'!BP8*(1-'Frota Nacional 2027'!BP$5),0)</f>
        <v>1358571</v>
      </c>
      <c r="BQ8" s="6">
        <f>ROUND('Vendas de Veículos'!BQ8*(1-'Frota Nacional 2027'!BQ$5),0)</f>
        <v>1403037</v>
      </c>
      <c r="BR8" s="6">
        <f>ROUND('Vendas de Veículos'!BR8*(1-'Frota Nacional 2027'!BR$5),0)</f>
        <v>1466330</v>
      </c>
      <c r="BS8" s="6">
        <f>ROUND('Vendas de Veículos'!BS8*(1-'Frota Nacional 2027'!BS$5),0)</f>
        <v>1541244</v>
      </c>
      <c r="BT8" s="6">
        <f>ROUND('Vendas de Veículos'!BT8*(1-'Frota Nacional 2027'!BT$5),0)</f>
        <v>1616669</v>
      </c>
      <c r="BU8" s="6">
        <f>ROUND('Vendas de Veículos'!BU8*(1-'Frota Nacional 2027'!BU$5),0)</f>
        <v>1692609</v>
      </c>
      <c r="BV8" s="6">
        <f>ROUND('Vendas de Veículos'!BV8*(1-'Frota Nacional 2027'!BV$5),0)</f>
        <v>1736899</v>
      </c>
    </row>
    <row r="9" spans="2:74" x14ac:dyDescent="0.35">
      <c r="B9" s="12" t="s">
        <v>11</v>
      </c>
      <c r="C9" s="12" t="s">
        <v>14</v>
      </c>
      <c r="D9" s="6">
        <f>ROUND('Vendas de Veículos'!D9*(1-'Frota Nacional 2027'!D$5),0)</f>
        <v>0</v>
      </c>
      <c r="E9" s="6">
        <f>ROUND('Vendas de Veículos'!E9*(1-'Frota Nacional 2027'!E$5),0)</f>
        <v>0</v>
      </c>
      <c r="F9" s="6">
        <f>ROUND('Vendas de Veículos'!F9*(1-'Frota Nacional 2027'!F$5),0)</f>
        <v>0</v>
      </c>
      <c r="G9" s="6">
        <f>ROUND('Vendas de Veículos'!G9*(1-'Frota Nacional 2027'!G$5),0)</f>
        <v>0</v>
      </c>
      <c r="H9" s="6">
        <f>ROUND('Vendas de Veículos'!H9*(1-'Frota Nacional 2027'!H$5),0)</f>
        <v>0</v>
      </c>
      <c r="I9" s="6">
        <f>ROUND('Vendas de Veículos'!I9*(1-'Frota Nacional 2027'!I$5),0)</f>
        <v>0</v>
      </c>
      <c r="J9" s="6">
        <f>ROUND('Vendas de Veículos'!J9*(1-'Frota Nacional 2027'!J$5),0)</f>
        <v>0</v>
      </c>
      <c r="K9" s="6">
        <f>ROUND('Vendas de Veículos'!K9*(1-'Frota Nacional 2027'!K$5),0)</f>
        <v>0</v>
      </c>
      <c r="L9" s="6">
        <f>ROUND('Vendas de Veículos'!L9*(1-'Frota Nacional 2027'!L$5),0)</f>
        <v>0</v>
      </c>
      <c r="M9" s="6">
        <f>ROUND('Vendas de Veículos'!M9*(1-'Frota Nacional 2027'!M$5),0)</f>
        <v>0</v>
      </c>
      <c r="N9" s="6">
        <f>ROUND('Vendas de Veículos'!N9*(1-'Frota Nacional 2027'!N$5),0)</f>
        <v>0</v>
      </c>
      <c r="O9" s="6">
        <f>ROUND('Vendas de Veículos'!O9*(1-'Frota Nacional 2027'!O$5),0)</f>
        <v>0</v>
      </c>
      <c r="P9" s="6">
        <f>ROUND('Vendas de Veículos'!P9*(1-'Frota Nacional 2027'!P$5),0)</f>
        <v>0</v>
      </c>
      <c r="Q9" s="6">
        <f>ROUND('Vendas de Veículos'!Q9*(1-'Frota Nacional 2027'!Q$5),0)</f>
        <v>0</v>
      </c>
      <c r="R9" s="6">
        <f>ROUND('Vendas de Veículos'!R9*(1-'Frota Nacional 2027'!R$5),0)</f>
        <v>0</v>
      </c>
      <c r="S9" s="6">
        <f>ROUND('Vendas de Veículos'!S9*(1-'Frota Nacional 2027'!S$5),0)</f>
        <v>0</v>
      </c>
      <c r="T9" s="6">
        <f>ROUND('Vendas de Veículos'!T9*(1-'Frota Nacional 2027'!T$5),0)</f>
        <v>0</v>
      </c>
      <c r="U9" s="6">
        <f>ROUND('Vendas de Veículos'!U9*(1-'Frota Nacional 2027'!U$5),0)</f>
        <v>0</v>
      </c>
      <c r="V9" s="6">
        <f>ROUND('Vendas de Veículos'!V9*(1-'Frota Nacional 2027'!V$5),0)</f>
        <v>0</v>
      </c>
      <c r="W9" s="6">
        <f>ROUND('Vendas de Veículos'!W9*(1-'Frota Nacional 2027'!W$5),0)</f>
        <v>0</v>
      </c>
      <c r="X9" s="6">
        <f>ROUND('Vendas de Veículos'!X9*(1-'Frota Nacional 2027'!X$5),0)</f>
        <v>0</v>
      </c>
      <c r="Y9" s="6">
        <f>ROUND('Vendas de Veículos'!Y9*(1-'Frota Nacional 2027'!Y$5),0)</f>
        <v>0</v>
      </c>
      <c r="Z9" s="6">
        <f>ROUND('Vendas de Veículos'!Z9*(1-'Frota Nacional 2027'!Z$5),0)</f>
        <v>0</v>
      </c>
      <c r="AA9" s="6">
        <f>ROUND('Vendas de Veículos'!AA9*(1-'Frota Nacional 2027'!AA$5),0)</f>
        <v>0</v>
      </c>
      <c r="AB9" s="6">
        <f>ROUND('Vendas de Veículos'!AB9*(1-'Frota Nacional 2027'!AB$5),0)</f>
        <v>0</v>
      </c>
      <c r="AC9" s="6">
        <f>ROUND('Vendas de Veículos'!AC9*(1-'Frota Nacional 2027'!AC$5),0)</f>
        <v>0</v>
      </c>
      <c r="AD9" s="6">
        <f>ROUND('Vendas de Veículos'!AD9*(1-'Frota Nacional 2027'!AD$5),0)</f>
        <v>0</v>
      </c>
      <c r="AE9" s="6">
        <f>ROUND('Vendas de Veículos'!AE9*(1-'Frota Nacional 2027'!AE$5),0)</f>
        <v>0</v>
      </c>
      <c r="AF9" s="6">
        <f>ROUND('Vendas de Veículos'!AF9*(1-'Frota Nacional 2027'!AF$5),0)</f>
        <v>0</v>
      </c>
      <c r="AG9" s="6">
        <f>ROUND('Vendas de Veículos'!AG9*(1-'Frota Nacional 2027'!AG$5),0)</f>
        <v>0</v>
      </c>
      <c r="AH9" s="6">
        <f>ROUND('Vendas de Veículos'!AH9*(1-'Frota Nacional 2027'!AH$5),0)</f>
        <v>0</v>
      </c>
      <c r="AI9" s="6">
        <f>ROUND('Vendas de Veículos'!AI9*(1-'Frota Nacional 2027'!AI$5),0)</f>
        <v>0</v>
      </c>
      <c r="AJ9" s="6">
        <f>ROUND('Vendas de Veículos'!AJ9*(1-'Frota Nacional 2027'!AJ$5),0)</f>
        <v>0</v>
      </c>
      <c r="AK9" s="6">
        <f>ROUND('Vendas de Veículos'!AK9*(1-'Frota Nacional 2027'!AK$5),0)</f>
        <v>0</v>
      </c>
      <c r="AL9" s="6">
        <f>ROUND('Vendas de Veículos'!AL9*(1-'Frota Nacional 2027'!AL$5),0)</f>
        <v>0</v>
      </c>
      <c r="AM9" s="6">
        <f>ROUND('Vendas de Veículos'!AM9*(1-'Frota Nacional 2027'!AM$5),0)</f>
        <v>0</v>
      </c>
      <c r="AN9" s="6">
        <f>ROUND('Vendas de Veículos'!AN9*(1-'Frota Nacional 2027'!AN$5),0)</f>
        <v>0</v>
      </c>
      <c r="AO9" s="6">
        <f>ROUND('Vendas de Veículos'!AO9*(1-'Frota Nacional 2027'!AO$5),0)</f>
        <v>0</v>
      </c>
      <c r="AP9" s="6">
        <f>ROUND('Vendas de Veículos'!AP9*(1-'Frota Nacional 2027'!AP$5),0)</f>
        <v>0</v>
      </c>
      <c r="AQ9" s="6">
        <f>ROUND('Vendas de Veículos'!AQ9*(1-'Frota Nacional 2027'!AQ$5),0)</f>
        <v>0</v>
      </c>
      <c r="AR9" s="6">
        <f>ROUND('Vendas de Veículos'!AR9*(1-'Frota Nacional 2027'!AR$5),0)</f>
        <v>0</v>
      </c>
      <c r="AS9" s="6">
        <f>ROUND('Vendas de Veículos'!AS9*(1-'Frota Nacional 2027'!AS$5),0)</f>
        <v>0</v>
      </c>
      <c r="AT9" s="6">
        <f>ROUND('Vendas de Veículos'!AT9*(1-'Frota Nacional 2027'!AT$5),0)</f>
        <v>0</v>
      </c>
      <c r="AU9" s="6">
        <f>ROUND('Vendas de Veículos'!AU9*(1-'Frota Nacional 2027'!AU$5),0)</f>
        <v>0</v>
      </c>
      <c r="AV9" s="6">
        <f>ROUND('Vendas de Veículos'!AV9*(1-'Frota Nacional 2027'!AV$5),0)</f>
        <v>0</v>
      </c>
      <c r="AW9" s="6">
        <f>ROUND('Vendas de Veículos'!AW9*(1-'Frota Nacional 2027'!AW$5),0)</f>
        <v>0</v>
      </c>
      <c r="AX9" s="6">
        <f>ROUND('Vendas de Veículos'!AX9*(1-'Frota Nacional 2027'!AX$5),0)</f>
        <v>0</v>
      </c>
      <c r="AY9" s="6">
        <f>ROUND('Vendas de Veículos'!AY9*(1-'Frota Nacional 2027'!AY$5),0)</f>
        <v>0</v>
      </c>
      <c r="AZ9" s="6">
        <f>ROUND('Vendas de Veículos'!AZ9*(1-'Frota Nacional 2027'!AZ$5),0)</f>
        <v>0</v>
      </c>
      <c r="BA9" s="6">
        <f>ROUND('Vendas de Veículos'!BA9*(1-'Frota Nacional 2027'!BA$5),0)</f>
        <v>0</v>
      </c>
      <c r="BB9" s="6">
        <f>ROUND('Vendas de Veículos'!BB9*(1-'Frota Nacional 2027'!BB$5),0)</f>
        <v>0</v>
      </c>
      <c r="BC9" s="6">
        <f>ROUND('Vendas de Veículos'!BC9*(1-'Frota Nacional 2027'!BC$5),0)</f>
        <v>4</v>
      </c>
      <c r="BD9" s="6">
        <f>ROUND('Vendas de Veículos'!BD9*(1-'Frota Nacional 2027'!BD$5),0)</f>
        <v>11</v>
      </c>
      <c r="BE9" s="6">
        <f>ROUND('Vendas de Veículos'!BE9*(1-'Frota Nacional 2027'!BE$5),0)</f>
        <v>13</v>
      </c>
      <c r="BF9" s="6">
        <f>ROUND('Vendas de Veículos'!BF9*(1-'Frota Nacional 2027'!BF$5),0)</f>
        <v>120</v>
      </c>
      <c r="BG9" s="6">
        <f>ROUND('Vendas de Veículos'!BG9*(1-'Frota Nacional 2027'!BG$5),0)</f>
        <v>77</v>
      </c>
      <c r="BH9" s="6">
        <f>ROUND('Vendas de Veículos'!BH9*(1-'Frota Nacional 2027'!BH$5),0)</f>
        <v>336</v>
      </c>
      <c r="BI9" s="6">
        <f>ROUND('Vendas de Veículos'!BI9*(1-'Frota Nacional 2027'!BI$5),0)</f>
        <v>623</v>
      </c>
      <c r="BJ9" s="6">
        <f>ROUND('Vendas de Veículos'!BJ9*(1-'Frota Nacional 2027'!BJ$5),0)</f>
        <v>661</v>
      </c>
      <c r="BK9" s="6">
        <f>ROUND('Vendas de Veículos'!BK9*(1-'Frota Nacional 2027'!BK$5),0)</f>
        <v>895</v>
      </c>
      <c r="BL9" s="6">
        <f>ROUND('Vendas de Veículos'!BL9*(1-'Frota Nacional 2027'!BL$5),0)</f>
        <v>2823</v>
      </c>
      <c r="BM9" s="6">
        <f>ROUND('Vendas de Veículos'!BM9*(1-'Frota Nacional 2027'!BM$5),0)</f>
        <v>3543</v>
      </c>
      <c r="BN9" s="6">
        <f>ROUND('Vendas de Veículos'!BN9*(1-'Frota Nacional 2027'!BN$5),0)</f>
        <v>10914</v>
      </c>
      <c r="BO9" s="6">
        <f>ROUND('Vendas de Veículos'!BO9*(1-'Frota Nacional 2027'!BO$5),0)</f>
        <v>18592</v>
      </c>
      <c r="BP9" s="6">
        <f>ROUND('Vendas de Veículos'!BP9*(1-'Frota Nacional 2027'!BP$5),0)</f>
        <v>33530</v>
      </c>
      <c r="BQ9" s="6">
        <f>ROUND('Vendas de Veículos'!BQ9*(1-'Frota Nacional 2027'!BQ$5),0)</f>
        <v>47568</v>
      </c>
      <c r="BR9" s="6">
        <f>ROUND('Vendas de Veículos'!BR9*(1-'Frota Nacional 2027'!BR$5),0)</f>
        <v>80327</v>
      </c>
      <c r="BS9" s="6">
        <f>ROUND('Vendas de Veículos'!BS9*(1-'Frota Nacional 2027'!BS$5),0)</f>
        <v>120539</v>
      </c>
      <c r="BT9" s="6">
        <f>ROUND('Vendas de Veículos'!BT9*(1-'Frota Nacional 2027'!BT$5),0)</f>
        <v>165706</v>
      </c>
      <c r="BU9" s="6">
        <f>ROUND('Vendas de Veículos'!BU9*(1-'Frota Nacional 2027'!BU$5),0)</f>
        <v>216178</v>
      </c>
      <c r="BV9" s="6">
        <f>ROUND('Vendas de Veículos'!BV9*(1-'Frota Nacional 2027'!BV$5),0)</f>
        <v>293361</v>
      </c>
    </row>
    <row r="10" spans="2:74" x14ac:dyDescent="0.35">
      <c r="B10" s="12" t="s">
        <v>11</v>
      </c>
      <c r="C10" s="12" t="s">
        <v>15</v>
      </c>
      <c r="D10" s="6">
        <f>ROUND('Vendas de Veículos'!D10*(1-'Frota Nacional 2027'!D$5),0)</f>
        <v>0</v>
      </c>
      <c r="E10" s="6">
        <f>ROUND('Vendas de Veículos'!E10*(1-'Frota Nacional 2027'!E$5),0)</f>
        <v>0</v>
      </c>
      <c r="F10" s="6">
        <f>ROUND('Vendas de Veículos'!F10*(1-'Frota Nacional 2027'!F$5),0)</f>
        <v>0</v>
      </c>
      <c r="G10" s="6">
        <f>ROUND('Vendas de Veículos'!G10*(1-'Frota Nacional 2027'!G$5),0)</f>
        <v>0</v>
      </c>
      <c r="H10" s="6">
        <f>ROUND('Vendas de Veículos'!H10*(1-'Frota Nacional 2027'!H$5),0)</f>
        <v>0</v>
      </c>
      <c r="I10" s="6">
        <f>ROUND('Vendas de Veículos'!I10*(1-'Frota Nacional 2027'!I$5),0)</f>
        <v>0</v>
      </c>
      <c r="J10" s="6">
        <f>ROUND('Vendas de Veículos'!J10*(1-'Frota Nacional 2027'!J$5),0)</f>
        <v>0</v>
      </c>
      <c r="K10" s="6">
        <f>ROUND('Vendas de Veículos'!K10*(1-'Frota Nacional 2027'!K$5),0)</f>
        <v>0</v>
      </c>
      <c r="L10" s="6">
        <f>ROUND('Vendas de Veículos'!L10*(1-'Frota Nacional 2027'!L$5),0)</f>
        <v>0</v>
      </c>
      <c r="M10" s="6">
        <f>ROUND('Vendas de Veículos'!M10*(1-'Frota Nacional 2027'!M$5),0)</f>
        <v>0</v>
      </c>
      <c r="N10" s="6">
        <f>ROUND('Vendas de Veículos'!N10*(1-'Frota Nacional 2027'!N$5),0)</f>
        <v>0</v>
      </c>
      <c r="O10" s="6">
        <f>ROUND('Vendas de Veículos'!O10*(1-'Frota Nacional 2027'!O$5),0)</f>
        <v>0</v>
      </c>
      <c r="P10" s="6">
        <f>ROUND('Vendas de Veículos'!P10*(1-'Frota Nacional 2027'!P$5),0)</f>
        <v>0</v>
      </c>
      <c r="Q10" s="6">
        <f>ROUND('Vendas de Veículos'!Q10*(1-'Frota Nacional 2027'!Q$5),0)</f>
        <v>0</v>
      </c>
      <c r="R10" s="6">
        <f>ROUND('Vendas de Veículos'!R10*(1-'Frota Nacional 2027'!R$5),0)</f>
        <v>0</v>
      </c>
      <c r="S10" s="6">
        <f>ROUND('Vendas de Veículos'!S10*(1-'Frota Nacional 2027'!S$5),0)</f>
        <v>0</v>
      </c>
      <c r="T10" s="6">
        <f>ROUND('Vendas de Veículos'!T10*(1-'Frota Nacional 2027'!T$5),0)</f>
        <v>0</v>
      </c>
      <c r="U10" s="6">
        <f>ROUND('Vendas de Veículos'!U10*(1-'Frota Nacional 2027'!U$5),0)</f>
        <v>0</v>
      </c>
      <c r="V10" s="6">
        <f>ROUND('Vendas de Veículos'!V10*(1-'Frota Nacional 2027'!V$5),0)</f>
        <v>0</v>
      </c>
      <c r="W10" s="6">
        <f>ROUND('Vendas de Veículos'!W10*(1-'Frota Nacional 2027'!W$5),0)</f>
        <v>0</v>
      </c>
      <c r="X10" s="6">
        <f>ROUND('Vendas de Veículos'!X10*(1-'Frota Nacional 2027'!X$5),0)</f>
        <v>0</v>
      </c>
      <c r="Y10" s="6">
        <f>ROUND('Vendas de Veículos'!Y10*(1-'Frota Nacional 2027'!Y$5),0)</f>
        <v>0</v>
      </c>
      <c r="Z10" s="6">
        <f>ROUND('Vendas de Veículos'!Z10*(1-'Frota Nacional 2027'!Z$5),0)</f>
        <v>0</v>
      </c>
      <c r="AA10" s="6">
        <f>ROUND('Vendas de Veículos'!AA10*(1-'Frota Nacional 2027'!AA$5),0)</f>
        <v>0</v>
      </c>
      <c r="AB10" s="6">
        <f>ROUND('Vendas de Veículos'!AB10*(1-'Frota Nacional 2027'!AB$5),0)</f>
        <v>0</v>
      </c>
      <c r="AC10" s="6">
        <f>ROUND('Vendas de Veículos'!AC10*(1-'Frota Nacional 2027'!AC$5),0)</f>
        <v>0</v>
      </c>
      <c r="AD10" s="6">
        <f>ROUND('Vendas de Veículos'!AD10*(1-'Frota Nacional 2027'!AD$5),0)</f>
        <v>0</v>
      </c>
      <c r="AE10" s="6">
        <f>ROUND('Vendas de Veículos'!AE10*(1-'Frota Nacional 2027'!AE$5),0)</f>
        <v>0</v>
      </c>
      <c r="AF10" s="6">
        <f>ROUND('Vendas de Veículos'!AF10*(1-'Frota Nacional 2027'!AF$5),0)</f>
        <v>0</v>
      </c>
      <c r="AG10" s="6">
        <f>ROUND('Vendas de Veículos'!AG10*(1-'Frota Nacional 2027'!AG$5),0)</f>
        <v>0</v>
      </c>
      <c r="AH10" s="6">
        <f>ROUND('Vendas de Veículos'!AH10*(1-'Frota Nacional 2027'!AH$5),0)</f>
        <v>0</v>
      </c>
      <c r="AI10" s="6">
        <f>ROUND('Vendas de Veículos'!AI10*(1-'Frota Nacional 2027'!AI$5),0)</f>
        <v>0</v>
      </c>
      <c r="AJ10" s="6">
        <f>ROUND('Vendas de Veículos'!AJ10*(1-'Frota Nacional 2027'!AJ$5),0)</f>
        <v>0</v>
      </c>
      <c r="AK10" s="6">
        <f>ROUND('Vendas de Veículos'!AK10*(1-'Frota Nacional 2027'!AK$5),0)</f>
        <v>0</v>
      </c>
      <c r="AL10" s="6">
        <f>ROUND('Vendas de Veículos'!AL10*(1-'Frota Nacional 2027'!AL$5),0)</f>
        <v>0</v>
      </c>
      <c r="AM10" s="6">
        <f>ROUND('Vendas de Veículos'!AM10*(1-'Frota Nacional 2027'!AM$5),0)</f>
        <v>0</v>
      </c>
      <c r="AN10" s="6">
        <f>ROUND('Vendas de Veículos'!AN10*(1-'Frota Nacional 2027'!AN$5),0)</f>
        <v>0</v>
      </c>
      <c r="AO10" s="6">
        <f>ROUND('Vendas de Veículos'!AO10*(1-'Frota Nacional 2027'!AO$5),0)</f>
        <v>0</v>
      </c>
      <c r="AP10" s="6">
        <f>ROUND('Vendas de Veículos'!AP10*(1-'Frota Nacional 2027'!AP$5),0)</f>
        <v>0</v>
      </c>
      <c r="AQ10" s="6">
        <f>ROUND('Vendas de Veículos'!AQ10*(1-'Frota Nacional 2027'!AQ$5),0)</f>
        <v>0</v>
      </c>
      <c r="AR10" s="6">
        <f>ROUND('Vendas de Veículos'!AR10*(1-'Frota Nacional 2027'!AR$5),0)</f>
        <v>0</v>
      </c>
      <c r="AS10" s="6">
        <f>ROUND('Vendas de Veículos'!AS10*(1-'Frota Nacional 2027'!AS$5),0)</f>
        <v>0</v>
      </c>
      <c r="AT10" s="6">
        <f>ROUND('Vendas de Veículos'!AT10*(1-'Frota Nacional 2027'!AT$5),0)</f>
        <v>0</v>
      </c>
      <c r="AU10" s="6">
        <f>ROUND('Vendas de Veículos'!AU10*(1-'Frota Nacional 2027'!AU$5),0)</f>
        <v>0</v>
      </c>
      <c r="AV10" s="6">
        <f>ROUND('Vendas de Veículos'!AV10*(1-'Frota Nacional 2027'!AV$5),0)</f>
        <v>0</v>
      </c>
      <c r="AW10" s="6">
        <f>ROUND('Vendas de Veículos'!AW10*(1-'Frota Nacional 2027'!AW$5),0)</f>
        <v>0</v>
      </c>
      <c r="AX10" s="6">
        <f>ROUND('Vendas de Veículos'!AX10*(1-'Frota Nacional 2027'!AX$5),0)</f>
        <v>0</v>
      </c>
      <c r="AY10" s="6">
        <f>ROUND('Vendas de Veículos'!AY10*(1-'Frota Nacional 2027'!AY$5),0)</f>
        <v>0</v>
      </c>
      <c r="AZ10" s="6">
        <f>ROUND('Vendas de Veículos'!AZ10*(1-'Frota Nacional 2027'!AZ$5),0)</f>
        <v>0</v>
      </c>
      <c r="BA10" s="6">
        <f>ROUND('Vendas de Veículos'!BA10*(1-'Frota Nacional 2027'!BA$5),0)</f>
        <v>0</v>
      </c>
      <c r="BB10" s="6">
        <f>ROUND('Vendas de Veículos'!BB10*(1-'Frota Nacional 2027'!BB$5),0)</f>
        <v>0</v>
      </c>
      <c r="BC10" s="6">
        <f>ROUND('Vendas de Veículos'!BC10*(1-'Frota Nacional 2027'!BC$5),0)</f>
        <v>0</v>
      </c>
      <c r="BD10" s="6">
        <f>ROUND('Vendas de Veículos'!BD10*(1-'Frota Nacional 2027'!BD$5),0)</f>
        <v>1</v>
      </c>
      <c r="BE10" s="6">
        <f>ROUND('Vendas de Veículos'!BE10*(1-'Frota Nacional 2027'!BE$5),0)</f>
        <v>1</v>
      </c>
      <c r="BF10" s="6">
        <f>ROUND('Vendas de Veículos'!BF10*(1-'Frota Nacional 2027'!BF$5),0)</f>
        <v>11</v>
      </c>
      <c r="BG10" s="6">
        <f>ROUND('Vendas de Veículos'!BG10*(1-'Frota Nacional 2027'!BG$5),0)</f>
        <v>7</v>
      </c>
      <c r="BH10" s="6">
        <f>ROUND('Vendas de Veículos'!BH10*(1-'Frota Nacional 2027'!BH$5),0)</f>
        <v>31</v>
      </c>
      <c r="BI10" s="6">
        <f>ROUND('Vendas de Veículos'!BI10*(1-'Frota Nacional 2027'!BI$5),0)</f>
        <v>56</v>
      </c>
      <c r="BJ10" s="6">
        <f>ROUND('Vendas de Veículos'!BJ10*(1-'Frota Nacional 2027'!BJ$5),0)</f>
        <v>60</v>
      </c>
      <c r="BK10" s="6">
        <f>ROUND('Vendas de Veículos'!BK10*(1-'Frota Nacional 2027'!BK$5),0)</f>
        <v>81</v>
      </c>
      <c r="BL10" s="6">
        <f>ROUND('Vendas de Veículos'!BL10*(1-'Frota Nacional 2027'!BL$5),0)</f>
        <v>254</v>
      </c>
      <c r="BM10" s="6">
        <f>ROUND('Vendas de Veículos'!BM10*(1-'Frota Nacional 2027'!BM$5),0)</f>
        <v>319</v>
      </c>
      <c r="BN10" s="6">
        <f>ROUND('Vendas de Veículos'!BN10*(1-'Frota Nacional 2027'!BN$5),0)</f>
        <v>982</v>
      </c>
      <c r="BO10" s="6">
        <f>ROUND('Vendas de Veículos'!BO10*(1-'Frota Nacional 2027'!BO$5),0)</f>
        <v>1673</v>
      </c>
      <c r="BP10" s="6">
        <f>ROUND('Vendas de Veículos'!BP10*(1-'Frota Nacional 2027'!BP$5),0)</f>
        <v>3018</v>
      </c>
      <c r="BQ10" s="6">
        <f>ROUND('Vendas de Veículos'!BQ10*(1-'Frota Nacional 2027'!BQ$5),0)</f>
        <v>4281</v>
      </c>
      <c r="BR10" s="6">
        <f>ROUND('Vendas de Veículos'!BR10*(1-'Frota Nacional 2027'!BR$5),0)</f>
        <v>7229</v>
      </c>
      <c r="BS10" s="6">
        <f>ROUND('Vendas de Veículos'!BS10*(1-'Frota Nacional 2027'!BS$5),0)</f>
        <v>10850</v>
      </c>
      <c r="BT10" s="6">
        <f>ROUND('Vendas de Veículos'!BT10*(1-'Frota Nacional 2027'!BT$5),0)</f>
        <v>16571</v>
      </c>
      <c r="BU10" s="6">
        <f>ROUND('Vendas de Veículos'!BU10*(1-'Frota Nacional 2027'!BU$5),0)</f>
        <v>23779</v>
      </c>
      <c r="BV10" s="6">
        <f>ROUND('Vendas de Veículos'!BV10*(1-'Frota Nacional 2027'!BV$5),0)</f>
        <v>35204</v>
      </c>
    </row>
    <row r="11" spans="2:74" x14ac:dyDescent="0.35">
      <c r="B11" s="12" t="s">
        <v>11</v>
      </c>
      <c r="C11" s="12" t="s">
        <v>16</v>
      </c>
      <c r="D11" s="6">
        <f>ROUND('Vendas de Veículos'!D11*(1-'Frota Nacional 2027'!D$5),0)</f>
        <v>0</v>
      </c>
      <c r="E11" s="6">
        <f>ROUND('Vendas de Veículos'!E11*(1-'Frota Nacional 2027'!E$5),0)</f>
        <v>0</v>
      </c>
      <c r="F11" s="6">
        <f>ROUND('Vendas de Veículos'!F11*(1-'Frota Nacional 2027'!F$5),0)</f>
        <v>0</v>
      </c>
      <c r="G11" s="6">
        <f>ROUND('Vendas de Veículos'!G11*(1-'Frota Nacional 2027'!G$5),0)</f>
        <v>0</v>
      </c>
      <c r="H11" s="6">
        <f>ROUND('Vendas de Veículos'!H11*(1-'Frota Nacional 2027'!H$5),0)</f>
        <v>0</v>
      </c>
      <c r="I11" s="6">
        <f>ROUND('Vendas de Veículos'!I11*(1-'Frota Nacional 2027'!I$5),0)</f>
        <v>0</v>
      </c>
      <c r="J11" s="6">
        <f>ROUND('Vendas de Veículos'!J11*(1-'Frota Nacional 2027'!J$5),0)</f>
        <v>0</v>
      </c>
      <c r="K11" s="6">
        <f>ROUND('Vendas de Veículos'!K11*(1-'Frota Nacional 2027'!K$5),0)</f>
        <v>0</v>
      </c>
      <c r="L11" s="6">
        <f>ROUND('Vendas de Veículos'!L11*(1-'Frota Nacional 2027'!L$5),0)</f>
        <v>0</v>
      </c>
      <c r="M11" s="6">
        <f>ROUND('Vendas de Veículos'!M11*(1-'Frota Nacional 2027'!M$5),0)</f>
        <v>0</v>
      </c>
      <c r="N11" s="6">
        <f>ROUND('Vendas de Veículos'!N11*(1-'Frota Nacional 2027'!N$5),0)</f>
        <v>0</v>
      </c>
      <c r="O11" s="6">
        <f>ROUND('Vendas de Veículos'!O11*(1-'Frota Nacional 2027'!O$5),0)</f>
        <v>0</v>
      </c>
      <c r="P11" s="6">
        <f>ROUND('Vendas de Veículos'!P11*(1-'Frota Nacional 2027'!P$5),0)</f>
        <v>0</v>
      </c>
      <c r="Q11" s="6">
        <f>ROUND('Vendas de Veículos'!Q11*(1-'Frota Nacional 2027'!Q$5),0)</f>
        <v>0</v>
      </c>
      <c r="R11" s="6">
        <f>ROUND('Vendas de Veículos'!R11*(1-'Frota Nacional 2027'!R$5),0)</f>
        <v>0</v>
      </c>
      <c r="S11" s="6">
        <f>ROUND('Vendas de Veículos'!S11*(1-'Frota Nacional 2027'!S$5),0)</f>
        <v>0</v>
      </c>
      <c r="T11" s="6">
        <f>ROUND('Vendas de Veículos'!T11*(1-'Frota Nacional 2027'!T$5),0)</f>
        <v>0</v>
      </c>
      <c r="U11" s="6">
        <f>ROUND('Vendas de Veículos'!U11*(1-'Frota Nacional 2027'!U$5),0)</f>
        <v>0</v>
      </c>
      <c r="V11" s="6">
        <f>ROUND('Vendas de Veículos'!V11*(1-'Frota Nacional 2027'!V$5),0)</f>
        <v>0</v>
      </c>
      <c r="W11" s="6">
        <f>ROUND('Vendas de Veículos'!W11*(1-'Frota Nacional 2027'!W$5),0)</f>
        <v>0</v>
      </c>
      <c r="X11" s="6">
        <f>ROUND('Vendas de Veículos'!X11*(1-'Frota Nacional 2027'!X$5),0)</f>
        <v>0</v>
      </c>
      <c r="Y11" s="6">
        <f>ROUND('Vendas de Veículos'!Y11*(1-'Frota Nacional 2027'!Y$5),0)</f>
        <v>0</v>
      </c>
      <c r="Z11" s="6">
        <f>ROUND('Vendas de Veículos'!Z11*(1-'Frota Nacional 2027'!Z$5),0)</f>
        <v>0</v>
      </c>
      <c r="AA11" s="6">
        <f>ROUND('Vendas de Veículos'!AA11*(1-'Frota Nacional 2027'!AA$5),0)</f>
        <v>0</v>
      </c>
      <c r="AB11" s="6">
        <f>ROUND('Vendas de Veículos'!AB11*(1-'Frota Nacional 2027'!AB$5),0)</f>
        <v>0</v>
      </c>
      <c r="AC11" s="6">
        <f>ROUND('Vendas de Veículos'!AC11*(1-'Frota Nacional 2027'!AC$5),0)</f>
        <v>0</v>
      </c>
      <c r="AD11" s="6">
        <f>ROUND('Vendas de Veículos'!AD11*(1-'Frota Nacional 2027'!AD$5),0)</f>
        <v>0</v>
      </c>
      <c r="AE11" s="6">
        <f>ROUND('Vendas de Veículos'!AE11*(1-'Frota Nacional 2027'!AE$5),0)</f>
        <v>0</v>
      </c>
      <c r="AF11" s="6">
        <f>ROUND('Vendas de Veículos'!AF11*(1-'Frota Nacional 2027'!AF$5),0)</f>
        <v>0</v>
      </c>
      <c r="AG11" s="6">
        <f>ROUND('Vendas de Veículos'!AG11*(1-'Frota Nacional 2027'!AG$5),0)</f>
        <v>0</v>
      </c>
      <c r="AH11" s="6">
        <f>ROUND('Vendas de Veículos'!AH11*(1-'Frota Nacional 2027'!AH$5),0)</f>
        <v>0</v>
      </c>
      <c r="AI11" s="6">
        <f>ROUND('Vendas de Veículos'!AI11*(1-'Frota Nacional 2027'!AI$5),0)</f>
        <v>0</v>
      </c>
      <c r="AJ11" s="6">
        <f>ROUND('Vendas de Veículos'!AJ11*(1-'Frota Nacional 2027'!AJ$5),0)</f>
        <v>0</v>
      </c>
      <c r="AK11" s="6">
        <f>ROUND('Vendas de Veículos'!AK11*(1-'Frota Nacional 2027'!AK$5),0)</f>
        <v>0</v>
      </c>
      <c r="AL11" s="6">
        <f>ROUND('Vendas de Veículos'!AL11*(1-'Frota Nacional 2027'!AL$5),0)</f>
        <v>0</v>
      </c>
      <c r="AM11" s="6">
        <f>ROUND('Vendas de Veículos'!AM11*(1-'Frota Nacional 2027'!AM$5),0)</f>
        <v>0</v>
      </c>
      <c r="AN11" s="6">
        <f>ROUND('Vendas de Veículos'!AN11*(1-'Frota Nacional 2027'!AN$5),0)</f>
        <v>0</v>
      </c>
      <c r="AO11" s="6">
        <f>ROUND('Vendas de Veículos'!AO11*(1-'Frota Nacional 2027'!AO$5),0)</f>
        <v>0</v>
      </c>
      <c r="AP11" s="6">
        <f>ROUND('Vendas de Veículos'!AP11*(1-'Frota Nacional 2027'!AP$5),0)</f>
        <v>0</v>
      </c>
      <c r="AQ11" s="6">
        <f>ROUND('Vendas de Veículos'!AQ11*(1-'Frota Nacional 2027'!AQ$5),0)</f>
        <v>0</v>
      </c>
      <c r="AR11" s="6">
        <f>ROUND('Vendas de Veículos'!AR11*(1-'Frota Nacional 2027'!AR$5),0)</f>
        <v>0</v>
      </c>
      <c r="AS11" s="6">
        <f>ROUND('Vendas de Veículos'!AS11*(1-'Frota Nacional 2027'!AS$5),0)</f>
        <v>0</v>
      </c>
      <c r="AT11" s="6">
        <f>ROUND('Vendas de Veículos'!AT11*(1-'Frota Nacional 2027'!AT$5),0)</f>
        <v>0</v>
      </c>
      <c r="AU11" s="6">
        <f>ROUND('Vendas de Veículos'!AU11*(1-'Frota Nacional 2027'!AU$5),0)</f>
        <v>0</v>
      </c>
      <c r="AV11" s="6">
        <f>ROUND('Vendas de Veículos'!AV11*(1-'Frota Nacional 2027'!AV$5),0)</f>
        <v>0</v>
      </c>
      <c r="AW11" s="6">
        <f>ROUND('Vendas de Veículos'!AW11*(1-'Frota Nacional 2027'!AW$5),0)</f>
        <v>0</v>
      </c>
      <c r="AX11" s="6">
        <f>ROUND('Vendas de Veículos'!AX11*(1-'Frota Nacional 2027'!AX$5),0)</f>
        <v>0</v>
      </c>
      <c r="AY11" s="6">
        <f>ROUND('Vendas de Veículos'!AY11*(1-'Frota Nacional 2027'!AY$5),0)</f>
        <v>0</v>
      </c>
      <c r="AZ11" s="6">
        <f>ROUND('Vendas de Veículos'!AZ11*(1-'Frota Nacional 2027'!AZ$5),0)</f>
        <v>0</v>
      </c>
      <c r="BA11" s="6">
        <f>ROUND('Vendas de Veículos'!BA11*(1-'Frota Nacional 2027'!BA$5),0)</f>
        <v>0</v>
      </c>
      <c r="BB11" s="6">
        <f>ROUND('Vendas de Veículos'!BB11*(1-'Frota Nacional 2027'!BB$5),0)</f>
        <v>0</v>
      </c>
      <c r="BC11" s="6">
        <f>ROUND('Vendas de Veículos'!BC11*(1-'Frota Nacional 2027'!BC$5),0)</f>
        <v>3</v>
      </c>
      <c r="BD11" s="6">
        <f>ROUND('Vendas de Veículos'!BD11*(1-'Frota Nacional 2027'!BD$5),0)</f>
        <v>7</v>
      </c>
      <c r="BE11" s="6">
        <f>ROUND('Vendas de Veículos'!BE11*(1-'Frota Nacional 2027'!BE$5),0)</f>
        <v>9</v>
      </c>
      <c r="BF11" s="6">
        <f>ROUND('Vendas de Veículos'!BF11*(1-'Frota Nacional 2027'!BF$5),0)</f>
        <v>83</v>
      </c>
      <c r="BG11" s="6">
        <f>ROUND('Vendas de Veículos'!BG11*(1-'Frota Nacional 2027'!BG$5),0)</f>
        <v>53</v>
      </c>
      <c r="BH11" s="6">
        <f>ROUND('Vendas de Veículos'!BH11*(1-'Frota Nacional 2027'!BH$5),0)</f>
        <v>232</v>
      </c>
      <c r="BI11" s="6">
        <f>ROUND('Vendas de Veículos'!BI11*(1-'Frota Nacional 2027'!BI$5),0)</f>
        <v>430</v>
      </c>
      <c r="BJ11" s="6">
        <f>ROUND('Vendas de Veículos'!BJ11*(1-'Frota Nacional 2027'!BJ$5),0)</f>
        <v>456</v>
      </c>
      <c r="BK11" s="6">
        <f>ROUND('Vendas de Veículos'!BK11*(1-'Frota Nacional 2027'!BK$5),0)</f>
        <v>617</v>
      </c>
      <c r="BL11" s="6">
        <f>ROUND('Vendas de Veículos'!BL11*(1-'Frota Nacional 2027'!BL$5),0)</f>
        <v>1948</v>
      </c>
      <c r="BM11" s="6">
        <f>ROUND('Vendas de Veículos'!BM11*(1-'Frota Nacional 2027'!BM$5),0)</f>
        <v>2445</v>
      </c>
      <c r="BN11" s="6">
        <f>ROUND('Vendas de Veículos'!BN11*(1-'Frota Nacional 2027'!BN$5),0)</f>
        <v>7531</v>
      </c>
      <c r="BO11" s="6">
        <f>ROUND('Vendas de Veículos'!BO11*(1-'Frota Nacional 2027'!BO$5),0)</f>
        <v>12828</v>
      </c>
      <c r="BP11" s="6">
        <f>ROUND('Vendas de Veículos'!BP11*(1-'Frota Nacional 2027'!BP$5),0)</f>
        <v>23135</v>
      </c>
      <c r="BQ11" s="6">
        <f>ROUND('Vendas de Veículos'!BQ11*(1-'Frota Nacional 2027'!BQ$5),0)</f>
        <v>32822</v>
      </c>
      <c r="BR11" s="6">
        <f>ROUND('Vendas de Veículos'!BR11*(1-'Frota Nacional 2027'!BR$5),0)</f>
        <v>55425</v>
      </c>
      <c r="BS11" s="6">
        <f>ROUND('Vendas de Veículos'!BS11*(1-'Frota Nacional 2027'!BS$5),0)</f>
        <v>83172</v>
      </c>
      <c r="BT11" s="6">
        <f>ROUND('Vendas de Veículos'!BT11*(1-'Frota Nacional 2027'!BT$5),0)</f>
        <v>115994</v>
      </c>
      <c r="BU11" s="6">
        <f>ROUND('Vendas de Veículos'!BU11*(1-'Frota Nacional 2027'!BU$5),0)</f>
        <v>151325</v>
      </c>
      <c r="BV11" s="6">
        <f>ROUND('Vendas de Veículos'!BV11*(1-'Frota Nacional 2027'!BV$5),0)</f>
        <v>208286</v>
      </c>
    </row>
    <row r="12" spans="2:74" x14ac:dyDescent="0.35">
      <c r="B12" s="12" t="s">
        <v>11</v>
      </c>
      <c r="C12" s="12" t="s">
        <v>17</v>
      </c>
      <c r="D12" s="6">
        <f>ROUND('Vendas de Veículos'!D12*(1-'Frota Nacional 2027'!D$5),0)</f>
        <v>0</v>
      </c>
      <c r="E12" s="6">
        <f>ROUND('Vendas de Veículos'!E12*(1-'Frota Nacional 2027'!E$5),0)</f>
        <v>0</v>
      </c>
      <c r="F12" s="6">
        <f>ROUND('Vendas de Veículos'!F12*(1-'Frota Nacional 2027'!F$5),0)</f>
        <v>0</v>
      </c>
      <c r="G12" s="6">
        <f>ROUND('Vendas de Veículos'!G12*(1-'Frota Nacional 2027'!G$5),0)</f>
        <v>0</v>
      </c>
      <c r="H12" s="6">
        <f>ROUND('Vendas de Veículos'!H12*(1-'Frota Nacional 2027'!H$5),0)</f>
        <v>0</v>
      </c>
      <c r="I12" s="6">
        <f>ROUND('Vendas de Veículos'!I12*(1-'Frota Nacional 2027'!I$5),0)</f>
        <v>0</v>
      </c>
      <c r="J12" s="6">
        <f>ROUND('Vendas de Veículos'!J12*(1-'Frota Nacional 2027'!J$5),0)</f>
        <v>0</v>
      </c>
      <c r="K12" s="6">
        <f>ROUND('Vendas de Veículos'!K12*(1-'Frota Nacional 2027'!K$5),0)</f>
        <v>0</v>
      </c>
      <c r="L12" s="6">
        <f>ROUND('Vendas de Veículos'!L12*(1-'Frota Nacional 2027'!L$5),0)</f>
        <v>0</v>
      </c>
      <c r="M12" s="6">
        <f>ROUND('Vendas de Veículos'!M12*(1-'Frota Nacional 2027'!M$5),0)</f>
        <v>0</v>
      </c>
      <c r="N12" s="6">
        <f>ROUND('Vendas de Veículos'!N12*(1-'Frota Nacional 2027'!N$5),0)</f>
        <v>0</v>
      </c>
      <c r="O12" s="6">
        <f>ROUND('Vendas de Veículos'!O12*(1-'Frota Nacional 2027'!O$5),0)</f>
        <v>0</v>
      </c>
      <c r="P12" s="6">
        <f>ROUND('Vendas de Veículos'!P12*(1-'Frota Nacional 2027'!P$5),0)</f>
        <v>0</v>
      </c>
      <c r="Q12" s="6">
        <f>ROUND('Vendas de Veículos'!Q12*(1-'Frota Nacional 2027'!Q$5),0)</f>
        <v>0</v>
      </c>
      <c r="R12" s="6">
        <f>ROUND('Vendas de Veículos'!R12*(1-'Frota Nacional 2027'!R$5),0)</f>
        <v>0</v>
      </c>
      <c r="S12" s="6">
        <f>ROUND('Vendas de Veículos'!S12*(1-'Frota Nacional 2027'!S$5),0)</f>
        <v>0</v>
      </c>
      <c r="T12" s="6">
        <f>ROUND('Vendas de Veículos'!T12*(1-'Frota Nacional 2027'!T$5),0)</f>
        <v>0</v>
      </c>
      <c r="U12" s="6">
        <f>ROUND('Vendas de Veículos'!U12*(1-'Frota Nacional 2027'!U$5),0)</f>
        <v>0</v>
      </c>
      <c r="V12" s="6">
        <f>ROUND('Vendas de Veículos'!V12*(1-'Frota Nacional 2027'!V$5),0)</f>
        <v>0</v>
      </c>
      <c r="W12" s="6">
        <f>ROUND('Vendas de Veículos'!W12*(1-'Frota Nacional 2027'!W$5),0)</f>
        <v>0</v>
      </c>
      <c r="X12" s="6">
        <f>ROUND('Vendas de Veículos'!X12*(1-'Frota Nacional 2027'!X$5),0)</f>
        <v>0</v>
      </c>
      <c r="Y12" s="6">
        <f>ROUND('Vendas de Veículos'!Y12*(1-'Frota Nacional 2027'!Y$5),0)</f>
        <v>0</v>
      </c>
      <c r="Z12" s="6">
        <f>ROUND('Vendas de Veículos'!Z12*(1-'Frota Nacional 2027'!Z$5),0)</f>
        <v>0</v>
      </c>
      <c r="AA12" s="6">
        <f>ROUND('Vendas de Veículos'!AA12*(1-'Frota Nacional 2027'!AA$5),0)</f>
        <v>0</v>
      </c>
      <c r="AB12" s="6">
        <f>ROUND('Vendas de Veículos'!AB12*(1-'Frota Nacional 2027'!AB$5),0)</f>
        <v>0</v>
      </c>
      <c r="AC12" s="6">
        <f>ROUND('Vendas de Veículos'!AC12*(1-'Frota Nacional 2027'!AC$5),0)</f>
        <v>0</v>
      </c>
      <c r="AD12" s="6">
        <f>ROUND('Vendas de Veículos'!AD12*(1-'Frota Nacional 2027'!AD$5),0)</f>
        <v>0</v>
      </c>
      <c r="AE12" s="6">
        <f>ROUND('Vendas de Veículos'!AE12*(1-'Frota Nacional 2027'!AE$5),0)</f>
        <v>0</v>
      </c>
      <c r="AF12" s="6">
        <f>ROUND('Vendas de Veículos'!AF12*(1-'Frota Nacional 2027'!AF$5),0)</f>
        <v>0</v>
      </c>
      <c r="AG12" s="6">
        <f>ROUND('Vendas de Veículos'!AG12*(1-'Frota Nacional 2027'!AG$5),0)</f>
        <v>0</v>
      </c>
      <c r="AH12" s="6">
        <f>ROUND('Vendas de Veículos'!AH12*(1-'Frota Nacional 2027'!AH$5),0)</f>
        <v>0</v>
      </c>
      <c r="AI12" s="6">
        <f>ROUND('Vendas de Veículos'!AI12*(1-'Frota Nacional 2027'!AI$5),0)</f>
        <v>0</v>
      </c>
      <c r="AJ12" s="6">
        <f>ROUND('Vendas de Veículos'!AJ12*(1-'Frota Nacional 2027'!AJ$5),0)</f>
        <v>0</v>
      </c>
      <c r="AK12" s="6">
        <f>ROUND('Vendas de Veículos'!AK12*(1-'Frota Nacional 2027'!AK$5),0)</f>
        <v>0</v>
      </c>
      <c r="AL12" s="6">
        <f>ROUND('Vendas de Veículos'!AL12*(1-'Frota Nacional 2027'!AL$5),0)</f>
        <v>0</v>
      </c>
      <c r="AM12" s="6">
        <f>ROUND('Vendas de Veículos'!AM12*(1-'Frota Nacional 2027'!AM$5),0)</f>
        <v>0</v>
      </c>
      <c r="AN12" s="6">
        <f>ROUND('Vendas de Veículos'!AN12*(1-'Frota Nacional 2027'!AN$5),0)</f>
        <v>0</v>
      </c>
      <c r="AO12" s="6">
        <f>ROUND('Vendas de Veículos'!AO12*(1-'Frota Nacional 2027'!AO$5),0)</f>
        <v>0</v>
      </c>
      <c r="AP12" s="6">
        <f>ROUND('Vendas de Veículos'!AP12*(1-'Frota Nacional 2027'!AP$5),0)</f>
        <v>0</v>
      </c>
      <c r="AQ12" s="6">
        <f>ROUND('Vendas de Veículos'!AQ12*(1-'Frota Nacional 2027'!AQ$5),0)</f>
        <v>0</v>
      </c>
      <c r="AR12" s="6">
        <f>ROUND('Vendas de Veículos'!AR12*(1-'Frota Nacional 2027'!AR$5),0)</f>
        <v>0</v>
      </c>
      <c r="AS12" s="6">
        <f>ROUND('Vendas de Veículos'!AS12*(1-'Frota Nacional 2027'!AS$5),0)</f>
        <v>0</v>
      </c>
      <c r="AT12" s="6">
        <f>ROUND('Vendas de Veículos'!AT12*(1-'Frota Nacional 2027'!AT$5),0)</f>
        <v>0</v>
      </c>
      <c r="AU12" s="6">
        <f>ROUND('Vendas de Veículos'!AU12*(1-'Frota Nacional 2027'!AU$5),0)</f>
        <v>0</v>
      </c>
      <c r="AV12" s="6">
        <f>ROUND('Vendas de Veículos'!AV12*(1-'Frota Nacional 2027'!AV$5),0)</f>
        <v>0</v>
      </c>
      <c r="AW12" s="6">
        <f>ROUND('Vendas de Veículos'!AW12*(1-'Frota Nacional 2027'!AW$5),0)</f>
        <v>0</v>
      </c>
      <c r="AX12" s="6">
        <f>ROUND('Vendas de Veículos'!AX12*(1-'Frota Nacional 2027'!AX$5),0)</f>
        <v>0</v>
      </c>
      <c r="AY12" s="6">
        <f>ROUND('Vendas de Veículos'!AY12*(1-'Frota Nacional 2027'!AY$5),0)</f>
        <v>0</v>
      </c>
      <c r="AZ12" s="6">
        <f>ROUND('Vendas de Veículos'!AZ12*(1-'Frota Nacional 2027'!AZ$5),0)</f>
        <v>0</v>
      </c>
      <c r="BA12" s="6">
        <f>ROUND('Vendas de Veículos'!BA12*(1-'Frota Nacional 2027'!BA$5),0)</f>
        <v>0</v>
      </c>
      <c r="BB12" s="6">
        <f>ROUND('Vendas de Veículos'!BB12*(1-'Frota Nacional 2027'!BB$5),0)</f>
        <v>0</v>
      </c>
      <c r="BC12" s="6">
        <f>ROUND('Vendas de Veículos'!BC12*(1-'Frota Nacional 2027'!BC$5),0)</f>
        <v>1</v>
      </c>
      <c r="BD12" s="6">
        <f>ROUND('Vendas de Veículos'!BD12*(1-'Frota Nacional 2027'!BD$5),0)</f>
        <v>3</v>
      </c>
      <c r="BE12" s="6">
        <f>ROUND('Vendas de Veículos'!BE12*(1-'Frota Nacional 2027'!BE$5),0)</f>
        <v>3</v>
      </c>
      <c r="BF12" s="6">
        <f>ROUND('Vendas de Veículos'!BF12*(1-'Frota Nacional 2027'!BF$5),0)</f>
        <v>26</v>
      </c>
      <c r="BG12" s="6">
        <f>ROUND('Vendas de Veículos'!BG12*(1-'Frota Nacional 2027'!BG$5),0)</f>
        <v>17</v>
      </c>
      <c r="BH12" s="6">
        <f>ROUND('Vendas de Veículos'!BH12*(1-'Frota Nacional 2027'!BH$5),0)</f>
        <v>74</v>
      </c>
      <c r="BI12" s="6">
        <f>ROUND('Vendas de Veículos'!BI12*(1-'Frota Nacional 2027'!BI$5),0)</f>
        <v>137</v>
      </c>
      <c r="BJ12" s="6">
        <f>ROUND('Vendas de Veículos'!BJ12*(1-'Frota Nacional 2027'!BJ$5),0)</f>
        <v>145</v>
      </c>
      <c r="BK12" s="6">
        <f>ROUND('Vendas de Veículos'!BK12*(1-'Frota Nacional 2027'!BK$5),0)</f>
        <v>197</v>
      </c>
      <c r="BL12" s="6">
        <f>ROUND('Vendas de Veículos'!BL12*(1-'Frota Nacional 2027'!BL$5),0)</f>
        <v>621</v>
      </c>
      <c r="BM12" s="6">
        <f>ROUND('Vendas de Veículos'!BM12*(1-'Frota Nacional 2027'!BM$5),0)</f>
        <v>779</v>
      </c>
      <c r="BN12" s="6">
        <f>ROUND('Vendas de Veículos'!BN12*(1-'Frota Nacional 2027'!BN$5),0)</f>
        <v>2401</v>
      </c>
      <c r="BO12" s="6">
        <f>ROUND('Vendas de Veículos'!BO12*(1-'Frota Nacional 2027'!BO$5),0)</f>
        <v>4090</v>
      </c>
      <c r="BP12" s="6">
        <f>ROUND('Vendas de Veículos'!BP12*(1-'Frota Nacional 2027'!BP$5),0)</f>
        <v>7377</v>
      </c>
      <c r="BQ12" s="6">
        <f>ROUND('Vendas de Veículos'!BQ12*(1-'Frota Nacional 2027'!BQ$5),0)</f>
        <v>10465</v>
      </c>
      <c r="BR12" s="6">
        <f>ROUND('Vendas de Veículos'!BR12*(1-'Frota Nacional 2027'!BR$5),0)</f>
        <v>17672</v>
      </c>
      <c r="BS12" s="6">
        <f>ROUND('Vendas de Veículos'!BS12*(1-'Frota Nacional 2027'!BS$5),0)</f>
        <v>26517</v>
      </c>
      <c r="BT12" s="6">
        <f>ROUND('Vendas de Veículos'!BT12*(1-'Frota Nacional 2027'!BT$5),0)</f>
        <v>33141</v>
      </c>
      <c r="BU12" s="6">
        <f>ROUND('Vendas de Veículos'!BU12*(1-'Frota Nacional 2027'!BU$5),0)</f>
        <v>41074</v>
      </c>
      <c r="BV12" s="6">
        <f>ROUND('Vendas de Veículos'!BV12*(1-'Frota Nacional 2027'!BV$5),0)</f>
        <v>49872</v>
      </c>
    </row>
    <row r="13" spans="2:74" x14ac:dyDescent="0.35">
      <c r="B13" s="13" t="s">
        <v>18</v>
      </c>
      <c r="C13" s="13" t="s">
        <v>10</v>
      </c>
      <c r="D13" s="4">
        <f>ROUND('Vendas de Veículos'!D14*(1-'Frota Nacional 2027'!D$5),0)</f>
        <v>1</v>
      </c>
      <c r="E13" s="4">
        <f>ROUND('Vendas de Veículos'!E14*(1-'Frota Nacional 2027'!E$5),0)</f>
        <v>10</v>
      </c>
      <c r="F13" s="4">
        <f>ROUND('Vendas de Veículos'!F14*(1-'Frota Nacional 2027'!F$5),0)</f>
        <v>20</v>
      </c>
      <c r="G13" s="4">
        <f>ROUND('Vendas de Veículos'!G14*(1-'Frota Nacional 2027'!G$5),0)</f>
        <v>29</v>
      </c>
      <c r="H13" s="4">
        <f>ROUND('Vendas de Veículos'!H14*(1-'Frota Nacional 2027'!H$5),0)</f>
        <v>46</v>
      </c>
      <c r="I13" s="4">
        <f>ROUND('Vendas de Veículos'!I14*(1-'Frota Nacional 2027'!I$5),0)</f>
        <v>61</v>
      </c>
      <c r="J13" s="4">
        <f>ROUND('Vendas de Veículos'!J14*(1-'Frota Nacional 2027'!J$5),0)</f>
        <v>58</v>
      </c>
      <c r="K13" s="4">
        <f>ROUND('Vendas de Veículos'!K14*(1-'Frota Nacional 2027'!K$5),0)</f>
        <v>61</v>
      </c>
      <c r="L13" s="4">
        <f>ROUND('Vendas de Veículos'!L14*(1-'Frota Nacional 2027'!L$5),0)</f>
        <v>68</v>
      </c>
      <c r="M13" s="4">
        <f>ROUND('Vendas de Veículos'!M14*(1-'Frota Nacional 2027'!M$5),0)</f>
        <v>95</v>
      </c>
      <c r="N13" s="4">
        <f>ROUND('Vendas de Veículos'!N14*(1-'Frota Nacional 2027'!N$5),0)</f>
        <v>121</v>
      </c>
      <c r="O13" s="4">
        <f>ROUND('Vendas de Veículos'!O14*(1-'Frota Nacional 2027'!O$5),0)</f>
        <v>177</v>
      </c>
      <c r="P13" s="4">
        <f>ROUND('Vendas de Veículos'!P14*(1-'Frota Nacional 2027'!P$5),0)</f>
        <v>21</v>
      </c>
      <c r="Q13" s="4">
        <f>ROUND('Vendas de Veículos'!Q14*(1-'Frota Nacional 2027'!Q$5),0)</f>
        <v>268</v>
      </c>
      <c r="R13" s="4">
        <f>ROUND('Vendas de Veículos'!R14*(1-'Frota Nacional 2027'!R$5),0)</f>
        <v>315</v>
      </c>
      <c r="S13" s="4">
        <f>ROUND('Vendas de Veículos'!S14*(1-'Frota Nacional 2027'!S$5),0)</f>
        <v>467</v>
      </c>
      <c r="T13" s="4">
        <f>ROUND('Vendas de Veículos'!T14*(1-'Frota Nacional 2027'!T$5),0)</f>
        <v>680</v>
      </c>
      <c r="U13" s="4">
        <f>ROUND('Vendas de Veículos'!U14*(1-'Frota Nacional 2027'!U$5),0)</f>
        <v>843</v>
      </c>
      <c r="V13" s="4">
        <f>ROUND('Vendas de Veículos'!V14*(1-'Frota Nacional 2027'!V$5),0)</f>
        <v>990</v>
      </c>
      <c r="W13" s="4">
        <f>ROUND('Vendas de Veículos'!W14*(1-'Frota Nacional 2027'!W$5),0)</f>
        <v>1117</v>
      </c>
      <c r="X13" s="4">
        <f>ROUND('Vendas de Veículos'!X14*(1-'Frota Nacional 2027'!X$5),0)</f>
        <v>807</v>
      </c>
      <c r="Y13" s="4">
        <f>ROUND('Vendas de Veículos'!Y14*(1-'Frota Nacional 2027'!Y$5),0)</f>
        <v>105</v>
      </c>
      <c r="Z13" s="4">
        <f>ROUND('Vendas de Veículos'!Z14*(1-'Frota Nacional 2027'!Z$5),0)</f>
        <v>1190</v>
      </c>
      <c r="AA13" s="4">
        <f>ROUND('Vendas de Veículos'!AA14*(1-'Frota Nacional 2027'!AA$5),0)</f>
        <v>1001</v>
      </c>
      <c r="AB13" s="4">
        <f>ROUND('Vendas de Veículos'!AB14*(1-'Frota Nacional 2027'!AB$5),0)</f>
        <v>486</v>
      </c>
      <c r="AC13" s="4">
        <f>ROUND('Vendas de Veículos'!AC14*(1-'Frota Nacional 2027'!AC$5),0)</f>
        <v>434</v>
      </c>
      <c r="AD13" s="4">
        <f>ROUND('Vendas de Veículos'!AD14*(1-'Frota Nacional 2027'!AD$5),0)</f>
        <v>202</v>
      </c>
      <c r="AE13" s="4">
        <f>ROUND('Vendas de Veículos'!AE14*(1-'Frota Nacional 2027'!AE$5),0)</f>
        <v>13</v>
      </c>
      <c r="AF13" s="4">
        <f>ROUND('Vendas de Veículos'!AF14*(1-'Frota Nacional 2027'!AF$5),0)</f>
        <v>145</v>
      </c>
      <c r="AG13" s="4">
        <f>ROUND('Vendas de Veículos'!AG14*(1-'Frota Nacional 2027'!AG$5),0)</f>
        <v>285</v>
      </c>
      <c r="AH13" s="4">
        <f>ROUND('Vendas de Veículos'!AH14*(1-'Frota Nacional 2027'!AH$5),0)</f>
        <v>275</v>
      </c>
      <c r="AI13" s="4">
        <f>ROUND('Vendas de Veículos'!AI14*(1-'Frota Nacional 2027'!AI$5),0)</f>
        <v>562</v>
      </c>
      <c r="AJ13" s="4">
        <f>ROUND('Vendas de Veículos'!AJ14*(1-'Frota Nacional 2027'!AJ$5),0)</f>
        <v>210</v>
      </c>
      <c r="AK13" s="4">
        <f>ROUND('Vendas de Veículos'!AK14*(1-'Frota Nacional 2027'!AK$5),0)</f>
        <v>4921</v>
      </c>
      <c r="AL13" s="4">
        <f>ROUND('Vendas de Veículos'!AL14*(1-'Frota Nacional 2027'!AL$5),0)</f>
        <v>5059</v>
      </c>
      <c r="AM13" s="4">
        <f>ROUND('Vendas de Veículos'!AM14*(1-'Frota Nacional 2027'!AM$5),0)</f>
        <v>5128</v>
      </c>
      <c r="AN13" s="4">
        <f>ROUND('Vendas de Veículos'!AN14*(1-'Frota Nacional 2027'!AN$5),0)</f>
        <v>7592</v>
      </c>
      <c r="AO13" s="4">
        <f>ROUND('Vendas de Veículos'!AO14*(1-'Frota Nacional 2027'!AO$5),0)</f>
        <v>11509</v>
      </c>
      <c r="AP13" s="4">
        <f>ROUND('Vendas de Veículos'!AP14*(1-'Frota Nacional 2027'!AP$5),0)</f>
        <v>20074</v>
      </c>
      <c r="AQ13" s="4">
        <f>ROUND('Vendas de Veículos'!AQ14*(1-'Frota Nacional 2027'!AQ$5),0)</f>
        <v>25705</v>
      </c>
      <c r="AR13" s="4">
        <f>ROUND('Vendas de Veículos'!AR14*(1-'Frota Nacional 2027'!AR$5),0)</f>
        <v>29145</v>
      </c>
      <c r="AS13" s="4">
        <f>ROUND('Vendas de Veículos'!AS14*(1-'Frota Nacional 2027'!AS$5),0)</f>
        <v>2410</v>
      </c>
      <c r="AT13" s="4">
        <f>ROUND('Vendas de Veículos'!AT14*(1-'Frota Nacional 2027'!AT$5),0)</f>
        <v>17999</v>
      </c>
      <c r="AU13" s="4">
        <f>ROUND('Vendas de Veículos'!AU14*(1-'Frota Nacional 2027'!AU$5),0)</f>
        <v>24206</v>
      </c>
      <c r="AV13" s="4">
        <f>ROUND('Vendas de Veículos'!AV14*(1-'Frota Nacional 2027'!AV$5),0)</f>
        <v>25674</v>
      </c>
      <c r="AW13" s="4">
        <f>ROUND('Vendas de Veículos'!AW14*(1-'Frota Nacional 2027'!AW$5),0)</f>
        <v>26010</v>
      </c>
      <c r="AX13" s="4">
        <f>ROUND('Vendas de Veículos'!AX14*(1-'Frota Nacional 2027'!AX$5),0)</f>
        <v>30060</v>
      </c>
      <c r="AY13" s="4">
        <f>ROUND('Vendas de Veículos'!AY14*(1-'Frota Nacional 2027'!AY$5),0)</f>
        <v>3490</v>
      </c>
      <c r="AZ13" s="4">
        <f>ROUND('Vendas de Veículos'!AZ14*(1-'Frota Nacional 2027'!AZ$5),0)</f>
        <v>17595</v>
      </c>
      <c r="BA13" s="4">
        <f>ROUND('Vendas de Veículos'!BA14*(1-'Frota Nacional 2027'!BA$5),0)</f>
        <v>12870</v>
      </c>
      <c r="BB13" s="4">
        <f>ROUND('Vendas de Veículos'!BB14*(1-'Frota Nacional 2027'!BB$5),0)</f>
        <v>5196</v>
      </c>
      <c r="BC13" s="4">
        <f>ROUND('Vendas de Veículos'!BC14*(1-'Frota Nacional 2027'!BC$5),0)</f>
        <v>4765</v>
      </c>
      <c r="BD13" s="4">
        <f>ROUND('Vendas de Veículos'!BD14*(1-'Frota Nacional 2027'!BD$5),0)</f>
        <v>5825</v>
      </c>
      <c r="BE13" s="4">
        <f>ROUND('Vendas de Veículos'!BE14*(1-'Frota Nacional 2027'!BE$5),0)</f>
        <v>9085</v>
      </c>
      <c r="BF13" s="4">
        <f>ROUND('Vendas de Veículos'!BF14*(1-'Frota Nacional 2027'!BF$5),0)</f>
        <v>15625</v>
      </c>
      <c r="BG13" s="4">
        <f>ROUND('Vendas de Veículos'!BG14*(1-'Frota Nacional 2027'!BG$5),0)</f>
        <v>9707</v>
      </c>
      <c r="BH13" s="4">
        <f>ROUND('Vendas de Veículos'!BH14*(1-'Frota Nacional 2027'!BH$5),0)</f>
        <v>4909</v>
      </c>
      <c r="BI13" s="4">
        <f>ROUND('Vendas de Veículos'!BI14*(1-'Frota Nacional 2027'!BI$5),0)</f>
        <v>317</v>
      </c>
      <c r="BJ13" s="4">
        <f>ROUND('Vendas de Veículos'!BJ14*(1-'Frota Nacional 2027'!BJ$5),0)</f>
        <v>1746</v>
      </c>
      <c r="BK13" s="4">
        <f>ROUND('Vendas de Veículos'!BK14*(1-'Frota Nacional 2027'!BK$5),0)</f>
        <v>828</v>
      </c>
      <c r="BL13" s="4">
        <f>ROUND('Vendas de Veículos'!BL14*(1-'Frota Nacional 2027'!BL$5),0)</f>
        <v>652</v>
      </c>
      <c r="BM13" s="4">
        <f>ROUND('Vendas de Veículos'!BM14*(1-'Frota Nacional 2027'!BM$5),0)</f>
        <v>395</v>
      </c>
      <c r="BN13" s="4">
        <f>ROUND('Vendas de Veículos'!BN14*(1-'Frota Nacional 2027'!BN$5),0)</f>
        <v>392</v>
      </c>
      <c r="BO13" s="4">
        <f>ROUND('Vendas de Veículos'!BO14*(1-'Frota Nacional 2027'!BO$5),0)</f>
        <v>567</v>
      </c>
      <c r="BP13" s="4">
        <f>ROUND('Vendas de Veículos'!BP14*(1-'Frota Nacional 2027'!BP$5),0)</f>
        <v>1443</v>
      </c>
      <c r="BQ13" s="4">
        <f>ROUND('Vendas de Veículos'!BQ14*(1-'Frota Nacional 2027'!BQ$5),0)</f>
        <v>441</v>
      </c>
      <c r="BR13" s="4">
        <f>ROUND('Vendas de Veículos'!BR14*(1-'Frota Nacional 2027'!BR$5),0)</f>
        <v>1572</v>
      </c>
      <c r="BS13" s="4">
        <f>ROUND('Vendas de Veículos'!BS14*(1-'Frota Nacional 2027'!BS$5),0)</f>
        <v>1289</v>
      </c>
      <c r="BT13" s="4">
        <f>ROUND('Vendas de Veículos'!BT14*(1-'Frota Nacional 2027'!BT$5),0)</f>
        <v>1474</v>
      </c>
      <c r="BU13" s="4">
        <f>ROUND('Vendas de Veículos'!BU14*(1-'Frota Nacional 2027'!BU$5),0)</f>
        <v>1424</v>
      </c>
      <c r="BV13" s="4">
        <f>ROUND('Vendas de Veículos'!BV14*(1-'Frota Nacional 2027'!BV$5),0)</f>
        <v>1493</v>
      </c>
    </row>
    <row r="14" spans="2:74" x14ac:dyDescent="0.35">
      <c r="B14" s="13" t="s">
        <v>18</v>
      </c>
      <c r="C14" s="13" t="s">
        <v>12</v>
      </c>
      <c r="D14" s="4">
        <f>ROUND('Vendas de Veículos'!D15*(1-'Frota Nacional 2027'!D$5),0)</f>
        <v>0</v>
      </c>
      <c r="E14" s="4">
        <f>ROUND('Vendas de Veículos'!E15*(1-'Frota Nacional 2027'!E$5),0)</f>
        <v>0</v>
      </c>
      <c r="F14" s="4">
        <f>ROUND('Vendas de Veículos'!F15*(1-'Frota Nacional 2027'!F$5),0)</f>
        <v>0</v>
      </c>
      <c r="G14" s="4">
        <f>ROUND('Vendas de Veículos'!G15*(1-'Frota Nacional 2027'!G$5),0)</f>
        <v>0</v>
      </c>
      <c r="H14" s="4">
        <f>ROUND('Vendas de Veículos'!H15*(1-'Frota Nacional 2027'!H$5),0)</f>
        <v>0</v>
      </c>
      <c r="I14" s="4">
        <f>ROUND('Vendas de Veículos'!I15*(1-'Frota Nacional 2027'!I$5),0)</f>
        <v>0</v>
      </c>
      <c r="J14" s="4">
        <f>ROUND('Vendas de Veículos'!J15*(1-'Frota Nacional 2027'!J$5),0)</f>
        <v>0</v>
      </c>
      <c r="K14" s="4">
        <f>ROUND('Vendas de Veículos'!K15*(1-'Frota Nacional 2027'!K$5),0)</f>
        <v>0</v>
      </c>
      <c r="L14" s="4">
        <f>ROUND('Vendas de Veículos'!L15*(1-'Frota Nacional 2027'!L$5),0)</f>
        <v>0</v>
      </c>
      <c r="M14" s="4">
        <f>ROUND('Vendas de Veículos'!M15*(1-'Frota Nacional 2027'!M$5),0)</f>
        <v>0</v>
      </c>
      <c r="N14" s="4">
        <f>ROUND('Vendas de Veículos'!N15*(1-'Frota Nacional 2027'!N$5),0)</f>
        <v>0</v>
      </c>
      <c r="O14" s="4">
        <f>ROUND('Vendas de Veículos'!O15*(1-'Frota Nacional 2027'!O$5),0)</f>
        <v>0</v>
      </c>
      <c r="P14" s="4">
        <f>ROUND('Vendas de Veículos'!P15*(1-'Frota Nacional 2027'!P$5),0)</f>
        <v>0</v>
      </c>
      <c r="Q14" s="4">
        <f>ROUND('Vendas de Veículos'!Q15*(1-'Frota Nacional 2027'!Q$5),0)</f>
        <v>0</v>
      </c>
      <c r="R14" s="4">
        <f>ROUND('Vendas de Veículos'!R15*(1-'Frota Nacional 2027'!R$5),0)</f>
        <v>0</v>
      </c>
      <c r="S14" s="4">
        <f>ROUND('Vendas de Veículos'!S15*(1-'Frota Nacional 2027'!S$5),0)</f>
        <v>0</v>
      </c>
      <c r="T14" s="4">
        <f>ROUND('Vendas de Veículos'!T15*(1-'Frota Nacional 2027'!T$5),0)</f>
        <v>0</v>
      </c>
      <c r="U14" s="4">
        <f>ROUND('Vendas de Veículos'!U15*(1-'Frota Nacional 2027'!U$5),0)</f>
        <v>0</v>
      </c>
      <c r="V14" s="4">
        <f>ROUND('Vendas de Veículos'!V15*(1-'Frota Nacional 2027'!V$5),0)</f>
        <v>0</v>
      </c>
      <c r="W14" s="4">
        <f>ROUND('Vendas de Veículos'!W15*(1-'Frota Nacional 2027'!W$5),0)</f>
        <v>0</v>
      </c>
      <c r="X14" s="4">
        <f>ROUND('Vendas de Veículos'!X15*(1-'Frota Nacional 2027'!X$5),0)</f>
        <v>0</v>
      </c>
      <c r="Y14" s="4">
        <f>ROUND('Vendas de Veículos'!Y15*(1-'Frota Nacional 2027'!Y$5),0)</f>
        <v>0</v>
      </c>
      <c r="Z14" s="4">
        <f>ROUND('Vendas de Veículos'!Z15*(1-'Frota Nacional 2027'!Z$5),0)</f>
        <v>13</v>
      </c>
      <c r="AA14" s="4">
        <f>ROUND('Vendas de Veículos'!AA15*(1-'Frota Nacional 2027'!AA$5),0)</f>
        <v>251</v>
      </c>
      <c r="AB14" s="4">
        <f>ROUND('Vendas de Veículos'!AB15*(1-'Frota Nacional 2027'!AB$5),0)</f>
        <v>151</v>
      </c>
      <c r="AC14" s="4">
        <f>ROUND('Vendas de Veículos'!AC15*(1-'Frota Nacional 2027'!AC$5),0)</f>
        <v>470</v>
      </c>
      <c r="AD14" s="4">
        <f>ROUND('Vendas de Veículos'!AD15*(1-'Frota Nacional 2027'!AD$5),0)</f>
        <v>1051</v>
      </c>
      <c r="AE14" s="4">
        <f>ROUND('Vendas de Veículos'!AE15*(1-'Frota Nacional 2027'!AE$5),0)</f>
        <v>1814</v>
      </c>
      <c r="AF14" s="4">
        <f>ROUND('Vendas de Veículos'!AF15*(1-'Frota Nacional 2027'!AF$5),0)</f>
        <v>2228</v>
      </c>
      <c r="AG14" s="4">
        <f>ROUND('Vendas de Veículos'!AG15*(1-'Frota Nacional 2027'!AG$5),0)</f>
        <v>2902</v>
      </c>
      <c r="AH14" s="4">
        <f>ROUND('Vendas de Veículos'!AH15*(1-'Frota Nacional 2027'!AH$5),0)</f>
        <v>3033</v>
      </c>
      <c r="AI14" s="4">
        <f>ROUND('Vendas de Veículos'!AI15*(1-'Frota Nacional 2027'!AI$5),0)</f>
        <v>358</v>
      </c>
      <c r="AJ14" s="4">
        <f>ROUND('Vendas de Veículos'!AJ15*(1-'Frota Nacional 2027'!AJ$5),0)</f>
        <v>2952</v>
      </c>
      <c r="AK14" s="4">
        <f>ROUND('Vendas de Veículos'!AK15*(1-'Frota Nacional 2027'!AK$5),0)</f>
        <v>728</v>
      </c>
      <c r="AL14" s="4">
        <f>ROUND('Vendas de Veículos'!AL15*(1-'Frota Nacional 2027'!AL$5),0)</f>
        <v>1531</v>
      </c>
      <c r="AM14" s="4">
        <f>ROUND('Vendas de Veículos'!AM15*(1-'Frota Nacional 2027'!AM$5),0)</f>
        <v>2428</v>
      </c>
      <c r="AN14" s="4">
        <f>ROUND('Vendas de Veículos'!AN15*(1-'Frota Nacional 2027'!AN$5),0)</f>
        <v>3304</v>
      </c>
      <c r="AO14" s="4">
        <f>ROUND('Vendas de Veículos'!AO15*(1-'Frota Nacional 2027'!AO$5),0)</f>
        <v>2283</v>
      </c>
      <c r="AP14" s="4">
        <f>ROUND('Vendas de Veículos'!AP15*(1-'Frota Nacional 2027'!AP$5),0)</f>
        <v>898</v>
      </c>
      <c r="AQ14" s="4">
        <f>ROUND('Vendas de Veículos'!AQ15*(1-'Frota Nacional 2027'!AQ$5),0)</f>
        <v>168</v>
      </c>
      <c r="AR14" s="4">
        <f>ROUND('Vendas de Veículos'!AR15*(1-'Frota Nacional 2027'!AR$5),0)</f>
        <v>28</v>
      </c>
      <c r="AS14" s="4">
        <f>ROUND('Vendas de Veículos'!AS15*(1-'Frota Nacional 2027'!AS$5),0)</f>
        <v>39</v>
      </c>
      <c r="AT14" s="4">
        <f>ROUND('Vendas de Veículos'!AT15*(1-'Frota Nacional 2027'!AT$5),0)</f>
        <v>199</v>
      </c>
      <c r="AU14" s="4">
        <f>ROUND('Vendas de Veículos'!AU15*(1-'Frota Nacional 2027'!AU$5),0)</f>
        <v>139</v>
      </c>
      <c r="AV14" s="4">
        <f>ROUND('Vendas de Veículos'!AV15*(1-'Frota Nacional 2027'!AV$5),0)</f>
        <v>765</v>
      </c>
      <c r="AW14" s="4">
        <f>ROUND('Vendas de Veículos'!AW15*(1-'Frota Nacional 2027'!AW$5),0)</f>
        <v>2188</v>
      </c>
      <c r="AX14" s="4">
        <f>ROUND('Vendas de Veículos'!AX15*(1-'Frota Nacional 2027'!AX$5),0)</f>
        <v>949</v>
      </c>
      <c r="AY14" s="4">
        <f>ROUND('Vendas de Veículos'!AY15*(1-'Frota Nacional 2027'!AY$5),0)</f>
        <v>362</v>
      </c>
      <c r="AZ14" s="4">
        <f>ROUND('Vendas de Veículos'!AZ15*(1-'Frota Nacional 2027'!AZ$5),0)</f>
        <v>508</v>
      </c>
      <c r="BA14" s="4">
        <f>ROUND('Vendas de Veículos'!BA15*(1-'Frota Nacional 2027'!BA$5),0)</f>
        <v>82</v>
      </c>
      <c r="BB14" s="4">
        <f>ROUND('Vendas de Veículos'!BB15*(1-'Frota Nacional 2027'!BB$5),0)</f>
        <v>7</v>
      </c>
      <c r="BC14" s="4">
        <f>ROUND('Vendas de Veículos'!BC15*(1-'Frota Nacional 2027'!BC$5),0)</f>
        <v>7</v>
      </c>
      <c r="BD14" s="4">
        <f>ROUND('Vendas de Veículos'!BD15*(1-'Frota Nacional 2027'!BD$5),0)</f>
        <v>5</v>
      </c>
      <c r="BE14" s="4">
        <f>ROUND('Vendas de Veículos'!BE15*(1-'Frota Nacional 2027'!BE$5),0)</f>
        <v>3</v>
      </c>
      <c r="BF14" s="4">
        <f>ROUND('Vendas de Veículos'!BF15*(1-'Frota Nacional 2027'!BF$5),0)</f>
        <v>4</v>
      </c>
      <c r="BG14" s="4">
        <f>ROUND('Vendas de Veículos'!BG15*(1-'Frota Nacional 2027'!BG$5),0)</f>
        <v>4</v>
      </c>
      <c r="BH14" s="4">
        <f>ROUND('Vendas de Veículos'!BH15*(1-'Frota Nacional 2027'!BH$5),0)</f>
        <v>3</v>
      </c>
      <c r="BI14" s="4">
        <f>ROUND('Vendas de Veículos'!BI15*(1-'Frota Nacional 2027'!BI$5),0)</f>
        <v>3</v>
      </c>
      <c r="BJ14" s="4">
        <f>ROUND('Vendas de Veículos'!BJ15*(1-'Frota Nacional 2027'!BJ$5),0)</f>
        <v>2</v>
      </c>
      <c r="BK14" s="4">
        <f>ROUND('Vendas de Veículos'!BK15*(1-'Frota Nacional 2027'!BK$5),0)</f>
        <v>3</v>
      </c>
      <c r="BL14" s="4">
        <f>ROUND('Vendas de Veículos'!BL15*(1-'Frota Nacional 2027'!BL$5),0)</f>
        <v>3</v>
      </c>
      <c r="BM14" s="4">
        <f>ROUND('Vendas de Veículos'!BM15*(1-'Frota Nacional 2027'!BM$5),0)</f>
        <v>1</v>
      </c>
      <c r="BN14" s="4">
        <f>ROUND('Vendas de Veículos'!BN15*(1-'Frota Nacional 2027'!BN$5),0)</f>
        <v>2</v>
      </c>
      <c r="BO14" s="4">
        <f>ROUND('Vendas de Veículos'!BO15*(1-'Frota Nacional 2027'!BO$5),0)</f>
        <v>3</v>
      </c>
      <c r="BP14" s="4">
        <f>ROUND('Vendas de Veículos'!BP15*(1-'Frota Nacional 2027'!BP$5),0)</f>
        <v>6</v>
      </c>
      <c r="BQ14" s="4">
        <f>ROUND('Vendas de Veículos'!BQ15*(1-'Frota Nacional 2027'!BQ$5),0)</f>
        <v>3</v>
      </c>
      <c r="BR14" s="4">
        <f>ROUND('Vendas de Veículos'!BR15*(1-'Frota Nacional 2027'!BR$5),0)</f>
        <v>4</v>
      </c>
      <c r="BS14" s="4">
        <f>ROUND('Vendas de Veículos'!BS15*(1-'Frota Nacional 2027'!BS$5),0)</f>
        <v>5</v>
      </c>
      <c r="BT14" s="4">
        <f>ROUND('Vendas de Veículos'!BT15*(1-'Frota Nacional 2027'!BT$5),0)</f>
        <v>5</v>
      </c>
      <c r="BU14" s="4">
        <f>ROUND('Vendas de Veículos'!BU15*(1-'Frota Nacional 2027'!BU$5),0)</f>
        <v>6</v>
      </c>
      <c r="BV14" s="4">
        <f>ROUND('Vendas de Veículos'!BV15*(1-'Frota Nacional 2027'!BV$5),0)</f>
        <v>6</v>
      </c>
    </row>
    <row r="15" spans="2:74" x14ac:dyDescent="0.35">
      <c r="B15" s="13" t="s">
        <v>18</v>
      </c>
      <c r="C15" s="13" t="s">
        <v>13</v>
      </c>
      <c r="D15" s="4">
        <f>ROUND('Vendas de Veículos'!D16*(1-'Frota Nacional 2027'!D$5),0)</f>
        <v>0</v>
      </c>
      <c r="E15" s="4">
        <f>ROUND('Vendas de Veículos'!E16*(1-'Frota Nacional 2027'!E$5),0)</f>
        <v>0</v>
      </c>
      <c r="F15" s="4">
        <f>ROUND('Vendas de Veículos'!F16*(1-'Frota Nacional 2027'!F$5),0)</f>
        <v>0</v>
      </c>
      <c r="G15" s="4">
        <f>ROUND('Vendas de Veículos'!G16*(1-'Frota Nacional 2027'!G$5),0)</f>
        <v>0</v>
      </c>
      <c r="H15" s="4">
        <f>ROUND('Vendas de Veículos'!H16*(1-'Frota Nacional 2027'!H$5),0)</f>
        <v>0</v>
      </c>
      <c r="I15" s="4">
        <f>ROUND('Vendas de Veículos'!I16*(1-'Frota Nacional 2027'!I$5),0)</f>
        <v>0</v>
      </c>
      <c r="J15" s="4">
        <f>ROUND('Vendas de Veículos'!J16*(1-'Frota Nacional 2027'!J$5),0)</f>
        <v>0</v>
      </c>
      <c r="K15" s="4">
        <f>ROUND('Vendas de Veículos'!K16*(1-'Frota Nacional 2027'!K$5),0)</f>
        <v>0</v>
      </c>
      <c r="L15" s="4">
        <f>ROUND('Vendas de Veículos'!L16*(1-'Frota Nacional 2027'!L$5),0)</f>
        <v>0</v>
      </c>
      <c r="M15" s="4">
        <f>ROUND('Vendas de Veículos'!M16*(1-'Frota Nacional 2027'!M$5),0)</f>
        <v>0</v>
      </c>
      <c r="N15" s="4">
        <f>ROUND('Vendas de Veículos'!N16*(1-'Frota Nacional 2027'!N$5),0)</f>
        <v>0</v>
      </c>
      <c r="O15" s="4">
        <f>ROUND('Vendas de Veículos'!O16*(1-'Frota Nacional 2027'!O$5),0)</f>
        <v>0</v>
      </c>
      <c r="P15" s="4">
        <f>ROUND('Vendas de Veículos'!P16*(1-'Frota Nacional 2027'!P$5),0)</f>
        <v>0</v>
      </c>
      <c r="Q15" s="4">
        <f>ROUND('Vendas de Veículos'!Q16*(1-'Frota Nacional 2027'!Q$5),0)</f>
        <v>0</v>
      </c>
      <c r="R15" s="4">
        <f>ROUND('Vendas de Veículos'!R16*(1-'Frota Nacional 2027'!R$5),0)</f>
        <v>0</v>
      </c>
      <c r="S15" s="4">
        <f>ROUND('Vendas de Veículos'!S16*(1-'Frota Nacional 2027'!S$5),0)</f>
        <v>0</v>
      </c>
      <c r="T15" s="4">
        <f>ROUND('Vendas de Veículos'!T16*(1-'Frota Nacional 2027'!T$5),0)</f>
        <v>0</v>
      </c>
      <c r="U15" s="4">
        <f>ROUND('Vendas de Veículos'!U16*(1-'Frota Nacional 2027'!U$5),0)</f>
        <v>0</v>
      </c>
      <c r="V15" s="4">
        <f>ROUND('Vendas de Veículos'!V16*(1-'Frota Nacional 2027'!V$5),0)</f>
        <v>0</v>
      </c>
      <c r="W15" s="4">
        <f>ROUND('Vendas de Veículos'!W16*(1-'Frota Nacional 2027'!W$5),0)</f>
        <v>0</v>
      </c>
      <c r="X15" s="4">
        <f>ROUND('Vendas de Veículos'!X16*(1-'Frota Nacional 2027'!X$5),0)</f>
        <v>0</v>
      </c>
      <c r="Y15" s="4">
        <f>ROUND('Vendas de Veículos'!Y16*(1-'Frota Nacional 2027'!Y$5),0)</f>
        <v>0</v>
      </c>
      <c r="Z15" s="4">
        <f>ROUND('Vendas de Veículos'!Z16*(1-'Frota Nacional 2027'!Z$5),0)</f>
        <v>0</v>
      </c>
      <c r="AA15" s="4">
        <f>ROUND('Vendas de Veículos'!AA16*(1-'Frota Nacional 2027'!AA$5),0)</f>
        <v>0</v>
      </c>
      <c r="AB15" s="4">
        <f>ROUND('Vendas de Veículos'!AB16*(1-'Frota Nacional 2027'!AB$5),0)</f>
        <v>0</v>
      </c>
      <c r="AC15" s="4">
        <f>ROUND('Vendas de Veículos'!AC16*(1-'Frota Nacional 2027'!AC$5),0)</f>
        <v>0</v>
      </c>
      <c r="AD15" s="4">
        <f>ROUND('Vendas de Veículos'!AD16*(1-'Frota Nacional 2027'!AD$5),0)</f>
        <v>0</v>
      </c>
      <c r="AE15" s="4">
        <f>ROUND('Vendas de Veículos'!AE16*(1-'Frota Nacional 2027'!AE$5),0)</f>
        <v>0</v>
      </c>
      <c r="AF15" s="4">
        <f>ROUND('Vendas de Veículos'!AF16*(1-'Frota Nacional 2027'!AF$5),0)</f>
        <v>0</v>
      </c>
      <c r="AG15" s="4">
        <f>ROUND('Vendas de Veículos'!AG16*(1-'Frota Nacional 2027'!AG$5),0)</f>
        <v>0</v>
      </c>
      <c r="AH15" s="4">
        <f>ROUND('Vendas de Veículos'!AH16*(1-'Frota Nacional 2027'!AH$5),0)</f>
        <v>0</v>
      </c>
      <c r="AI15" s="4">
        <f>ROUND('Vendas de Veículos'!AI16*(1-'Frota Nacional 2027'!AI$5),0)</f>
        <v>0</v>
      </c>
      <c r="AJ15" s="4">
        <f>ROUND('Vendas de Veículos'!AJ16*(1-'Frota Nacional 2027'!AJ$5),0)</f>
        <v>0</v>
      </c>
      <c r="AK15" s="4">
        <f>ROUND('Vendas de Veículos'!AK16*(1-'Frota Nacional 2027'!AK$5),0)</f>
        <v>0</v>
      </c>
      <c r="AL15" s="4">
        <f>ROUND('Vendas de Veículos'!AL16*(1-'Frota Nacional 2027'!AL$5),0)</f>
        <v>0</v>
      </c>
      <c r="AM15" s="4">
        <f>ROUND('Vendas de Veículos'!AM16*(1-'Frota Nacional 2027'!AM$5),0)</f>
        <v>0</v>
      </c>
      <c r="AN15" s="4">
        <f>ROUND('Vendas de Veículos'!AN16*(1-'Frota Nacional 2027'!AN$5),0)</f>
        <v>0</v>
      </c>
      <c r="AO15" s="4">
        <f>ROUND('Vendas de Veículos'!AO16*(1-'Frota Nacional 2027'!AO$5),0)</f>
        <v>0</v>
      </c>
      <c r="AP15" s="4">
        <f>ROUND('Vendas de Veículos'!AP16*(1-'Frota Nacional 2027'!AP$5),0)</f>
        <v>0</v>
      </c>
      <c r="AQ15" s="4">
        <f>ROUND('Vendas de Veículos'!AQ16*(1-'Frota Nacional 2027'!AQ$5),0)</f>
        <v>0</v>
      </c>
      <c r="AR15" s="4">
        <f>ROUND('Vendas de Veículos'!AR16*(1-'Frota Nacional 2027'!AR$5),0)</f>
        <v>0</v>
      </c>
      <c r="AS15" s="4">
        <f>ROUND('Vendas de Veículos'!AS16*(1-'Frota Nacional 2027'!AS$5),0)</f>
        <v>0</v>
      </c>
      <c r="AT15" s="4">
        <f>ROUND('Vendas de Veículos'!AT16*(1-'Frota Nacional 2027'!AT$5),0)</f>
        <v>0</v>
      </c>
      <c r="AU15" s="4">
        <f>ROUND('Vendas de Veículos'!AU16*(1-'Frota Nacional 2027'!AU$5),0)</f>
        <v>0</v>
      </c>
      <c r="AV15" s="4">
        <f>ROUND('Vendas de Veículos'!AV16*(1-'Frota Nacional 2027'!AV$5),0)</f>
        <v>0</v>
      </c>
      <c r="AW15" s="4">
        <f>ROUND('Vendas de Veículos'!AW16*(1-'Frota Nacional 2027'!AW$5),0)</f>
        <v>0</v>
      </c>
      <c r="AX15" s="4">
        <f>ROUND('Vendas de Veículos'!AX16*(1-'Frota Nacional 2027'!AX$5),0)</f>
        <v>2576</v>
      </c>
      <c r="AY15" s="4">
        <f>ROUND('Vendas de Veículos'!AY16*(1-'Frota Nacional 2027'!AY$5),0)</f>
        <v>15641</v>
      </c>
      <c r="AZ15" s="4">
        <f>ROUND('Vendas de Veículos'!AZ16*(1-'Frota Nacional 2027'!AZ$5),0)</f>
        <v>20797</v>
      </c>
      <c r="BA15" s="4">
        <f>ROUND('Vendas de Veículos'!BA16*(1-'Frota Nacional 2027'!BA$5),0)</f>
        <v>37080</v>
      </c>
      <c r="BB15" s="4">
        <f>ROUND('Vendas de Veículos'!BB16*(1-'Frota Nacional 2027'!BB$5),0)</f>
        <v>71840</v>
      </c>
      <c r="BC15" s="4">
        <f>ROUND('Vendas de Veículos'!BC16*(1-'Frota Nacional 2027'!BC$5),0)</f>
        <v>100873</v>
      </c>
      <c r="BD15" s="4">
        <f>ROUND('Vendas de Veículos'!BD16*(1-'Frota Nacional 2027'!BD$5),0)</f>
        <v>120603</v>
      </c>
      <c r="BE15" s="4">
        <f>ROUND('Vendas de Veículos'!BE16*(1-'Frota Nacional 2027'!BE$5),0)</f>
        <v>169838</v>
      </c>
      <c r="BF15" s="4">
        <f>ROUND('Vendas de Veículos'!BF16*(1-'Frota Nacional 2027'!BF$5),0)</f>
        <v>194845</v>
      </c>
      <c r="BG15" s="4">
        <f>ROUND('Vendas de Veículos'!BG16*(1-'Frota Nacional 2027'!BG$5),0)</f>
        <v>213080</v>
      </c>
      <c r="BH15" s="4">
        <f>ROUND('Vendas de Veículos'!BH16*(1-'Frota Nacional 2027'!BH$5),0)</f>
        <v>233536</v>
      </c>
      <c r="BI15" s="4">
        <f>ROUND('Vendas de Veículos'!BI16*(1-'Frota Nacional 2027'!BI$5),0)</f>
        <v>260705</v>
      </c>
      <c r="BJ15" s="4">
        <f>ROUND('Vendas de Veículos'!BJ16*(1-'Frota Nacional 2027'!BJ$5),0)</f>
        <v>183494</v>
      </c>
      <c r="BK15" s="4">
        <f>ROUND('Vendas de Veículos'!BK16*(1-'Frota Nacional 2027'!BK$5),0)</f>
        <v>146655</v>
      </c>
      <c r="BL15" s="4">
        <f>ROUND('Vendas de Veículos'!BL16*(1-'Frota Nacional 2027'!BL$5),0)</f>
        <v>162036</v>
      </c>
      <c r="BM15" s="4">
        <f>ROUND('Vendas de Veículos'!BM16*(1-'Frota Nacional 2027'!BM$5),0)</f>
        <v>17737</v>
      </c>
      <c r="BN15" s="4">
        <f>ROUND('Vendas de Veículos'!BN16*(1-'Frota Nacional 2027'!BN$5),0)</f>
        <v>18870</v>
      </c>
      <c r="BO15" s="4">
        <f>ROUND('Vendas de Veículos'!BO16*(1-'Frota Nacional 2027'!BO$5),0)</f>
        <v>164793</v>
      </c>
      <c r="BP15" s="4">
        <f>ROUND('Vendas de Veículos'!BP16*(1-'Frota Nacional 2027'!BP$5),0)</f>
        <v>20466</v>
      </c>
      <c r="BQ15" s="4">
        <f>ROUND('Vendas de Veículos'!BQ16*(1-'Frota Nacional 2027'!BQ$5),0)</f>
        <v>190816</v>
      </c>
      <c r="BR15" s="4">
        <f>ROUND('Vendas de Veículos'!BR16*(1-'Frota Nacional 2027'!BR$5),0)</f>
        <v>175476</v>
      </c>
      <c r="BS15" s="4">
        <f>ROUND('Vendas de Veículos'!BS16*(1-'Frota Nacional 2027'!BS$5),0)</f>
        <v>179358</v>
      </c>
      <c r="BT15" s="4">
        <f>ROUND('Vendas de Veículos'!BT16*(1-'Frota Nacional 2027'!BT$5),0)</f>
        <v>180141</v>
      </c>
      <c r="BU15" s="4">
        <f>ROUND('Vendas de Veículos'!BU16*(1-'Frota Nacional 2027'!BU$5),0)</f>
        <v>179024</v>
      </c>
      <c r="BV15" s="4">
        <f>ROUND('Vendas de Veículos'!BV16*(1-'Frota Nacional 2027'!BV$5),0)</f>
        <v>178609</v>
      </c>
    </row>
    <row r="16" spans="2:74" x14ac:dyDescent="0.35">
      <c r="B16" s="13" t="s">
        <v>18</v>
      </c>
      <c r="C16" s="13" t="s">
        <v>14</v>
      </c>
      <c r="D16" s="4">
        <f>ROUND('Vendas de Veículos'!D17*(1-'Frota Nacional 2027'!D$5),0)</f>
        <v>0</v>
      </c>
      <c r="E16" s="4">
        <f>ROUND('Vendas de Veículos'!E17*(1-'Frota Nacional 2027'!E$5),0)</f>
        <v>0</v>
      </c>
      <c r="F16" s="4">
        <f>ROUND('Vendas de Veículos'!F17*(1-'Frota Nacional 2027'!F$5),0)</f>
        <v>0</v>
      </c>
      <c r="G16" s="4">
        <f>ROUND('Vendas de Veículos'!G17*(1-'Frota Nacional 2027'!G$5),0)</f>
        <v>0</v>
      </c>
      <c r="H16" s="4">
        <f>ROUND('Vendas de Veículos'!H17*(1-'Frota Nacional 2027'!H$5),0)</f>
        <v>0</v>
      </c>
      <c r="I16" s="4">
        <f>ROUND('Vendas de Veículos'!I17*(1-'Frota Nacional 2027'!I$5),0)</f>
        <v>0</v>
      </c>
      <c r="J16" s="4">
        <f>ROUND('Vendas de Veículos'!J17*(1-'Frota Nacional 2027'!J$5),0)</f>
        <v>0</v>
      </c>
      <c r="K16" s="4">
        <f>ROUND('Vendas de Veículos'!K17*(1-'Frota Nacional 2027'!K$5),0)</f>
        <v>0</v>
      </c>
      <c r="L16" s="4">
        <f>ROUND('Vendas de Veículos'!L17*(1-'Frota Nacional 2027'!L$5),0)</f>
        <v>0</v>
      </c>
      <c r="M16" s="4">
        <f>ROUND('Vendas de Veículos'!M17*(1-'Frota Nacional 2027'!M$5),0)</f>
        <v>0</v>
      </c>
      <c r="N16" s="4">
        <f>ROUND('Vendas de Veículos'!N17*(1-'Frota Nacional 2027'!N$5),0)</f>
        <v>0</v>
      </c>
      <c r="O16" s="4">
        <f>ROUND('Vendas de Veículos'!O17*(1-'Frota Nacional 2027'!O$5),0)</f>
        <v>0</v>
      </c>
      <c r="P16" s="4">
        <f>ROUND('Vendas de Veículos'!P17*(1-'Frota Nacional 2027'!P$5),0)</f>
        <v>0</v>
      </c>
      <c r="Q16" s="4">
        <f>ROUND('Vendas de Veículos'!Q17*(1-'Frota Nacional 2027'!Q$5),0)</f>
        <v>0</v>
      </c>
      <c r="R16" s="4">
        <f>ROUND('Vendas de Veículos'!R17*(1-'Frota Nacional 2027'!R$5),0)</f>
        <v>0</v>
      </c>
      <c r="S16" s="4">
        <f>ROUND('Vendas de Veículos'!S17*(1-'Frota Nacional 2027'!S$5),0)</f>
        <v>0</v>
      </c>
      <c r="T16" s="4">
        <f>ROUND('Vendas de Veículos'!T17*(1-'Frota Nacional 2027'!T$5),0)</f>
        <v>0</v>
      </c>
      <c r="U16" s="4">
        <f>ROUND('Vendas de Veículos'!U17*(1-'Frota Nacional 2027'!U$5),0)</f>
        <v>0</v>
      </c>
      <c r="V16" s="4">
        <f>ROUND('Vendas de Veículos'!V17*(1-'Frota Nacional 2027'!V$5),0)</f>
        <v>0</v>
      </c>
      <c r="W16" s="4">
        <f>ROUND('Vendas de Veículos'!W17*(1-'Frota Nacional 2027'!W$5),0)</f>
        <v>0</v>
      </c>
      <c r="X16" s="4">
        <f>ROUND('Vendas de Veículos'!X17*(1-'Frota Nacional 2027'!X$5),0)</f>
        <v>0</v>
      </c>
      <c r="Y16" s="4">
        <f>ROUND('Vendas de Veículos'!Y17*(1-'Frota Nacional 2027'!Y$5),0)</f>
        <v>0</v>
      </c>
      <c r="Z16" s="4">
        <f>ROUND('Vendas de Veículos'!Z17*(1-'Frota Nacional 2027'!Z$5),0)</f>
        <v>0</v>
      </c>
      <c r="AA16" s="4">
        <f>ROUND('Vendas de Veículos'!AA17*(1-'Frota Nacional 2027'!AA$5),0)</f>
        <v>0</v>
      </c>
      <c r="AB16" s="4">
        <f>ROUND('Vendas de Veículos'!AB17*(1-'Frota Nacional 2027'!AB$5),0)</f>
        <v>0</v>
      </c>
      <c r="AC16" s="4">
        <f>ROUND('Vendas de Veículos'!AC17*(1-'Frota Nacional 2027'!AC$5),0)</f>
        <v>0</v>
      </c>
      <c r="AD16" s="4">
        <f>ROUND('Vendas de Veículos'!AD17*(1-'Frota Nacional 2027'!AD$5),0)</f>
        <v>0</v>
      </c>
      <c r="AE16" s="4">
        <f>ROUND('Vendas de Veículos'!AE17*(1-'Frota Nacional 2027'!AE$5),0)</f>
        <v>0</v>
      </c>
      <c r="AF16" s="4">
        <f>ROUND('Vendas de Veículos'!AF17*(1-'Frota Nacional 2027'!AF$5),0)</f>
        <v>0</v>
      </c>
      <c r="AG16" s="4">
        <f>ROUND('Vendas de Veículos'!AG17*(1-'Frota Nacional 2027'!AG$5),0)</f>
        <v>0</v>
      </c>
      <c r="AH16" s="4">
        <f>ROUND('Vendas de Veículos'!AH17*(1-'Frota Nacional 2027'!AH$5),0)</f>
        <v>0</v>
      </c>
      <c r="AI16" s="4">
        <f>ROUND('Vendas de Veículos'!AI17*(1-'Frota Nacional 2027'!AI$5),0)</f>
        <v>0</v>
      </c>
      <c r="AJ16" s="4">
        <f>ROUND('Vendas de Veículos'!AJ17*(1-'Frota Nacional 2027'!AJ$5),0)</f>
        <v>0</v>
      </c>
      <c r="AK16" s="4">
        <f>ROUND('Vendas de Veículos'!AK17*(1-'Frota Nacional 2027'!AK$5),0)</f>
        <v>0</v>
      </c>
      <c r="AL16" s="4">
        <f>ROUND('Vendas de Veículos'!AL17*(1-'Frota Nacional 2027'!AL$5),0)</f>
        <v>0</v>
      </c>
      <c r="AM16" s="4">
        <f>ROUND('Vendas de Veículos'!AM17*(1-'Frota Nacional 2027'!AM$5),0)</f>
        <v>0</v>
      </c>
      <c r="AN16" s="4">
        <f>ROUND('Vendas de Veículos'!AN17*(1-'Frota Nacional 2027'!AN$5),0)</f>
        <v>0</v>
      </c>
      <c r="AO16" s="4">
        <f>ROUND('Vendas de Veículos'!AO17*(1-'Frota Nacional 2027'!AO$5),0)</f>
        <v>0</v>
      </c>
      <c r="AP16" s="4">
        <f>ROUND('Vendas de Veículos'!AP17*(1-'Frota Nacional 2027'!AP$5),0)</f>
        <v>0</v>
      </c>
      <c r="AQ16" s="4">
        <f>ROUND('Vendas de Veículos'!AQ17*(1-'Frota Nacional 2027'!AQ$5),0)</f>
        <v>0</v>
      </c>
      <c r="AR16" s="4">
        <f>ROUND('Vendas de Veículos'!AR17*(1-'Frota Nacional 2027'!AR$5),0)</f>
        <v>0</v>
      </c>
      <c r="AS16" s="4">
        <f>ROUND('Vendas de Veículos'!AS17*(1-'Frota Nacional 2027'!AS$5),0)</f>
        <v>0</v>
      </c>
      <c r="AT16" s="4">
        <f>ROUND('Vendas de Veículos'!AT17*(1-'Frota Nacional 2027'!AT$5),0)</f>
        <v>0</v>
      </c>
      <c r="AU16" s="4">
        <f>ROUND('Vendas de Veículos'!AU17*(1-'Frota Nacional 2027'!AU$5),0)</f>
        <v>0</v>
      </c>
      <c r="AV16" s="4">
        <f>ROUND('Vendas de Veículos'!AV17*(1-'Frota Nacional 2027'!AV$5),0)</f>
        <v>0</v>
      </c>
      <c r="AW16" s="4">
        <f>ROUND('Vendas de Veículos'!AW17*(1-'Frota Nacional 2027'!AW$5),0)</f>
        <v>0</v>
      </c>
      <c r="AX16" s="4">
        <f>ROUND('Vendas de Veículos'!AX17*(1-'Frota Nacional 2027'!AX$5),0)</f>
        <v>0</v>
      </c>
      <c r="AY16" s="4">
        <f>ROUND('Vendas de Veículos'!AY17*(1-'Frota Nacional 2027'!AY$5),0)</f>
        <v>0</v>
      </c>
      <c r="AZ16" s="4">
        <f>ROUND('Vendas de Veículos'!AZ17*(1-'Frota Nacional 2027'!AZ$5),0)</f>
        <v>0</v>
      </c>
      <c r="BA16" s="4">
        <f>ROUND('Vendas de Veículos'!BA17*(1-'Frota Nacional 2027'!BA$5),0)</f>
        <v>1</v>
      </c>
      <c r="BB16" s="4">
        <f>ROUND('Vendas de Veículos'!BB17*(1-'Frota Nacional 2027'!BB$5),0)</f>
        <v>0</v>
      </c>
      <c r="BC16" s="4">
        <f>ROUND('Vendas de Veículos'!BC17*(1-'Frota Nacional 2027'!BC$5),0)</f>
        <v>0</v>
      </c>
      <c r="BD16" s="4">
        <f>ROUND('Vendas de Veículos'!BD17*(1-'Frota Nacional 2027'!BD$5),0)</f>
        <v>1</v>
      </c>
      <c r="BE16" s="4">
        <f>ROUND('Vendas de Veículos'!BE17*(1-'Frota Nacional 2027'!BE$5),0)</f>
        <v>3</v>
      </c>
      <c r="BF16" s="4">
        <f>ROUND('Vendas de Veículos'!BF17*(1-'Frota Nacional 2027'!BF$5),0)</f>
        <v>0</v>
      </c>
      <c r="BG16" s="4">
        <f>ROUND('Vendas de Veículos'!BG17*(1-'Frota Nacional 2027'!BG$5),0)</f>
        <v>0</v>
      </c>
      <c r="BH16" s="4">
        <f>ROUND('Vendas de Veículos'!BH17*(1-'Frota Nacional 2027'!BH$5),0)</f>
        <v>5</v>
      </c>
      <c r="BI16" s="4">
        <f>ROUND('Vendas de Veículos'!BI17*(1-'Frota Nacional 2027'!BI$5),0)</f>
        <v>10</v>
      </c>
      <c r="BJ16" s="4">
        <f>ROUND('Vendas de Veículos'!BJ17*(1-'Frota Nacional 2027'!BJ$5),0)</f>
        <v>2</v>
      </c>
      <c r="BK16" s="4">
        <f>ROUND('Vendas de Veículos'!BK17*(1-'Frota Nacional 2027'!BK$5),0)</f>
        <v>5</v>
      </c>
      <c r="BL16" s="4">
        <f>ROUND('Vendas de Veículos'!BL17*(1-'Frota Nacional 2027'!BL$5),0)</f>
        <v>15</v>
      </c>
      <c r="BM16" s="4">
        <f>ROUND('Vendas de Veículos'!BM17*(1-'Frota Nacional 2027'!BM$5),0)</f>
        <v>4</v>
      </c>
      <c r="BN16" s="4">
        <f>ROUND('Vendas de Veículos'!BN17*(1-'Frota Nacional 2027'!BN$5),0)</f>
        <v>13</v>
      </c>
      <c r="BO16" s="4">
        <f>ROUND('Vendas de Veículos'!BO17*(1-'Frota Nacional 2027'!BO$5),0)</f>
        <v>55</v>
      </c>
      <c r="BP16" s="4">
        <f>ROUND('Vendas de Veículos'!BP17*(1-'Frota Nacional 2027'!BP$5),0)</f>
        <v>145</v>
      </c>
      <c r="BQ16" s="4">
        <f>ROUND('Vendas de Veículos'!BQ17*(1-'Frota Nacional 2027'!BQ$5),0)</f>
        <v>506</v>
      </c>
      <c r="BR16" s="4">
        <f>ROUND('Vendas de Veículos'!BR17*(1-'Frota Nacional 2027'!BR$5),0)</f>
        <v>607</v>
      </c>
      <c r="BS16" s="4">
        <f>ROUND('Vendas de Veículos'!BS17*(1-'Frota Nacional 2027'!BS$5),0)</f>
        <v>906</v>
      </c>
      <c r="BT16" s="4">
        <f>ROUND('Vendas de Veículos'!BT17*(1-'Frota Nacional 2027'!BT$5),0)</f>
        <v>1236</v>
      </c>
      <c r="BU16" s="4">
        <f>ROUND('Vendas de Veículos'!BU17*(1-'Frota Nacional 2027'!BU$5),0)</f>
        <v>1606</v>
      </c>
      <c r="BV16" s="4">
        <f>ROUND('Vendas de Veículos'!BV17*(1-'Frota Nacional 2027'!BV$5),0)</f>
        <v>2168</v>
      </c>
    </row>
    <row r="17" spans="2:74" x14ac:dyDescent="0.35">
      <c r="B17" s="13" t="s">
        <v>18</v>
      </c>
      <c r="C17" s="13" t="s">
        <v>15</v>
      </c>
      <c r="D17" s="4">
        <f>ROUND('Vendas de Veículos'!D18*(1-'Frota Nacional 2027'!D$5),0)</f>
        <v>0</v>
      </c>
      <c r="E17" s="4">
        <f>ROUND('Vendas de Veículos'!E18*(1-'Frota Nacional 2027'!E$5),0)</f>
        <v>0</v>
      </c>
      <c r="F17" s="4">
        <f>ROUND('Vendas de Veículos'!F18*(1-'Frota Nacional 2027'!F$5),0)</f>
        <v>0</v>
      </c>
      <c r="G17" s="4">
        <f>ROUND('Vendas de Veículos'!G18*(1-'Frota Nacional 2027'!G$5),0)</f>
        <v>0</v>
      </c>
      <c r="H17" s="4">
        <f>ROUND('Vendas de Veículos'!H18*(1-'Frota Nacional 2027'!H$5),0)</f>
        <v>0</v>
      </c>
      <c r="I17" s="4">
        <f>ROUND('Vendas de Veículos'!I18*(1-'Frota Nacional 2027'!I$5),0)</f>
        <v>0</v>
      </c>
      <c r="J17" s="4">
        <f>ROUND('Vendas de Veículos'!J18*(1-'Frota Nacional 2027'!J$5),0)</f>
        <v>0</v>
      </c>
      <c r="K17" s="4">
        <f>ROUND('Vendas de Veículos'!K18*(1-'Frota Nacional 2027'!K$5),0)</f>
        <v>0</v>
      </c>
      <c r="L17" s="4">
        <f>ROUND('Vendas de Veículos'!L18*(1-'Frota Nacional 2027'!L$5),0)</f>
        <v>0</v>
      </c>
      <c r="M17" s="4">
        <f>ROUND('Vendas de Veículos'!M18*(1-'Frota Nacional 2027'!M$5),0)</f>
        <v>0</v>
      </c>
      <c r="N17" s="4">
        <f>ROUND('Vendas de Veículos'!N18*(1-'Frota Nacional 2027'!N$5),0)</f>
        <v>0</v>
      </c>
      <c r="O17" s="4">
        <f>ROUND('Vendas de Veículos'!O18*(1-'Frota Nacional 2027'!O$5),0)</f>
        <v>0</v>
      </c>
      <c r="P17" s="4">
        <f>ROUND('Vendas de Veículos'!P18*(1-'Frota Nacional 2027'!P$5),0)</f>
        <v>0</v>
      </c>
      <c r="Q17" s="4">
        <f>ROUND('Vendas de Veículos'!Q18*(1-'Frota Nacional 2027'!Q$5),0)</f>
        <v>0</v>
      </c>
      <c r="R17" s="4">
        <f>ROUND('Vendas de Veículos'!R18*(1-'Frota Nacional 2027'!R$5),0)</f>
        <v>0</v>
      </c>
      <c r="S17" s="4">
        <f>ROUND('Vendas de Veículos'!S18*(1-'Frota Nacional 2027'!S$5),0)</f>
        <v>0</v>
      </c>
      <c r="T17" s="4">
        <f>ROUND('Vendas de Veículos'!T18*(1-'Frota Nacional 2027'!T$5),0)</f>
        <v>0</v>
      </c>
      <c r="U17" s="4">
        <f>ROUND('Vendas de Veículos'!U18*(1-'Frota Nacional 2027'!U$5),0)</f>
        <v>0</v>
      </c>
      <c r="V17" s="4">
        <f>ROUND('Vendas de Veículos'!V18*(1-'Frota Nacional 2027'!V$5),0)</f>
        <v>0</v>
      </c>
      <c r="W17" s="4">
        <f>ROUND('Vendas de Veículos'!W18*(1-'Frota Nacional 2027'!W$5),0)</f>
        <v>0</v>
      </c>
      <c r="X17" s="4">
        <f>ROUND('Vendas de Veículos'!X18*(1-'Frota Nacional 2027'!X$5),0)</f>
        <v>0</v>
      </c>
      <c r="Y17" s="4">
        <f>ROUND('Vendas de Veículos'!Y18*(1-'Frota Nacional 2027'!Y$5),0)</f>
        <v>0</v>
      </c>
      <c r="Z17" s="4">
        <f>ROUND('Vendas de Veículos'!Z18*(1-'Frota Nacional 2027'!Z$5),0)</f>
        <v>0</v>
      </c>
      <c r="AA17" s="4">
        <f>ROUND('Vendas de Veículos'!AA18*(1-'Frota Nacional 2027'!AA$5),0)</f>
        <v>0</v>
      </c>
      <c r="AB17" s="4">
        <f>ROUND('Vendas de Veículos'!AB18*(1-'Frota Nacional 2027'!AB$5),0)</f>
        <v>0</v>
      </c>
      <c r="AC17" s="4">
        <f>ROUND('Vendas de Veículos'!AC18*(1-'Frota Nacional 2027'!AC$5),0)</f>
        <v>0</v>
      </c>
      <c r="AD17" s="4">
        <f>ROUND('Vendas de Veículos'!AD18*(1-'Frota Nacional 2027'!AD$5),0)</f>
        <v>0</v>
      </c>
      <c r="AE17" s="4">
        <f>ROUND('Vendas de Veículos'!AE18*(1-'Frota Nacional 2027'!AE$5),0)</f>
        <v>0</v>
      </c>
      <c r="AF17" s="4">
        <f>ROUND('Vendas de Veículos'!AF18*(1-'Frota Nacional 2027'!AF$5),0)</f>
        <v>0</v>
      </c>
      <c r="AG17" s="4">
        <f>ROUND('Vendas de Veículos'!AG18*(1-'Frota Nacional 2027'!AG$5),0)</f>
        <v>0</v>
      </c>
      <c r="AH17" s="4">
        <f>ROUND('Vendas de Veículos'!AH18*(1-'Frota Nacional 2027'!AH$5),0)</f>
        <v>0</v>
      </c>
      <c r="AI17" s="4">
        <f>ROUND('Vendas de Veículos'!AI18*(1-'Frota Nacional 2027'!AI$5),0)</f>
        <v>0</v>
      </c>
      <c r="AJ17" s="4">
        <f>ROUND('Vendas de Veículos'!AJ18*(1-'Frota Nacional 2027'!AJ$5),0)</f>
        <v>0</v>
      </c>
      <c r="AK17" s="4">
        <f>ROUND('Vendas de Veículos'!AK18*(1-'Frota Nacional 2027'!AK$5),0)</f>
        <v>0</v>
      </c>
      <c r="AL17" s="4">
        <f>ROUND('Vendas de Veículos'!AL18*(1-'Frota Nacional 2027'!AL$5),0)</f>
        <v>0</v>
      </c>
      <c r="AM17" s="4">
        <f>ROUND('Vendas de Veículos'!AM18*(1-'Frota Nacional 2027'!AM$5),0)</f>
        <v>0</v>
      </c>
      <c r="AN17" s="4">
        <f>ROUND('Vendas de Veículos'!AN18*(1-'Frota Nacional 2027'!AN$5),0)</f>
        <v>0</v>
      </c>
      <c r="AO17" s="4">
        <f>ROUND('Vendas de Veículos'!AO18*(1-'Frota Nacional 2027'!AO$5),0)</f>
        <v>0</v>
      </c>
      <c r="AP17" s="4">
        <f>ROUND('Vendas de Veículos'!AP18*(1-'Frota Nacional 2027'!AP$5),0)</f>
        <v>0</v>
      </c>
      <c r="AQ17" s="4">
        <f>ROUND('Vendas de Veículos'!AQ18*(1-'Frota Nacional 2027'!AQ$5),0)</f>
        <v>0</v>
      </c>
      <c r="AR17" s="4">
        <f>ROUND('Vendas de Veículos'!AR18*(1-'Frota Nacional 2027'!AR$5),0)</f>
        <v>0</v>
      </c>
      <c r="AS17" s="4">
        <f>ROUND('Vendas de Veículos'!AS18*(1-'Frota Nacional 2027'!AS$5),0)</f>
        <v>0</v>
      </c>
      <c r="AT17" s="4">
        <f>ROUND('Vendas de Veículos'!AT18*(1-'Frota Nacional 2027'!AT$5),0)</f>
        <v>0</v>
      </c>
      <c r="AU17" s="4">
        <f>ROUND('Vendas de Veículos'!AU18*(1-'Frota Nacional 2027'!AU$5),0)</f>
        <v>0</v>
      </c>
      <c r="AV17" s="4">
        <f>ROUND('Vendas de Veículos'!AV18*(1-'Frota Nacional 2027'!AV$5),0)</f>
        <v>0</v>
      </c>
      <c r="AW17" s="4">
        <f>ROUND('Vendas de Veículos'!AW18*(1-'Frota Nacional 2027'!AW$5),0)</f>
        <v>0</v>
      </c>
      <c r="AX17" s="4">
        <f>ROUND('Vendas de Veículos'!AX18*(1-'Frota Nacional 2027'!AX$5),0)</f>
        <v>0</v>
      </c>
      <c r="AY17" s="4">
        <f>ROUND('Vendas de Veículos'!AY18*(1-'Frota Nacional 2027'!AY$5),0)</f>
        <v>0</v>
      </c>
      <c r="AZ17" s="4">
        <f>ROUND('Vendas de Veículos'!AZ18*(1-'Frota Nacional 2027'!AZ$5),0)</f>
        <v>0</v>
      </c>
      <c r="BA17" s="4">
        <f>ROUND('Vendas de Veículos'!BA18*(1-'Frota Nacional 2027'!BA$5),0)</f>
        <v>0</v>
      </c>
      <c r="BB17" s="4">
        <f>ROUND('Vendas de Veículos'!BB18*(1-'Frota Nacional 2027'!BB$5),0)</f>
        <v>0</v>
      </c>
      <c r="BC17" s="4">
        <f>ROUND('Vendas de Veículos'!BC18*(1-'Frota Nacional 2027'!BC$5),0)</f>
        <v>0</v>
      </c>
      <c r="BD17" s="4">
        <f>ROUND('Vendas de Veículos'!BD18*(1-'Frota Nacional 2027'!BD$5),0)</f>
        <v>0</v>
      </c>
      <c r="BE17" s="4">
        <f>ROUND('Vendas de Veículos'!BE18*(1-'Frota Nacional 2027'!BE$5),0)</f>
        <v>0</v>
      </c>
      <c r="BF17" s="4">
        <f>ROUND('Vendas de Veículos'!BF18*(1-'Frota Nacional 2027'!BF$5),0)</f>
        <v>0</v>
      </c>
      <c r="BG17" s="4">
        <f>ROUND('Vendas de Veículos'!BG18*(1-'Frota Nacional 2027'!BG$5),0)</f>
        <v>0</v>
      </c>
      <c r="BH17" s="4">
        <f>ROUND('Vendas de Veículos'!BH18*(1-'Frota Nacional 2027'!BH$5),0)</f>
        <v>1</v>
      </c>
      <c r="BI17" s="4">
        <f>ROUND('Vendas de Veículos'!BI18*(1-'Frota Nacional 2027'!BI$5),0)</f>
        <v>1</v>
      </c>
      <c r="BJ17" s="4">
        <f>ROUND('Vendas de Veículos'!BJ18*(1-'Frota Nacional 2027'!BJ$5),0)</f>
        <v>0</v>
      </c>
      <c r="BK17" s="4">
        <f>ROUND('Vendas de Veículos'!BK18*(1-'Frota Nacional 2027'!BK$5),0)</f>
        <v>1</v>
      </c>
      <c r="BL17" s="4">
        <f>ROUND('Vendas de Veículos'!BL18*(1-'Frota Nacional 2027'!BL$5),0)</f>
        <v>2</v>
      </c>
      <c r="BM17" s="4">
        <f>ROUND('Vendas de Veículos'!BM18*(1-'Frota Nacional 2027'!BM$5),0)</f>
        <v>0</v>
      </c>
      <c r="BN17" s="4">
        <f>ROUND('Vendas de Veículos'!BN18*(1-'Frota Nacional 2027'!BN$5),0)</f>
        <v>1</v>
      </c>
      <c r="BO17" s="4">
        <f>ROUND('Vendas de Veículos'!BO18*(1-'Frota Nacional 2027'!BO$5),0)</f>
        <v>5</v>
      </c>
      <c r="BP17" s="4">
        <f>ROUND('Vendas de Veículos'!BP18*(1-'Frota Nacional 2027'!BP$5),0)</f>
        <v>13</v>
      </c>
      <c r="BQ17" s="4">
        <f>ROUND('Vendas de Veículos'!BQ18*(1-'Frota Nacional 2027'!BQ$5),0)</f>
        <v>46</v>
      </c>
      <c r="BR17" s="4">
        <f>ROUND('Vendas de Veículos'!BR18*(1-'Frota Nacional 2027'!BR$5),0)</f>
        <v>55</v>
      </c>
      <c r="BS17" s="4">
        <f>ROUND('Vendas de Veículos'!BS18*(1-'Frota Nacional 2027'!BS$5),0)</f>
        <v>81</v>
      </c>
      <c r="BT17" s="4">
        <f>ROUND('Vendas de Veículos'!BT18*(1-'Frota Nacional 2027'!BT$5),0)</f>
        <v>112</v>
      </c>
      <c r="BU17" s="4">
        <f>ROUND('Vendas de Veículos'!BU18*(1-'Frota Nacional 2027'!BU$5),0)</f>
        <v>145</v>
      </c>
      <c r="BV17" s="4">
        <f>ROUND('Vendas de Veículos'!BV18*(1-'Frota Nacional 2027'!BV$5),0)</f>
        <v>196</v>
      </c>
    </row>
    <row r="18" spans="2:74" x14ac:dyDescent="0.35">
      <c r="B18" s="13" t="s">
        <v>18</v>
      </c>
      <c r="C18" s="13" t="s">
        <v>16</v>
      </c>
      <c r="D18" s="4">
        <f>ROUND('Vendas de Veículos'!D19*(1-'Frota Nacional 2027'!D$5),0)</f>
        <v>0</v>
      </c>
      <c r="E18" s="4">
        <f>ROUND('Vendas de Veículos'!E19*(1-'Frota Nacional 2027'!E$5),0)</f>
        <v>0</v>
      </c>
      <c r="F18" s="4">
        <f>ROUND('Vendas de Veículos'!F19*(1-'Frota Nacional 2027'!F$5),0)</f>
        <v>0</v>
      </c>
      <c r="G18" s="4">
        <f>ROUND('Vendas de Veículos'!G19*(1-'Frota Nacional 2027'!G$5),0)</f>
        <v>0</v>
      </c>
      <c r="H18" s="4">
        <f>ROUND('Vendas de Veículos'!H19*(1-'Frota Nacional 2027'!H$5),0)</f>
        <v>0</v>
      </c>
      <c r="I18" s="4">
        <f>ROUND('Vendas de Veículos'!I19*(1-'Frota Nacional 2027'!I$5),0)</f>
        <v>0</v>
      </c>
      <c r="J18" s="4">
        <f>ROUND('Vendas de Veículos'!J19*(1-'Frota Nacional 2027'!J$5),0)</f>
        <v>0</v>
      </c>
      <c r="K18" s="4">
        <f>ROUND('Vendas de Veículos'!K19*(1-'Frota Nacional 2027'!K$5),0)</f>
        <v>0</v>
      </c>
      <c r="L18" s="4">
        <f>ROUND('Vendas de Veículos'!L19*(1-'Frota Nacional 2027'!L$5),0)</f>
        <v>0</v>
      </c>
      <c r="M18" s="4">
        <f>ROUND('Vendas de Veículos'!M19*(1-'Frota Nacional 2027'!M$5),0)</f>
        <v>0</v>
      </c>
      <c r="N18" s="4">
        <f>ROUND('Vendas de Veículos'!N19*(1-'Frota Nacional 2027'!N$5),0)</f>
        <v>0</v>
      </c>
      <c r="O18" s="4">
        <f>ROUND('Vendas de Veículos'!O19*(1-'Frota Nacional 2027'!O$5),0)</f>
        <v>0</v>
      </c>
      <c r="P18" s="4">
        <f>ROUND('Vendas de Veículos'!P19*(1-'Frota Nacional 2027'!P$5),0)</f>
        <v>0</v>
      </c>
      <c r="Q18" s="4">
        <f>ROUND('Vendas de Veículos'!Q19*(1-'Frota Nacional 2027'!Q$5),0)</f>
        <v>0</v>
      </c>
      <c r="R18" s="4">
        <f>ROUND('Vendas de Veículos'!R19*(1-'Frota Nacional 2027'!R$5),0)</f>
        <v>0</v>
      </c>
      <c r="S18" s="4">
        <f>ROUND('Vendas de Veículos'!S19*(1-'Frota Nacional 2027'!S$5),0)</f>
        <v>0</v>
      </c>
      <c r="T18" s="4">
        <f>ROUND('Vendas de Veículos'!T19*(1-'Frota Nacional 2027'!T$5),0)</f>
        <v>0</v>
      </c>
      <c r="U18" s="4">
        <f>ROUND('Vendas de Veículos'!U19*(1-'Frota Nacional 2027'!U$5),0)</f>
        <v>0</v>
      </c>
      <c r="V18" s="4">
        <f>ROUND('Vendas de Veículos'!V19*(1-'Frota Nacional 2027'!V$5),0)</f>
        <v>0</v>
      </c>
      <c r="W18" s="4">
        <f>ROUND('Vendas de Veículos'!W19*(1-'Frota Nacional 2027'!W$5),0)</f>
        <v>0</v>
      </c>
      <c r="X18" s="4">
        <f>ROUND('Vendas de Veículos'!X19*(1-'Frota Nacional 2027'!X$5),0)</f>
        <v>0</v>
      </c>
      <c r="Y18" s="4">
        <f>ROUND('Vendas de Veículos'!Y19*(1-'Frota Nacional 2027'!Y$5),0)</f>
        <v>0</v>
      </c>
      <c r="Z18" s="4">
        <f>ROUND('Vendas de Veículos'!Z19*(1-'Frota Nacional 2027'!Z$5),0)</f>
        <v>0</v>
      </c>
      <c r="AA18" s="4">
        <f>ROUND('Vendas de Veículos'!AA19*(1-'Frota Nacional 2027'!AA$5),0)</f>
        <v>0</v>
      </c>
      <c r="AB18" s="4">
        <f>ROUND('Vendas de Veículos'!AB19*(1-'Frota Nacional 2027'!AB$5),0)</f>
        <v>0</v>
      </c>
      <c r="AC18" s="4">
        <f>ROUND('Vendas de Veículos'!AC19*(1-'Frota Nacional 2027'!AC$5),0)</f>
        <v>0</v>
      </c>
      <c r="AD18" s="4">
        <f>ROUND('Vendas de Veículos'!AD19*(1-'Frota Nacional 2027'!AD$5),0)</f>
        <v>0</v>
      </c>
      <c r="AE18" s="4">
        <f>ROUND('Vendas de Veículos'!AE19*(1-'Frota Nacional 2027'!AE$5),0)</f>
        <v>0</v>
      </c>
      <c r="AF18" s="4">
        <f>ROUND('Vendas de Veículos'!AF19*(1-'Frota Nacional 2027'!AF$5),0)</f>
        <v>0</v>
      </c>
      <c r="AG18" s="4">
        <f>ROUND('Vendas de Veículos'!AG19*(1-'Frota Nacional 2027'!AG$5),0)</f>
        <v>0</v>
      </c>
      <c r="AH18" s="4">
        <f>ROUND('Vendas de Veículos'!AH19*(1-'Frota Nacional 2027'!AH$5),0)</f>
        <v>0</v>
      </c>
      <c r="AI18" s="4">
        <f>ROUND('Vendas de Veículos'!AI19*(1-'Frota Nacional 2027'!AI$5),0)</f>
        <v>0</v>
      </c>
      <c r="AJ18" s="4">
        <f>ROUND('Vendas de Veículos'!AJ19*(1-'Frota Nacional 2027'!AJ$5),0)</f>
        <v>0</v>
      </c>
      <c r="AK18" s="4">
        <f>ROUND('Vendas de Veículos'!AK19*(1-'Frota Nacional 2027'!AK$5),0)</f>
        <v>0</v>
      </c>
      <c r="AL18" s="4">
        <f>ROUND('Vendas de Veículos'!AL19*(1-'Frota Nacional 2027'!AL$5),0)</f>
        <v>0</v>
      </c>
      <c r="AM18" s="4">
        <f>ROUND('Vendas de Veículos'!AM19*(1-'Frota Nacional 2027'!AM$5),0)</f>
        <v>0</v>
      </c>
      <c r="AN18" s="4">
        <f>ROUND('Vendas de Veículos'!AN19*(1-'Frota Nacional 2027'!AN$5),0)</f>
        <v>0</v>
      </c>
      <c r="AO18" s="4">
        <f>ROUND('Vendas de Veículos'!AO19*(1-'Frota Nacional 2027'!AO$5),0)</f>
        <v>0</v>
      </c>
      <c r="AP18" s="4">
        <f>ROUND('Vendas de Veículos'!AP19*(1-'Frota Nacional 2027'!AP$5),0)</f>
        <v>0</v>
      </c>
      <c r="AQ18" s="4">
        <f>ROUND('Vendas de Veículos'!AQ19*(1-'Frota Nacional 2027'!AQ$5),0)</f>
        <v>0</v>
      </c>
      <c r="AR18" s="4">
        <f>ROUND('Vendas de Veículos'!AR19*(1-'Frota Nacional 2027'!AR$5),0)</f>
        <v>0</v>
      </c>
      <c r="AS18" s="4">
        <f>ROUND('Vendas de Veículos'!AS19*(1-'Frota Nacional 2027'!AS$5),0)</f>
        <v>0</v>
      </c>
      <c r="AT18" s="4">
        <f>ROUND('Vendas de Veículos'!AT19*(1-'Frota Nacional 2027'!AT$5),0)</f>
        <v>0</v>
      </c>
      <c r="AU18" s="4">
        <f>ROUND('Vendas de Veículos'!AU19*(1-'Frota Nacional 2027'!AU$5),0)</f>
        <v>0</v>
      </c>
      <c r="AV18" s="4">
        <f>ROUND('Vendas de Veículos'!AV19*(1-'Frota Nacional 2027'!AV$5),0)</f>
        <v>0</v>
      </c>
      <c r="AW18" s="4">
        <f>ROUND('Vendas de Veículos'!AW19*(1-'Frota Nacional 2027'!AW$5),0)</f>
        <v>0</v>
      </c>
      <c r="AX18" s="4">
        <f>ROUND('Vendas de Veículos'!AX19*(1-'Frota Nacional 2027'!AX$5),0)</f>
        <v>0</v>
      </c>
      <c r="AY18" s="4">
        <f>ROUND('Vendas de Veículos'!AY19*(1-'Frota Nacional 2027'!AY$5),0)</f>
        <v>0</v>
      </c>
      <c r="AZ18" s="4">
        <f>ROUND('Vendas de Veículos'!AZ19*(1-'Frota Nacional 2027'!AZ$5),0)</f>
        <v>0</v>
      </c>
      <c r="BA18" s="4">
        <f>ROUND('Vendas de Veículos'!BA19*(1-'Frota Nacional 2027'!BA$5),0)</f>
        <v>1</v>
      </c>
      <c r="BB18" s="4">
        <f>ROUND('Vendas de Veículos'!BB19*(1-'Frota Nacional 2027'!BB$5),0)</f>
        <v>0</v>
      </c>
      <c r="BC18" s="4">
        <f>ROUND('Vendas de Veículos'!BC19*(1-'Frota Nacional 2027'!BC$5),0)</f>
        <v>0</v>
      </c>
      <c r="BD18" s="4">
        <f>ROUND('Vendas de Veículos'!BD19*(1-'Frota Nacional 2027'!BD$5),0)</f>
        <v>1</v>
      </c>
      <c r="BE18" s="4">
        <f>ROUND('Vendas de Veículos'!BE19*(1-'Frota Nacional 2027'!BE$5),0)</f>
        <v>2</v>
      </c>
      <c r="BF18" s="4">
        <f>ROUND('Vendas de Veículos'!BF19*(1-'Frota Nacional 2027'!BF$5),0)</f>
        <v>0</v>
      </c>
      <c r="BG18" s="4">
        <f>ROUND('Vendas de Veículos'!BG19*(1-'Frota Nacional 2027'!BG$5),0)</f>
        <v>0</v>
      </c>
      <c r="BH18" s="4">
        <f>ROUND('Vendas de Veículos'!BH19*(1-'Frota Nacional 2027'!BH$5),0)</f>
        <v>3</v>
      </c>
      <c r="BI18" s="4">
        <f>ROUND('Vendas de Veículos'!BI19*(1-'Frota Nacional 2027'!BI$5),0)</f>
        <v>7</v>
      </c>
      <c r="BJ18" s="4">
        <f>ROUND('Vendas de Veículos'!BJ19*(1-'Frota Nacional 2027'!BJ$5),0)</f>
        <v>2</v>
      </c>
      <c r="BK18" s="4">
        <f>ROUND('Vendas de Veículos'!BK19*(1-'Frota Nacional 2027'!BK$5),0)</f>
        <v>3</v>
      </c>
      <c r="BL18" s="4">
        <f>ROUND('Vendas de Veículos'!BL19*(1-'Frota Nacional 2027'!BL$5),0)</f>
        <v>10</v>
      </c>
      <c r="BM18" s="4">
        <f>ROUND('Vendas de Veículos'!BM19*(1-'Frota Nacional 2027'!BM$5),0)</f>
        <v>3</v>
      </c>
      <c r="BN18" s="4">
        <f>ROUND('Vendas de Veículos'!BN19*(1-'Frota Nacional 2027'!BN$5),0)</f>
        <v>9</v>
      </c>
      <c r="BO18" s="4">
        <f>ROUND('Vendas de Veículos'!BO19*(1-'Frota Nacional 2027'!BO$5),0)</f>
        <v>38</v>
      </c>
      <c r="BP18" s="4">
        <f>ROUND('Vendas de Veículos'!BP19*(1-'Frota Nacional 2027'!BP$5),0)</f>
        <v>100</v>
      </c>
      <c r="BQ18" s="4">
        <f>ROUND('Vendas de Veículos'!BQ19*(1-'Frota Nacional 2027'!BQ$5),0)</f>
        <v>348</v>
      </c>
      <c r="BR18" s="4">
        <f>ROUND('Vendas de Veículos'!BR19*(1-'Frota Nacional 2027'!BR$5),0)</f>
        <v>418</v>
      </c>
      <c r="BS18" s="4">
        <f>ROUND('Vendas de Veículos'!BS19*(1-'Frota Nacional 2027'!BS$5),0)</f>
        <v>623</v>
      </c>
      <c r="BT18" s="4">
        <f>ROUND('Vendas de Veículos'!BT19*(1-'Frota Nacional 2027'!BT$5),0)</f>
        <v>850</v>
      </c>
      <c r="BU18" s="4">
        <f>ROUND('Vendas de Veículos'!BU19*(1-'Frota Nacional 2027'!BU$5),0)</f>
        <v>1105</v>
      </c>
      <c r="BV18" s="4">
        <f>ROUND('Vendas de Veículos'!BV19*(1-'Frota Nacional 2027'!BV$5),0)</f>
        <v>1492</v>
      </c>
    </row>
    <row r="19" spans="2:74" x14ac:dyDescent="0.35">
      <c r="B19" s="13" t="s">
        <v>18</v>
      </c>
      <c r="C19" s="13" t="s">
        <v>17</v>
      </c>
      <c r="D19" s="4">
        <f>ROUND('Vendas de Veículos'!D20*(1-'Frota Nacional 2027'!D$5),0)</f>
        <v>0</v>
      </c>
      <c r="E19" s="4">
        <f>ROUND('Vendas de Veículos'!E20*(1-'Frota Nacional 2027'!E$5),0)</f>
        <v>0</v>
      </c>
      <c r="F19" s="4">
        <f>ROUND('Vendas de Veículos'!F20*(1-'Frota Nacional 2027'!F$5),0)</f>
        <v>0</v>
      </c>
      <c r="G19" s="4">
        <f>ROUND('Vendas de Veículos'!G20*(1-'Frota Nacional 2027'!G$5),0)</f>
        <v>0</v>
      </c>
      <c r="H19" s="4">
        <f>ROUND('Vendas de Veículos'!H20*(1-'Frota Nacional 2027'!H$5),0)</f>
        <v>0</v>
      </c>
      <c r="I19" s="4">
        <f>ROUND('Vendas de Veículos'!I20*(1-'Frota Nacional 2027'!I$5),0)</f>
        <v>0</v>
      </c>
      <c r="J19" s="4">
        <f>ROUND('Vendas de Veículos'!J20*(1-'Frota Nacional 2027'!J$5),0)</f>
        <v>0</v>
      </c>
      <c r="K19" s="4">
        <f>ROUND('Vendas de Veículos'!K20*(1-'Frota Nacional 2027'!K$5),0)</f>
        <v>0</v>
      </c>
      <c r="L19" s="4">
        <f>ROUND('Vendas de Veículos'!L20*(1-'Frota Nacional 2027'!L$5),0)</f>
        <v>0</v>
      </c>
      <c r="M19" s="4">
        <f>ROUND('Vendas de Veículos'!M20*(1-'Frota Nacional 2027'!M$5),0)</f>
        <v>0</v>
      </c>
      <c r="N19" s="4">
        <f>ROUND('Vendas de Veículos'!N20*(1-'Frota Nacional 2027'!N$5),0)</f>
        <v>0</v>
      </c>
      <c r="O19" s="4">
        <f>ROUND('Vendas de Veículos'!O20*(1-'Frota Nacional 2027'!O$5),0)</f>
        <v>0</v>
      </c>
      <c r="P19" s="4">
        <f>ROUND('Vendas de Veículos'!P20*(1-'Frota Nacional 2027'!P$5),0)</f>
        <v>0</v>
      </c>
      <c r="Q19" s="4">
        <f>ROUND('Vendas de Veículos'!Q20*(1-'Frota Nacional 2027'!Q$5),0)</f>
        <v>0</v>
      </c>
      <c r="R19" s="4">
        <f>ROUND('Vendas de Veículos'!R20*(1-'Frota Nacional 2027'!R$5),0)</f>
        <v>0</v>
      </c>
      <c r="S19" s="4">
        <f>ROUND('Vendas de Veículos'!S20*(1-'Frota Nacional 2027'!S$5),0)</f>
        <v>0</v>
      </c>
      <c r="T19" s="4">
        <f>ROUND('Vendas de Veículos'!T20*(1-'Frota Nacional 2027'!T$5),0)</f>
        <v>0</v>
      </c>
      <c r="U19" s="4">
        <f>ROUND('Vendas de Veículos'!U20*(1-'Frota Nacional 2027'!U$5),0)</f>
        <v>0</v>
      </c>
      <c r="V19" s="4">
        <f>ROUND('Vendas de Veículos'!V20*(1-'Frota Nacional 2027'!V$5),0)</f>
        <v>0</v>
      </c>
      <c r="W19" s="4">
        <f>ROUND('Vendas de Veículos'!W20*(1-'Frota Nacional 2027'!W$5),0)</f>
        <v>0</v>
      </c>
      <c r="X19" s="4">
        <f>ROUND('Vendas de Veículos'!X20*(1-'Frota Nacional 2027'!X$5),0)</f>
        <v>0</v>
      </c>
      <c r="Y19" s="4">
        <f>ROUND('Vendas de Veículos'!Y20*(1-'Frota Nacional 2027'!Y$5),0)</f>
        <v>0</v>
      </c>
      <c r="Z19" s="4">
        <f>ROUND('Vendas de Veículos'!Z20*(1-'Frota Nacional 2027'!Z$5),0)</f>
        <v>0</v>
      </c>
      <c r="AA19" s="4">
        <f>ROUND('Vendas de Veículos'!AA20*(1-'Frota Nacional 2027'!AA$5),0)</f>
        <v>0</v>
      </c>
      <c r="AB19" s="4">
        <f>ROUND('Vendas de Veículos'!AB20*(1-'Frota Nacional 2027'!AB$5),0)</f>
        <v>0</v>
      </c>
      <c r="AC19" s="4">
        <f>ROUND('Vendas de Veículos'!AC20*(1-'Frota Nacional 2027'!AC$5),0)</f>
        <v>0</v>
      </c>
      <c r="AD19" s="4">
        <f>ROUND('Vendas de Veículos'!AD20*(1-'Frota Nacional 2027'!AD$5),0)</f>
        <v>0</v>
      </c>
      <c r="AE19" s="4">
        <f>ROUND('Vendas de Veículos'!AE20*(1-'Frota Nacional 2027'!AE$5),0)</f>
        <v>0</v>
      </c>
      <c r="AF19" s="4">
        <f>ROUND('Vendas de Veículos'!AF20*(1-'Frota Nacional 2027'!AF$5),0)</f>
        <v>0</v>
      </c>
      <c r="AG19" s="4">
        <f>ROUND('Vendas de Veículos'!AG20*(1-'Frota Nacional 2027'!AG$5),0)</f>
        <v>0</v>
      </c>
      <c r="AH19" s="4">
        <f>ROUND('Vendas de Veículos'!AH20*(1-'Frota Nacional 2027'!AH$5),0)</f>
        <v>0</v>
      </c>
      <c r="AI19" s="4">
        <f>ROUND('Vendas de Veículos'!AI20*(1-'Frota Nacional 2027'!AI$5),0)</f>
        <v>0</v>
      </c>
      <c r="AJ19" s="4">
        <f>ROUND('Vendas de Veículos'!AJ20*(1-'Frota Nacional 2027'!AJ$5),0)</f>
        <v>0</v>
      </c>
      <c r="AK19" s="4">
        <f>ROUND('Vendas de Veículos'!AK20*(1-'Frota Nacional 2027'!AK$5),0)</f>
        <v>0</v>
      </c>
      <c r="AL19" s="4">
        <f>ROUND('Vendas de Veículos'!AL20*(1-'Frota Nacional 2027'!AL$5),0)</f>
        <v>0</v>
      </c>
      <c r="AM19" s="4">
        <f>ROUND('Vendas de Veículos'!AM20*(1-'Frota Nacional 2027'!AM$5),0)</f>
        <v>0</v>
      </c>
      <c r="AN19" s="4">
        <f>ROUND('Vendas de Veículos'!AN20*(1-'Frota Nacional 2027'!AN$5),0)</f>
        <v>0</v>
      </c>
      <c r="AO19" s="4">
        <f>ROUND('Vendas de Veículos'!AO20*(1-'Frota Nacional 2027'!AO$5),0)</f>
        <v>0</v>
      </c>
      <c r="AP19" s="4">
        <f>ROUND('Vendas de Veículos'!AP20*(1-'Frota Nacional 2027'!AP$5),0)</f>
        <v>0</v>
      </c>
      <c r="AQ19" s="4">
        <f>ROUND('Vendas de Veículos'!AQ20*(1-'Frota Nacional 2027'!AQ$5),0)</f>
        <v>0</v>
      </c>
      <c r="AR19" s="4">
        <f>ROUND('Vendas de Veículos'!AR20*(1-'Frota Nacional 2027'!AR$5),0)</f>
        <v>0</v>
      </c>
      <c r="AS19" s="4">
        <f>ROUND('Vendas de Veículos'!AS20*(1-'Frota Nacional 2027'!AS$5),0)</f>
        <v>0</v>
      </c>
      <c r="AT19" s="4">
        <f>ROUND('Vendas de Veículos'!AT20*(1-'Frota Nacional 2027'!AT$5),0)</f>
        <v>0</v>
      </c>
      <c r="AU19" s="4">
        <f>ROUND('Vendas de Veículos'!AU20*(1-'Frota Nacional 2027'!AU$5),0)</f>
        <v>0</v>
      </c>
      <c r="AV19" s="4">
        <f>ROUND('Vendas de Veículos'!AV20*(1-'Frota Nacional 2027'!AV$5),0)</f>
        <v>0</v>
      </c>
      <c r="AW19" s="4">
        <f>ROUND('Vendas de Veículos'!AW20*(1-'Frota Nacional 2027'!AW$5),0)</f>
        <v>0</v>
      </c>
      <c r="AX19" s="4">
        <f>ROUND('Vendas de Veículos'!AX20*(1-'Frota Nacional 2027'!AX$5),0)</f>
        <v>0</v>
      </c>
      <c r="AY19" s="4">
        <f>ROUND('Vendas de Veículos'!AY20*(1-'Frota Nacional 2027'!AY$5),0)</f>
        <v>0</v>
      </c>
      <c r="AZ19" s="4">
        <f>ROUND('Vendas de Veículos'!AZ20*(1-'Frota Nacional 2027'!AZ$5),0)</f>
        <v>0</v>
      </c>
      <c r="BA19" s="4">
        <f>ROUND('Vendas de Veículos'!BA20*(1-'Frota Nacional 2027'!BA$5),0)</f>
        <v>0</v>
      </c>
      <c r="BB19" s="4">
        <f>ROUND('Vendas de Veículos'!BB20*(1-'Frota Nacional 2027'!BB$5),0)</f>
        <v>0</v>
      </c>
      <c r="BC19" s="4">
        <f>ROUND('Vendas de Veículos'!BC20*(1-'Frota Nacional 2027'!BC$5),0)</f>
        <v>0</v>
      </c>
      <c r="BD19" s="4">
        <f>ROUND('Vendas de Veículos'!BD20*(1-'Frota Nacional 2027'!BD$5),0)</f>
        <v>0</v>
      </c>
      <c r="BE19" s="4">
        <f>ROUND('Vendas de Veículos'!BE20*(1-'Frota Nacional 2027'!BE$5),0)</f>
        <v>1</v>
      </c>
      <c r="BF19" s="4">
        <f>ROUND('Vendas de Veículos'!BF20*(1-'Frota Nacional 2027'!BF$5),0)</f>
        <v>0</v>
      </c>
      <c r="BG19" s="4">
        <f>ROUND('Vendas de Veículos'!BG20*(1-'Frota Nacional 2027'!BG$5),0)</f>
        <v>0</v>
      </c>
      <c r="BH19" s="4">
        <f>ROUND('Vendas de Veículos'!BH20*(1-'Frota Nacional 2027'!BH$5),0)</f>
        <v>1</v>
      </c>
      <c r="BI19" s="4">
        <f>ROUND('Vendas de Veículos'!BI20*(1-'Frota Nacional 2027'!BI$5),0)</f>
        <v>2</v>
      </c>
      <c r="BJ19" s="4">
        <f>ROUND('Vendas de Veículos'!BJ20*(1-'Frota Nacional 2027'!BJ$5),0)</f>
        <v>1</v>
      </c>
      <c r="BK19" s="4">
        <f>ROUND('Vendas de Veículos'!BK20*(1-'Frota Nacional 2027'!BK$5),0)</f>
        <v>1</v>
      </c>
      <c r="BL19" s="4">
        <f>ROUND('Vendas de Veículos'!BL20*(1-'Frota Nacional 2027'!BL$5),0)</f>
        <v>3</v>
      </c>
      <c r="BM19" s="4">
        <f>ROUND('Vendas de Veículos'!BM20*(1-'Frota Nacional 2027'!BM$5),0)</f>
        <v>1</v>
      </c>
      <c r="BN19" s="4">
        <f>ROUND('Vendas de Veículos'!BN20*(1-'Frota Nacional 2027'!BN$5),0)</f>
        <v>3</v>
      </c>
      <c r="BO19" s="4">
        <f>ROUND('Vendas de Veículos'!BO20*(1-'Frota Nacional 2027'!BO$5),0)</f>
        <v>12</v>
      </c>
      <c r="BP19" s="4">
        <f>ROUND('Vendas de Veículos'!BP20*(1-'Frota Nacional 2027'!BP$5),0)</f>
        <v>32</v>
      </c>
      <c r="BQ19" s="4">
        <f>ROUND('Vendas de Veículos'!BQ20*(1-'Frota Nacional 2027'!BQ$5),0)</f>
        <v>111</v>
      </c>
      <c r="BR19" s="4">
        <f>ROUND('Vendas de Veículos'!BR20*(1-'Frota Nacional 2027'!BR$5),0)</f>
        <v>134</v>
      </c>
      <c r="BS19" s="4">
        <f>ROUND('Vendas de Veículos'!BS20*(1-'Frota Nacional 2027'!BS$5),0)</f>
        <v>199</v>
      </c>
      <c r="BT19" s="4">
        <f>ROUND('Vendas de Veículos'!BT20*(1-'Frota Nacional 2027'!BT$5),0)</f>
        <v>272</v>
      </c>
      <c r="BU19" s="4">
        <f>ROUND('Vendas de Veículos'!BU20*(1-'Frota Nacional 2027'!BU$5),0)</f>
        <v>352</v>
      </c>
      <c r="BV19" s="4">
        <f>ROUND('Vendas de Veículos'!BV20*(1-'Frota Nacional 2027'!BV$5),0)</f>
        <v>477</v>
      </c>
    </row>
    <row r="20" spans="2:74" x14ac:dyDescent="0.35">
      <c r="B20" s="13" t="s">
        <v>18</v>
      </c>
      <c r="C20" s="13" t="s">
        <v>19</v>
      </c>
      <c r="D20" s="4">
        <f>ROUND('Vendas de Veículos'!D21*(1-'Frota Nacional 2027'!D$5),0)</f>
        <v>0</v>
      </c>
      <c r="E20" s="4">
        <f>ROUND('Vendas de Veículos'!E21*(1-'Frota Nacional 2027'!E$5),0)</f>
        <v>0</v>
      </c>
      <c r="F20" s="4">
        <f>ROUND('Vendas de Veículos'!F21*(1-'Frota Nacional 2027'!F$5),0)</f>
        <v>0</v>
      </c>
      <c r="G20" s="4">
        <f>ROUND('Vendas de Veículos'!G21*(1-'Frota Nacional 2027'!G$5),0)</f>
        <v>0</v>
      </c>
      <c r="H20" s="4">
        <f>ROUND('Vendas de Veículos'!H21*(1-'Frota Nacional 2027'!H$5),0)</f>
        <v>0</v>
      </c>
      <c r="I20" s="4">
        <f>ROUND('Vendas de Veículos'!I21*(1-'Frota Nacional 2027'!I$5),0)</f>
        <v>0</v>
      </c>
      <c r="J20" s="4">
        <f>ROUND('Vendas de Veículos'!J21*(1-'Frota Nacional 2027'!J$5),0)</f>
        <v>1</v>
      </c>
      <c r="K20" s="4">
        <f>ROUND('Vendas de Veículos'!K21*(1-'Frota Nacional 2027'!K$5),0)</f>
        <v>2</v>
      </c>
      <c r="L20" s="4">
        <f>ROUND('Vendas de Veículos'!L21*(1-'Frota Nacional 2027'!L$5),0)</f>
        <v>1</v>
      </c>
      <c r="M20" s="4">
        <f>ROUND('Vendas de Veículos'!M21*(1-'Frota Nacional 2027'!M$5),0)</f>
        <v>1</v>
      </c>
      <c r="N20" s="4">
        <f>ROUND('Vendas de Veículos'!N21*(1-'Frota Nacional 2027'!N$5),0)</f>
        <v>1</v>
      </c>
      <c r="O20" s="4">
        <f>ROUND('Vendas de Veículos'!O21*(1-'Frota Nacional 2027'!O$5),0)</f>
        <v>3</v>
      </c>
      <c r="P20" s="4">
        <f>ROUND('Vendas de Veículos'!P21*(1-'Frota Nacional 2027'!P$5),0)</f>
        <v>3</v>
      </c>
      <c r="Q20" s="4">
        <f>ROUND('Vendas de Veículos'!Q21*(1-'Frota Nacional 2027'!Q$5),0)</f>
        <v>2</v>
      </c>
      <c r="R20" s="4">
        <f>ROUND('Vendas de Veículos'!R21*(1-'Frota Nacional 2027'!R$5),0)</f>
        <v>2</v>
      </c>
      <c r="S20" s="4">
        <f>ROUND('Vendas de Veículos'!S21*(1-'Frota Nacional 2027'!S$5),0)</f>
        <v>3</v>
      </c>
      <c r="T20" s="4">
        <f>ROUND('Vendas de Veículos'!T21*(1-'Frota Nacional 2027'!T$5),0)</f>
        <v>4</v>
      </c>
      <c r="U20" s="4">
        <f>ROUND('Vendas de Veículos'!U21*(1-'Frota Nacional 2027'!U$5),0)</f>
        <v>4</v>
      </c>
      <c r="V20" s="4">
        <f>ROUND('Vendas de Veículos'!V21*(1-'Frota Nacional 2027'!V$5),0)</f>
        <v>6</v>
      </c>
      <c r="W20" s="4">
        <f>ROUND('Vendas de Veículos'!W21*(1-'Frota Nacional 2027'!W$5),0)</f>
        <v>13</v>
      </c>
      <c r="X20" s="4">
        <f>ROUND('Vendas de Veículos'!X21*(1-'Frota Nacional 2027'!X$5),0)</f>
        <v>27</v>
      </c>
      <c r="Y20" s="4">
        <f>ROUND('Vendas de Veículos'!Y21*(1-'Frota Nacional 2027'!Y$5),0)</f>
        <v>53</v>
      </c>
      <c r="Z20" s="4">
        <f>ROUND('Vendas de Veículos'!Z21*(1-'Frota Nacional 2027'!Z$5),0)</f>
        <v>242</v>
      </c>
      <c r="AA20" s="4">
        <f>ROUND('Vendas de Veículos'!AA21*(1-'Frota Nacional 2027'!AA$5),0)</f>
        <v>340</v>
      </c>
      <c r="AB20" s="4">
        <f>ROUND('Vendas de Veículos'!AB21*(1-'Frota Nacional 2027'!AB$5),0)</f>
        <v>691</v>
      </c>
      <c r="AC20" s="4">
        <f>ROUND('Vendas de Veículos'!AC21*(1-'Frota Nacional 2027'!AC$5),0)</f>
        <v>992</v>
      </c>
      <c r="AD20" s="4">
        <f>ROUND('Vendas de Veículos'!AD21*(1-'Frota Nacional 2027'!AD$5),0)</f>
        <v>732</v>
      </c>
      <c r="AE20" s="4">
        <f>ROUND('Vendas de Veículos'!AE21*(1-'Frota Nacional 2027'!AE$5),0)</f>
        <v>844</v>
      </c>
      <c r="AF20" s="4">
        <f>ROUND('Vendas de Veículos'!AF21*(1-'Frota Nacional 2027'!AF$5),0)</f>
        <v>853</v>
      </c>
      <c r="AG20" s="4">
        <f>ROUND('Vendas de Veículos'!AG21*(1-'Frota Nacional 2027'!AG$5),0)</f>
        <v>1007</v>
      </c>
      <c r="AH20" s="4">
        <f>ROUND('Vendas de Veículos'!AH21*(1-'Frota Nacional 2027'!AH$5),0)</f>
        <v>978</v>
      </c>
      <c r="AI20" s="4">
        <f>ROUND('Vendas de Veículos'!AI21*(1-'Frota Nacional 2027'!AI$5),0)</f>
        <v>169</v>
      </c>
      <c r="AJ20" s="4">
        <f>ROUND('Vendas de Veículos'!AJ21*(1-'Frota Nacional 2027'!AJ$5),0)</f>
        <v>233</v>
      </c>
      <c r="AK20" s="4">
        <f>ROUND('Vendas de Veículos'!AK21*(1-'Frota Nacional 2027'!AK$5),0)</f>
        <v>2196</v>
      </c>
      <c r="AL20" s="4">
        <f>ROUND('Vendas de Veículos'!AL21*(1-'Frota Nacional 2027'!AL$5),0)</f>
        <v>2376</v>
      </c>
      <c r="AM20" s="4">
        <f>ROUND('Vendas de Veículos'!AM21*(1-'Frota Nacional 2027'!AM$5),0)</f>
        <v>2300</v>
      </c>
      <c r="AN20" s="4">
        <f>ROUND('Vendas de Veículos'!AN21*(1-'Frota Nacional 2027'!AN$5),0)</f>
        <v>4374</v>
      </c>
      <c r="AO20" s="4">
        <f>ROUND('Vendas de Veículos'!AO21*(1-'Frota Nacional 2027'!AO$5),0)</f>
        <v>5928</v>
      </c>
      <c r="AP20" s="4">
        <f>ROUND('Vendas de Veículos'!AP21*(1-'Frota Nacional 2027'!AP$5),0)</f>
        <v>5955</v>
      </c>
      <c r="AQ20" s="4">
        <f>ROUND('Vendas de Veículos'!AQ21*(1-'Frota Nacional 2027'!AQ$5),0)</f>
        <v>5469</v>
      </c>
      <c r="AR20" s="4">
        <f>ROUND('Vendas de Veículos'!AR21*(1-'Frota Nacional 2027'!AR$5),0)</f>
        <v>9527</v>
      </c>
      <c r="AS20" s="4">
        <f>ROUND('Vendas de Veículos'!AS21*(1-'Frota Nacional 2027'!AS$5),0)</f>
        <v>11562</v>
      </c>
      <c r="AT20" s="4">
        <f>ROUND('Vendas de Veículos'!AT21*(1-'Frota Nacional 2027'!AT$5),0)</f>
        <v>10787</v>
      </c>
      <c r="AU20" s="4">
        <f>ROUND('Vendas de Veículos'!AU21*(1-'Frota Nacional 2027'!AU$5),0)</f>
        <v>16118</v>
      </c>
      <c r="AV20" s="4">
        <f>ROUND('Vendas de Veículos'!AV21*(1-'Frota Nacional 2027'!AV$5),0)</f>
        <v>17460</v>
      </c>
      <c r="AW20" s="4">
        <f>ROUND('Vendas de Veículos'!AW21*(1-'Frota Nacional 2027'!AW$5),0)</f>
        <v>16378</v>
      </c>
      <c r="AX20" s="4">
        <f>ROUND('Vendas de Veículos'!AX21*(1-'Frota Nacional 2027'!AX$5),0)</f>
        <v>15522</v>
      </c>
      <c r="AY20" s="4">
        <f>ROUND('Vendas de Veículos'!AY21*(1-'Frota Nacional 2027'!AY$5),0)</f>
        <v>20884</v>
      </c>
      <c r="AZ20" s="4">
        <f>ROUND('Vendas de Veículos'!AZ21*(1-'Frota Nacional 2027'!AZ$5),0)</f>
        <v>24014</v>
      </c>
      <c r="BA20" s="4">
        <f>ROUND('Vendas de Veículos'!BA21*(1-'Frota Nacional 2027'!BA$5),0)</f>
        <v>26967</v>
      </c>
      <c r="BB20" s="4">
        <f>ROUND('Vendas de Veículos'!BB21*(1-'Frota Nacional 2027'!BB$5),0)</f>
        <v>31689</v>
      </c>
      <c r="BC20" s="4">
        <f>ROUND('Vendas de Veículos'!BC21*(1-'Frota Nacional 2027'!BC$5),0)</f>
        <v>48442</v>
      </c>
      <c r="BD20" s="4">
        <f>ROUND('Vendas de Veículos'!BD21*(1-'Frota Nacional 2027'!BD$5),0)</f>
        <v>59948</v>
      </c>
      <c r="BE20" s="4">
        <f>ROUND('Vendas de Veículos'!BE21*(1-'Frota Nacional 2027'!BE$5),0)</f>
        <v>83662</v>
      </c>
      <c r="BF20" s="4">
        <f>ROUND('Vendas de Veículos'!BF21*(1-'Frota Nacional 2027'!BF$5),0)</f>
        <v>105078</v>
      </c>
      <c r="BG20" s="4">
        <f>ROUND('Vendas de Veículos'!BG21*(1-'Frota Nacional 2027'!BG$5),0)</f>
        <v>113842</v>
      </c>
      <c r="BH20" s="4">
        <f>ROUND('Vendas de Veículos'!BH21*(1-'Frota Nacional 2027'!BH$5),0)</f>
        <v>136268</v>
      </c>
      <c r="BI20" s="4">
        <f>ROUND('Vendas de Veículos'!BI21*(1-'Frota Nacional 2027'!BI$5),0)</f>
        <v>135023</v>
      </c>
      <c r="BJ20" s="4">
        <f>ROUND('Vendas de Veículos'!BJ21*(1-'Frota Nacional 2027'!BJ$5),0)</f>
        <v>94948</v>
      </c>
      <c r="BK20" s="4">
        <f>ROUND('Vendas de Veículos'!BK21*(1-'Frota Nacional 2027'!BK$5),0)</f>
        <v>100024</v>
      </c>
      <c r="BL20" s="4">
        <f>ROUND('Vendas de Veículos'!BL21*(1-'Frota Nacional 2027'!BL$5),0)</f>
        <v>112323</v>
      </c>
      <c r="BM20" s="4">
        <f>ROUND('Vendas de Veículos'!BM21*(1-'Frota Nacional 2027'!BM$5),0)</f>
        <v>155762</v>
      </c>
      <c r="BN20" s="4">
        <f>ROUND('Vendas de Veículos'!BN21*(1-'Frota Nacional 2027'!BN$5),0)</f>
        <v>182723</v>
      </c>
      <c r="BO20" s="4">
        <f>ROUND('Vendas de Veículos'!BO21*(1-'Frota Nacional 2027'!BO$5),0)</f>
        <v>154612</v>
      </c>
      <c r="BP20" s="4">
        <f>ROUND('Vendas de Veículos'!BP21*(1-'Frota Nacional 2027'!BP$5),0)</f>
        <v>196642</v>
      </c>
      <c r="BQ20" s="4">
        <f>ROUND('Vendas de Veículos'!BQ21*(1-'Frota Nacional 2027'!BQ$5),0)</f>
        <v>178803</v>
      </c>
      <c r="BR20" s="4">
        <f>ROUND('Vendas de Veículos'!BR21*(1-'Frota Nacional 2027'!BR$5),0)</f>
        <v>218989</v>
      </c>
      <c r="BS20" s="4">
        <f>ROUND('Vendas de Veículos'!BS21*(1-'Frota Nacional 2027'!BS$5),0)</f>
        <v>241599</v>
      </c>
      <c r="BT20" s="4">
        <f>ROUND('Vendas de Veículos'!BT21*(1-'Frota Nacional 2027'!BT$5),0)</f>
        <v>267467</v>
      </c>
      <c r="BU20" s="4">
        <f>ROUND('Vendas de Veículos'!BU21*(1-'Frota Nacional 2027'!BU$5),0)</f>
        <v>296357</v>
      </c>
      <c r="BV20" s="4">
        <f>ROUND('Vendas de Veículos'!BV21*(1-'Frota Nacional 2027'!BV$5),0)</f>
        <v>325437</v>
      </c>
    </row>
    <row r="21" spans="2:74" x14ac:dyDescent="0.35">
      <c r="B21" s="2"/>
      <c r="C21" s="3" t="s">
        <v>31</v>
      </c>
      <c r="D21" s="7">
        <f>EXP(-EXP($G$2+$I$2*($D$1-D4)))</f>
        <v>0.98511629693965774</v>
      </c>
      <c r="E21" s="7">
        <f t="shared" ref="E21:BP21" si="2">EXP(-EXP($G$2+$I$2*($D$1-E4)))</f>
        <v>0.98372609981279469</v>
      </c>
      <c r="F21" s="7">
        <f t="shared" si="2"/>
        <v>0.98220722944830852</v>
      </c>
      <c r="G21" s="7">
        <f t="shared" si="2"/>
        <v>0.98054800723244018</v>
      </c>
      <c r="H21" s="7">
        <f t="shared" si="2"/>
        <v>0.97873574004136021</v>
      </c>
      <c r="I21" s="7">
        <f t="shared" si="2"/>
        <v>0.97675664113233551</v>
      </c>
      <c r="J21" s="7">
        <f t="shared" si="2"/>
        <v>0.97459574670515448</v>
      </c>
      <c r="K21" s="7">
        <f t="shared" si="2"/>
        <v>0.97223682830482283</v>
      </c>
      <c r="L21" s="7">
        <f t="shared" si="2"/>
        <v>0.96966230135574383</v>
      </c>
      <c r="M21" s="7">
        <f t="shared" si="2"/>
        <v>0.96685313026505637</v>
      </c>
      <c r="N21" s="7">
        <f t="shared" si="2"/>
        <v>0.96378873071358573</v>
      </c>
      <c r="O21" s="7">
        <f t="shared" si="2"/>
        <v>0.96044686997268258</v>
      </c>
      <c r="P21" s="7">
        <f t="shared" si="2"/>
        <v>0.95680356635050889</v>
      </c>
      <c r="Q21" s="7">
        <f t="shared" si="2"/>
        <v>0.9528329891891979</v>
      </c>
      <c r="R21" s="7">
        <f t="shared" si="2"/>
        <v>0.94850736121254353</v>
      </c>
      <c r="S21" s="7">
        <f t="shared" si="2"/>
        <v>0.94379686547081298</v>
      </c>
      <c r="T21" s="7">
        <f t="shared" si="2"/>
        <v>0.93866955965368715</v>
      </c>
      <c r="U21" s="7">
        <f t="shared" si="2"/>
        <v>0.93309130115310734</v>
      </c>
      <c r="V21" s="7">
        <f t="shared" si="2"/>
        <v>0.92702568696359899</v>
      </c>
      <c r="W21" s="7">
        <f t="shared" si="2"/>
        <v>0.92043401331625596</v>
      </c>
      <c r="X21" s="7">
        <f t="shared" si="2"/>
        <v>0.9132752608601854</v>
      </c>
      <c r="Y21" s="7">
        <f t="shared" si="2"/>
        <v>0.90550611223529465</v>
      </c>
      <c r="Z21" s="7">
        <f t="shared" si="2"/>
        <v>0.89708101002212504</v>
      </c>
      <c r="AA21" s="7">
        <f t="shared" si="2"/>
        <v>0.88795226430124696</v>
      </c>
      <c r="AB21" s="7">
        <f t="shared" si="2"/>
        <v>0.87807022039130778</v>
      </c>
      <c r="AC21" s="7">
        <f t="shared" si="2"/>
        <v>0.8673834987344663</v>
      </c>
      <c r="AD21" s="7">
        <f t="shared" si="2"/>
        <v>0.85583932031884391</v>
      </c>
      <c r="AE21" s="7">
        <f t="shared" si="2"/>
        <v>0.84338393240830922</v>
      </c>
      <c r="AF21" s="7">
        <f t="shared" si="2"/>
        <v>0.82996315060425219</v>
      </c>
      <c r="AG21" s="7">
        <f t="shared" si="2"/>
        <v>0.81552303427518247</v>
      </c>
      <c r="AH21" s="7">
        <f t="shared" si="2"/>
        <v>0.80001071300435356</v>
      </c>
      <c r="AI21" s="7">
        <f t="shared" si="2"/>
        <v>0.78337538172608712</v>
      </c>
      <c r="AJ21" s="7">
        <f t="shared" si="2"/>
        <v>0.76556948140173364</v>
      </c>
      <c r="AK21" s="7">
        <f t="shared" si="2"/>
        <v>0.74655008012617419</v>
      </c>
      <c r="AL21" s="7">
        <f t="shared" si="2"/>
        <v>0.72628046610004759</v>
      </c>
      <c r="AM21" s="7">
        <f t="shared" si="2"/>
        <v>0.70473195854407911</v>
      </c>
      <c r="AN21" s="7">
        <f t="shared" si="2"/>
        <v>0.68188593492135419</v>
      </c>
      <c r="AO21" s="7">
        <f t="shared" si="2"/>
        <v>0.65773606230289328</v>
      </c>
      <c r="AP21" s="7">
        <f t="shared" si="2"/>
        <v>0.6322907069100786</v>
      </c>
      <c r="AQ21" s="7">
        <f t="shared" si="2"/>
        <v>0.60557547841581527</v>
      </c>
      <c r="AR21" s="7">
        <f t="shared" si="2"/>
        <v>0.57763584425891545</v>
      </c>
      <c r="AS21" s="7">
        <f t="shared" si="2"/>
        <v>0.54853972405774021</v>
      </c>
      <c r="AT21" s="7">
        <f t="shared" si="2"/>
        <v>0.51837994563239431</v>
      </c>
      <c r="AU21" s="7">
        <f t="shared" si="2"/>
        <v>0.48727641315583248</v>
      </c>
      <c r="AV21" s="7">
        <f t="shared" si="2"/>
        <v>0.45537780629663638</v>
      </c>
      <c r="AW21" s="7">
        <f t="shared" si="2"/>
        <v>0.42286259956536282</v>
      </c>
      <c r="AX21" s="7">
        <f t="shared" si="2"/>
        <v>0.38993916719182814</v>
      </c>
      <c r="AY21" s="7">
        <f t="shared" si="2"/>
        <v>0.35684472565735781</v>
      </c>
      <c r="AZ21" s="7">
        <f t="shared" si="2"/>
        <v>0.32384286947595758</v>
      </c>
      <c r="BA21" s="7">
        <f t="shared" si="2"/>
        <v>0.29121948271878961</v>
      </c>
      <c r="BB21" s="7">
        <f t="shared" si="2"/>
        <v>0.2592768659908275</v>
      </c>
      <c r="BC21" s="7">
        <f t="shared" si="2"/>
        <v>0.22832601205777195</v>
      </c>
      <c r="BD21" s="7">
        <f t="shared" si="2"/>
        <v>0.19867709662098684</v>
      </c>
      <c r="BE21" s="7">
        <f t="shared" si="2"/>
        <v>0.17062842304640172</v>
      </c>
      <c r="BF21" s="7">
        <f t="shared" si="2"/>
        <v>0.14445426389005228</v>
      </c>
      <c r="BG21" s="7">
        <f t="shared" si="2"/>
        <v>0.12039226207982952</v>
      </c>
      <c r="BH21" s="7">
        <f t="shared" si="2"/>
        <v>9.863126515831637E-2</v>
      </c>
      <c r="BI21" s="7">
        <f t="shared" si="2"/>
        <v>7.9300632239492283E-2</v>
      </c>
      <c r="BJ21" s="7">
        <f t="shared" si="2"/>
        <v>6.2462133867604783E-2</v>
      </c>
      <c r="BK21" s="7">
        <f t="shared" si="2"/>
        <v>4.8105517744068356E-2</v>
      </c>
      <c r="BL21" s="7">
        <f t="shared" si="2"/>
        <v>3.6148604913135492E-2</v>
      </c>
      <c r="BM21" s="7">
        <f t="shared" si="2"/>
        <v>2.6442398434797329E-2</v>
      </c>
      <c r="BN21" s="7">
        <f t="shared" si="2"/>
        <v>1.878114895248734E-2</v>
      </c>
      <c r="BO21" s="7">
        <f t="shared" si="2"/>
        <v>1.2916688247698281E-2</v>
      </c>
      <c r="BP21" s="7">
        <f t="shared" si="2"/>
        <v>8.5757121043602402E-3</v>
      </c>
      <c r="BQ21" s="7">
        <f t="shared" ref="BQ21:BV21" si="3">EXP(-EXP($G$2+$I$2*($D$1-BQ4)))</f>
        <v>5.4781938203353102E-3</v>
      </c>
      <c r="BR21" s="7">
        <f t="shared" si="3"/>
        <v>3.3548660908216564E-3</v>
      </c>
      <c r="BS21" s="7">
        <f t="shared" si="3"/>
        <v>1.9618121657663879E-3</v>
      </c>
      <c r="BT21" s="7">
        <f t="shared" si="3"/>
        <v>1.0906750426032791E-3</v>
      </c>
      <c r="BU21" s="7">
        <f t="shared" si="3"/>
        <v>5.7374968401893516E-4</v>
      </c>
      <c r="BV21" s="7">
        <f t="shared" si="3"/>
        <v>2.841040787212921E-4</v>
      </c>
    </row>
    <row r="22" spans="2:74" x14ac:dyDescent="0.35">
      <c r="B22" s="14" t="s">
        <v>20</v>
      </c>
      <c r="C22" s="14" t="s">
        <v>10</v>
      </c>
      <c r="D22" s="5">
        <f>ROUND('Vendas de Veículos'!D23*(1-'Frota Nacional 2027'!D$21),0)</f>
        <v>148</v>
      </c>
      <c r="E22" s="5">
        <f>ROUND('Vendas de Veículos'!E23*(1-'Frota Nacional 2027'!E$21),0)</f>
        <v>262</v>
      </c>
      <c r="F22" s="5">
        <f>ROUND('Vendas de Veículos'!F23*(1-'Frota Nacional 2027'!F$21),0)</f>
        <v>482</v>
      </c>
      <c r="G22" s="5">
        <f>ROUND('Vendas de Veículos'!G23*(1-'Frota Nacional 2027'!G$21),0)</f>
        <v>551</v>
      </c>
      <c r="H22" s="5">
        <f>ROUND('Vendas de Veículos'!H23*(1-'Frota Nacional 2027'!H$21),0)</f>
        <v>438</v>
      </c>
      <c r="I22" s="5">
        <f>ROUND('Vendas de Veículos'!I23*(1-'Frota Nacional 2027'!I$21),0)</f>
        <v>669</v>
      </c>
      <c r="J22" s="5">
        <f>ROUND('Vendas de Veículos'!J23*(1-'Frota Nacional 2027'!J$21),0)</f>
        <v>395</v>
      </c>
      <c r="K22" s="5">
        <f>ROUND('Vendas de Veículos'!K23*(1-'Frota Nacional 2027'!K$21),0)</f>
        <v>436</v>
      </c>
      <c r="L22" s="5">
        <f>ROUND('Vendas de Veículos'!L23*(1-'Frota Nacional 2027'!L$21),0)</f>
        <v>476</v>
      </c>
      <c r="M22" s="5">
        <f>ROUND('Vendas de Veículos'!M23*(1-'Frota Nacional 2027'!M$21),0)</f>
        <v>670</v>
      </c>
      <c r="N22" s="5">
        <f>ROUND('Vendas de Veículos'!N23*(1-'Frota Nacional 2027'!N$21),0)</f>
        <v>637</v>
      </c>
      <c r="O22" s="5">
        <f>ROUND('Vendas de Veículos'!O23*(1-'Frota Nacional 2027'!O$21),0)</f>
        <v>10</v>
      </c>
      <c r="P22" s="5">
        <f>ROUND('Vendas de Veículos'!P23*(1-'Frota Nacional 2027'!P$21),0)</f>
        <v>974</v>
      </c>
      <c r="Q22" s="5">
        <f>ROUND('Vendas de Veículos'!Q23*(1-'Frota Nacional 2027'!Q$21),0)</f>
        <v>805</v>
      </c>
      <c r="R22" s="5">
        <f>ROUND('Vendas de Veículos'!R23*(1-'Frota Nacional 2027'!R$21),0)</f>
        <v>817</v>
      </c>
      <c r="S22" s="5">
        <f>ROUND('Vendas de Veículos'!S23*(1-'Frota Nacional 2027'!S$21),0)</f>
        <v>1118</v>
      </c>
      <c r="T22" s="5">
        <f>ROUND('Vendas de Veículos'!T23*(1-'Frota Nacional 2027'!T$21),0)</f>
        <v>1588</v>
      </c>
      <c r="U22" s="5">
        <f>ROUND('Vendas de Veículos'!U23*(1-'Frota Nacional 2027'!U$21),0)</f>
        <v>1966</v>
      </c>
      <c r="V22" s="5">
        <f>ROUND('Vendas de Veículos'!V23*(1-'Frota Nacional 2027'!V$21),0)</f>
        <v>119</v>
      </c>
      <c r="W22" s="5">
        <f>ROUND('Vendas de Veículos'!W23*(1-'Frota Nacional 2027'!W$21),0)</f>
        <v>653</v>
      </c>
      <c r="X22" s="5">
        <f>ROUND('Vendas de Veículos'!X23*(1-'Frota Nacional 2027'!X$21),0)</f>
        <v>163</v>
      </c>
      <c r="Y22" s="5">
        <f>ROUND('Vendas de Veículos'!Y23*(1-'Frota Nacional 2027'!Y$21),0)</f>
        <v>49</v>
      </c>
      <c r="Z22" s="5">
        <f>ROUND('Vendas de Veículos'!Z23*(1-'Frota Nacional 2027'!Z$21),0)</f>
        <v>121</v>
      </c>
      <c r="AA22" s="5">
        <f>ROUND('Vendas de Veículos'!AA23*(1-'Frota Nacional 2027'!AA$21),0)</f>
        <v>65</v>
      </c>
      <c r="AB22" s="5">
        <f>ROUND('Vendas de Veículos'!AB23*(1-'Frota Nacional 2027'!AB$21),0)</f>
        <v>7</v>
      </c>
      <c r="AC22" s="5">
        <f>ROUND('Vendas de Veículos'!AC23*(1-'Frota Nacional 2027'!AC$21),0)</f>
        <v>16</v>
      </c>
      <c r="AD22" s="5">
        <f>ROUND('Vendas de Veículos'!AD23*(1-'Frota Nacional 2027'!AD$21),0)</f>
        <v>30</v>
      </c>
      <c r="AE22" s="5">
        <f>ROUND('Vendas de Veículos'!AE23*(1-'Frota Nacional 2027'!AE$21),0)</f>
        <v>13</v>
      </c>
      <c r="AF22" s="5">
        <f>ROUND('Vendas de Veículos'!AF23*(1-'Frota Nacional 2027'!AF$21),0)</f>
        <v>4</v>
      </c>
      <c r="AG22" s="5">
        <f>ROUND('Vendas de Veículos'!AG23*(1-'Frota Nacional 2027'!AG$21),0)</f>
        <v>19</v>
      </c>
      <c r="AH22" s="5">
        <f>ROUND('Vendas de Veículos'!AH23*(1-'Frota Nacional 2027'!AH$21),0)</f>
        <v>10</v>
      </c>
      <c r="AI22" s="5">
        <f>ROUND('Vendas de Veículos'!AI23*(1-'Frota Nacional 2027'!AI$21),0)</f>
        <v>3</v>
      </c>
      <c r="AJ22" s="5">
        <f>ROUND('Vendas de Veículos'!AJ23*(1-'Frota Nacional 2027'!AJ$21),0)</f>
        <v>14</v>
      </c>
      <c r="AK22" s="5">
        <f>ROUND('Vendas de Veículos'!AK23*(1-'Frota Nacional 2027'!AK$21),0)</f>
        <v>31</v>
      </c>
      <c r="AL22" s="5">
        <f>ROUND('Vendas de Veículos'!AL23*(1-'Frota Nacional 2027'!AL$21),0)</f>
        <v>34</v>
      </c>
      <c r="AM22" s="5">
        <f>ROUND('Vendas de Veículos'!AM23*(1-'Frota Nacional 2027'!AM$21),0)</f>
        <v>17</v>
      </c>
      <c r="AN22" s="5">
        <f>ROUND('Vendas de Veículos'!AN23*(1-'Frota Nacional 2027'!AN$21),0)</f>
        <v>21</v>
      </c>
      <c r="AO22" s="5">
        <f>ROUND('Vendas de Veículos'!AO23*(1-'Frota Nacional 2027'!AO$21),0)</f>
        <v>8</v>
      </c>
      <c r="AP22" s="5">
        <f>ROUND('Vendas de Veículos'!AP23*(1-'Frota Nacional 2027'!AP$21),0)</f>
        <v>3</v>
      </c>
      <c r="AQ22" s="5">
        <f>ROUND('Vendas de Veículos'!AQ23*(1-'Frota Nacional 2027'!AQ$21),0)</f>
        <v>0</v>
      </c>
      <c r="AR22" s="5">
        <f>ROUND('Vendas de Veículos'!AR23*(1-'Frota Nacional 2027'!AR$21),0)</f>
        <v>0</v>
      </c>
      <c r="AS22" s="5">
        <f>ROUND('Vendas de Veículos'!AS23*(1-'Frota Nacional 2027'!AS$21),0)</f>
        <v>0</v>
      </c>
      <c r="AT22" s="5">
        <f>ROUND('Vendas de Veículos'!AT23*(1-'Frota Nacional 2027'!AT$21),0)</f>
        <v>0</v>
      </c>
      <c r="AU22" s="5">
        <f>ROUND('Vendas de Veículos'!AU23*(1-'Frota Nacional 2027'!AU$21),0)</f>
        <v>60</v>
      </c>
      <c r="AV22" s="5">
        <f>ROUND('Vendas de Veículos'!AV23*(1-'Frota Nacional 2027'!AV$21),0)</f>
        <v>0</v>
      </c>
      <c r="AW22" s="5">
        <f>ROUND('Vendas de Veículos'!AW23*(1-'Frota Nacional 2027'!AW$21),0)</f>
        <v>0</v>
      </c>
      <c r="AX22" s="5">
        <f>ROUND('Vendas de Veículos'!AX23*(1-'Frota Nacional 2027'!AX$21),0)</f>
        <v>0</v>
      </c>
      <c r="AY22" s="5">
        <f>ROUND('Vendas de Veículos'!AY23*(1-'Frota Nacional 2027'!AY$21),0)</f>
        <v>0</v>
      </c>
      <c r="AZ22" s="5">
        <f>ROUND('Vendas de Veículos'!AZ23*(1-'Frota Nacional 2027'!AZ$21),0)</f>
        <v>0</v>
      </c>
      <c r="BA22" s="5">
        <f>ROUND('Vendas de Veículos'!BA23*(1-'Frota Nacional 2027'!BA$21),0)</f>
        <v>0</v>
      </c>
      <c r="BB22" s="5">
        <f>ROUND('Vendas de Veículos'!BB23*(1-'Frota Nacional 2027'!BB$21),0)</f>
        <v>0</v>
      </c>
      <c r="BC22" s="5">
        <f>ROUND('Vendas de Veículos'!BC23*(1-'Frota Nacional 2027'!BC$21),0)</f>
        <v>0</v>
      </c>
      <c r="BD22" s="5">
        <f>ROUND('Vendas de Veículos'!BD23*(1-'Frota Nacional 2027'!BD$21),0)</f>
        <v>0</v>
      </c>
      <c r="BE22" s="5">
        <f>ROUND('Vendas de Veículos'!BE23*(1-'Frota Nacional 2027'!BE$21),0)</f>
        <v>0</v>
      </c>
      <c r="BF22" s="5">
        <f>ROUND('Vendas de Veículos'!BF23*(1-'Frota Nacional 2027'!BF$21),0)</f>
        <v>0</v>
      </c>
      <c r="BG22" s="5">
        <f>ROUND('Vendas de Veículos'!BG23*(1-'Frota Nacional 2027'!BG$21),0)</f>
        <v>0</v>
      </c>
      <c r="BH22" s="5">
        <f>ROUND('Vendas de Veículos'!BH23*(1-'Frota Nacional 2027'!BH$21),0)</f>
        <v>0</v>
      </c>
      <c r="BI22" s="5">
        <f>ROUND('Vendas de Veículos'!BI23*(1-'Frota Nacional 2027'!BI$21),0)</f>
        <v>0</v>
      </c>
      <c r="BJ22" s="5">
        <f>ROUND('Vendas de Veículos'!BJ23*(1-'Frota Nacional 2027'!BJ$21),0)</f>
        <v>0</v>
      </c>
      <c r="BK22" s="5">
        <f>ROUND('Vendas de Veículos'!BK23*(1-'Frota Nacional 2027'!BK$21),0)</f>
        <v>0</v>
      </c>
      <c r="BL22" s="5">
        <f>ROUND('Vendas de Veículos'!BL23*(1-'Frota Nacional 2027'!BL$21),0)</f>
        <v>2</v>
      </c>
      <c r="BM22" s="5">
        <f>ROUND('Vendas de Veículos'!BM23*(1-'Frota Nacional 2027'!BM$21),0)</f>
        <v>12</v>
      </c>
      <c r="BN22" s="5">
        <f>ROUND('Vendas de Veículos'!BN23*(1-'Frota Nacional 2027'!BN$21),0)</f>
        <v>17</v>
      </c>
      <c r="BO22" s="5">
        <f>ROUND('Vendas de Veículos'!BO23*(1-'Frota Nacional 2027'!BO$21),0)</f>
        <v>8</v>
      </c>
      <c r="BP22" s="5">
        <f>ROUND('Vendas de Veículos'!BP23*(1-'Frota Nacional 2027'!BP$21),0)</f>
        <v>9</v>
      </c>
      <c r="BQ22" s="5">
        <f>ROUND('Vendas de Veículos'!BQ23*(1-'Frota Nacional 2027'!BQ$21),0)</f>
        <v>34</v>
      </c>
      <c r="BR22" s="5">
        <f>ROUND('Vendas de Veículos'!BR23*(1-'Frota Nacional 2027'!BR$21),0)</f>
        <v>10</v>
      </c>
      <c r="BS22" s="5">
        <f>ROUND('Vendas de Veículos'!BS23*(1-'Frota Nacional 2027'!BS$21),0)</f>
        <v>11</v>
      </c>
      <c r="BT22" s="5">
        <f>ROUND('Vendas de Veículos'!BT23*(1-'Frota Nacional 2027'!BT$21),0)</f>
        <v>12</v>
      </c>
      <c r="BU22" s="5">
        <f>ROUND('Vendas de Veículos'!BU23*(1-'Frota Nacional 2027'!BU$21),0)</f>
        <v>14</v>
      </c>
      <c r="BV22" s="5">
        <f>ROUND('Vendas de Veículos'!BV23*(1-'Frota Nacional 2027'!BV$21),0)</f>
        <v>15</v>
      </c>
    </row>
    <row r="23" spans="2:74" x14ac:dyDescent="0.35">
      <c r="B23" s="14" t="s">
        <v>20</v>
      </c>
      <c r="C23" s="14" t="s">
        <v>12</v>
      </c>
      <c r="D23" s="5">
        <f>ROUND('Vendas de Veículos'!D24*(1-'Frota Nacional 2027'!D$21),0)</f>
        <v>0</v>
      </c>
      <c r="E23" s="5">
        <f>ROUND('Vendas de Veículos'!E24*(1-'Frota Nacional 2027'!E$21),0)</f>
        <v>0</v>
      </c>
      <c r="F23" s="5">
        <f>ROUND('Vendas de Veículos'!F24*(1-'Frota Nacional 2027'!F$21),0)</f>
        <v>0</v>
      </c>
      <c r="G23" s="5">
        <f>ROUND('Vendas de Veículos'!G24*(1-'Frota Nacional 2027'!G$21),0)</f>
        <v>0</v>
      </c>
      <c r="H23" s="5">
        <f>ROUND('Vendas de Veículos'!H24*(1-'Frota Nacional 2027'!H$21),0)</f>
        <v>0</v>
      </c>
      <c r="I23" s="5">
        <f>ROUND('Vendas de Veículos'!I24*(1-'Frota Nacional 2027'!I$21),0)</f>
        <v>0</v>
      </c>
      <c r="J23" s="5">
        <f>ROUND('Vendas de Veículos'!J24*(1-'Frota Nacional 2027'!J$21),0)</f>
        <v>0</v>
      </c>
      <c r="K23" s="5">
        <f>ROUND('Vendas de Veículos'!K24*(1-'Frota Nacional 2027'!K$21),0)</f>
        <v>0</v>
      </c>
      <c r="L23" s="5">
        <f>ROUND('Vendas de Veículos'!L24*(1-'Frota Nacional 2027'!L$21),0)</f>
        <v>0</v>
      </c>
      <c r="M23" s="5">
        <f>ROUND('Vendas de Veículos'!M24*(1-'Frota Nacional 2027'!M$21),0)</f>
        <v>0</v>
      </c>
      <c r="N23" s="5">
        <f>ROUND('Vendas de Veículos'!N24*(1-'Frota Nacional 2027'!N$21),0)</f>
        <v>0</v>
      </c>
      <c r="O23" s="5">
        <f>ROUND('Vendas de Veículos'!O24*(1-'Frota Nacional 2027'!O$21),0)</f>
        <v>0</v>
      </c>
      <c r="P23" s="5">
        <f>ROUND('Vendas de Veículos'!P24*(1-'Frota Nacional 2027'!P$21),0)</f>
        <v>0</v>
      </c>
      <c r="Q23" s="5">
        <f>ROUND('Vendas de Veículos'!Q24*(1-'Frota Nacional 2027'!Q$21),0)</f>
        <v>0</v>
      </c>
      <c r="R23" s="5">
        <f>ROUND('Vendas de Veículos'!R24*(1-'Frota Nacional 2027'!R$21),0)</f>
        <v>0</v>
      </c>
      <c r="S23" s="5">
        <f>ROUND('Vendas de Veículos'!S24*(1-'Frota Nacional 2027'!S$21),0)</f>
        <v>0</v>
      </c>
      <c r="T23" s="5">
        <f>ROUND('Vendas de Veículos'!T24*(1-'Frota Nacional 2027'!T$21),0)</f>
        <v>0</v>
      </c>
      <c r="U23" s="5">
        <f>ROUND('Vendas de Veículos'!U24*(1-'Frota Nacional 2027'!U$21),0)</f>
        <v>0</v>
      </c>
      <c r="V23" s="5">
        <f>ROUND('Vendas de Veículos'!V24*(1-'Frota Nacional 2027'!V$21),0)</f>
        <v>0</v>
      </c>
      <c r="W23" s="5">
        <f>ROUND('Vendas de Veículos'!W24*(1-'Frota Nacional 2027'!W$21),0)</f>
        <v>0</v>
      </c>
      <c r="X23" s="5">
        <f>ROUND('Vendas de Veículos'!X24*(1-'Frota Nacional 2027'!X$21),0)</f>
        <v>0</v>
      </c>
      <c r="Y23" s="5">
        <f>ROUND('Vendas de Veículos'!Y24*(1-'Frota Nacional 2027'!Y$21),0)</f>
        <v>0</v>
      </c>
      <c r="Z23" s="5">
        <f>ROUND('Vendas de Veículos'!Z24*(1-'Frota Nacional 2027'!Z$21),0)</f>
        <v>1</v>
      </c>
      <c r="AA23" s="5">
        <f>ROUND('Vendas de Veículos'!AA24*(1-'Frota Nacional 2027'!AA$21),0)</f>
        <v>0</v>
      </c>
      <c r="AB23" s="5">
        <f>ROUND('Vendas de Veículos'!AB24*(1-'Frota Nacional 2027'!AB$21),0)</f>
        <v>129</v>
      </c>
      <c r="AC23" s="5">
        <f>ROUND('Vendas de Veículos'!AC24*(1-'Frota Nacional 2027'!AC$21),0)</f>
        <v>122</v>
      </c>
      <c r="AD23" s="5">
        <f>ROUND('Vendas de Veículos'!AD24*(1-'Frota Nacional 2027'!AD$21),0)</f>
        <v>295</v>
      </c>
      <c r="AE23" s="5">
        <f>ROUND('Vendas de Veículos'!AE24*(1-'Frota Nacional 2027'!AE$21),0)</f>
        <v>409</v>
      </c>
      <c r="AF23" s="5">
        <f>ROUND('Vendas de Veículos'!AF24*(1-'Frota Nacional 2027'!AF$21),0)</f>
        <v>322</v>
      </c>
      <c r="AG23" s="5">
        <f>ROUND('Vendas de Veículos'!AG24*(1-'Frota Nacional 2027'!AG$21),0)</f>
        <v>279</v>
      </c>
      <c r="AH23" s="5">
        <f>ROUND('Vendas de Veículos'!AH24*(1-'Frota Nacional 2027'!AH$21),0)</f>
        <v>108</v>
      </c>
      <c r="AI23" s="5">
        <f>ROUND('Vendas de Veículos'!AI24*(1-'Frota Nacional 2027'!AI$21),0)</f>
        <v>28</v>
      </c>
      <c r="AJ23" s="5">
        <f>ROUND('Vendas de Veículos'!AJ24*(1-'Frota Nacional 2027'!AJ$21),0)</f>
        <v>11</v>
      </c>
      <c r="AK23" s="5">
        <f>ROUND('Vendas de Veículos'!AK24*(1-'Frota Nacional 2027'!AK$21),0)</f>
        <v>1</v>
      </c>
      <c r="AL23" s="5">
        <f>ROUND('Vendas de Veículos'!AL24*(1-'Frota Nacional 2027'!AL$21),0)</f>
        <v>1</v>
      </c>
      <c r="AM23" s="5">
        <f>ROUND('Vendas de Veículos'!AM24*(1-'Frota Nacional 2027'!AM$21),0)</f>
        <v>2</v>
      </c>
      <c r="AN23" s="5">
        <f>ROUND('Vendas de Veículos'!AN24*(1-'Frota Nacional 2027'!AN$21),0)</f>
        <v>0</v>
      </c>
      <c r="AO23" s="5">
        <f>ROUND('Vendas de Veículos'!AO24*(1-'Frota Nacional 2027'!AO$21),0)</f>
        <v>0</v>
      </c>
      <c r="AP23" s="5">
        <f>ROUND('Vendas de Veículos'!AP24*(1-'Frota Nacional 2027'!AP$21),0)</f>
        <v>0</v>
      </c>
      <c r="AQ23" s="5">
        <f>ROUND('Vendas de Veículos'!AQ24*(1-'Frota Nacional 2027'!AQ$21),0)</f>
        <v>0</v>
      </c>
      <c r="AR23" s="5">
        <f>ROUND('Vendas de Veículos'!AR24*(1-'Frota Nacional 2027'!AR$21),0)</f>
        <v>0</v>
      </c>
      <c r="AS23" s="5">
        <f>ROUND('Vendas de Veículos'!AS24*(1-'Frota Nacional 2027'!AS$21),0)</f>
        <v>0</v>
      </c>
      <c r="AT23" s="5">
        <f>ROUND('Vendas de Veículos'!AT24*(1-'Frota Nacional 2027'!AT$21),0)</f>
        <v>0</v>
      </c>
      <c r="AU23" s="5">
        <f>ROUND('Vendas de Veículos'!AU24*(1-'Frota Nacional 2027'!AU$21),0)</f>
        <v>0</v>
      </c>
      <c r="AV23" s="5">
        <f>ROUND('Vendas de Veículos'!AV24*(1-'Frota Nacional 2027'!AV$21),0)</f>
        <v>0</v>
      </c>
      <c r="AW23" s="5">
        <f>ROUND('Vendas de Veículos'!AW24*(1-'Frota Nacional 2027'!AW$21),0)</f>
        <v>0</v>
      </c>
      <c r="AX23" s="5">
        <f>ROUND('Vendas de Veículos'!AX24*(1-'Frota Nacional 2027'!AX$21),0)</f>
        <v>0</v>
      </c>
      <c r="AY23" s="5">
        <f>ROUND('Vendas de Veículos'!AY24*(1-'Frota Nacional 2027'!AY$21),0)</f>
        <v>0</v>
      </c>
      <c r="AZ23" s="5">
        <f>ROUND('Vendas de Veículos'!AZ24*(1-'Frota Nacional 2027'!AZ$21),0)</f>
        <v>0</v>
      </c>
      <c r="BA23" s="5">
        <f>ROUND('Vendas de Veículos'!BA24*(1-'Frota Nacional 2027'!BA$21),0)</f>
        <v>0</v>
      </c>
      <c r="BB23" s="5">
        <f>ROUND('Vendas de Veículos'!BB24*(1-'Frota Nacional 2027'!BB$21),0)</f>
        <v>0</v>
      </c>
      <c r="BC23" s="5">
        <f>ROUND('Vendas de Veículos'!BC24*(1-'Frota Nacional 2027'!BC$21),0)</f>
        <v>0</v>
      </c>
      <c r="BD23" s="5">
        <f>ROUND('Vendas de Veículos'!BD24*(1-'Frota Nacional 2027'!BD$21),0)</f>
        <v>0</v>
      </c>
      <c r="BE23" s="5">
        <f>ROUND('Vendas de Veículos'!BE24*(1-'Frota Nacional 2027'!BE$21),0)</f>
        <v>0</v>
      </c>
      <c r="BF23" s="5">
        <f>ROUND('Vendas de Veículos'!BF24*(1-'Frota Nacional 2027'!BF$21),0)</f>
        <v>0</v>
      </c>
      <c r="BG23" s="5">
        <f>ROUND('Vendas de Veículos'!BG24*(1-'Frota Nacional 2027'!BG$21),0)</f>
        <v>0</v>
      </c>
      <c r="BH23" s="5">
        <f>ROUND('Vendas de Veículos'!BH24*(1-'Frota Nacional 2027'!BH$21),0)</f>
        <v>0</v>
      </c>
      <c r="BI23" s="5">
        <f>ROUND('Vendas de Veículos'!BI24*(1-'Frota Nacional 2027'!BI$21),0)</f>
        <v>0</v>
      </c>
      <c r="BJ23" s="5">
        <f>ROUND('Vendas de Veículos'!BJ24*(1-'Frota Nacional 2027'!BJ$21),0)</f>
        <v>0</v>
      </c>
      <c r="BK23" s="5">
        <f>ROUND('Vendas de Veículos'!BK24*(1-'Frota Nacional 2027'!BK$21),0)</f>
        <v>0</v>
      </c>
      <c r="BL23" s="5">
        <f>ROUND('Vendas de Veículos'!BL24*(1-'Frota Nacional 2027'!BL$21),0)</f>
        <v>0</v>
      </c>
      <c r="BM23" s="5">
        <f>ROUND('Vendas de Veículos'!BM24*(1-'Frota Nacional 2027'!BM$21),0)</f>
        <v>0</v>
      </c>
      <c r="BN23" s="5">
        <f>ROUND('Vendas de Veículos'!BN24*(1-'Frota Nacional 2027'!BN$21),0)</f>
        <v>2</v>
      </c>
      <c r="BO23" s="5">
        <f>ROUND('Vendas de Veículos'!BO24*(1-'Frota Nacional 2027'!BO$21),0)</f>
        <v>0</v>
      </c>
      <c r="BP23" s="5">
        <f>ROUND('Vendas de Veículos'!BP24*(1-'Frota Nacional 2027'!BP$21),0)</f>
        <v>0</v>
      </c>
      <c r="BQ23" s="5">
        <f>ROUND('Vendas de Veículos'!BQ24*(1-'Frota Nacional 2027'!BQ$21),0)</f>
        <v>1</v>
      </c>
      <c r="BR23" s="5">
        <f>ROUND('Vendas de Veículos'!BR24*(1-'Frota Nacional 2027'!BR$21),0)</f>
        <v>0</v>
      </c>
      <c r="BS23" s="5">
        <f>ROUND('Vendas de Veículos'!BS24*(1-'Frota Nacional 2027'!BS$21),0)</f>
        <v>0</v>
      </c>
      <c r="BT23" s="5">
        <f>ROUND('Vendas de Veículos'!BT24*(1-'Frota Nacional 2027'!BT$21),0)</f>
        <v>0</v>
      </c>
      <c r="BU23" s="5">
        <f>ROUND('Vendas de Veículos'!BU24*(1-'Frota Nacional 2027'!BU$21),0)</f>
        <v>0</v>
      </c>
      <c r="BV23" s="5">
        <f>ROUND('Vendas de Veículos'!BV24*(1-'Frota Nacional 2027'!BV$21),0)</f>
        <v>1</v>
      </c>
    </row>
    <row r="24" spans="2:74" x14ac:dyDescent="0.35">
      <c r="B24" s="14" t="s">
        <v>20</v>
      </c>
      <c r="C24" s="14" t="s">
        <v>14</v>
      </c>
      <c r="D24" s="5">
        <f>ROUND('Vendas de Veículos'!D25*(1-'Frota Nacional 2027'!D$21),0)</f>
        <v>0</v>
      </c>
      <c r="E24" s="5">
        <f>ROUND('Vendas de Veículos'!E25*(1-'Frota Nacional 2027'!E$21),0)</f>
        <v>0</v>
      </c>
      <c r="F24" s="5">
        <f>ROUND('Vendas de Veículos'!F25*(1-'Frota Nacional 2027'!F$21),0)</f>
        <v>0</v>
      </c>
      <c r="G24" s="5">
        <f>ROUND('Vendas de Veículos'!G25*(1-'Frota Nacional 2027'!G$21),0)</f>
        <v>0</v>
      </c>
      <c r="H24" s="5">
        <f>ROUND('Vendas de Veículos'!H25*(1-'Frota Nacional 2027'!H$21),0)</f>
        <v>0</v>
      </c>
      <c r="I24" s="5">
        <f>ROUND('Vendas de Veículos'!I25*(1-'Frota Nacional 2027'!I$21),0)</f>
        <v>0</v>
      </c>
      <c r="J24" s="5">
        <f>ROUND('Vendas de Veículos'!J25*(1-'Frota Nacional 2027'!J$21),0)</f>
        <v>0</v>
      </c>
      <c r="K24" s="5">
        <f>ROUND('Vendas de Veículos'!K25*(1-'Frota Nacional 2027'!K$21),0)</f>
        <v>0</v>
      </c>
      <c r="L24" s="5">
        <f>ROUND('Vendas de Veículos'!L25*(1-'Frota Nacional 2027'!L$21),0)</f>
        <v>0</v>
      </c>
      <c r="M24" s="5">
        <f>ROUND('Vendas de Veículos'!M25*(1-'Frota Nacional 2027'!M$21),0)</f>
        <v>0</v>
      </c>
      <c r="N24" s="5">
        <f>ROUND('Vendas de Veículos'!N25*(1-'Frota Nacional 2027'!N$21),0)</f>
        <v>0</v>
      </c>
      <c r="O24" s="5">
        <f>ROUND('Vendas de Veículos'!O25*(1-'Frota Nacional 2027'!O$21),0)</f>
        <v>0</v>
      </c>
      <c r="P24" s="5">
        <f>ROUND('Vendas de Veículos'!P25*(1-'Frota Nacional 2027'!P$21),0)</f>
        <v>0</v>
      </c>
      <c r="Q24" s="5">
        <f>ROUND('Vendas de Veículos'!Q25*(1-'Frota Nacional 2027'!Q$21),0)</f>
        <v>0</v>
      </c>
      <c r="R24" s="5">
        <f>ROUND('Vendas de Veículos'!R25*(1-'Frota Nacional 2027'!R$21),0)</f>
        <v>0</v>
      </c>
      <c r="S24" s="5">
        <f>ROUND('Vendas de Veículos'!S25*(1-'Frota Nacional 2027'!S$21),0)</f>
        <v>0</v>
      </c>
      <c r="T24" s="5">
        <f>ROUND('Vendas de Veículos'!T25*(1-'Frota Nacional 2027'!T$21),0)</f>
        <v>0</v>
      </c>
      <c r="U24" s="5">
        <f>ROUND('Vendas de Veículos'!U25*(1-'Frota Nacional 2027'!U$21),0)</f>
        <v>0</v>
      </c>
      <c r="V24" s="5">
        <f>ROUND('Vendas de Veículos'!V25*(1-'Frota Nacional 2027'!V$21),0)</f>
        <v>0</v>
      </c>
      <c r="W24" s="5">
        <f>ROUND('Vendas de Veículos'!W25*(1-'Frota Nacional 2027'!W$21),0)</f>
        <v>0</v>
      </c>
      <c r="X24" s="5">
        <f>ROUND('Vendas de Veículos'!X25*(1-'Frota Nacional 2027'!X$21),0)</f>
        <v>0</v>
      </c>
      <c r="Y24" s="5">
        <f>ROUND('Vendas de Veículos'!Y25*(1-'Frota Nacional 2027'!Y$21),0)</f>
        <v>0</v>
      </c>
      <c r="Z24" s="5">
        <f>ROUND('Vendas de Veículos'!Z25*(1-'Frota Nacional 2027'!Z$21),0)</f>
        <v>0</v>
      </c>
      <c r="AA24" s="5">
        <f>ROUND('Vendas de Veículos'!AA25*(1-'Frota Nacional 2027'!AA$21),0)</f>
        <v>0</v>
      </c>
      <c r="AB24" s="5">
        <f>ROUND('Vendas de Veículos'!AB25*(1-'Frota Nacional 2027'!AB$21),0)</f>
        <v>0</v>
      </c>
      <c r="AC24" s="5">
        <f>ROUND('Vendas de Veículos'!AC25*(1-'Frota Nacional 2027'!AC$21),0)</f>
        <v>0</v>
      </c>
      <c r="AD24" s="5">
        <f>ROUND('Vendas de Veículos'!AD25*(1-'Frota Nacional 2027'!AD$21),0)</f>
        <v>0</v>
      </c>
      <c r="AE24" s="5">
        <f>ROUND('Vendas de Veículos'!AE25*(1-'Frota Nacional 2027'!AE$21),0)</f>
        <v>0</v>
      </c>
      <c r="AF24" s="5">
        <f>ROUND('Vendas de Veículos'!AF25*(1-'Frota Nacional 2027'!AF$21),0)</f>
        <v>0</v>
      </c>
      <c r="AG24" s="5">
        <f>ROUND('Vendas de Veículos'!AG25*(1-'Frota Nacional 2027'!AG$21),0)</f>
        <v>0</v>
      </c>
      <c r="AH24" s="5">
        <f>ROUND('Vendas de Veículos'!AH25*(1-'Frota Nacional 2027'!AH$21),0)</f>
        <v>0</v>
      </c>
      <c r="AI24" s="5">
        <f>ROUND('Vendas de Veículos'!AI25*(1-'Frota Nacional 2027'!AI$21),0)</f>
        <v>0</v>
      </c>
      <c r="AJ24" s="5">
        <f>ROUND('Vendas de Veículos'!AJ25*(1-'Frota Nacional 2027'!AJ$21),0)</f>
        <v>0</v>
      </c>
      <c r="AK24" s="5">
        <f>ROUND('Vendas de Veículos'!AK25*(1-'Frota Nacional 2027'!AK$21),0)</f>
        <v>0</v>
      </c>
      <c r="AL24" s="5">
        <f>ROUND('Vendas de Veículos'!AL25*(1-'Frota Nacional 2027'!AL$21),0)</f>
        <v>0</v>
      </c>
      <c r="AM24" s="5">
        <f>ROUND('Vendas de Veículos'!AM25*(1-'Frota Nacional 2027'!AM$21),0)</f>
        <v>0</v>
      </c>
      <c r="AN24" s="5">
        <f>ROUND('Vendas de Veículos'!AN25*(1-'Frota Nacional 2027'!AN$21),0)</f>
        <v>0</v>
      </c>
      <c r="AO24" s="5">
        <f>ROUND('Vendas de Veículos'!AO25*(1-'Frota Nacional 2027'!AO$21),0)</f>
        <v>0</v>
      </c>
      <c r="AP24" s="5">
        <f>ROUND('Vendas de Veículos'!AP25*(1-'Frota Nacional 2027'!AP$21),0)</f>
        <v>0</v>
      </c>
      <c r="AQ24" s="5">
        <f>ROUND('Vendas de Veículos'!AQ25*(1-'Frota Nacional 2027'!AQ$21),0)</f>
        <v>0</v>
      </c>
      <c r="AR24" s="5">
        <f>ROUND('Vendas de Veículos'!AR25*(1-'Frota Nacional 2027'!AR$21),0)</f>
        <v>0</v>
      </c>
      <c r="AS24" s="5">
        <f>ROUND('Vendas de Veículos'!AS25*(1-'Frota Nacional 2027'!AS$21),0)</f>
        <v>0</v>
      </c>
      <c r="AT24" s="5">
        <f>ROUND('Vendas de Veículos'!AT25*(1-'Frota Nacional 2027'!AT$21),0)</f>
        <v>0</v>
      </c>
      <c r="AU24" s="5">
        <f>ROUND('Vendas de Veículos'!AU25*(1-'Frota Nacional 2027'!AU$21),0)</f>
        <v>0</v>
      </c>
      <c r="AV24" s="5">
        <f>ROUND('Vendas de Veículos'!AV25*(1-'Frota Nacional 2027'!AV$21),0)</f>
        <v>0</v>
      </c>
      <c r="AW24" s="5">
        <f>ROUND('Vendas de Veículos'!AW25*(1-'Frota Nacional 2027'!AW$21),0)</f>
        <v>0</v>
      </c>
      <c r="AX24" s="5">
        <f>ROUND('Vendas de Veículos'!AX25*(1-'Frota Nacional 2027'!AX$21),0)</f>
        <v>0</v>
      </c>
      <c r="AY24" s="5">
        <f>ROUND('Vendas de Veículos'!AY25*(1-'Frota Nacional 2027'!AY$21),0)</f>
        <v>0</v>
      </c>
      <c r="AZ24" s="5">
        <f>ROUND('Vendas de Veículos'!AZ25*(1-'Frota Nacional 2027'!AZ$21),0)</f>
        <v>0</v>
      </c>
      <c r="BA24" s="5">
        <f>ROUND('Vendas de Veículos'!BA25*(1-'Frota Nacional 2027'!BA$21),0)</f>
        <v>0</v>
      </c>
      <c r="BB24" s="5">
        <f>ROUND('Vendas de Veículos'!BB25*(1-'Frota Nacional 2027'!BB$21),0)</f>
        <v>0</v>
      </c>
      <c r="BC24" s="5">
        <f>ROUND('Vendas de Veículos'!BC25*(1-'Frota Nacional 2027'!BC$21),0)</f>
        <v>0</v>
      </c>
      <c r="BD24" s="5">
        <f>ROUND('Vendas de Veículos'!BD25*(1-'Frota Nacional 2027'!BD$21),0)</f>
        <v>0</v>
      </c>
      <c r="BE24" s="5">
        <f>ROUND('Vendas de Veículos'!BE25*(1-'Frota Nacional 2027'!BE$21),0)</f>
        <v>0</v>
      </c>
      <c r="BF24" s="5">
        <f>ROUND('Vendas de Veículos'!BF25*(1-'Frota Nacional 2027'!BF$21),0)</f>
        <v>0</v>
      </c>
      <c r="BG24" s="5">
        <f>ROUND('Vendas de Veículos'!BG25*(1-'Frota Nacional 2027'!BG$21),0)</f>
        <v>0</v>
      </c>
      <c r="BH24" s="5">
        <f>ROUND('Vendas de Veículos'!BH25*(1-'Frota Nacional 2027'!BH$21),0)</f>
        <v>1</v>
      </c>
      <c r="BI24" s="5">
        <f>ROUND('Vendas de Veículos'!BI25*(1-'Frota Nacional 2027'!BI$21),0)</f>
        <v>0</v>
      </c>
      <c r="BJ24" s="5">
        <f>ROUND('Vendas de Veículos'!BJ25*(1-'Frota Nacional 2027'!BJ$21),0)</f>
        <v>0</v>
      </c>
      <c r="BK24" s="5">
        <f>ROUND('Vendas de Veículos'!BK25*(1-'Frota Nacional 2027'!BK$21),0)</f>
        <v>1</v>
      </c>
      <c r="BL24" s="5">
        <f>ROUND('Vendas de Veículos'!BL25*(1-'Frota Nacional 2027'!BL$21),0)</f>
        <v>0</v>
      </c>
      <c r="BM24" s="5">
        <f>ROUND('Vendas de Veículos'!BM25*(1-'Frota Nacional 2027'!BM$21),0)</f>
        <v>3</v>
      </c>
      <c r="BN24" s="5">
        <f>ROUND('Vendas de Veículos'!BN25*(1-'Frota Nacional 2027'!BN$21),0)</f>
        <v>28</v>
      </c>
      <c r="BO24" s="5">
        <f>ROUND('Vendas de Veículos'!BO25*(1-'Frota Nacional 2027'!BO$21),0)</f>
        <v>23</v>
      </c>
      <c r="BP24" s="5">
        <f>ROUND('Vendas de Veículos'!BP25*(1-'Frota Nacional 2027'!BP$21),0)</f>
        <v>290</v>
      </c>
      <c r="BQ24" s="5">
        <f>ROUND('Vendas de Veículos'!BQ25*(1-'Frota Nacional 2027'!BQ$21),0)</f>
        <v>710</v>
      </c>
      <c r="BR24" s="5">
        <f>ROUND('Vendas de Veículos'!BR25*(1-'Frota Nacional 2027'!BR$21),0)</f>
        <v>687</v>
      </c>
      <c r="BS24" s="5">
        <f>ROUND('Vendas de Veículos'!BS25*(1-'Frota Nacional 2027'!BS$21),0)</f>
        <v>968</v>
      </c>
      <c r="BT24" s="5">
        <f>ROUND('Vendas de Veículos'!BT25*(1-'Frota Nacional 2027'!BT$21),0)</f>
        <v>1255</v>
      </c>
      <c r="BU24" s="5">
        <f>ROUND('Vendas de Veículos'!BU25*(1-'Frota Nacional 2027'!BU$21),0)</f>
        <v>1544</v>
      </c>
      <c r="BV24" s="5">
        <f>ROUND('Vendas de Veículos'!BV25*(1-'Frota Nacional 2027'!BV$21),0)</f>
        <v>1979</v>
      </c>
    </row>
    <row r="25" spans="2:74" x14ac:dyDescent="0.35">
      <c r="B25" s="14" t="s">
        <v>20</v>
      </c>
      <c r="C25" s="14" t="s">
        <v>21</v>
      </c>
      <c r="D25" s="5">
        <f>ROUND('Vendas de Veículos'!D26*(1-'Frota Nacional 2027'!D$21),0)</f>
        <v>0</v>
      </c>
      <c r="E25" s="5">
        <f>ROUND('Vendas de Veículos'!E26*(1-'Frota Nacional 2027'!E$21),0)</f>
        <v>0</v>
      </c>
      <c r="F25" s="5">
        <f>ROUND('Vendas de Veículos'!F26*(1-'Frota Nacional 2027'!F$21),0)</f>
        <v>0</v>
      </c>
      <c r="G25" s="5">
        <f>ROUND('Vendas de Veículos'!G26*(1-'Frota Nacional 2027'!G$21),0)</f>
        <v>0</v>
      </c>
      <c r="H25" s="5">
        <f>ROUND('Vendas de Veículos'!H26*(1-'Frota Nacional 2027'!H$21),0)</f>
        <v>0</v>
      </c>
      <c r="I25" s="5">
        <f>ROUND('Vendas de Veículos'!I26*(1-'Frota Nacional 2027'!I$21),0)</f>
        <v>0</v>
      </c>
      <c r="J25" s="5">
        <f>ROUND('Vendas de Veículos'!J26*(1-'Frota Nacional 2027'!J$21),0)</f>
        <v>0</v>
      </c>
      <c r="K25" s="5">
        <f>ROUND('Vendas de Veículos'!K26*(1-'Frota Nacional 2027'!K$21),0)</f>
        <v>0</v>
      </c>
      <c r="L25" s="5">
        <f>ROUND('Vendas de Veículos'!L26*(1-'Frota Nacional 2027'!L$21),0)</f>
        <v>0</v>
      </c>
      <c r="M25" s="5">
        <f>ROUND('Vendas de Veículos'!M26*(1-'Frota Nacional 2027'!M$21),0)</f>
        <v>0</v>
      </c>
      <c r="N25" s="5">
        <f>ROUND('Vendas de Veículos'!N26*(1-'Frota Nacional 2027'!N$21),0)</f>
        <v>0</v>
      </c>
      <c r="O25" s="5">
        <f>ROUND('Vendas de Veículos'!O26*(1-'Frota Nacional 2027'!O$21),0)</f>
        <v>0</v>
      </c>
      <c r="P25" s="5">
        <f>ROUND('Vendas de Veículos'!P26*(1-'Frota Nacional 2027'!P$21),0)</f>
        <v>0</v>
      </c>
      <c r="Q25" s="5">
        <f>ROUND('Vendas de Veículos'!Q26*(1-'Frota Nacional 2027'!Q$21),0)</f>
        <v>0</v>
      </c>
      <c r="R25" s="5">
        <f>ROUND('Vendas de Veículos'!R26*(1-'Frota Nacional 2027'!R$21),0)</f>
        <v>0</v>
      </c>
      <c r="S25" s="5">
        <f>ROUND('Vendas de Veículos'!S26*(1-'Frota Nacional 2027'!S$21),0)</f>
        <v>0</v>
      </c>
      <c r="T25" s="5">
        <f>ROUND('Vendas de Veículos'!T26*(1-'Frota Nacional 2027'!T$21),0)</f>
        <v>0</v>
      </c>
      <c r="U25" s="5">
        <f>ROUND('Vendas de Veículos'!U26*(1-'Frota Nacional 2027'!U$21),0)</f>
        <v>0</v>
      </c>
      <c r="V25" s="5">
        <f>ROUND('Vendas de Veículos'!V26*(1-'Frota Nacional 2027'!V$21),0)</f>
        <v>0</v>
      </c>
      <c r="W25" s="5">
        <f>ROUND('Vendas de Veículos'!W26*(1-'Frota Nacional 2027'!W$21),0)</f>
        <v>0</v>
      </c>
      <c r="X25" s="5">
        <f>ROUND('Vendas de Veículos'!X26*(1-'Frota Nacional 2027'!X$21),0)</f>
        <v>0</v>
      </c>
      <c r="Y25" s="5">
        <f>ROUND('Vendas de Veículos'!Y26*(1-'Frota Nacional 2027'!Y$21),0)</f>
        <v>0</v>
      </c>
      <c r="Z25" s="5">
        <f>ROUND('Vendas de Veículos'!Z26*(1-'Frota Nacional 2027'!Z$21),0)</f>
        <v>0</v>
      </c>
      <c r="AA25" s="5">
        <f>ROUND('Vendas de Veículos'!AA26*(1-'Frota Nacional 2027'!AA$21),0)</f>
        <v>0</v>
      </c>
      <c r="AB25" s="5">
        <f>ROUND('Vendas de Veículos'!AB26*(1-'Frota Nacional 2027'!AB$21),0)</f>
        <v>0</v>
      </c>
      <c r="AC25" s="5">
        <f>ROUND('Vendas de Veículos'!AC26*(1-'Frota Nacional 2027'!AC$21),0)</f>
        <v>0</v>
      </c>
      <c r="AD25" s="5">
        <f>ROUND('Vendas de Veículos'!AD26*(1-'Frota Nacional 2027'!AD$21),0)</f>
        <v>0</v>
      </c>
      <c r="AE25" s="5">
        <f>ROUND('Vendas de Veículos'!AE26*(1-'Frota Nacional 2027'!AE$21),0)</f>
        <v>0</v>
      </c>
      <c r="AF25" s="5">
        <f>ROUND('Vendas de Veículos'!AF26*(1-'Frota Nacional 2027'!AF$21),0)</f>
        <v>0</v>
      </c>
      <c r="AG25" s="5">
        <f>ROUND('Vendas de Veículos'!AG26*(1-'Frota Nacional 2027'!AG$21),0)</f>
        <v>0</v>
      </c>
      <c r="AH25" s="5">
        <f>ROUND('Vendas de Veículos'!AH26*(1-'Frota Nacional 2027'!AH$21),0)</f>
        <v>0</v>
      </c>
      <c r="AI25" s="5">
        <f>ROUND('Vendas de Veículos'!AI26*(1-'Frota Nacional 2027'!AI$21),0)</f>
        <v>0</v>
      </c>
      <c r="AJ25" s="5">
        <f>ROUND('Vendas de Veículos'!AJ26*(1-'Frota Nacional 2027'!AJ$21),0)</f>
        <v>0</v>
      </c>
      <c r="AK25" s="5">
        <f>ROUND('Vendas de Veículos'!AK26*(1-'Frota Nacional 2027'!AK$21),0)</f>
        <v>0</v>
      </c>
      <c r="AL25" s="5">
        <f>ROUND('Vendas de Veículos'!AL26*(1-'Frota Nacional 2027'!AL$21),0)</f>
        <v>0</v>
      </c>
      <c r="AM25" s="5">
        <f>ROUND('Vendas de Veículos'!AM26*(1-'Frota Nacional 2027'!AM$21),0)</f>
        <v>0</v>
      </c>
      <c r="AN25" s="5">
        <f>ROUND('Vendas de Veículos'!AN26*(1-'Frota Nacional 2027'!AN$21),0)</f>
        <v>0</v>
      </c>
      <c r="AO25" s="5">
        <f>ROUND('Vendas de Veículos'!AO26*(1-'Frota Nacional 2027'!AO$21),0)</f>
        <v>0</v>
      </c>
      <c r="AP25" s="5">
        <f>ROUND('Vendas de Veículos'!AP26*(1-'Frota Nacional 2027'!AP$21),0)</f>
        <v>0</v>
      </c>
      <c r="AQ25" s="5">
        <f>ROUND('Vendas de Veículos'!AQ26*(1-'Frota Nacional 2027'!AQ$21),0)</f>
        <v>0</v>
      </c>
      <c r="AR25" s="5">
        <f>ROUND('Vendas de Veículos'!AR26*(1-'Frota Nacional 2027'!AR$21),0)</f>
        <v>0</v>
      </c>
      <c r="AS25" s="5">
        <f>ROUND('Vendas de Veículos'!AS26*(1-'Frota Nacional 2027'!AS$21),0)</f>
        <v>0</v>
      </c>
      <c r="AT25" s="5">
        <f>ROUND('Vendas de Veículos'!AT26*(1-'Frota Nacional 2027'!AT$21),0)</f>
        <v>0</v>
      </c>
      <c r="AU25" s="5">
        <f>ROUND('Vendas de Veículos'!AU26*(1-'Frota Nacional 2027'!AU$21),0)</f>
        <v>0</v>
      </c>
      <c r="AV25" s="5">
        <f>ROUND('Vendas de Veículos'!AV26*(1-'Frota Nacional 2027'!AV$21),0)</f>
        <v>0</v>
      </c>
      <c r="AW25" s="5">
        <f>ROUND('Vendas de Veículos'!AW26*(1-'Frota Nacional 2027'!AW$21),0)</f>
        <v>0</v>
      </c>
      <c r="AX25" s="5">
        <f>ROUND('Vendas de Veículos'!AX26*(1-'Frota Nacional 2027'!AX$21),0)</f>
        <v>0</v>
      </c>
      <c r="AY25" s="5">
        <f>ROUND('Vendas de Veículos'!AY26*(1-'Frota Nacional 2027'!AY$21),0)</f>
        <v>0</v>
      </c>
      <c r="AZ25" s="5">
        <f>ROUND('Vendas de Veículos'!AZ26*(1-'Frota Nacional 2027'!AZ$21),0)</f>
        <v>0</v>
      </c>
      <c r="BA25" s="5">
        <f>ROUND('Vendas de Veículos'!BA26*(1-'Frota Nacional 2027'!BA$21),0)</f>
        <v>1</v>
      </c>
      <c r="BB25" s="5">
        <f>ROUND('Vendas de Veículos'!BB26*(1-'Frota Nacional 2027'!BB$21),0)</f>
        <v>0</v>
      </c>
      <c r="BC25" s="5">
        <f>ROUND('Vendas de Veículos'!BC26*(1-'Frota Nacional 2027'!BC$21),0)</f>
        <v>0</v>
      </c>
      <c r="BD25" s="5">
        <f>ROUND('Vendas de Veículos'!BD26*(1-'Frota Nacional 2027'!BD$21),0)</f>
        <v>5</v>
      </c>
      <c r="BE25" s="5">
        <f>ROUND('Vendas de Veículos'!BE26*(1-'Frota Nacional 2027'!BE$21),0)</f>
        <v>4</v>
      </c>
      <c r="BF25" s="5">
        <f>ROUND('Vendas de Veículos'!BF26*(1-'Frota Nacional 2027'!BF$21),0)</f>
        <v>6</v>
      </c>
      <c r="BG25" s="5">
        <f>ROUND('Vendas de Veículos'!BG26*(1-'Frota Nacional 2027'!BG$21),0)</f>
        <v>2</v>
      </c>
      <c r="BH25" s="5">
        <f>ROUND('Vendas de Veículos'!BH26*(1-'Frota Nacional 2027'!BH$21),0)</f>
        <v>3</v>
      </c>
      <c r="BI25" s="5">
        <f>ROUND('Vendas de Veículos'!BI26*(1-'Frota Nacional 2027'!BI$21),0)</f>
        <v>4</v>
      </c>
      <c r="BJ25" s="5">
        <f>ROUND('Vendas de Veículos'!BJ26*(1-'Frota Nacional 2027'!BJ$21),0)</f>
        <v>1</v>
      </c>
      <c r="BK25" s="5">
        <f>ROUND('Vendas de Veículos'!BK26*(1-'Frota Nacional 2027'!BK$21),0)</f>
        <v>0</v>
      </c>
      <c r="BL25" s="5">
        <f>ROUND('Vendas de Veículos'!BL26*(1-'Frota Nacional 2027'!BL$21),0)</f>
        <v>0</v>
      </c>
      <c r="BM25" s="5">
        <f>ROUND('Vendas de Veículos'!BM26*(1-'Frota Nacional 2027'!BM$21),0)</f>
        <v>1</v>
      </c>
      <c r="BN25" s="5">
        <f>ROUND('Vendas de Veículos'!BN26*(1-'Frota Nacional 2027'!BN$21),0)</f>
        <v>10</v>
      </c>
      <c r="BO25" s="5">
        <f>ROUND('Vendas de Veículos'!BO26*(1-'Frota Nacional 2027'!BO$21),0)</f>
        <v>44</v>
      </c>
      <c r="BP25" s="5">
        <f>ROUND('Vendas de Veículos'!BP26*(1-'Frota Nacional 2027'!BP$21),0)</f>
        <v>92</v>
      </c>
      <c r="BQ25" s="5">
        <f>ROUND('Vendas de Veículos'!BQ26*(1-'Frota Nacional 2027'!BQ$21),0)</f>
        <v>354</v>
      </c>
      <c r="BR25" s="5">
        <f>ROUND('Vendas de Veículos'!BR26*(1-'Frota Nacional 2027'!BR$21),0)</f>
        <v>418</v>
      </c>
      <c r="BS25" s="5">
        <f>ROUND('Vendas de Veículos'!BS26*(1-'Frota Nacional 2027'!BS$21),0)</f>
        <v>491</v>
      </c>
      <c r="BT25" s="5">
        <f>ROUND('Vendas de Veículos'!BT26*(1-'Frota Nacional 2027'!BT$21),0)</f>
        <v>578</v>
      </c>
      <c r="BU25" s="5">
        <f>ROUND('Vendas de Veículos'!BU26*(1-'Frota Nacional 2027'!BU$21),0)</f>
        <v>681</v>
      </c>
      <c r="BV25" s="5">
        <f>ROUND('Vendas de Veículos'!BV26*(1-'Frota Nacional 2027'!BV$21),0)</f>
        <v>801</v>
      </c>
    </row>
    <row r="26" spans="2:74" x14ac:dyDescent="0.35">
      <c r="B26" s="14" t="s">
        <v>20</v>
      </c>
      <c r="C26" s="14" t="s">
        <v>19</v>
      </c>
      <c r="D26" s="5">
        <f>ROUND('Vendas de Veículos'!D27*(1-'Frota Nacional 2027'!D$21),0)</f>
        <v>121</v>
      </c>
      <c r="E26" s="5">
        <f>ROUND('Vendas de Veículos'!E27*(1-'Frota Nacional 2027'!E$21),0)</f>
        <v>184</v>
      </c>
      <c r="F26" s="5">
        <f>ROUND('Vendas de Veículos'!F27*(1-'Frota Nacional 2027'!F$21),0)</f>
        <v>2</v>
      </c>
      <c r="G26" s="5">
        <f>ROUND('Vendas de Veículos'!G27*(1-'Frota Nacional 2027'!G$21),0)</f>
        <v>190</v>
      </c>
      <c r="H26" s="5">
        <f>ROUND('Vendas de Veículos'!H27*(1-'Frota Nacional 2027'!H$21),0)</f>
        <v>122</v>
      </c>
      <c r="I26" s="5">
        <f>ROUND('Vendas de Veículos'!I27*(1-'Frota Nacional 2027'!I$21),0)</f>
        <v>172</v>
      </c>
      <c r="J26" s="5">
        <f>ROUND('Vendas de Veículos'!J27*(1-'Frota Nacional 2027'!J$21),0)</f>
        <v>152</v>
      </c>
      <c r="K26" s="5">
        <f>ROUND('Vendas de Veículos'!K27*(1-'Frota Nacional 2027'!K$21),0)</f>
        <v>152</v>
      </c>
      <c r="L26" s="5">
        <f>ROUND('Vendas de Veículos'!L27*(1-'Frota Nacional 2027'!L$21),0)</f>
        <v>205</v>
      </c>
      <c r="M26" s="5">
        <f>ROUND('Vendas de Veículos'!M27*(1-'Frota Nacional 2027'!M$21),0)</f>
        <v>343</v>
      </c>
      <c r="N26" s="5">
        <f>ROUND('Vendas de Veículos'!N27*(1-'Frota Nacional 2027'!N$21),0)</f>
        <v>362</v>
      </c>
      <c r="O26" s="5">
        <f>ROUND('Vendas de Veículos'!O27*(1-'Frota Nacional 2027'!O$21),0)</f>
        <v>596</v>
      </c>
      <c r="P26" s="5">
        <f>ROUND('Vendas de Veículos'!P27*(1-'Frota Nacional 2027'!P$21),0)</f>
        <v>729</v>
      </c>
      <c r="Q26" s="5">
        <f>ROUND('Vendas de Veículos'!Q27*(1-'Frota Nacional 2027'!Q$21),0)</f>
        <v>10</v>
      </c>
      <c r="R26" s="5">
        <f>ROUND('Vendas de Veículos'!R27*(1-'Frota Nacional 2027'!R$21),0)</f>
        <v>1121</v>
      </c>
      <c r="S26" s="5">
        <f>ROUND('Vendas de Veículos'!S27*(1-'Frota Nacional 2027'!S$21),0)</f>
        <v>1711</v>
      </c>
      <c r="T26" s="5">
        <f>ROUND('Vendas de Veículos'!T27*(1-'Frota Nacional 2027'!T$21),0)</f>
        <v>239</v>
      </c>
      <c r="U26" s="5">
        <f>ROUND('Vendas de Veículos'!U27*(1-'Frota Nacional 2027'!U$21),0)</f>
        <v>2813</v>
      </c>
      <c r="V26" s="5">
        <f>ROUND('Vendas de Veículos'!V27*(1-'Frota Nacional 2027'!V$21),0)</f>
        <v>3908</v>
      </c>
      <c r="W26" s="5">
        <f>ROUND('Vendas de Veículos'!W27*(1-'Frota Nacional 2027'!W$21),0)</f>
        <v>5312</v>
      </c>
      <c r="X26" s="5">
        <f>ROUND('Vendas de Veículos'!X27*(1-'Frota Nacional 2027'!X$21),0)</f>
        <v>7664</v>
      </c>
      <c r="Y26" s="5">
        <f>ROUND('Vendas de Veículos'!Y27*(1-'Frota Nacional 2027'!Y$21),0)</f>
        <v>7406</v>
      </c>
      <c r="Z26" s="5">
        <f>ROUND('Vendas de Veículos'!Z27*(1-'Frota Nacional 2027'!Z$21),0)</f>
        <v>7979</v>
      </c>
      <c r="AA26" s="5">
        <f>ROUND('Vendas de Veículos'!AA27*(1-'Frota Nacional 2027'!AA$21),0)</f>
        <v>912</v>
      </c>
      <c r="AB26" s="5">
        <f>ROUND('Vendas de Veículos'!AB27*(1-'Frota Nacional 2027'!AB$21),0)</f>
        <v>6684</v>
      </c>
      <c r="AC26" s="5">
        <f>ROUND('Vendas de Veículos'!AC27*(1-'Frota Nacional 2027'!AC$21),0)</f>
        <v>5333</v>
      </c>
      <c r="AD26" s="5">
        <f>ROUND('Vendas de Veículos'!AD27*(1-'Frota Nacional 2027'!AD$21),0)</f>
        <v>4660</v>
      </c>
      <c r="AE26" s="5">
        <f>ROUND('Vendas de Veículos'!AE27*(1-'Frota Nacional 2027'!AE$21),0)</f>
        <v>6294</v>
      </c>
      <c r="AF26" s="5">
        <f>ROUND('Vendas de Veículos'!AF27*(1-'Frota Nacional 2027'!AF$21),0)</f>
        <v>9139</v>
      </c>
      <c r="AG26" s="5">
        <f>ROUND('Vendas de Veículos'!AG27*(1-'Frota Nacional 2027'!AG$21),0)</f>
        <v>12957</v>
      </c>
      <c r="AH26" s="5">
        <f>ROUND('Vendas de Veículos'!AH27*(1-'Frota Nacional 2027'!AH$21),0)</f>
        <v>11158</v>
      </c>
      <c r="AI26" s="5">
        <f>ROUND('Vendas de Veículos'!AI27*(1-'Frota Nacional 2027'!AI$21),0)</f>
        <v>11864</v>
      </c>
      <c r="AJ26" s="5">
        <f>ROUND('Vendas de Veículos'!AJ27*(1-'Frota Nacional 2027'!AJ$21),0)</f>
        <v>11269</v>
      </c>
      <c r="AK26" s="5">
        <f>ROUND('Vendas de Veículos'!AK27*(1-'Frota Nacional 2027'!AK$21),0)</f>
        <v>10439</v>
      </c>
      <c r="AL26" s="5">
        <f>ROUND('Vendas de Veículos'!AL27*(1-'Frota Nacional 2027'!AL$21),0)</f>
        <v>11315</v>
      </c>
      <c r="AM26" s="5">
        <f>ROUND('Vendas de Veículos'!AM27*(1-'Frota Nacional 2027'!AM$21),0)</f>
        <v>7557</v>
      </c>
      <c r="AN26" s="5">
        <f>ROUND('Vendas de Veículos'!AN27*(1-'Frota Nacional 2027'!AN$21),0)</f>
        <v>12189</v>
      </c>
      <c r="AO26" s="5">
        <f>ROUND('Vendas de Veículos'!AO27*(1-'Frota Nacional 2027'!AO$21),0)</f>
        <v>17909</v>
      </c>
      <c r="AP26" s="5">
        <f>ROUND('Vendas de Veículos'!AP27*(1-'Frota Nacional 2027'!AP$21),0)</f>
        <v>21594</v>
      </c>
      <c r="AQ26" s="5">
        <f>ROUND('Vendas de Veículos'!AQ27*(1-'Frota Nacional 2027'!AQ$21),0)</f>
        <v>16619</v>
      </c>
      <c r="AR26" s="5">
        <f>ROUND('Vendas de Veículos'!AR27*(1-'Frota Nacional 2027'!AR$21),0)</f>
        <v>23201</v>
      </c>
      <c r="AS26" s="5">
        <f>ROUND('Vendas de Veículos'!AS27*(1-'Frota Nacional 2027'!AS$21),0)</f>
        <v>23823</v>
      </c>
      <c r="AT26" s="5">
        <f>ROUND('Vendas de Veículos'!AT27*(1-'Frota Nacional 2027'!AT$21),0)</f>
        <v>24401</v>
      </c>
      <c r="AU26" s="5">
        <f>ROUND('Vendas de Veículos'!AU27*(1-'Frota Nacional 2027'!AU$21),0)</f>
        <v>35425</v>
      </c>
      <c r="AV26" s="5">
        <f>ROUND('Vendas de Veículos'!AV27*(1-'Frota Nacional 2027'!AV$21),0)</f>
        <v>40039</v>
      </c>
      <c r="AW26" s="5">
        <f>ROUND('Vendas de Veículos'!AW27*(1-'Frota Nacional 2027'!AW$21),0)</f>
        <v>38370</v>
      </c>
      <c r="AX26" s="5">
        <f>ROUND('Vendas de Veículos'!AX27*(1-'Frota Nacional 2027'!AX$21),0)</f>
        <v>41558</v>
      </c>
      <c r="AY26" s="5">
        <f>ROUND('Vendas de Veículos'!AY27*(1-'Frota Nacional 2027'!AY$21),0)</f>
        <v>55137</v>
      </c>
      <c r="AZ26" s="5">
        <f>ROUND('Vendas de Veículos'!AZ27*(1-'Frota Nacional 2027'!AZ$21),0)</f>
        <v>53777</v>
      </c>
      <c r="BA26" s="5">
        <f>ROUND('Vendas de Veículos'!BA27*(1-'Frota Nacional 2027'!BA$21),0)</f>
        <v>5385</v>
      </c>
      <c r="BB26" s="5">
        <f>ROUND('Vendas de Veículos'!BB27*(1-'Frota Nacional 2027'!BB$21),0)</f>
        <v>73024</v>
      </c>
      <c r="BC26" s="5">
        <f>ROUND('Vendas de Veículos'!BC27*(1-'Frota Nacional 2027'!BC$21),0)</f>
        <v>94366</v>
      </c>
      <c r="BD26" s="5">
        <f>ROUND('Vendas de Veículos'!BD27*(1-'Frota Nacional 2027'!BD$21),0)</f>
        <v>88002</v>
      </c>
      <c r="BE26" s="5">
        <f>ROUND('Vendas de Veículos'!BE27*(1-'Frota Nacional 2027'!BE$21),0)</f>
        <v>130794</v>
      </c>
      <c r="BF26" s="5">
        <f>ROUND('Vendas de Veículos'!BF27*(1-'Frota Nacional 2027'!BF$21),0)</f>
        <v>147892</v>
      </c>
      <c r="BG26" s="5">
        <f>ROUND('Vendas de Veículos'!BG27*(1-'Frota Nacional 2027'!BG$21),0)</f>
        <v>122417</v>
      </c>
      <c r="BH26" s="5">
        <f>ROUND('Vendas de Veículos'!BH27*(1-'Frota Nacional 2027'!BH$21),0)</f>
        <v>139326</v>
      </c>
      <c r="BI26" s="5">
        <f>ROUND('Vendas de Veículos'!BI27*(1-'Frota Nacional 2027'!BI$21),0)</f>
        <v>126183</v>
      </c>
      <c r="BJ26" s="5">
        <f>ROUND('Vendas de Veículos'!BJ27*(1-'Frota Nacional 2027'!BJ$21),0)</f>
        <v>67176</v>
      </c>
      <c r="BK26" s="5">
        <f>ROUND('Vendas de Veículos'!BK27*(1-'Frota Nacional 2027'!BK$21),0)</f>
        <v>48127</v>
      </c>
      <c r="BL26" s="5">
        <f>ROUND('Vendas de Veículos'!BL27*(1-'Frota Nacional 2027'!BL$21),0)</f>
        <v>50063</v>
      </c>
      <c r="BM26" s="5">
        <f>ROUND('Vendas de Veículos'!BM27*(1-'Frota Nacional 2027'!BM$21),0)</f>
        <v>73980</v>
      </c>
      <c r="BN26" s="5">
        <f>ROUND('Vendas de Veículos'!BN27*(1-'Frota Nacional 2027'!BN$21),0)</f>
        <v>99375</v>
      </c>
      <c r="BO26" s="5">
        <f>ROUND('Vendas de Veículos'!BO27*(1-'Frota Nacional 2027'!BO$21),0)</f>
        <v>88445</v>
      </c>
      <c r="BP26" s="5">
        <f>ROUND('Vendas de Veículos'!BP27*(1-'Frota Nacional 2027'!BP$21),0)</f>
        <v>127184</v>
      </c>
      <c r="BQ26" s="5">
        <f>ROUND('Vendas de Veículos'!BQ27*(1-'Frota Nacional 2027'!BQ$21),0)</f>
        <v>124850</v>
      </c>
      <c r="BR26" s="5">
        <f>ROUND('Vendas de Veículos'!BR27*(1-'Frota Nacional 2027'!BR$21),0)</f>
        <v>125761</v>
      </c>
      <c r="BS26" s="5">
        <f>ROUND('Vendas de Veículos'!BS27*(1-'Frota Nacional 2027'!BS$21),0)</f>
        <v>126242</v>
      </c>
      <c r="BT26" s="5">
        <f>ROUND('Vendas de Veículos'!BT27*(1-'Frota Nacional 2027'!BT$21),0)</f>
        <v>126642</v>
      </c>
      <c r="BU26" s="5">
        <f>ROUND('Vendas de Veículos'!BU27*(1-'Frota Nacional 2027'!BU$21),0)</f>
        <v>126982</v>
      </c>
      <c r="BV26" s="5">
        <f>ROUND('Vendas de Veículos'!BV27*(1-'Frota Nacional 2027'!BV$21),0)</f>
        <v>127135</v>
      </c>
    </row>
    <row r="27" spans="2:74" x14ac:dyDescent="0.35">
      <c r="B27" s="15" t="s">
        <v>22</v>
      </c>
      <c r="C27" s="15" t="s">
        <v>10</v>
      </c>
      <c r="D27" s="10">
        <f>ROUND('Vendas de Veículos'!D29*(1-'Frota Nacional 2027'!D$21),0)</f>
        <v>0</v>
      </c>
      <c r="E27" s="10">
        <f>ROUND('Vendas de Veículos'!E29*(1-'Frota Nacional 2027'!E$21),0)</f>
        <v>0</v>
      </c>
      <c r="F27" s="10">
        <f>ROUND('Vendas de Veículos'!F29*(1-'Frota Nacional 2027'!F$21),0)</f>
        <v>6</v>
      </c>
      <c r="G27" s="10">
        <f>ROUND('Vendas de Veículos'!G29*(1-'Frota Nacional 2027'!G$21),0)</f>
        <v>10</v>
      </c>
      <c r="H27" s="10">
        <f>ROUND('Vendas de Veículos'!H29*(1-'Frota Nacional 2027'!H$21),0)</f>
        <v>4</v>
      </c>
      <c r="I27" s="10">
        <f>ROUND('Vendas de Veículos'!I29*(1-'Frota Nacional 2027'!I$21),0)</f>
        <v>4</v>
      </c>
      <c r="J27" s="10">
        <f>ROUND('Vendas de Veículos'!J29*(1-'Frota Nacional 2027'!J$21),0)</f>
        <v>3</v>
      </c>
      <c r="K27" s="10">
        <f>ROUND('Vendas de Veículos'!K29*(1-'Frota Nacional 2027'!K$21),0)</f>
        <v>2</v>
      </c>
      <c r="L27" s="10">
        <f>ROUND('Vendas de Veículos'!L29*(1-'Frota Nacional 2027'!L$21),0)</f>
        <v>1</v>
      </c>
      <c r="M27" s="10">
        <f>ROUND('Vendas de Veículos'!M29*(1-'Frota Nacional 2027'!M$21),0)</f>
        <v>1</v>
      </c>
      <c r="N27" s="10">
        <f>ROUND('Vendas de Veículos'!N29*(1-'Frota Nacional 2027'!N$21),0)</f>
        <v>1</v>
      </c>
      <c r="O27" s="10">
        <f>ROUND('Vendas de Veículos'!O29*(1-'Frota Nacional 2027'!O$21),0)</f>
        <v>0</v>
      </c>
      <c r="P27" s="10">
        <f>ROUND('Vendas de Veículos'!P29*(1-'Frota Nacional 2027'!P$21),0)</f>
        <v>0</v>
      </c>
      <c r="Q27" s="10">
        <f>ROUND('Vendas de Veículos'!Q29*(1-'Frota Nacional 2027'!Q$21),0)</f>
        <v>1</v>
      </c>
      <c r="R27" s="10">
        <f>ROUND('Vendas de Veículos'!R29*(1-'Frota Nacional 2027'!R$21),0)</f>
        <v>2</v>
      </c>
      <c r="S27" s="10">
        <f>ROUND('Vendas de Veículos'!S29*(1-'Frota Nacional 2027'!S$21),0)</f>
        <v>1</v>
      </c>
      <c r="T27" s="10">
        <f>ROUND('Vendas de Veículos'!T29*(1-'Frota Nacional 2027'!T$21),0)</f>
        <v>4</v>
      </c>
      <c r="U27" s="10">
        <f>ROUND('Vendas de Veículos'!U29*(1-'Frota Nacional 2027'!U$21),0)</f>
        <v>6</v>
      </c>
      <c r="V27" s="10">
        <f>ROUND('Vendas de Veículos'!V29*(1-'Frota Nacional 2027'!V$21),0)</f>
        <v>11</v>
      </c>
      <c r="W27" s="10">
        <f>ROUND('Vendas de Veículos'!W29*(1-'Frota Nacional 2027'!W$21),0)</f>
        <v>1</v>
      </c>
      <c r="X27" s="10">
        <f>ROUND('Vendas de Veículos'!X29*(1-'Frota Nacional 2027'!X$21),0)</f>
        <v>2</v>
      </c>
      <c r="Y27" s="10">
        <f>ROUND('Vendas de Veículos'!Y29*(1-'Frota Nacional 2027'!Y$21),0)</f>
        <v>0</v>
      </c>
      <c r="Z27" s="10">
        <f>ROUND('Vendas de Veículos'!Z29*(1-'Frota Nacional 2027'!Z$21),0)</f>
        <v>1</v>
      </c>
      <c r="AA27" s="10">
        <f>ROUND('Vendas de Veículos'!AA29*(1-'Frota Nacional 2027'!AA$21),0)</f>
        <v>0</v>
      </c>
      <c r="AB27" s="10">
        <f>ROUND('Vendas de Veículos'!AB29*(1-'Frota Nacional 2027'!AB$21),0)</f>
        <v>0</v>
      </c>
      <c r="AC27" s="10">
        <f>ROUND('Vendas de Veículos'!AC29*(1-'Frota Nacional 2027'!AC$21),0)</f>
        <v>0</v>
      </c>
      <c r="AD27" s="10">
        <f>ROUND('Vendas de Veículos'!AD29*(1-'Frota Nacional 2027'!AD$21),0)</f>
        <v>0</v>
      </c>
      <c r="AE27" s="10">
        <f>ROUND('Vendas de Veículos'!AE29*(1-'Frota Nacional 2027'!AE$21),0)</f>
        <v>0</v>
      </c>
      <c r="AF27" s="10">
        <f>ROUND('Vendas de Veículos'!AF29*(1-'Frota Nacional 2027'!AF$21),0)</f>
        <v>0</v>
      </c>
      <c r="AG27" s="10">
        <f>ROUND('Vendas de Veículos'!AG29*(1-'Frota Nacional 2027'!AG$21),0)</f>
        <v>0</v>
      </c>
      <c r="AH27" s="10">
        <f>ROUND('Vendas de Veículos'!AH29*(1-'Frota Nacional 2027'!AH$21),0)</f>
        <v>0</v>
      </c>
      <c r="AI27" s="10">
        <f>ROUND('Vendas de Veículos'!AI29*(1-'Frota Nacional 2027'!AI$21),0)</f>
        <v>0</v>
      </c>
      <c r="AJ27" s="10">
        <f>ROUND('Vendas de Veículos'!AJ29*(1-'Frota Nacional 2027'!AJ$21),0)</f>
        <v>0</v>
      </c>
      <c r="AK27" s="10">
        <f>ROUND('Vendas de Veículos'!AK29*(1-'Frota Nacional 2027'!AK$21),0)</f>
        <v>0</v>
      </c>
      <c r="AL27" s="10">
        <f>ROUND('Vendas de Veículos'!AL29*(1-'Frota Nacional 2027'!AL$21),0)</f>
        <v>0</v>
      </c>
      <c r="AM27" s="10">
        <f>ROUND('Vendas de Veículos'!AM29*(1-'Frota Nacional 2027'!AM$21),0)</f>
        <v>0</v>
      </c>
      <c r="AN27" s="10">
        <f>ROUND('Vendas de Veículos'!AN29*(1-'Frota Nacional 2027'!AN$21),0)</f>
        <v>0</v>
      </c>
      <c r="AO27" s="10">
        <f>ROUND('Vendas de Veículos'!AO29*(1-'Frota Nacional 2027'!AO$21),0)</f>
        <v>0</v>
      </c>
      <c r="AP27" s="10">
        <f>ROUND('Vendas de Veículos'!AP29*(1-'Frota Nacional 2027'!AP$21),0)</f>
        <v>0</v>
      </c>
      <c r="AQ27" s="10">
        <f>ROUND('Vendas de Veículos'!AQ29*(1-'Frota Nacional 2027'!AQ$21),0)</f>
        <v>0</v>
      </c>
      <c r="AR27" s="10">
        <f>ROUND('Vendas de Veículos'!AR29*(1-'Frota Nacional 2027'!AR$21),0)</f>
        <v>0</v>
      </c>
      <c r="AS27" s="10">
        <f>ROUND('Vendas de Veículos'!AS29*(1-'Frota Nacional 2027'!AS$21),0)</f>
        <v>0</v>
      </c>
      <c r="AT27" s="10">
        <f>ROUND('Vendas de Veículos'!AT29*(1-'Frota Nacional 2027'!AT$21),0)</f>
        <v>0</v>
      </c>
      <c r="AU27" s="10">
        <f>ROUND('Vendas de Veículos'!AU29*(1-'Frota Nacional 2027'!AU$21),0)</f>
        <v>0</v>
      </c>
      <c r="AV27" s="10">
        <f>ROUND('Vendas de Veículos'!AV29*(1-'Frota Nacional 2027'!AV$21),0)</f>
        <v>0</v>
      </c>
      <c r="AW27" s="10">
        <f>ROUND('Vendas de Veículos'!AW29*(1-'Frota Nacional 2027'!AW$21),0)</f>
        <v>0</v>
      </c>
      <c r="AX27" s="10">
        <f>ROUND('Vendas de Veículos'!AX29*(1-'Frota Nacional 2027'!AX$21),0)</f>
        <v>0</v>
      </c>
      <c r="AY27" s="10">
        <f>ROUND('Vendas de Veículos'!AY29*(1-'Frota Nacional 2027'!AY$21),0)</f>
        <v>0</v>
      </c>
      <c r="AZ27" s="10">
        <f>ROUND('Vendas de Veículos'!AZ29*(1-'Frota Nacional 2027'!AZ$21),0)</f>
        <v>0</v>
      </c>
      <c r="BA27" s="10">
        <f>ROUND('Vendas de Veículos'!BA29*(1-'Frota Nacional 2027'!BA$21),0)</f>
        <v>0</v>
      </c>
      <c r="BB27" s="10">
        <f>ROUND('Vendas de Veículos'!BB29*(1-'Frota Nacional 2027'!BB$21),0)</f>
        <v>0</v>
      </c>
      <c r="BC27" s="10">
        <f>ROUND('Vendas de Veículos'!BC29*(1-'Frota Nacional 2027'!BC$21),0)</f>
        <v>0</v>
      </c>
      <c r="BD27" s="10">
        <f>ROUND('Vendas de Veículos'!BD29*(1-'Frota Nacional 2027'!BD$21),0)</f>
        <v>0</v>
      </c>
      <c r="BE27" s="10">
        <f>ROUND('Vendas de Veículos'!BE29*(1-'Frota Nacional 2027'!BE$21),0)</f>
        <v>0</v>
      </c>
      <c r="BF27" s="10">
        <f>ROUND('Vendas de Veículos'!BF29*(1-'Frota Nacional 2027'!BF$21),0)</f>
        <v>0</v>
      </c>
      <c r="BG27" s="10">
        <f>ROUND('Vendas de Veículos'!BG29*(1-'Frota Nacional 2027'!BG$21),0)</f>
        <v>0</v>
      </c>
      <c r="BH27" s="10">
        <f>ROUND('Vendas de Veículos'!BH29*(1-'Frota Nacional 2027'!BH$21),0)</f>
        <v>0</v>
      </c>
      <c r="BI27" s="10">
        <f>ROUND('Vendas de Veículos'!BI29*(1-'Frota Nacional 2027'!BI$21),0)</f>
        <v>0</v>
      </c>
      <c r="BJ27" s="10">
        <f>ROUND('Vendas de Veículos'!BJ29*(1-'Frota Nacional 2027'!BJ$21),0)</f>
        <v>0</v>
      </c>
      <c r="BK27" s="10">
        <f>ROUND('Vendas de Veículos'!BK29*(1-'Frota Nacional 2027'!BK$21),0)</f>
        <v>0</v>
      </c>
      <c r="BL27" s="10">
        <f>ROUND('Vendas de Veículos'!BL29*(1-'Frota Nacional 2027'!BL$21),0)</f>
        <v>1</v>
      </c>
      <c r="BM27" s="10">
        <f>ROUND('Vendas de Veículos'!BM29*(1-'Frota Nacional 2027'!BM$21),0)</f>
        <v>3</v>
      </c>
      <c r="BN27" s="10">
        <f>ROUND('Vendas de Veículos'!BN29*(1-'Frota Nacional 2027'!BN$21),0)</f>
        <v>0</v>
      </c>
      <c r="BO27" s="10">
        <f>ROUND('Vendas de Veículos'!BO29*(1-'Frota Nacional 2027'!BO$21),0)</f>
        <v>1</v>
      </c>
      <c r="BP27" s="10">
        <f>ROUND('Vendas de Veículos'!BP29*(1-'Frota Nacional 2027'!BP$21),0)</f>
        <v>0</v>
      </c>
      <c r="BQ27" s="10">
        <f>ROUND('Vendas de Veículos'!BQ29*(1-'Frota Nacional 2027'!BQ$21),0)</f>
        <v>0</v>
      </c>
      <c r="BR27" s="10">
        <f>ROUND('Vendas de Veículos'!BR29*(1-'Frota Nacional 2027'!BR$21),0)</f>
        <v>1</v>
      </c>
      <c r="BS27" s="10">
        <f>ROUND('Vendas de Veículos'!BS29*(1-'Frota Nacional 2027'!BS$21),0)</f>
        <v>1</v>
      </c>
      <c r="BT27" s="10">
        <f>ROUND('Vendas de Veículos'!BT29*(1-'Frota Nacional 2027'!BT$21),0)</f>
        <v>1</v>
      </c>
      <c r="BU27" s="10">
        <f>ROUND('Vendas de Veículos'!BU29*(1-'Frota Nacional 2027'!BU$21),0)</f>
        <v>1</v>
      </c>
      <c r="BV27" s="10">
        <f>ROUND('Vendas de Veículos'!BV29*(1-'Frota Nacional 2027'!BV$21),0)</f>
        <v>1</v>
      </c>
    </row>
    <row r="28" spans="2:74" x14ac:dyDescent="0.35">
      <c r="B28" s="15" t="s">
        <v>22</v>
      </c>
      <c r="C28" s="15" t="s">
        <v>12</v>
      </c>
      <c r="D28" s="11">
        <f>ROUND('Vendas de Veículos'!D30*(1-'Frota Nacional 2027'!D$21),0)</f>
        <v>0</v>
      </c>
      <c r="E28" s="11">
        <f>ROUND('Vendas de Veículos'!E30*(1-'Frota Nacional 2027'!E$21),0)</f>
        <v>0</v>
      </c>
      <c r="F28" s="11">
        <f>ROUND('Vendas de Veículos'!F30*(1-'Frota Nacional 2027'!F$21),0)</f>
        <v>0</v>
      </c>
      <c r="G28" s="11">
        <f>ROUND('Vendas de Veículos'!G30*(1-'Frota Nacional 2027'!G$21),0)</f>
        <v>0</v>
      </c>
      <c r="H28" s="11">
        <f>ROUND('Vendas de Veículos'!H30*(1-'Frota Nacional 2027'!H$21),0)</f>
        <v>0</v>
      </c>
      <c r="I28" s="11">
        <f>ROUND('Vendas de Veículos'!I30*(1-'Frota Nacional 2027'!I$21),0)</f>
        <v>0</v>
      </c>
      <c r="J28" s="11">
        <f>ROUND('Vendas de Veículos'!J30*(1-'Frota Nacional 2027'!J$21),0)</f>
        <v>0</v>
      </c>
      <c r="K28" s="11">
        <f>ROUND('Vendas de Veículos'!K30*(1-'Frota Nacional 2027'!K$21),0)</f>
        <v>0</v>
      </c>
      <c r="L28" s="11">
        <f>ROUND('Vendas de Veículos'!L30*(1-'Frota Nacional 2027'!L$21),0)</f>
        <v>0</v>
      </c>
      <c r="M28" s="11">
        <f>ROUND('Vendas de Veículos'!M30*(1-'Frota Nacional 2027'!M$21),0)</f>
        <v>0</v>
      </c>
      <c r="N28" s="11">
        <f>ROUND('Vendas de Veículos'!N30*(1-'Frota Nacional 2027'!N$21),0)</f>
        <v>0</v>
      </c>
      <c r="O28" s="11">
        <f>ROUND('Vendas de Veículos'!O30*(1-'Frota Nacional 2027'!O$21),0)</f>
        <v>0</v>
      </c>
      <c r="P28" s="11">
        <f>ROUND('Vendas de Veículos'!P30*(1-'Frota Nacional 2027'!P$21),0)</f>
        <v>0</v>
      </c>
      <c r="Q28" s="11">
        <f>ROUND('Vendas de Veículos'!Q30*(1-'Frota Nacional 2027'!Q$21),0)</f>
        <v>0</v>
      </c>
      <c r="R28" s="11">
        <f>ROUND('Vendas de Veículos'!R30*(1-'Frota Nacional 2027'!R$21),0)</f>
        <v>0</v>
      </c>
      <c r="S28" s="11">
        <f>ROUND('Vendas de Veículos'!S30*(1-'Frota Nacional 2027'!S$21),0)</f>
        <v>0</v>
      </c>
      <c r="T28" s="11">
        <f>ROUND('Vendas de Veículos'!T30*(1-'Frota Nacional 2027'!T$21),0)</f>
        <v>0</v>
      </c>
      <c r="U28" s="11">
        <f>ROUND('Vendas de Veículos'!U30*(1-'Frota Nacional 2027'!U$21),0)</f>
        <v>0</v>
      </c>
      <c r="V28" s="11">
        <f>ROUND('Vendas de Veículos'!V30*(1-'Frota Nacional 2027'!V$21),0)</f>
        <v>0</v>
      </c>
      <c r="W28" s="11">
        <f>ROUND('Vendas de Veículos'!W30*(1-'Frota Nacional 2027'!W$21),0)</f>
        <v>0</v>
      </c>
      <c r="X28" s="11">
        <f>ROUND('Vendas de Veículos'!X30*(1-'Frota Nacional 2027'!X$21),0)</f>
        <v>0</v>
      </c>
      <c r="Y28" s="11">
        <f>ROUND('Vendas de Veículos'!Y30*(1-'Frota Nacional 2027'!Y$21),0)</f>
        <v>0</v>
      </c>
      <c r="Z28" s="11">
        <f>ROUND('Vendas de Veículos'!Z30*(1-'Frota Nacional 2027'!Z$21),0)</f>
        <v>0</v>
      </c>
      <c r="AA28" s="11">
        <f>ROUND('Vendas de Veículos'!AA30*(1-'Frota Nacional 2027'!AA$21),0)</f>
        <v>0</v>
      </c>
      <c r="AB28" s="11">
        <f>ROUND('Vendas de Veículos'!AB30*(1-'Frota Nacional 2027'!AB$21),0)</f>
        <v>1</v>
      </c>
      <c r="AC28" s="11">
        <f>ROUND('Vendas de Veículos'!AC30*(1-'Frota Nacional 2027'!AC$21),0)</f>
        <v>0</v>
      </c>
      <c r="AD28" s="11">
        <f>ROUND('Vendas de Veículos'!AD30*(1-'Frota Nacional 2027'!AD$21),0)</f>
        <v>0</v>
      </c>
      <c r="AE28" s="11">
        <f>ROUND('Vendas de Veículos'!AE30*(1-'Frota Nacional 2027'!AE$21),0)</f>
        <v>2</v>
      </c>
      <c r="AF28" s="11">
        <f>ROUND('Vendas de Veículos'!AF30*(1-'Frota Nacional 2027'!AF$21),0)</f>
        <v>0</v>
      </c>
      <c r="AG28" s="11">
        <f>ROUND('Vendas de Veículos'!AG30*(1-'Frota Nacional 2027'!AG$21),0)</f>
        <v>0</v>
      </c>
      <c r="AH28" s="11">
        <f>ROUND('Vendas de Veículos'!AH30*(1-'Frota Nacional 2027'!AH$21),0)</f>
        <v>0</v>
      </c>
      <c r="AI28" s="11">
        <f>ROUND('Vendas de Veículos'!AI30*(1-'Frota Nacional 2027'!AI$21),0)</f>
        <v>0</v>
      </c>
      <c r="AJ28" s="11">
        <f>ROUND('Vendas de Veículos'!AJ30*(1-'Frota Nacional 2027'!AJ$21),0)</f>
        <v>0</v>
      </c>
      <c r="AK28" s="11">
        <f>ROUND('Vendas de Veículos'!AK30*(1-'Frota Nacional 2027'!AK$21),0)</f>
        <v>0</v>
      </c>
      <c r="AL28" s="11">
        <f>ROUND('Vendas de Veículos'!AL30*(1-'Frota Nacional 2027'!AL$21),0)</f>
        <v>0</v>
      </c>
      <c r="AM28" s="11">
        <f>ROUND('Vendas de Veículos'!AM30*(1-'Frota Nacional 2027'!AM$21),0)</f>
        <v>0</v>
      </c>
      <c r="AN28" s="11">
        <f>ROUND('Vendas de Veículos'!AN30*(1-'Frota Nacional 2027'!AN$21),0)</f>
        <v>0</v>
      </c>
      <c r="AO28" s="11">
        <f>ROUND('Vendas de Veículos'!AO30*(1-'Frota Nacional 2027'!AO$21),0)</f>
        <v>0</v>
      </c>
      <c r="AP28" s="11">
        <f>ROUND('Vendas de Veículos'!AP30*(1-'Frota Nacional 2027'!AP$21),0)</f>
        <v>0</v>
      </c>
      <c r="AQ28" s="11">
        <f>ROUND('Vendas de Veículos'!AQ30*(1-'Frota Nacional 2027'!AQ$21),0)</f>
        <v>0</v>
      </c>
      <c r="AR28" s="11">
        <f>ROUND('Vendas de Veículos'!AR30*(1-'Frota Nacional 2027'!AR$21),0)</f>
        <v>0</v>
      </c>
      <c r="AS28" s="11">
        <f>ROUND('Vendas de Veículos'!AS30*(1-'Frota Nacional 2027'!AS$21),0)</f>
        <v>0</v>
      </c>
      <c r="AT28" s="11">
        <f>ROUND('Vendas de Veículos'!AT30*(1-'Frota Nacional 2027'!AT$21),0)</f>
        <v>0</v>
      </c>
      <c r="AU28" s="11">
        <f>ROUND('Vendas de Veículos'!AU30*(1-'Frota Nacional 2027'!AU$21),0)</f>
        <v>0</v>
      </c>
      <c r="AV28" s="11">
        <f>ROUND('Vendas de Veículos'!AV30*(1-'Frota Nacional 2027'!AV$21),0)</f>
        <v>0</v>
      </c>
      <c r="AW28" s="11">
        <f>ROUND('Vendas de Veículos'!AW30*(1-'Frota Nacional 2027'!AW$21),0)</f>
        <v>0</v>
      </c>
      <c r="AX28" s="11">
        <f>ROUND('Vendas de Veículos'!AX30*(1-'Frota Nacional 2027'!AX$21),0)</f>
        <v>0</v>
      </c>
      <c r="AY28" s="11">
        <f>ROUND('Vendas de Veículos'!AY30*(1-'Frota Nacional 2027'!AY$21),0)</f>
        <v>0</v>
      </c>
      <c r="AZ28" s="11">
        <f>ROUND('Vendas de Veículos'!AZ30*(1-'Frota Nacional 2027'!AZ$21),0)</f>
        <v>0</v>
      </c>
      <c r="BA28" s="11">
        <f>ROUND('Vendas de Veículos'!BA30*(1-'Frota Nacional 2027'!BA$21),0)</f>
        <v>0</v>
      </c>
      <c r="BB28" s="11">
        <f>ROUND('Vendas de Veículos'!BB30*(1-'Frota Nacional 2027'!BB$21),0)</f>
        <v>0</v>
      </c>
      <c r="BC28" s="11">
        <f>ROUND('Vendas de Veículos'!BC30*(1-'Frota Nacional 2027'!BC$21),0)</f>
        <v>0</v>
      </c>
      <c r="BD28" s="11">
        <f>ROUND('Vendas de Veículos'!BD30*(1-'Frota Nacional 2027'!BD$21),0)</f>
        <v>0</v>
      </c>
      <c r="BE28" s="11">
        <f>ROUND('Vendas de Veículos'!BE30*(1-'Frota Nacional 2027'!BE$21),0)</f>
        <v>0</v>
      </c>
      <c r="BF28" s="11">
        <f>ROUND('Vendas de Veículos'!BF30*(1-'Frota Nacional 2027'!BF$21),0)</f>
        <v>0</v>
      </c>
      <c r="BG28" s="11">
        <f>ROUND('Vendas de Veículos'!BG30*(1-'Frota Nacional 2027'!BG$21),0)</f>
        <v>0</v>
      </c>
      <c r="BH28" s="11">
        <f>ROUND('Vendas de Veículos'!BH30*(1-'Frota Nacional 2027'!BH$21),0)</f>
        <v>0</v>
      </c>
      <c r="BI28" s="11">
        <f>ROUND('Vendas de Veículos'!BI30*(1-'Frota Nacional 2027'!BI$21),0)</f>
        <v>0</v>
      </c>
      <c r="BJ28" s="11">
        <f>ROUND('Vendas de Veículos'!BJ30*(1-'Frota Nacional 2027'!BJ$21),0)</f>
        <v>0</v>
      </c>
      <c r="BK28" s="11">
        <f>ROUND('Vendas de Veículos'!BK30*(1-'Frota Nacional 2027'!BK$21),0)</f>
        <v>0</v>
      </c>
      <c r="BL28" s="11">
        <f>ROUND('Vendas de Veículos'!BL30*(1-'Frota Nacional 2027'!BL$21),0)</f>
        <v>0</v>
      </c>
      <c r="BM28" s="11">
        <f>ROUND('Vendas de Veículos'!BM30*(1-'Frota Nacional 2027'!BM$21),0)</f>
        <v>0</v>
      </c>
      <c r="BN28" s="11">
        <f>ROUND('Vendas de Veículos'!BN30*(1-'Frota Nacional 2027'!BN$21),0)</f>
        <v>0</v>
      </c>
      <c r="BO28" s="11">
        <f>ROUND('Vendas de Veículos'!BO30*(1-'Frota Nacional 2027'!BO$21),0)</f>
        <v>0</v>
      </c>
      <c r="BP28" s="11">
        <f>ROUND('Vendas de Veículos'!BP30*(1-'Frota Nacional 2027'!BP$21),0)</f>
        <v>0</v>
      </c>
      <c r="BQ28" s="11">
        <f>ROUND('Vendas de Veículos'!BQ30*(1-'Frota Nacional 2027'!BQ$21),0)</f>
        <v>0</v>
      </c>
      <c r="BR28" s="11">
        <f>ROUND('Vendas de Veículos'!BR30*(1-'Frota Nacional 2027'!BR$21),0)</f>
        <v>0</v>
      </c>
      <c r="BS28" s="11">
        <f>ROUND('Vendas de Veículos'!BS30*(1-'Frota Nacional 2027'!BS$21),0)</f>
        <v>0</v>
      </c>
      <c r="BT28" s="11">
        <f>ROUND('Vendas de Veículos'!BT30*(1-'Frota Nacional 2027'!BT$21),0)</f>
        <v>0</v>
      </c>
      <c r="BU28" s="11">
        <f>ROUND('Vendas de Veículos'!BU30*(1-'Frota Nacional 2027'!BU$21),0)</f>
        <v>0</v>
      </c>
      <c r="BV28" s="11">
        <f>ROUND('Vendas de Veículos'!BV30*(1-'Frota Nacional 2027'!BV$21),0)</f>
        <v>0</v>
      </c>
    </row>
    <row r="29" spans="2:74" x14ac:dyDescent="0.35">
      <c r="B29" s="15" t="s">
        <v>22</v>
      </c>
      <c r="C29" s="15" t="s">
        <v>14</v>
      </c>
      <c r="D29" s="10">
        <f>ROUND('Vendas de Veículos'!D31*(1-'Frota Nacional 2027'!D$21),0)</f>
        <v>0</v>
      </c>
      <c r="E29" s="10">
        <f>ROUND('Vendas de Veículos'!E31*(1-'Frota Nacional 2027'!E$21),0)</f>
        <v>0</v>
      </c>
      <c r="F29" s="10">
        <f>ROUND('Vendas de Veículos'!F31*(1-'Frota Nacional 2027'!F$21),0)</f>
        <v>0</v>
      </c>
      <c r="G29" s="10">
        <f>ROUND('Vendas de Veículos'!G31*(1-'Frota Nacional 2027'!G$21),0)</f>
        <v>0</v>
      </c>
      <c r="H29" s="10">
        <f>ROUND('Vendas de Veículos'!H31*(1-'Frota Nacional 2027'!H$21),0)</f>
        <v>0</v>
      </c>
      <c r="I29" s="10">
        <f>ROUND('Vendas de Veículos'!I31*(1-'Frota Nacional 2027'!I$21),0)</f>
        <v>0</v>
      </c>
      <c r="J29" s="10">
        <f>ROUND('Vendas de Veículos'!J31*(1-'Frota Nacional 2027'!J$21),0)</f>
        <v>0</v>
      </c>
      <c r="K29" s="10">
        <f>ROUND('Vendas de Veículos'!K31*(1-'Frota Nacional 2027'!K$21),0)</f>
        <v>0</v>
      </c>
      <c r="L29" s="10">
        <f>ROUND('Vendas de Veículos'!L31*(1-'Frota Nacional 2027'!L$21),0)</f>
        <v>0</v>
      </c>
      <c r="M29" s="10">
        <f>ROUND('Vendas de Veículos'!M31*(1-'Frota Nacional 2027'!M$21),0)</f>
        <v>0</v>
      </c>
      <c r="N29" s="10">
        <f>ROUND('Vendas de Veículos'!N31*(1-'Frota Nacional 2027'!N$21),0)</f>
        <v>0</v>
      </c>
      <c r="O29" s="10">
        <f>ROUND('Vendas de Veículos'!O31*(1-'Frota Nacional 2027'!O$21),0)</f>
        <v>0</v>
      </c>
      <c r="P29" s="10">
        <f>ROUND('Vendas de Veículos'!P31*(1-'Frota Nacional 2027'!P$21),0)</f>
        <v>0</v>
      </c>
      <c r="Q29" s="10">
        <f>ROUND('Vendas de Veículos'!Q31*(1-'Frota Nacional 2027'!Q$21),0)</f>
        <v>0</v>
      </c>
      <c r="R29" s="10">
        <f>ROUND('Vendas de Veículos'!R31*(1-'Frota Nacional 2027'!R$21),0)</f>
        <v>0</v>
      </c>
      <c r="S29" s="10">
        <f>ROUND('Vendas de Veículos'!S31*(1-'Frota Nacional 2027'!S$21),0)</f>
        <v>0</v>
      </c>
      <c r="T29" s="10">
        <f>ROUND('Vendas de Veículos'!T31*(1-'Frota Nacional 2027'!T$21),0)</f>
        <v>0</v>
      </c>
      <c r="U29" s="10">
        <f>ROUND('Vendas de Veículos'!U31*(1-'Frota Nacional 2027'!U$21),0)</f>
        <v>0</v>
      </c>
      <c r="V29" s="10">
        <f>ROUND('Vendas de Veículos'!V31*(1-'Frota Nacional 2027'!V$21),0)</f>
        <v>0</v>
      </c>
      <c r="W29" s="10">
        <f>ROUND('Vendas de Veículos'!W31*(1-'Frota Nacional 2027'!W$21),0)</f>
        <v>0</v>
      </c>
      <c r="X29" s="10">
        <f>ROUND('Vendas de Veículos'!X31*(1-'Frota Nacional 2027'!X$21),0)</f>
        <v>0</v>
      </c>
      <c r="Y29" s="10">
        <f>ROUND('Vendas de Veículos'!Y31*(1-'Frota Nacional 2027'!Y$21),0)</f>
        <v>0</v>
      </c>
      <c r="Z29" s="10">
        <f>ROUND('Vendas de Veículos'!Z31*(1-'Frota Nacional 2027'!Z$21),0)</f>
        <v>0</v>
      </c>
      <c r="AA29" s="10">
        <f>ROUND('Vendas de Veículos'!AA31*(1-'Frota Nacional 2027'!AA$21),0)</f>
        <v>0</v>
      </c>
      <c r="AB29" s="10">
        <f>ROUND('Vendas de Veículos'!AB31*(1-'Frota Nacional 2027'!AB$21),0)</f>
        <v>0</v>
      </c>
      <c r="AC29" s="10">
        <f>ROUND('Vendas de Veículos'!AC31*(1-'Frota Nacional 2027'!AC$21),0)</f>
        <v>0</v>
      </c>
      <c r="AD29" s="10">
        <f>ROUND('Vendas de Veículos'!AD31*(1-'Frota Nacional 2027'!AD$21),0)</f>
        <v>0</v>
      </c>
      <c r="AE29" s="10">
        <f>ROUND('Vendas de Veículos'!AE31*(1-'Frota Nacional 2027'!AE$21),0)</f>
        <v>0</v>
      </c>
      <c r="AF29" s="10">
        <f>ROUND('Vendas de Veículos'!AF31*(1-'Frota Nacional 2027'!AF$21),0)</f>
        <v>0</v>
      </c>
      <c r="AG29" s="10">
        <f>ROUND('Vendas de Veículos'!AG31*(1-'Frota Nacional 2027'!AG$21),0)</f>
        <v>0</v>
      </c>
      <c r="AH29" s="10">
        <f>ROUND('Vendas de Veículos'!AH31*(1-'Frota Nacional 2027'!AH$21),0)</f>
        <v>0</v>
      </c>
      <c r="AI29" s="10">
        <f>ROUND('Vendas de Veículos'!AI31*(1-'Frota Nacional 2027'!AI$21),0)</f>
        <v>0</v>
      </c>
      <c r="AJ29" s="10">
        <f>ROUND('Vendas de Veículos'!AJ31*(1-'Frota Nacional 2027'!AJ$21),0)</f>
        <v>0</v>
      </c>
      <c r="AK29" s="10">
        <f>ROUND('Vendas de Veículos'!AK31*(1-'Frota Nacional 2027'!AK$21),0)</f>
        <v>0</v>
      </c>
      <c r="AL29" s="10">
        <f>ROUND('Vendas de Veículos'!AL31*(1-'Frota Nacional 2027'!AL$21),0)</f>
        <v>0</v>
      </c>
      <c r="AM29" s="10">
        <f>ROUND('Vendas de Veículos'!AM31*(1-'Frota Nacional 2027'!AM$21),0)</f>
        <v>0</v>
      </c>
      <c r="AN29" s="10">
        <f>ROUND('Vendas de Veículos'!AN31*(1-'Frota Nacional 2027'!AN$21),0)</f>
        <v>0</v>
      </c>
      <c r="AO29" s="10">
        <f>ROUND('Vendas de Veículos'!AO31*(1-'Frota Nacional 2027'!AO$21),0)</f>
        <v>0</v>
      </c>
      <c r="AP29" s="10">
        <f>ROUND('Vendas de Veículos'!AP31*(1-'Frota Nacional 2027'!AP$21),0)</f>
        <v>0</v>
      </c>
      <c r="AQ29" s="10">
        <f>ROUND('Vendas de Veículos'!AQ31*(1-'Frota Nacional 2027'!AQ$21),0)</f>
        <v>0</v>
      </c>
      <c r="AR29" s="10">
        <f>ROUND('Vendas de Veículos'!AR31*(1-'Frota Nacional 2027'!AR$21),0)</f>
        <v>0</v>
      </c>
      <c r="AS29" s="10">
        <f>ROUND('Vendas de Veículos'!AS31*(1-'Frota Nacional 2027'!AS$21),0)</f>
        <v>0</v>
      </c>
      <c r="AT29" s="10">
        <f>ROUND('Vendas de Veículos'!AT31*(1-'Frota Nacional 2027'!AT$21),0)</f>
        <v>0</v>
      </c>
      <c r="AU29" s="10">
        <f>ROUND('Vendas de Veículos'!AU31*(1-'Frota Nacional 2027'!AU$21),0)</f>
        <v>0</v>
      </c>
      <c r="AV29" s="10">
        <f>ROUND('Vendas de Veículos'!AV31*(1-'Frota Nacional 2027'!AV$21),0)</f>
        <v>0</v>
      </c>
      <c r="AW29" s="10">
        <f>ROUND('Vendas de Veículos'!AW31*(1-'Frota Nacional 2027'!AW$21),0)</f>
        <v>0</v>
      </c>
      <c r="AX29" s="10">
        <f>ROUND('Vendas de Veículos'!AX31*(1-'Frota Nacional 2027'!AX$21),0)</f>
        <v>0</v>
      </c>
      <c r="AY29" s="10">
        <f>ROUND('Vendas de Veículos'!AY31*(1-'Frota Nacional 2027'!AY$21),0)</f>
        <v>0</v>
      </c>
      <c r="AZ29" s="10">
        <f>ROUND('Vendas de Veículos'!AZ31*(1-'Frota Nacional 2027'!AZ$21),0)</f>
        <v>11</v>
      </c>
      <c r="BA29" s="10">
        <f>ROUND('Vendas de Veículos'!BA31*(1-'Frota Nacional 2027'!BA$21),0)</f>
        <v>3</v>
      </c>
      <c r="BB29" s="10">
        <f>ROUND('Vendas de Veículos'!BB31*(1-'Frota Nacional 2027'!BB$21),0)</f>
        <v>1</v>
      </c>
      <c r="BC29" s="10">
        <f>ROUND('Vendas de Veículos'!BC31*(1-'Frota Nacional 2027'!BC$21),0)</f>
        <v>1</v>
      </c>
      <c r="BD29" s="10">
        <f>ROUND('Vendas de Veículos'!BD31*(1-'Frota Nacional 2027'!BD$21),0)</f>
        <v>10</v>
      </c>
      <c r="BE29" s="10">
        <f>ROUND('Vendas de Veículos'!BE31*(1-'Frota Nacional 2027'!BE$21),0)</f>
        <v>2</v>
      </c>
      <c r="BF29" s="10">
        <f>ROUND('Vendas de Veículos'!BF31*(1-'Frota Nacional 2027'!BF$21),0)</f>
        <v>3</v>
      </c>
      <c r="BG29" s="10">
        <f>ROUND('Vendas de Veículos'!BG31*(1-'Frota Nacional 2027'!BG$21),0)</f>
        <v>83</v>
      </c>
      <c r="BH29" s="10">
        <f>ROUND('Vendas de Veículos'!BH31*(1-'Frota Nacional 2027'!BH$21),0)</f>
        <v>106</v>
      </c>
      <c r="BI29" s="10">
        <f>ROUND('Vendas de Veículos'!BI31*(1-'Frota Nacional 2027'!BI$21),0)</f>
        <v>0</v>
      </c>
      <c r="BJ29" s="10">
        <f>ROUND('Vendas de Veículos'!BJ31*(1-'Frota Nacional 2027'!BJ$21),0)</f>
        <v>12</v>
      </c>
      <c r="BK29" s="10">
        <f>ROUND('Vendas de Veículos'!BK31*(1-'Frota Nacional 2027'!BK$21),0)</f>
        <v>14</v>
      </c>
      <c r="BL29" s="10">
        <f>ROUND('Vendas de Veículos'!BL31*(1-'Frota Nacional 2027'!BL$21),0)</f>
        <v>2</v>
      </c>
      <c r="BM29" s="10">
        <f>ROUND('Vendas de Veículos'!BM31*(1-'Frota Nacional 2027'!BM$21),0)</f>
        <v>4</v>
      </c>
      <c r="BN29" s="10">
        <f>ROUND('Vendas de Veículos'!BN31*(1-'Frota Nacional 2027'!BN$21),0)</f>
        <v>36</v>
      </c>
      <c r="BO29" s="10">
        <f>ROUND('Vendas de Veículos'!BO31*(1-'Frota Nacional 2027'!BO$21),0)</f>
        <v>18</v>
      </c>
      <c r="BP29" s="10">
        <f>ROUND('Vendas de Veículos'!BP31*(1-'Frota Nacional 2027'!BP$21),0)</f>
        <v>20</v>
      </c>
      <c r="BQ29" s="10">
        <f>ROUND('Vendas de Veículos'!BQ31*(1-'Frota Nacional 2027'!BQ$21),0)</f>
        <v>35</v>
      </c>
      <c r="BR29" s="10">
        <f>ROUND('Vendas de Veículos'!BR31*(1-'Frota Nacional 2027'!BR$21),0)</f>
        <v>257</v>
      </c>
      <c r="BS29" s="10">
        <f>ROUND('Vendas de Veículos'!BS31*(1-'Frota Nacional 2027'!BS$21),0)</f>
        <v>390</v>
      </c>
      <c r="BT29" s="10">
        <f>ROUND('Vendas de Veículos'!BT31*(1-'Frota Nacional 2027'!BT$21),0)</f>
        <v>542</v>
      </c>
      <c r="BU29" s="10">
        <f>ROUND('Vendas de Veículos'!BU31*(1-'Frota Nacional 2027'!BU$21),0)</f>
        <v>711</v>
      </c>
      <c r="BV29" s="10">
        <f>ROUND('Vendas de Veículos'!BV31*(1-'Frota Nacional 2027'!BV$21),0)</f>
        <v>967</v>
      </c>
    </row>
    <row r="30" spans="2:74" x14ac:dyDescent="0.35">
      <c r="B30" s="15" t="s">
        <v>22</v>
      </c>
      <c r="C30" s="15" t="s">
        <v>21</v>
      </c>
      <c r="D30" s="11">
        <f>ROUND('Vendas de Veículos'!D32*(1-'Frota Nacional 2027'!D$21),0)</f>
        <v>0</v>
      </c>
      <c r="E30" s="11">
        <f>ROUND('Vendas de Veículos'!E32*(1-'Frota Nacional 2027'!E$21),0)</f>
        <v>0</v>
      </c>
      <c r="F30" s="11">
        <f>ROUND('Vendas de Veículos'!F32*(1-'Frota Nacional 2027'!F$21),0)</f>
        <v>0</v>
      </c>
      <c r="G30" s="11">
        <f>ROUND('Vendas de Veículos'!G32*(1-'Frota Nacional 2027'!G$21),0)</f>
        <v>0</v>
      </c>
      <c r="H30" s="11">
        <f>ROUND('Vendas de Veículos'!H32*(1-'Frota Nacional 2027'!H$21),0)</f>
        <v>0</v>
      </c>
      <c r="I30" s="11">
        <f>ROUND('Vendas de Veículos'!I32*(1-'Frota Nacional 2027'!I$21),0)</f>
        <v>0</v>
      </c>
      <c r="J30" s="11">
        <f>ROUND('Vendas de Veículos'!J32*(1-'Frota Nacional 2027'!J$21),0)</f>
        <v>0</v>
      </c>
      <c r="K30" s="11">
        <f>ROUND('Vendas de Veículos'!K32*(1-'Frota Nacional 2027'!K$21),0)</f>
        <v>0</v>
      </c>
      <c r="L30" s="11">
        <f>ROUND('Vendas de Veículos'!L32*(1-'Frota Nacional 2027'!L$21),0)</f>
        <v>0</v>
      </c>
      <c r="M30" s="11">
        <f>ROUND('Vendas de Veículos'!M32*(1-'Frota Nacional 2027'!M$21),0)</f>
        <v>0</v>
      </c>
      <c r="N30" s="11">
        <f>ROUND('Vendas de Veículos'!N32*(1-'Frota Nacional 2027'!N$21),0)</f>
        <v>0</v>
      </c>
      <c r="O30" s="11">
        <f>ROUND('Vendas de Veículos'!O32*(1-'Frota Nacional 2027'!O$21),0)</f>
        <v>0</v>
      </c>
      <c r="P30" s="11">
        <f>ROUND('Vendas de Veículos'!P32*(1-'Frota Nacional 2027'!P$21),0)</f>
        <v>0</v>
      </c>
      <c r="Q30" s="11">
        <f>ROUND('Vendas de Veículos'!Q32*(1-'Frota Nacional 2027'!Q$21),0)</f>
        <v>0</v>
      </c>
      <c r="R30" s="11">
        <f>ROUND('Vendas de Veículos'!R32*(1-'Frota Nacional 2027'!R$21),0)</f>
        <v>0</v>
      </c>
      <c r="S30" s="11">
        <f>ROUND('Vendas de Veículos'!S32*(1-'Frota Nacional 2027'!S$21),0)</f>
        <v>0</v>
      </c>
      <c r="T30" s="11">
        <f>ROUND('Vendas de Veículos'!T32*(1-'Frota Nacional 2027'!T$21),0)</f>
        <v>0</v>
      </c>
      <c r="U30" s="11">
        <f>ROUND('Vendas de Veículos'!U32*(1-'Frota Nacional 2027'!U$21),0)</f>
        <v>0</v>
      </c>
      <c r="V30" s="11">
        <f>ROUND('Vendas de Veículos'!V32*(1-'Frota Nacional 2027'!V$21),0)</f>
        <v>0</v>
      </c>
      <c r="W30" s="11">
        <f>ROUND('Vendas de Veículos'!W32*(1-'Frota Nacional 2027'!W$21),0)</f>
        <v>0</v>
      </c>
      <c r="X30" s="11">
        <f>ROUND('Vendas de Veículos'!X32*(1-'Frota Nacional 2027'!X$21),0)</f>
        <v>0</v>
      </c>
      <c r="Y30" s="11">
        <f>ROUND('Vendas de Veículos'!Y32*(1-'Frota Nacional 2027'!Y$21),0)</f>
        <v>0</v>
      </c>
      <c r="Z30" s="11">
        <f>ROUND('Vendas de Veículos'!Z32*(1-'Frota Nacional 2027'!Z$21),0)</f>
        <v>0</v>
      </c>
      <c r="AA30" s="11">
        <f>ROUND('Vendas de Veículos'!AA32*(1-'Frota Nacional 2027'!AA$21),0)</f>
        <v>0</v>
      </c>
      <c r="AB30" s="11">
        <f>ROUND('Vendas de Veículos'!AB32*(1-'Frota Nacional 2027'!AB$21),0)</f>
        <v>0</v>
      </c>
      <c r="AC30" s="11">
        <f>ROUND('Vendas de Veículos'!AC32*(1-'Frota Nacional 2027'!AC$21),0)</f>
        <v>0</v>
      </c>
      <c r="AD30" s="11">
        <f>ROUND('Vendas de Veículos'!AD32*(1-'Frota Nacional 2027'!AD$21),0)</f>
        <v>0</v>
      </c>
      <c r="AE30" s="11">
        <f>ROUND('Vendas de Veículos'!AE32*(1-'Frota Nacional 2027'!AE$21),0)</f>
        <v>0</v>
      </c>
      <c r="AF30" s="11">
        <f>ROUND('Vendas de Veículos'!AF32*(1-'Frota Nacional 2027'!AF$21),0)</f>
        <v>0</v>
      </c>
      <c r="AG30" s="11">
        <f>ROUND('Vendas de Veículos'!AG32*(1-'Frota Nacional 2027'!AG$21),0)</f>
        <v>0</v>
      </c>
      <c r="AH30" s="11">
        <f>ROUND('Vendas de Veículos'!AH32*(1-'Frota Nacional 2027'!AH$21),0)</f>
        <v>0</v>
      </c>
      <c r="AI30" s="11">
        <f>ROUND('Vendas de Veículos'!AI32*(1-'Frota Nacional 2027'!AI$21),0)</f>
        <v>0</v>
      </c>
      <c r="AJ30" s="11">
        <f>ROUND('Vendas de Veículos'!AJ32*(1-'Frota Nacional 2027'!AJ$21),0)</f>
        <v>0</v>
      </c>
      <c r="AK30" s="11">
        <f>ROUND('Vendas de Veículos'!AK32*(1-'Frota Nacional 2027'!AK$21),0)</f>
        <v>0</v>
      </c>
      <c r="AL30" s="11">
        <f>ROUND('Vendas de Veículos'!AL32*(1-'Frota Nacional 2027'!AL$21),0)</f>
        <v>0</v>
      </c>
      <c r="AM30" s="11">
        <f>ROUND('Vendas de Veículos'!AM32*(1-'Frota Nacional 2027'!AM$21),0)</f>
        <v>0</v>
      </c>
      <c r="AN30" s="11">
        <f>ROUND('Vendas de Veículos'!AN32*(1-'Frota Nacional 2027'!AN$21),0)</f>
        <v>0</v>
      </c>
      <c r="AO30" s="11">
        <f>ROUND('Vendas de Veículos'!AO32*(1-'Frota Nacional 2027'!AO$21),0)</f>
        <v>0</v>
      </c>
      <c r="AP30" s="11">
        <f>ROUND('Vendas de Veículos'!AP32*(1-'Frota Nacional 2027'!AP$21),0)</f>
        <v>0</v>
      </c>
      <c r="AQ30" s="11">
        <f>ROUND('Vendas de Veículos'!AQ32*(1-'Frota Nacional 2027'!AQ$21),0)</f>
        <v>0</v>
      </c>
      <c r="AR30" s="11">
        <f>ROUND('Vendas de Veículos'!AR32*(1-'Frota Nacional 2027'!AR$21),0)</f>
        <v>0</v>
      </c>
      <c r="AS30" s="11">
        <f>ROUND('Vendas de Veículos'!AS32*(1-'Frota Nacional 2027'!AS$21),0)</f>
        <v>0</v>
      </c>
      <c r="AT30" s="11">
        <f>ROUND('Vendas de Veículos'!AT32*(1-'Frota Nacional 2027'!AT$21),0)</f>
        <v>0</v>
      </c>
      <c r="AU30" s="11">
        <f>ROUND('Vendas de Veículos'!AU32*(1-'Frota Nacional 2027'!AU$21),0)</f>
        <v>0</v>
      </c>
      <c r="AV30" s="11">
        <f>ROUND('Vendas de Veículos'!AV32*(1-'Frota Nacional 2027'!AV$21),0)</f>
        <v>0</v>
      </c>
      <c r="AW30" s="11">
        <f>ROUND('Vendas de Veículos'!AW32*(1-'Frota Nacional 2027'!AW$21),0)</f>
        <v>0</v>
      </c>
      <c r="AX30" s="11">
        <f>ROUND('Vendas de Veículos'!AX32*(1-'Frota Nacional 2027'!AX$21),0)</f>
        <v>0</v>
      </c>
      <c r="AY30" s="11">
        <f>ROUND('Vendas de Veículos'!AY32*(1-'Frota Nacional 2027'!AY$21),0)</f>
        <v>0</v>
      </c>
      <c r="AZ30" s="11">
        <f>ROUND('Vendas de Veículos'!AZ32*(1-'Frota Nacional 2027'!AZ$21),0)</f>
        <v>3</v>
      </c>
      <c r="BA30" s="11">
        <f>ROUND('Vendas de Veículos'!BA32*(1-'Frota Nacional 2027'!BA$21),0)</f>
        <v>1</v>
      </c>
      <c r="BB30" s="11">
        <f>ROUND('Vendas de Veículos'!BB32*(1-'Frota Nacional 2027'!BB$21),0)</f>
        <v>1</v>
      </c>
      <c r="BC30" s="11">
        <f>ROUND('Vendas de Veículos'!BC32*(1-'Frota Nacional 2027'!BC$21),0)</f>
        <v>0</v>
      </c>
      <c r="BD30" s="11">
        <f>ROUND('Vendas de Veículos'!BD32*(1-'Frota Nacional 2027'!BD$21),0)</f>
        <v>2</v>
      </c>
      <c r="BE30" s="11">
        <f>ROUND('Vendas de Veículos'!BE32*(1-'Frota Nacional 2027'!BE$21),0)</f>
        <v>1</v>
      </c>
      <c r="BF30" s="11">
        <f>ROUND('Vendas de Veículos'!BF32*(1-'Frota Nacional 2027'!BF$21),0)</f>
        <v>0</v>
      </c>
      <c r="BG30" s="11">
        <f>ROUND('Vendas de Veículos'!BG32*(1-'Frota Nacional 2027'!BG$21),0)</f>
        <v>0</v>
      </c>
      <c r="BH30" s="11">
        <f>ROUND('Vendas de Veículos'!BH32*(1-'Frota Nacional 2027'!BH$21),0)</f>
        <v>0</v>
      </c>
      <c r="BI30" s="11">
        <f>ROUND('Vendas de Veículos'!BI32*(1-'Frota Nacional 2027'!BI$21),0)</f>
        <v>0</v>
      </c>
      <c r="BJ30" s="11">
        <f>ROUND('Vendas de Veículos'!BJ32*(1-'Frota Nacional 2027'!BJ$21),0)</f>
        <v>1</v>
      </c>
      <c r="BK30" s="11">
        <f>ROUND('Vendas de Veículos'!BK32*(1-'Frota Nacional 2027'!BK$21),0)</f>
        <v>2</v>
      </c>
      <c r="BL30" s="11">
        <f>ROUND('Vendas de Veículos'!BL32*(1-'Frota Nacional 2027'!BL$21),0)</f>
        <v>0</v>
      </c>
      <c r="BM30" s="11">
        <f>ROUND('Vendas de Veículos'!BM32*(1-'Frota Nacional 2027'!BM$21),0)</f>
        <v>0</v>
      </c>
      <c r="BN30" s="11">
        <f>ROUND('Vendas de Veículos'!BN32*(1-'Frota Nacional 2027'!BN$21),0)</f>
        <v>0</v>
      </c>
      <c r="BO30" s="11">
        <f>ROUND('Vendas de Veículos'!BO32*(1-'Frota Nacional 2027'!BO$21),0)</f>
        <v>0</v>
      </c>
      <c r="BP30" s="11">
        <f>ROUND('Vendas de Veículos'!BP32*(1-'Frota Nacional 2027'!BP$21),0)</f>
        <v>2</v>
      </c>
      <c r="BQ30" s="11">
        <f>ROUND('Vendas de Veículos'!BQ32*(1-'Frota Nacional 2027'!BQ$21),0)</f>
        <v>0</v>
      </c>
      <c r="BR30" s="11">
        <f>ROUND('Vendas de Veículos'!BR32*(1-'Frota Nacional 2027'!BR$21),0)</f>
        <v>0</v>
      </c>
      <c r="BS30" s="11">
        <f>ROUND('Vendas de Veículos'!BS32*(1-'Frota Nacional 2027'!BS$21),0)</f>
        <v>0</v>
      </c>
      <c r="BT30" s="11">
        <f>ROUND('Vendas de Veículos'!BT32*(1-'Frota Nacional 2027'!BT$21),0)</f>
        <v>0</v>
      </c>
      <c r="BU30" s="11">
        <f>ROUND('Vendas de Veículos'!BU32*(1-'Frota Nacional 2027'!BU$21),0)</f>
        <v>0</v>
      </c>
      <c r="BV30" s="11">
        <f>ROUND('Vendas de Veículos'!BV32*(1-'Frota Nacional 2027'!BV$21),0)</f>
        <v>0</v>
      </c>
    </row>
    <row r="31" spans="2:74" x14ac:dyDescent="0.35">
      <c r="B31" s="15" t="s">
        <v>22</v>
      </c>
      <c r="C31" s="15" t="s">
        <v>19</v>
      </c>
      <c r="D31" s="11">
        <f>ROUND('Vendas de Veículos'!D33*(1-'Frota Nacional 2027'!D$21),0)</f>
        <v>28</v>
      </c>
      <c r="E31" s="11">
        <f>ROUND('Vendas de Veículos'!E33*(1-'Frota Nacional 2027'!E$21),0)</f>
        <v>54</v>
      </c>
      <c r="F31" s="11">
        <f>ROUND('Vendas de Veículos'!F33*(1-'Frota Nacional 2027'!F$21),0)</f>
        <v>5</v>
      </c>
      <c r="G31" s="11">
        <f>ROUND('Vendas de Veículos'!G33*(1-'Frota Nacional 2027'!G$21),0)</f>
        <v>67</v>
      </c>
      <c r="H31" s="11">
        <f>ROUND('Vendas de Veículos'!H33*(1-'Frota Nacional 2027'!H$21),0)</f>
        <v>6</v>
      </c>
      <c r="I31" s="11">
        <f>ROUND('Vendas de Veículos'!I33*(1-'Frota Nacional 2027'!I$21),0)</f>
        <v>74</v>
      </c>
      <c r="J31" s="11">
        <f>ROUND('Vendas de Veículos'!J33*(1-'Frota Nacional 2027'!J$21),0)</f>
        <v>58</v>
      </c>
      <c r="K31" s="11">
        <f>ROUND('Vendas de Veículos'!K33*(1-'Frota Nacional 2027'!K$21),0)</f>
        <v>71</v>
      </c>
      <c r="L31" s="11">
        <f>ROUND('Vendas de Veículos'!L33*(1-'Frota Nacional 2027'!L$21),0)</f>
        <v>89</v>
      </c>
      <c r="M31" s="11">
        <f>ROUND('Vendas de Veículos'!M33*(1-'Frota Nacional 2027'!M$21),0)</f>
        <v>120</v>
      </c>
      <c r="N31" s="11">
        <f>ROUND('Vendas de Veículos'!N33*(1-'Frota Nacional 2027'!N$21),0)</f>
        <v>173</v>
      </c>
      <c r="O31" s="11">
        <f>ROUND('Vendas de Veículos'!O33*(1-'Frota Nacional 2027'!O$21),0)</f>
        <v>277</v>
      </c>
      <c r="P31" s="11">
        <f>ROUND('Vendas de Veículos'!P33*(1-'Frota Nacional 2027'!P$21),0)</f>
        <v>243</v>
      </c>
      <c r="Q31" s="11">
        <f>ROUND('Vendas de Veículos'!Q33*(1-'Frota Nacional 2027'!Q$21),0)</f>
        <v>2</v>
      </c>
      <c r="R31" s="11">
        <f>ROUND('Vendas de Veículos'!R33*(1-'Frota Nacional 2027'!R$21),0)</f>
        <v>222</v>
      </c>
      <c r="S31" s="11">
        <f>ROUND('Vendas de Veículos'!S33*(1-'Frota Nacional 2027'!S$21),0)</f>
        <v>236</v>
      </c>
      <c r="T31" s="11">
        <f>ROUND('Vendas de Veículos'!T33*(1-'Frota Nacional 2027'!T$21),0)</f>
        <v>388</v>
      </c>
      <c r="U31" s="11">
        <f>ROUND('Vendas de Veículos'!U33*(1-'Frota Nacional 2027'!U$21),0)</f>
        <v>47</v>
      </c>
      <c r="V31" s="11">
        <f>ROUND('Vendas de Veículos'!V33*(1-'Frota Nacional 2027'!V$21),0)</f>
        <v>64</v>
      </c>
      <c r="W31" s="11">
        <f>ROUND('Vendas de Veículos'!W33*(1-'Frota Nacional 2027'!W$21),0)</f>
        <v>873</v>
      </c>
      <c r="X31" s="11">
        <f>ROUND('Vendas de Veículos'!X33*(1-'Frota Nacional 2027'!X$21),0)</f>
        <v>1042</v>
      </c>
      <c r="Y31" s="11">
        <f>ROUND('Vendas de Veículos'!Y33*(1-'Frota Nacional 2027'!Y$21),0)</f>
        <v>1121</v>
      </c>
      <c r="Z31" s="11">
        <f>ROUND('Vendas de Veículos'!Z33*(1-'Frota Nacional 2027'!Z$21),0)</f>
        <v>1186</v>
      </c>
      <c r="AA31" s="11">
        <f>ROUND('Vendas de Veículos'!AA33*(1-'Frota Nacional 2027'!AA$21),0)</f>
        <v>1292</v>
      </c>
      <c r="AB31" s="11">
        <f>ROUND('Vendas de Veículos'!AB33*(1-'Frota Nacional 2027'!AB$21),0)</f>
        <v>1118</v>
      </c>
      <c r="AC31" s="11">
        <f>ROUND('Vendas de Veículos'!AC33*(1-'Frota Nacional 2027'!AC$21),0)</f>
        <v>1067</v>
      </c>
      <c r="AD31" s="11">
        <f>ROUND('Vendas de Veículos'!AD33*(1-'Frota Nacional 2027'!AD$21),0)</f>
        <v>948</v>
      </c>
      <c r="AE31" s="11">
        <f>ROUND('Vendas de Veículos'!AE33*(1-'Frota Nacional 2027'!AE$21),0)</f>
        <v>937</v>
      </c>
      <c r="AF31" s="11">
        <f>ROUND('Vendas de Veículos'!AF33*(1-'Frota Nacional 2027'!AF$21),0)</f>
        <v>1214</v>
      </c>
      <c r="AG31" s="11">
        <f>ROUND('Vendas de Veículos'!AG33*(1-'Frota Nacional 2027'!AG$21),0)</f>
        <v>1566</v>
      </c>
      <c r="AH31" s="11">
        <f>ROUND('Vendas de Veículos'!AH33*(1-'Frota Nacional 2027'!AH$21),0)</f>
        <v>2013</v>
      </c>
      <c r="AI31" s="11">
        <f>ROUND('Vendas de Veículos'!AI33*(1-'Frota Nacional 2027'!AI$21),0)</f>
        <v>2809</v>
      </c>
      <c r="AJ31" s="11">
        <f>ROUND('Vendas de Veículos'!AJ33*(1-'Frota Nacional 2027'!AJ$21),0)</f>
        <v>2224</v>
      </c>
      <c r="AK31" s="11">
        <f>ROUND('Vendas de Veículos'!AK33*(1-'Frota Nacional 2027'!AK$21),0)</f>
        <v>2558</v>
      </c>
      <c r="AL31" s="11">
        <f>ROUND('Vendas de Veículos'!AL33*(1-'Frota Nacional 2027'!AL$21),0)</f>
        <v>4616</v>
      </c>
      <c r="AM31" s="11">
        <f>ROUND('Vendas de Veículos'!AM33*(1-'Frota Nacional 2027'!AM$21),0)</f>
        <v>4047</v>
      </c>
      <c r="AN31" s="11">
        <f>ROUND('Vendas de Veículos'!AN33*(1-'Frota Nacional 2027'!AN$21),0)</f>
        <v>3625</v>
      </c>
      <c r="AO31" s="11">
        <f>ROUND('Vendas de Veículos'!AO33*(1-'Frota Nacional 2027'!AO$21),0)</f>
        <v>4311</v>
      </c>
      <c r="AP31" s="11">
        <f>ROUND('Vendas de Veículos'!AP33*(1-'Frota Nacional 2027'!AP$21),0)</f>
        <v>6386</v>
      </c>
      <c r="AQ31" s="11">
        <f>ROUND('Vendas de Veículos'!AQ33*(1-'Frota Nacional 2027'!AQ$21),0)</f>
        <v>6121</v>
      </c>
      <c r="AR31" s="11">
        <f>ROUND('Vendas de Veículos'!AR33*(1-'Frota Nacional 2027'!AR$21),0)</f>
        <v>6277</v>
      </c>
      <c r="AS31" s="11">
        <f>ROUND('Vendas de Veículos'!AS33*(1-'Frota Nacional 2027'!AS$21),0)</f>
        <v>7115</v>
      </c>
      <c r="AT31" s="11">
        <f>ROUND('Vendas de Veículos'!AT33*(1-'Frota Nacional 2027'!AT$21),0)</f>
        <v>5143</v>
      </c>
      <c r="AU31" s="11">
        <f>ROUND('Vendas de Veículos'!AU33*(1-'Frota Nacional 2027'!AU$21),0)</f>
        <v>8526</v>
      </c>
      <c r="AV31" s="11">
        <f>ROUND('Vendas de Veículos'!AV33*(1-'Frota Nacional 2027'!AV$21),0)</f>
        <v>924</v>
      </c>
      <c r="AW31" s="11">
        <f>ROUND('Vendas de Veículos'!AW33*(1-'Frota Nacional 2027'!AW$21),0)</f>
        <v>969</v>
      </c>
      <c r="AX31" s="11">
        <f>ROUND('Vendas de Veículos'!AX33*(1-'Frota Nacional 2027'!AX$21),0)</f>
        <v>10623</v>
      </c>
      <c r="AY31" s="11">
        <f>ROUND('Vendas de Veículos'!AY33*(1-'Frota Nacional 2027'!AY$21),0)</f>
        <v>10922</v>
      </c>
      <c r="AZ31" s="11">
        <f>ROUND('Vendas de Veículos'!AZ33*(1-'Frota Nacional 2027'!AZ$21),0)</f>
        <v>10310</v>
      </c>
      <c r="BA31" s="11">
        <f>ROUND('Vendas de Veículos'!BA33*(1-'Frota Nacional 2027'!BA$21),0)</f>
        <v>13804</v>
      </c>
      <c r="BB31" s="11">
        <f>ROUND('Vendas de Veículos'!BB33*(1-'Frota Nacional 2027'!BB$21),0)</f>
        <v>16963</v>
      </c>
      <c r="BC31" s="11">
        <f>ROUND('Vendas de Veículos'!BC33*(1-'Frota Nacional 2027'!BC$21),0)</f>
        <v>20737</v>
      </c>
      <c r="BD31" s="11">
        <f>ROUND('Vendas de Veículos'!BD33*(1-'Frota Nacional 2027'!BD$21),0)</f>
        <v>18055</v>
      </c>
      <c r="BE31" s="11">
        <f>ROUND('Vendas de Veículos'!BE33*(1-'Frota Nacional 2027'!BE$21),0)</f>
        <v>23491</v>
      </c>
      <c r="BF31" s="11">
        <f>ROUND('Vendas de Veículos'!BF33*(1-'Frota Nacional 2027'!BF$21),0)</f>
        <v>29554</v>
      </c>
      <c r="BG31" s="11">
        <f>ROUND('Vendas de Veículos'!BG33*(1-'Frota Nacional 2027'!BG$21),0)</f>
        <v>2517</v>
      </c>
      <c r="BH31" s="11">
        <f>ROUND('Vendas de Veículos'!BH33*(1-'Frota Nacional 2027'!BH$21),0)</f>
        <v>2955</v>
      </c>
      <c r="BI31" s="11">
        <f>ROUND('Vendas de Veículos'!BI33*(1-'Frota Nacional 2027'!BI$21),0)</f>
        <v>25295</v>
      </c>
      <c r="BJ31" s="11">
        <f>ROUND('Vendas de Veículos'!BJ33*(1-'Frota Nacional 2027'!BJ$21),0)</f>
        <v>15730</v>
      </c>
      <c r="BK31" s="11">
        <f>ROUND('Vendas de Veículos'!BK33*(1-'Frota Nacional 2027'!BK$21),0)</f>
        <v>10608</v>
      </c>
      <c r="BL31" s="11">
        <f>ROUND('Vendas de Veículos'!BL33*(1-'Frota Nacional 2027'!BL$21),0)</f>
        <v>11327</v>
      </c>
      <c r="BM31" s="11">
        <f>ROUND('Vendas de Veículos'!BM33*(1-'Frota Nacional 2027'!BM$21),0)</f>
        <v>14675</v>
      </c>
      <c r="BN31" s="11">
        <f>ROUND('Vendas de Veículos'!BN33*(1-'Frota Nacional 2027'!BN$21),0)</f>
        <v>20503</v>
      </c>
      <c r="BO31" s="11">
        <f>ROUND('Vendas de Veículos'!BO33*(1-'Frota Nacional 2027'!BO$21),0)</f>
        <v>13741</v>
      </c>
      <c r="BP31" s="11">
        <f>ROUND('Vendas de Veículos'!BP33*(1-'Frota Nacional 2027'!BP$21),0)</f>
        <v>1392</v>
      </c>
      <c r="BQ31" s="11">
        <f>ROUND('Vendas de Veículos'!BQ33*(1-'Frota Nacional 2027'!BQ$21),0)</f>
        <v>17227</v>
      </c>
      <c r="BR31" s="11">
        <f>ROUND('Vendas de Veículos'!BR33*(1-'Frota Nacional 2027'!BR$21),0)</f>
        <v>18425</v>
      </c>
      <c r="BS31" s="11">
        <f>ROUND('Vendas de Veículos'!BS33*(1-'Frota Nacional 2027'!BS$21),0)</f>
        <v>19816</v>
      </c>
      <c r="BT31" s="11">
        <f>ROUND('Vendas de Veículos'!BT33*(1-'Frota Nacional 2027'!BT$21),0)</f>
        <v>21300</v>
      </c>
      <c r="BU31" s="11">
        <f>ROUND('Vendas de Veículos'!BU33*(1-'Frota Nacional 2027'!BU$21),0)</f>
        <v>22891</v>
      </c>
      <c r="BV31" s="11">
        <f>ROUND('Vendas de Veículos'!BV33*(1-'Frota Nacional 2027'!BV$21),0)</f>
        <v>24530</v>
      </c>
    </row>
    <row r="32" spans="2:74" x14ac:dyDescent="0.35">
      <c r="B32" s="2"/>
      <c r="C32" s="3" t="s">
        <v>40</v>
      </c>
      <c r="D32" s="7">
        <f>EXP(-EXP($G$3+$I$3*($D$1-D4)))</f>
        <v>0.99960640843683457</v>
      </c>
      <c r="E32" s="7">
        <f t="shared" ref="E32:BP32" si="4">EXP(-EXP($G$3+$I$3*($D$1-E4)))</f>
        <v>0.99954863116055381</v>
      </c>
      <c r="F32" s="7">
        <f t="shared" si="4"/>
        <v>0.99948237466478929</v>
      </c>
      <c r="G32" s="7">
        <f t="shared" si="4"/>
        <v>0.99940639525693675</v>
      </c>
      <c r="H32" s="7">
        <f t="shared" si="4"/>
        <v>0.99931926704348506</v>
      </c>
      <c r="I32" s="7">
        <f t="shared" si="4"/>
        <v>0.99921935530636385</v>
      </c>
      <c r="J32" s="7">
        <f t="shared" si="4"/>
        <v>0.99910478601066999</v>
      </c>
      <c r="K32" s="7">
        <f t="shared" si="4"/>
        <v>0.99897341088848524</v>
      </c>
      <c r="L32" s="7">
        <f t="shared" si="4"/>
        <v>0.9988227674659691</v>
      </c>
      <c r="M32" s="7">
        <f t="shared" si="4"/>
        <v>0.99865003331325297</v>
      </c>
      <c r="N32" s="7">
        <f t="shared" si="4"/>
        <v>0.99845197369778238</v>
      </c>
      <c r="O32" s="7">
        <f t="shared" si="4"/>
        <v>0.99822488171051615</v>
      </c>
      <c r="P32" s="7">
        <f t="shared" si="4"/>
        <v>0.99796450980966256</v>
      </c>
      <c r="Q32" s="7">
        <f t="shared" si="4"/>
        <v>0.99766599158730629</v>
      </c>
      <c r="R32" s="7">
        <f t="shared" si="4"/>
        <v>0.99732375240937732</v>
      </c>
      <c r="S32" s="7">
        <f t="shared" si="4"/>
        <v>0.99693140740815389</v>
      </c>
      <c r="T32" s="7">
        <f t="shared" si="4"/>
        <v>0.99648164511846049</v>
      </c>
      <c r="U32" s="7">
        <f t="shared" si="4"/>
        <v>0.99596609484402432</v>
      </c>
      <c r="V32" s="7">
        <f t="shared" si="4"/>
        <v>0.99537517562002886</v>
      </c>
      <c r="W32" s="7">
        <f t="shared" si="4"/>
        <v>0.99469792440381699</v>
      </c>
      <c r="X32" s="7">
        <f t="shared" si="4"/>
        <v>0.99392180088165549</v>
      </c>
      <c r="Y32" s="7">
        <f t="shared" si="4"/>
        <v>0.99303246603143258</v>
      </c>
      <c r="Z32" s="7">
        <f t="shared" si="4"/>
        <v>0.99201353133813563</v>
      </c>
      <c r="AA32" s="7">
        <f t="shared" si="4"/>
        <v>0.99084627533411584</v>
      </c>
      <c r="AB32" s="7">
        <f t="shared" si="4"/>
        <v>0.98950932394817137</v>
      </c>
      <c r="AC32" s="7">
        <f t="shared" si="4"/>
        <v>0.98797829102238655</v>
      </c>
      <c r="AD32" s="7">
        <f t="shared" si="4"/>
        <v>0.98622537532904997</v>
      </c>
      <c r="AE32" s="7">
        <f t="shared" si="4"/>
        <v>0.98421891053992383</v>
      </c>
      <c r="AF32" s="7">
        <f t="shared" si="4"/>
        <v>0.98192286493078851</v>
      </c>
      <c r="AG32" s="7">
        <f t="shared" si="4"/>
        <v>0.97929628823019488</v>
      </c>
      <c r="AH32" s="7">
        <f t="shared" si="4"/>
        <v>0.97629270405320667</v>
      </c>
      <c r="AI32" s="7">
        <f t="shared" si="4"/>
        <v>0.97285944794128898</v>
      </c>
      <c r="AJ32" s="7">
        <f t="shared" si="4"/>
        <v>0.96893695334056984</v>
      </c>
      <c r="AK32" s="7">
        <f t="shared" si="4"/>
        <v>0.96445799112211872</v>
      </c>
      <c r="AL32" s="7">
        <f t="shared" si="4"/>
        <v>0.95934687276509312</v>
      </c>
      <c r="AM32" s="7">
        <f t="shared" si="4"/>
        <v>0.95351863343533205</v>
      </c>
      <c r="AN32" s="7">
        <f t="shared" si="4"/>
        <v>0.94687821931546456</v>
      </c>
      <c r="AO32" s="7">
        <f t="shared" si="4"/>
        <v>0.93931971416360571</v>
      </c>
      <c r="AP32" s="7">
        <f t="shared" si="4"/>
        <v>0.93072565374119087</v>
      </c>
      <c r="AQ32" s="7">
        <f t="shared" si="4"/>
        <v>0.92096649403535658</v>
      </c>
      <c r="AR32" s="7">
        <f t="shared" si="4"/>
        <v>0.90990032066991677</v>
      </c>
      <c r="AS32" s="7">
        <f t="shared" si="4"/>
        <v>0.89737291300825173</v>
      </c>
      <c r="AT32" s="7">
        <f t="shared" si="4"/>
        <v>0.88321830740738239</v>
      </c>
      <c r="AU32" s="7">
        <f t="shared" si="4"/>
        <v>0.86726003961592757</v>
      </c>
      <c r="AV32" s="7">
        <f t="shared" si="4"/>
        <v>0.84931328534446748</v>
      </c>
      <c r="AW32" s="7">
        <f t="shared" si="4"/>
        <v>0.82918815822840697</v>
      </c>
      <c r="AX32" s="7">
        <f t="shared" si="4"/>
        <v>0.80669446150818402</v>
      </c>
      <c r="AY32" s="7">
        <f t="shared" si="4"/>
        <v>0.78164821684245012</v>
      </c>
      <c r="AZ32" s="7">
        <f t="shared" si="4"/>
        <v>0.75388030021795338</v>
      </c>
      <c r="BA32" s="7">
        <f t="shared" si="4"/>
        <v>0.7232474858644018</v>
      </c>
      <c r="BB32" s="7">
        <f t="shared" si="4"/>
        <v>0.68964611413565224</v>
      </c>
      <c r="BC32" s="7">
        <f t="shared" si="4"/>
        <v>0.65302843296223179</v>
      </c>
      <c r="BD32" s="7">
        <f t="shared" si="4"/>
        <v>0.61342138540010138</v>
      </c>
      <c r="BE32" s="7">
        <f t="shared" si="4"/>
        <v>0.57094719884623257</v>
      </c>
      <c r="BF32" s="7">
        <f t="shared" si="4"/>
        <v>0.52584455356868054</v>
      </c>
      <c r="BG32" s="7">
        <f t="shared" si="4"/>
        <v>0.47848836957560087</v>
      </c>
      <c r="BH32" s="7">
        <f t="shared" si="4"/>
        <v>0.42940539280525503</v>
      </c>
      <c r="BI32" s="7">
        <f t="shared" si="4"/>
        <v>0.37928189159250653</v>
      </c>
      <c r="BJ32" s="7">
        <f t="shared" si="4"/>
        <v>0.32895909195614254</v>
      </c>
      <c r="BK32" s="7">
        <f t="shared" si="4"/>
        <v>0.2794117931754857</v>
      </c>
      <c r="BL32" s="7">
        <f t="shared" si="4"/>
        <v>0.23170631579006803</v>
      </c>
      <c r="BM32" s="7">
        <f t="shared" si="4"/>
        <v>0.18693596978845631</v>
      </c>
      <c r="BN32" s="7">
        <f t="shared" si="4"/>
        <v>0.14613588994476942</v>
      </c>
      <c r="BO32" s="7">
        <f t="shared" si="4"/>
        <v>0.11018429293770678</v>
      </c>
      <c r="BP32" s="7">
        <f t="shared" si="4"/>
        <v>7.9703225387389706E-2</v>
      </c>
      <c r="BQ32" s="7">
        <f t="shared" ref="BQ32:BV32" si="5">EXP(-EXP($G$3+$I$3*($D$1-BQ4)))</f>
        <v>5.4977075811719761E-2</v>
      </c>
      <c r="BR32" s="7">
        <f t="shared" si="5"/>
        <v>3.5909126302346613E-2</v>
      </c>
      <c r="BS32" s="7">
        <f t="shared" si="5"/>
        <v>2.203272632438022E-2</v>
      </c>
      <c r="BT32" s="7">
        <f t="shared" si="5"/>
        <v>1.2582994808545227E-2</v>
      </c>
      <c r="BU32" s="7">
        <f t="shared" si="5"/>
        <v>6.618793365645346E-3</v>
      </c>
      <c r="BV32" s="7">
        <f t="shared" si="5"/>
        <v>3.168165149053243E-3</v>
      </c>
    </row>
    <row r="33" spans="2:74" x14ac:dyDescent="0.35">
      <c r="B33" s="24" t="s">
        <v>36</v>
      </c>
      <c r="C33" s="24" t="s">
        <v>37</v>
      </c>
      <c r="D33" s="25">
        <f>ROUND('Vendas de Veículos'!D35*(1-'Frota Nacional 2027'!D$32),0)</f>
        <v>0</v>
      </c>
      <c r="E33" s="25">
        <f>ROUND('Vendas de Veículos'!E35*(1-'Frota Nacional 2027'!E$32),0)</f>
        <v>0</v>
      </c>
      <c r="F33" s="25">
        <f>ROUND('Vendas de Veículos'!F35*(1-'Frota Nacional 2027'!F$32),0)</f>
        <v>0</v>
      </c>
      <c r="G33" s="25">
        <f>ROUND('Vendas de Veículos'!G35*(1-'Frota Nacional 2027'!G$32),0)</f>
        <v>0</v>
      </c>
      <c r="H33" s="25">
        <f>ROUND('Vendas de Veículos'!H35*(1-'Frota Nacional 2027'!H$32),0)</f>
        <v>0</v>
      </c>
      <c r="I33" s="25">
        <f>ROUND('Vendas de Veículos'!I35*(1-'Frota Nacional 2027'!I$32),0)</f>
        <v>0</v>
      </c>
      <c r="J33" s="25">
        <f>ROUND('Vendas de Veículos'!J35*(1-'Frota Nacional 2027'!J$32),0)</f>
        <v>0</v>
      </c>
      <c r="K33" s="25">
        <f>ROUND('Vendas de Veículos'!K35*(1-'Frota Nacional 2027'!K$32),0)</f>
        <v>0</v>
      </c>
      <c r="L33" s="25">
        <f>ROUND('Vendas de Veículos'!L35*(1-'Frota Nacional 2027'!L$32),0)</f>
        <v>0</v>
      </c>
      <c r="M33" s="25">
        <f>ROUND('Vendas de Veículos'!M35*(1-'Frota Nacional 2027'!M$32),0)</f>
        <v>0</v>
      </c>
      <c r="N33" s="25">
        <f>ROUND('Vendas de Veículos'!N35*(1-'Frota Nacional 2027'!N$32),0)</f>
        <v>0</v>
      </c>
      <c r="O33" s="25">
        <f>ROUND('Vendas de Veículos'!O35*(1-'Frota Nacional 2027'!O$32),0)</f>
        <v>0</v>
      </c>
      <c r="P33" s="25">
        <f>ROUND('Vendas de Veículos'!P35*(1-'Frota Nacional 2027'!P$32),0)</f>
        <v>0</v>
      </c>
      <c r="Q33" s="25">
        <f>ROUND('Vendas de Veículos'!Q35*(1-'Frota Nacional 2027'!Q$32),0)</f>
        <v>0</v>
      </c>
      <c r="R33" s="25">
        <f>ROUND('Vendas de Veículos'!R35*(1-'Frota Nacional 2027'!R$32),0)</f>
        <v>0</v>
      </c>
      <c r="S33" s="25">
        <f>ROUND('Vendas de Veículos'!S35*(1-'Frota Nacional 2027'!S$32),0)</f>
        <v>0</v>
      </c>
      <c r="T33" s="25">
        <f>ROUND('Vendas de Veículos'!T35*(1-'Frota Nacional 2027'!T$32),0)</f>
        <v>0</v>
      </c>
      <c r="U33" s="25">
        <f>ROUND('Vendas de Veículos'!U35*(1-'Frota Nacional 2027'!U$32),0)</f>
        <v>0</v>
      </c>
      <c r="V33" s="25">
        <f>ROUND('Vendas de Veículos'!V35*(1-'Frota Nacional 2027'!V$32),0)</f>
        <v>0</v>
      </c>
      <c r="W33" s="25">
        <f>ROUND('Vendas de Veículos'!W35*(1-'Frota Nacional 2027'!W$32),0)</f>
        <v>13</v>
      </c>
      <c r="X33" s="25">
        <f>ROUND('Vendas de Veículos'!X35*(1-'Frota Nacional 2027'!X$32),0)</f>
        <v>181</v>
      </c>
      <c r="Y33" s="25">
        <f>ROUND('Vendas de Veículos'!Y35*(1-'Frota Nacional 2027'!Y$32),0)</f>
        <v>225</v>
      </c>
      <c r="Z33" s="25">
        <f>ROUND('Vendas de Veículos'!Z35*(1-'Frota Nacional 2027'!Z$32),0)</f>
        <v>418</v>
      </c>
      <c r="AA33" s="25">
        <f>ROUND('Vendas de Veículos'!AA35*(1-'Frota Nacional 2027'!AA$32),0)</f>
        <v>717</v>
      </c>
      <c r="AB33" s="25">
        <f>ROUND('Vendas de Veículos'!AB35*(1-'Frota Nacional 2027'!AB$32),0)</f>
        <v>1202</v>
      </c>
      <c r="AC33" s="25">
        <f>ROUND('Vendas de Veículos'!AC35*(1-'Frota Nacional 2027'!AC$32),0)</f>
        <v>1996</v>
      </c>
      <c r="AD33" s="25">
        <f>ROUND('Vendas de Veículos'!AD35*(1-'Frota Nacional 2027'!AD$32),0)</f>
        <v>2597</v>
      </c>
      <c r="AE33" s="25">
        <f>ROUND('Vendas de Veículos'!AE35*(1-'Frota Nacional 2027'!AE$32),0)</f>
        <v>2048</v>
      </c>
      <c r="AF33" s="25">
        <f>ROUND('Vendas de Veículos'!AF35*(1-'Frota Nacional 2027'!AF$32),0)</f>
        <v>2107</v>
      </c>
      <c r="AG33" s="25">
        <f>ROUND('Vendas de Veículos'!AG35*(1-'Frota Nacional 2027'!AG$32),0)</f>
        <v>2383</v>
      </c>
      <c r="AH33" s="25">
        <f>ROUND('Vendas de Veículos'!AH35*(1-'Frota Nacional 2027'!AH$32),0)</f>
        <v>3115</v>
      </c>
      <c r="AI33" s="25">
        <f>ROUND('Vendas de Veículos'!AI35*(1-'Frota Nacional 2027'!AI$32),0)</f>
        <v>3736</v>
      </c>
      <c r="AJ33" s="25">
        <f>ROUND('Vendas de Veículos'!AJ35*(1-'Frota Nacional 2027'!AJ$32),0)</f>
        <v>4368</v>
      </c>
      <c r="AK33" s="25">
        <f>ROUND('Vendas de Veículos'!AK35*(1-'Frota Nacional 2027'!AK$32),0)</f>
        <v>4380</v>
      </c>
      <c r="AL33" s="25">
        <f>ROUND('Vendas de Veículos'!AL35*(1-'Frota Nacional 2027'!AL$32),0)</f>
        <v>3907</v>
      </c>
      <c r="AM33" s="25">
        <f>ROUND('Vendas de Veículos'!AM35*(1-'Frota Nacional 2027'!AM$32),0)</f>
        <v>5818</v>
      </c>
      <c r="AN33" s="25">
        <f>ROUND('Vendas de Veículos'!AN35*(1-'Frota Nacional 2027'!AN$32),0)</f>
        <v>3664</v>
      </c>
      <c r="AO33" s="25">
        <f>ROUND('Vendas de Veículos'!AO35*(1-'Frota Nacional 2027'!AO$32),0)</f>
        <v>7714</v>
      </c>
      <c r="AP33" s="25">
        <f>ROUND('Vendas de Veículos'!AP35*(1-'Frota Nacional 2027'!AP$32),0)</f>
        <v>14419</v>
      </c>
      <c r="AQ33" s="25">
        <f>ROUND('Vendas de Veículos'!AQ35*(1-'Frota Nacional 2027'!AQ$32),0)</f>
        <v>22855</v>
      </c>
      <c r="AR33" s="25">
        <f>ROUND('Vendas de Veículos'!AR35*(1-'Frota Nacional 2027'!AR$32),0)</f>
        <v>33355</v>
      </c>
      <c r="AS33" s="25">
        <f>ROUND('Vendas de Veículos'!AS35*(1-'Frota Nacional 2027'!AS$32),0)</f>
        <v>46309</v>
      </c>
      <c r="AT33" s="25">
        <f>ROUND('Vendas de Veículos'!AT35*(1-'Frota Nacional 2027'!AT$32),0)</f>
        <v>62673</v>
      </c>
      <c r="AU33" s="25">
        <f>ROUND('Vendas de Veículos'!AU35*(1-'Frota Nacional 2027'!AU$32),0)</f>
        <v>82579</v>
      </c>
      <c r="AV33" s="25">
        <f>ROUND('Vendas de Veículos'!AV35*(1-'Frota Nacional 2027'!AV$32),0)</f>
        <v>106618</v>
      </c>
      <c r="AW33" s="25">
        <f>ROUND('Vendas de Veículos'!AW35*(1-'Frota Nacional 2027'!AW$32),0)</f>
        <v>135452</v>
      </c>
      <c r="AX33" s="25">
        <f>ROUND('Vendas de Veículos'!AX35*(1-'Frota Nacional 2027'!AX$32),0)</f>
        <v>159548</v>
      </c>
      <c r="AY33" s="25">
        <f>ROUND('Vendas de Veículos'!AY35*(1-'Frota Nacional 2027'!AY$32),0)</f>
        <v>191737</v>
      </c>
      <c r="AZ33" s="25">
        <f>ROUND('Vendas de Veículos'!AZ35*(1-'Frota Nacional 2027'!AZ$32),0)</f>
        <v>247875</v>
      </c>
      <c r="BA33" s="25">
        <f>ROUND('Vendas de Veículos'!BA35*(1-'Frota Nacional 2027'!BA$32),0)</f>
        <v>351521</v>
      </c>
      <c r="BB33" s="25">
        <f>ROUND('Vendas de Veículos'!BB35*(1-'Frota Nacional 2027'!BB$32),0)</f>
        <v>525900</v>
      </c>
      <c r="BC33" s="25">
        <f>ROUND('Vendas de Veículos'!BC35*(1-'Frota Nacional 2027'!BC$32),0)</f>
        <v>668114</v>
      </c>
      <c r="BD33" s="25">
        <f>ROUND('Vendas de Veículos'!BD35*(1-'Frota Nacional 2027'!BD$32),0)</f>
        <v>622256</v>
      </c>
      <c r="BE33" s="25">
        <f>ROUND('Vendas de Veículos'!BE35*(1-'Frota Nacional 2027'!BE$32),0)</f>
        <v>774226</v>
      </c>
      <c r="BF33" s="25">
        <f>ROUND('Vendas de Veículos'!BF35*(1-'Frota Nacional 2027'!BF$32),0)</f>
        <v>920119</v>
      </c>
      <c r="BG33" s="25">
        <f>ROUND('Vendas de Veículos'!BG35*(1-'Frota Nacional 2027'!BG$32),0)</f>
        <v>853919</v>
      </c>
      <c r="BH33" s="25">
        <f>ROUND('Vendas de Veículos'!BH35*(1-'Frota Nacional 2027'!BH$32),0)</f>
        <v>864777</v>
      </c>
      <c r="BI33" s="25">
        <f>ROUND('Vendas de Veículos'!BI35*(1-'Frota Nacional 2027'!BI$32),0)</f>
        <v>887405</v>
      </c>
      <c r="BJ33" s="25">
        <f>ROUND('Vendas de Veículos'!BJ35*(1-'Frota Nacional 2027'!BJ$32),0)</f>
        <v>821755</v>
      </c>
      <c r="BK33" s="25">
        <f>ROUND('Vendas de Veículos'!BK35*(1-'Frota Nacional 2027'!BK$32),0)</f>
        <v>648380</v>
      </c>
      <c r="BL33" s="25">
        <f>ROUND('Vendas de Veículos'!BL35*(1-'Frota Nacional 2027'!BL$32),0)</f>
        <v>653828</v>
      </c>
      <c r="BM33" s="25">
        <f>ROUND('Vendas de Veículos'!BM35*(1-'Frota Nacional 2027'!BM$32),0)</f>
        <v>764368</v>
      </c>
      <c r="BN33" s="25">
        <f>ROUND('Vendas de Veículos'!BN35*(1-'Frota Nacional 2027'!BN$32),0)</f>
        <v>919811</v>
      </c>
      <c r="BO33" s="25">
        <f>ROUND('Vendas de Veículos'!BO35*(1-'Frota Nacional 2027'!BO$32),0)</f>
        <v>814321</v>
      </c>
      <c r="BP33" s="25">
        <f>ROUND('Vendas de Veículos'!BP35*(1-'Frota Nacional 2027'!BP$32),0)</f>
        <v>1064577</v>
      </c>
      <c r="BQ33" s="25">
        <f>ROUND('Vendas de Veículos'!BQ35*(1-'Frota Nacional 2027'!BQ$32),0)</f>
        <v>1287065</v>
      </c>
      <c r="BR33" s="25">
        <f>ROUND('Vendas de Veículos'!BR35*(1-'Frota Nacional 2027'!BR$32),0)</f>
        <v>1352426</v>
      </c>
      <c r="BS33" s="25">
        <f>ROUND('Vendas de Veículos'!BS35*(1-'Frota Nacional 2027'!BS$32),0)</f>
        <v>1413048</v>
      </c>
      <c r="BT33" s="25">
        <f>ROUND('Vendas de Veículos'!BT35*(1-'Frota Nacional 2027'!BT$32),0)</f>
        <v>1469503</v>
      </c>
      <c r="BU33" s="25">
        <f>ROUND('Vendas de Veículos'!BU35*(1-'Frota Nacional 2027'!BU$32),0)</f>
        <v>1522731</v>
      </c>
      <c r="BV33" s="25">
        <f>ROUND('Vendas de Veículos'!BV35*(1-'Frota Nacional 2027'!BV$32),0)</f>
        <v>1573861</v>
      </c>
    </row>
    <row r="34" spans="2:74" x14ac:dyDescent="0.35">
      <c r="B34" s="24" t="s">
        <v>36</v>
      </c>
      <c r="C34" s="24" t="s">
        <v>10</v>
      </c>
      <c r="D34" s="26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>
        <f>ROUND('Vendas de Veículos'!W36*(1-'Frota Nacional 2027'!W$32),0)</f>
        <v>13</v>
      </c>
      <c r="X34" s="25">
        <f>ROUND('Vendas de Veículos'!X36*(1-'Frota Nacional 2027'!X$32),0)</f>
        <v>181</v>
      </c>
      <c r="Y34" s="25">
        <f>ROUND('Vendas de Veículos'!Y36*(1-'Frota Nacional 2027'!Y$32),0)</f>
        <v>225</v>
      </c>
      <c r="Z34" s="25">
        <f>ROUND('Vendas de Veículos'!Z36*(1-'Frota Nacional 2027'!Z$32),0)</f>
        <v>418</v>
      </c>
      <c r="AA34" s="25">
        <f>ROUND('Vendas de Veículos'!AA36*(1-'Frota Nacional 2027'!AA$32),0)</f>
        <v>717</v>
      </c>
      <c r="AB34" s="25">
        <f>ROUND('Vendas de Veículos'!AB36*(1-'Frota Nacional 2027'!AB$32),0)</f>
        <v>1202</v>
      </c>
      <c r="AC34" s="25">
        <f>ROUND('Vendas de Veículos'!AC36*(1-'Frota Nacional 2027'!AC$32),0)</f>
        <v>1996</v>
      </c>
      <c r="AD34" s="25">
        <f>ROUND('Vendas de Veículos'!AD36*(1-'Frota Nacional 2027'!AD$32),0)</f>
        <v>2597</v>
      </c>
      <c r="AE34" s="25">
        <f>ROUND('Vendas de Veículos'!AE36*(1-'Frota Nacional 2027'!AE$32),0)</f>
        <v>2048</v>
      </c>
      <c r="AF34" s="25">
        <f>ROUND('Vendas de Veículos'!AF36*(1-'Frota Nacional 2027'!AF$32),0)</f>
        <v>2107</v>
      </c>
      <c r="AG34" s="25">
        <f>ROUND('Vendas de Veículos'!AG36*(1-'Frota Nacional 2027'!AG$32),0)</f>
        <v>2383</v>
      </c>
      <c r="AH34" s="25">
        <f>ROUND('Vendas de Veículos'!AH36*(1-'Frota Nacional 2027'!AH$32),0)</f>
        <v>3115</v>
      </c>
      <c r="AI34" s="25">
        <f>ROUND('Vendas de Veículos'!AI36*(1-'Frota Nacional 2027'!AI$32),0)</f>
        <v>3736</v>
      </c>
      <c r="AJ34" s="25">
        <f>ROUND('Vendas de Veículos'!AJ36*(1-'Frota Nacional 2027'!AJ$32),0)</f>
        <v>4368</v>
      </c>
      <c r="AK34" s="25">
        <f>ROUND('Vendas de Veículos'!AK36*(1-'Frota Nacional 2027'!AK$32),0)</f>
        <v>4380</v>
      </c>
      <c r="AL34" s="25">
        <f>ROUND('Vendas de Veículos'!AL36*(1-'Frota Nacional 2027'!AL$32),0)</f>
        <v>3907</v>
      </c>
      <c r="AM34" s="25">
        <f>ROUND('Vendas de Veículos'!AM36*(1-'Frota Nacional 2027'!AM$32),0)</f>
        <v>5818</v>
      </c>
      <c r="AN34" s="25">
        <f>ROUND('Vendas de Veículos'!AN36*(1-'Frota Nacional 2027'!AN$32),0)</f>
        <v>3664</v>
      </c>
      <c r="AO34" s="25">
        <f>ROUND('Vendas de Veículos'!AO36*(1-'Frota Nacional 2027'!AO$32),0)</f>
        <v>7714</v>
      </c>
      <c r="AP34" s="25">
        <f>ROUND('Vendas de Veículos'!AP36*(1-'Frota Nacional 2027'!AP$32),0)</f>
        <v>14419</v>
      </c>
      <c r="AQ34" s="25">
        <f>ROUND('Vendas de Veículos'!AQ36*(1-'Frota Nacional 2027'!AQ$32),0)</f>
        <v>22855</v>
      </c>
      <c r="AR34" s="25">
        <f>ROUND('Vendas de Veículos'!AR36*(1-'Frota Nacional 2027'!AR$32),0)</f>
        <v>33355</v>
      </c>
      <c r="AS34" s="25">
        <f>ROUND('Vendas de Veículos'!AS36*(1-'Frota Nacional 2027'!AS$32),0)</f>
        <v>46309</v>
      </c>
      <c r="AT34" s="25">
        <f>ROUND('Vendas de Veículos'!AT36*(1-'Frota Nacional 2027'!AT$32),0)</f>
        <v>62673</v>
      </c>
      <c r="AU34" s="25">
        <f>ROUND('Vendas de Veículos'!AU36*(1-'Frota Nacional 2027'!AU$32),0)</f>
        <v>82579</v>
      </c>
      <c r="AV34" s="25">
        <f>ROUND('Vendas de Veículos'!AV36*(1-'Frota Nacional 2027'!AV$32),0)</f>
        <v>106618</v>
      </c>
      <c r="AW34" s="25">
        <f>ROUND('Vendas de Veículos'!AW36*(1-'Frota Nacional 2027'!AW$32),0)</f>
        <v>135452</v>
      </c>
      <c r="AX34" s="25">
        <f>ROUND('Vendas de Veículos'!AX36*(1-'Frota Nacional 2027'!AX$32),0)</f>
        <v>159548</v>
      </c>
      <c r="AY34" s="25">
        <f>ROUND('Vendas de Veículos'!AY36*(1-'Frota Nacional 2027'!AY$32),0)</f>
        <v>191737</v>
      </c>
      <c r="AZ34" s="25">
        <f>ROUND('Vendas de Veículos'!AZ36*(1-'Frota Nacional 2027'!AZ$32),0)</f>
        <v>247875</v>
      </c>
      <c r="BA34" s="25">
        <f>ROUND('Vendas de Veículos'!BA36*(1-'Frota Nacional 2027'!BA$32),0)</f>
        <v>351521</v>
      </c>
      <c r="BB34" s="25">
        <f>ROUND('Vendas de Veículos'!BB36*(1-'Frota Nacional 2027'!BB$32),0)</f>
        <v>525900</v>
      </c>
      <c r="BC34" s="25">
        <f>ROUND('Vendas de Veículos'!BC36*(1-'Frota Nacional 2027'!BC$32),0)</f>
        <v>668114</v>
      </c>
      <c r="BD34" s="25">
        <f>ROUND('Vendas de Veículos'!BD36*(1-'Frota Nacional 2027'!BD$32),0)</f>
        <v>560030</v>
      </c>
      <c r="BE34" s="25">
        <f>ROUND('Vendas de Veículos'!BE36*(1-'Frota Nacional 2027'!BE$32),0)</f>
        <v>619381</v>
      </c>
      <c r="BF34" s="25">
        <f>ROUND('Vendas de Veículos'!BF36*(1-'Frota Nacional 2027'!BF$32),0)</f>
        <v>644083</v>
      </c>
      <c r="BG34" s="25">
        <f>ROUND('Vendas de Veículos'!BG36*(1-'Frota Nacional 2027'!BG$32),0)</f>
        <v>512352</v>
      </c>
      <c r="BH34" s="25">
        <f>ROUND('Vendas de Veículos'!BH36*(1-'Frota Nacional 2027'!BH$32),0)</f>
        <v>407943</v>
      </c>
      <c r="BI34" s="25">
        <f>ROUND('Vendas de Veículos'!BI36*(1-'Frota Nacional 2027'!BI$32),0)</f>
        <v>418617</v>
      </c>
      <c r="BJ34" s="25">
        <f>ROUND('Vendas de Veículos'!BJ36*(1-'Frota Nacional 2027'!BJ$32),0)</f>
        <v>387483</v>
      </c>
      <c r="BK34" s="25">
        <f>ROUND('Vendas de Veículos'!BK36*(1-'Frota Nacional 2027'!BK$32),0)</f>
        <v>305602</v>
      </c>
      <c r="BL34" s="25">
        <f>ROUND('Vendas de Veículos'!BL36*(1-'Frota Nacional 2027'!BL$32),0)</f>
        <v>308431</v>
      </c>
      <c r="BM34" s="25">
        <f>ROUND('Vendas de Veículos'!BM36*(1-'Frota Nacional 2027'!BM$32),0)</f>
        <v>359321</v>
      </c>
      <c r="BN34" s="25">
        <f>ROUND('Vendas de Veículos'!BN36*(1-'Frota Nacional 2027'!BN$32),0)</f>
        <v>413915</v>
      </c>
      <c r="BO34" s="25">
        <f>ROUND('Vendas de Veículos'!BO36*(1-'Frota Nacional 2027'!BO$32),0)</f>
        <v>342015</v>
      </c>
      <c r="BP34" s="25">
        <f>ROUND('Vendas de Veículos'!BP36*(1-'Frota Nacional 2027'!BP$32),0)</f>
        <v>408846</v>
      </c>
      <c r="BQ34" s="25">
        <f>ROUND('Vendas de Veículos'!BQ36*(1-'Frota Nacional 2027'!BQ$32),0)</f>
        <v>494291</v>
      </c>
      <c r="BR34" s="25">
        <f>ROUND('Vendas de Veículos'!BR36*(1-'Frota Nacional 2027'!BR$32),0)</f>
        <v>516627</v>
      </c>
      <c r="BS34" s="25">
        <f>ROUND('Vendas de Veículos'!BS36*(1-'Frota Nacional 2027'!BS$32),0)</f>
        <v>538371</v>
      </c>
      <c r="BT34" s="25">
        <f>ROUND('Vendas de Veículos'!BT36*(1-'Frota Nacional 2027'!BT$32),0)</f>
        <v>558411</v>
      </c>
      <c r="BU34" s="25">
        <f>ROUND('Vendas de Veículos'!BU36*(1-'Frota Nacional 2027'!BU$32),0)</f>
        <v>578638</v>
      </c>
      <c r="BV34" s="25">
        <f>ROUND('Vendas de Veículos'!BV36*(1-'Frota Nacional 2027'!BV$32),0)</f>
        <v>598067</v>
      </c>
    </row>
    <row r="35" spans="2:74" x14ac:dyDescent="0.35">
      <c r="B35" s="24" t="s">
        <v>36</v>
      </c>
      <c r="C35" s="24" t="s">
        <v>38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>
        <f>ROUND('Vendas de Veículos'!W37*(1-'Frota Nacional 2027'!W$32),0)</f>
        <v>0</v>
      </c>
      <c r="X35" s="25">
        <f>ROUND('Vendas de Veículos'!X37*(1-'Frota Nacional 2027'!X$32),0)</f>
        <v>0</v>
      </c>
      <c r="Y35" s="25">
        <f>ROUND('Vendas de Veículos'!Y37*(1-'Frota Nacional 2027'!Y$32),0)</f>
        <v>0</v>
      </c>
      <c r="Z35" s="25">
        <f>ROUND('Vendas de Veículos'!Z37*(1-'Frota Nacional 2027'!Z$32),0)</f>
        <v>0</v>
      </c>
      <c r="AA35" s="25">
        <f>ROUND('Vendas de Veículos'!AA37*(1-'Frota Nacional 2027'!AA$32),0)</f>
        <v>0</v>
      </c>
      <c r="AB35" s="25">
        <f>ROUND('Vendas de Veículos'!AB37*(1-'Frota Nacional 2027'!AB$32),0)</f>
        <v>0</v>
      </c>
      <c r="AC35" s="25">
        <f>ROUND('Vendas de Veículos'!AC37*(1-'Frota Nacional 2027'!AC$32),0)</f>
        <v>0</v>
      </c>
      <c r="AD35" s="25">
        <f>ROUND('Vendas de Veículos'!AD37*(1-'Frota Nacional 2027'!AD$32),0)</f>
        <v>0</v>
      </c>
      <c r="AE35" s="25">
        <f>ROUND('Vendas de Veículos'!AE37*(1-'Frota Nacional 2027'!AE$32),0)</f>
        <v>0</v>
      </c>
      <c r="AF35" s="25">
        <f>ROUND('Vendas de Veículos'!AF37*(1-'Frota Nacional 2027'!AF$32),0)</f>
        <v>0</v>
      </c>
      <c r="AG35" s="25">
        <f>ROUND('Vendas de Veículos'!AG37*(1-'Frota Nacional 2027'!AG$32),0)</f>
        <v>0</v>
      </c>
      <c r="AH35" s="25">
        <f>ROUND('Vendas de Veículos'!AH37*(1-'Frota Nacional 2027'!AH$32),0)</f>
        <v>0</v>
      </c>
      <c r="AI35" s="25">
        <f>ROUND('Vendas de Veículos'!AI37*(1-'Frota Nacional 2027'!AI$32),0)</f>
        <v>0</v>
      </c>
      <c r="AJ35" s="25">
        <f>ROUND('Vendas de Veículos'!AJ37*(1-'Frota Nacional 2027'!AJ$32),0)</f>
        <v>0</v>
      </c>
      <c r="AK35" s="25">
        <f>ROUND('Vendas de Veículos'!AK37*(1-'Frota Nacional 2027'!AK$32),0)</f>
        <v>0</v>
      </c>
      <c r="AL35" s="25">
        <f>ROUND('Vendas de Veículos'!AL37*(1-'Frota Nacional 2027'!AL$32),0)</f>
        <v>0</v>
      </c>
      <c r="AM35" s="25">
        <f>ROUND('Vendas de Veículos'!AM37*(1-'Frota Nacional 2027'!AM$32),0)</f>
        <v>0</v>
      </c>
      <c r="AN35" s="25">
        <f>ROUND('Vendas de Veículos'!AN37*(1-'Frota Nacional 2027'!AN$32),0)</f>
        <v>0</v>
      </c>
      <c r="AO35" s="25">
        <f>ROUND('Vendas de Veículos'!AO37*(1-'Frota Nacional 2027'!AO$32),0)</f>
        <v>0</v>
      </c>
      <c r="AP35" s="25">
        <f>ROUND('Vendas de Veículos'!AP37*(1-'Frota Nacional 2027'!AP$32),0)</f>
        <v>0</v>
      </c>
      <c r="AQ35" s="25">
        <f>ROUND('Vendas de Veículos'!AQ37*(1-'Frota Nacional 2027'!AQ$32),0)</f>
        <v>0</v>
      </c>
      <c r="AR35" s="25">
        <f>ROUND('Vendas de Veículos'!AR37*(1-'Frota Nacional 2027'!AR$32),0)</f>
        <v>0</v>
      </c>
      <c r="AS35" s="25">
        <f>ROUND('Vendas de Veículos'!AS37*(1-'Frota Nacional 2027'!AS$32),0)</f>
        <v>0</v>
      </c>
      <c r="AT35" s="25">
        <f>ROUND('Vendas de Veículos'!AT37*(1-'Frota Nacional 2027'!AT$32),0)</f>
        <v>0</v>
      </c>
      <c r="AU35" s="25">
        <f>ROUND('Vendas de Veículos'!AU37*(1-'Frota Nacional 2027'!AU$32),0)</f>
        <v>0</v>
      </c>
      <c r="AV35" s="25">
        <f>ROUND('Vendas de Veículos'!AV37*(1-'Frota Nacional 2027'!AV$32),0)</f>
        <v>0</v>
      </c>
      <c r="AW35" s="25">
        <f>ROUND('Vendas de Veículos'!AW37*(1-'Frota Nacional 2027'!AW$32),0)</f>
        <v>0</v>
      </c>
      <c r="AX35" s="25">
        <f>ROUND('Vendas de Veículos'!AX37*(1-'Frota Nacional 2027'!AX$32),0)</f>
        <v>0</v>
      </c>
      <c r="AY35" s="25">
        <f>ROUND('Vendas de Veículos'!AY37*(1-'Frota Nacional 2027'!AY$32),0)</f>
        <v>0</v>
      </c>
      <c r="AZ35" s="25">
        <f>ROUND('Vendas de Veículos'!AZ37*(1-'Frota Nacional 2027'!AZ$32),0)</f>
        <v>0</v>
      </c>
      <c r="BA35" s="25">
        <f>ROUND('Vendas de Veículos'!BA37*(1-'Frota Nacional 2027'!BA$32),0)</f>
        <v>0</v>
      </c>
      <c r="BB35" s="25">
        <f>ROUND('Vendas de Veículos'!BB37*(1-'Frota Nacional 2027'!BB$32),0)</f>
        <v>0</v>
      </c>
      <c r="BC35" s="25">
        <f>ROUND('Vendas de Veículos'!BC37*(1-'Frota Nacional 2027'!BC$32),0)</f>
        <v>0</v>
      </c>
      <c r="BD35" s="25">
        <f>ROUND('Vendas de Veículos'!BD37*(1-'Frota Nacional 2027'!BD$32),0)</f>
        <v>62163</v>
      </c>
      <c r="BE35" s="25">
        <f>ROUND('Vendas de Veículos'!BE37*(1-'Frota Nacional 2027'!BE$32),0)</f>
        <v>154768</v>
      </c>
      <c r="BF35" s="25">
        <f>ROUND('Vendas de Veículos'!BF37*(1-'Frota Nacional 2027'!BF$32),0)</f>
        <v>275944</v>
      </c>
      <c r="BG35" s="25">
        <f>ROUND('Vendas de Veículos'!BG37*(1-'Frota Nacional 2027'!BG$32),0)</f>
        <v>341482</v>
      </c>
      <c r="BH35" s="25">
        <f>ROUND('Vendas de Veículos'!BH37*(1-'Frota Nacional 2027'!BH$32),0)</f>
        <v>456637</v>
      </c>
      <c r="BI35" s="25">
        <f>ROUND('Vendas de Veículos'!BI37*(1-'Frota Nacional 2027'!BI$32),0)</f>
        <v>468585</v>
      </c>
      <c r="BJ35" s="25">
        <f>ROUND('Vendas de Veículos'!BJ37*(1-'Frota Nacional 2027'!BJ$32),0)</f>
        <v>433920</v>
      </c>
      <c r="BK35" s="25">
        <f>ROUND('Vendas de Veículos'!BK37*(1-'Frota Nacional 2027'!BK$32),0)</f>
        <v>342371</v>
      </c>
      <c r="BL35" s="25">
        <f>ROUND('Vendas de Veículos'!BL37*(1-'Frota Nacional 2027'!BL$32),0)</f>
        <v>344855</v>
      </c>
      <c r="BM35" s="25">
        <f>ROUND('Vendas de Veículos'!BM37*(1-'Frota Nacional 2027'!BM$32),0)</f>
        <v>404233</v>
      </c>
      <c r="BN35" s="25">
        <f>ROUND('Vendas de Veículos'!BN37*(1-'Frota Nacional 2027'!BN$32),0)</f>
        <v>504793</v>
      </c>
      <c r="BO35" s="25">
        <f>ROUND('Vendas de Veículos'!BO37*(1-'Frota Nacional 2027'!BO$32),0)</f>
        <v>471247</v>
      </c>
      <c r="BP35" s="25">
        <f>ROUND('Vendas de Veículos'!BP37*(1-'Frota Nacional 2027'!BP$32),0)</f>
        <v>654238</v>
      </c>
      <c r="BQ35" s="25">
        <f>ROUND('Vendas de Veículos'!BQ37*(1-'Frota Nacional 2027'!BQ$32),0)</f>
        <v>790969</v>
      </c>
      <c r="BR35" s="25">
        <f>ROUND('Vendas de Veículos'!BR37*(1-'Frota Nacional 2027'!BR$32),0)</f>
        <v>829713</v>
      </c>
      <c r="BS35" s="25">
        <f>ROUND('Vendas de Veículos'!BS37*(1-'Frota Nacional 2027'!BS$32),0)</f>
        <v>865774</v>
      </c>
      <c r="BT35" s="25">
        <f>ROUND('Vendas de Veículos'!BT37*(1-'Frota Nacional 2027'!BT$32),0)</f>
        <v>897867</v>
      </c>
      <c r="BU35" s="25">
        <f>ROUND('Vendas de Veículos'!BU37*(1-'Frota Nacional 2027'!BU$32),0)</f>
        <v>925668</v>
      </c>
      <c r="BV35" s="25">
        <f>ROUND('Vendas de Veículos'!BV37*(1-'Frota Nacional 2027'!BV$32),0)</f>
        <v>949353</v>
      </c>
    </row>
    <row r="36" spans="2:74" x14ac:dyDescent="0.35">
      <c r="B36" s="24" t="s">
        <v>36</v>
      </c>
      <c r="C36" s="24" t="s">
        <v>39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>
        <f>ROUND('Vendas de Veículos'!W38*(1-'Frota Nacional 2027'!W$32),0)</f>
        <v>0</v>
      </c>
      <c r="X36" s="25">
        <f>ROUND('Vendas de Veículos'!X38*(1-'Frota Nacional 2027'!X$32),0)</f>
        <v>0</v>
      </c>
      <c r="Y36" s="25">
        <f>ROUND('Vendas de Veículos'!Y38*(1-'Frota Nacional 2027'!Y$32),0)</f>
        <v>0</v>
      </c>
      <c r="Z36" s="25">
        <f>ROUND('Vendas de Veículos'!Z38*(1-'Frota Nacional 2027'!Z$32),0)</f>
        <v>0</v>
      </c>
      <c r="AA36" s="25">
        <f>ROUND('Vendas de Veículos'!AA38*(1-'Frota Nacional 2027'!AA$32),0)</f>
        <v>0</v>
      </c>
      <c r="AB36" s="25">
        <f>ROUND('Vendas de Veículos'!AB38*(1-'Frota Nacional 2027'!AB$32),0)</f>
        <v>0</v>
      </c>
      <c r="AC36" s="25">
        <f>ROUND('Vendas de Veículos'!AC38*(1-'Frota Nacional 2027'!AC$32),0)</f>
        <v>0</v>
      </c>
      <c r="AD36" s="25">
        <f>ROUND('Vendas de Veículos'!AD38*(1-'Frota Nacional 2027'!AD$32),0)</f>
        <v>0</v>
      </c>
      <c r="AE36" s="25">
        <f>ROUND('Vendas de Veículos'!AE38*(1-'Frota Nacional 2027'!AE$32),0)</f>
        <v>0</v>
      </c>
      <c r="AF36" s="25">
        <f>ROUND('Vendas de Veículos'!AF38*(1-'Frota Nacional 2027'!AF$32),0)</f>
        <v>0</v>
      </c>
      <c r="AG36" s="25">
        <f>ROUND('Vendas de Veículos'!AG38*(1-'Frota Nacional 2027'!AG$32),0)</f>
        <v>0</v>
      </c>
      <c r="AH36" s="25">
        <f>ROUND('Vendas de Veículos'!AH38*(1-'Frota Nacional 2027'!AH$32),0)</f>
        <v>0</v>
      </c>
      <c r="AI36" s="25">
        <f>ROUND('Vendas de Veículos'!AI38*(1-'Frota Nacional 2027'!AI$32),0)</f>
        <v>0</v>
      </c>
      <c r="AJ36" s="25">
        <f>ROUND('Vendas de Veículos'!AJ38*(1-'Frota Nacional 2027'!AJ$32),0)</f>
        <v>0</v>
      </c>
      <c r="AK36" s="25">
        <f>ROUND('Vendas de Veículos'!AK38*(1-'Frota Nacional 2027'!AK$32),0)</f>
        <v>0</v>
      </c>
      <c r="AL36" s="25">
        <f>ROUND('Vendas de Veículos'!AL38*(1-'Frota Nacional 2027'!AL$32),0)</f>
        <v>0</v>
      </c>
      <c r="AM36" s="25">
        <f>ROUND('Vendas de Veículos'!AM38*(1-'Frota Nacional 2027'!AM$32),0)</f>
        <v>0</v>
      </c>
      <c r="AN36" s="25">
        <f>ROUND('Vendas de Veículos'!AN38*(1-'Frota Nacional 2027'!AN$32),0)</f>
        <v>0</v>
      </c>
      <c r="AO36" s="25">
        <f>ROUND('Vendas de Veículos'!AO38*(1-'Frota Nacional 2027'!AO$32),0)</f>
        <v>0</v>
      </c>
      <c r="AP36" s="25">
        <f>ROUND('Vendas de Veículos'!AP38*(1-'Frota Nacional 2027'!AP$32),0)</f>
        <v>0</v>
      </c>
      <c r="AQ36" s="25">
        <f>ROUND('Vendas de Veículos'!AQ38*(1-'Frota Nacional 2027'!AQ$32),0)</f>
        <v>0</v>
      </c>
      <c r="AR36" s="25">
        <f>ROUND('Vendas de Veículos'!AR38*(1-'Frota Nacional 2027'!AR$32),0)</f>
        <v>0</v>
      </c>
      <c r="AS36" s="25">
        <f>ROUND('Vendas de Veículos'!AS38*(1-'Frota Nacional 2027'!AS$32),0)</f>
        <v>0</v>
      </c>
      <c r="AT36" s="25">
        <f>ROUND('Vendas de Veículos'!AT38*(1-'Frota Nacional 2027'!AT$32),0)</f>
        <v>0</v>
      </c>
      <c r="AU36" s="25">
        <f>ROUND('Vendas de Veículos'!AU38*(1-'Frota Nacional 2027'!AU$32),0)</f>
        <v>0</v>
      </c>
      <c r="AV36" s="25">
        <f>ROUND('Vendas de Veículos'!AV38*(1-'Frota Nacional 2027'!AV$32),0)</f>
        <v>0</v>
      </c>
      <c r="AW36" s="25">
        <f>ROUND('Vendas de Veículos'!AW38*(1-'Frota Nacional 2027'!AW$32),0)</f>
        <v>0</v>
      </c>
      <c r="AX36" s="25">
        <f>ROUND('Vendas de Veículos'!AX38*(1-'Frota Nacional 2027'!AX$32),0)</f>
        <v>0</v>
      </c>
      <c r="AY36" s="25">
        <f>ROUND('Vendas de Veículos'!AY38*(1-'Frota Nacional 2027'!AY$32),0)</f>
        <v>0</v>
      </c>
      <c r="AZ36" s="25">
        <f>ROUND('Vendas de Veículos'!AZ38*(1-'Frota Nacional 2027'!AZ$32),0)</f>
        <v>0</v>
      </c>
      <c r="BA36" s="25">
        <f>ROUND('Vendas de Veículos'!BA38*(1-'Frota Nacional 2027'!BA$32),0)</f>
        <v>0</v>
      </c>
      <c r="BB36" s="25">
        <f>ROUND('Vendas de Veículos'!BB38*(1-'Frota Nacional 2027'!BB$32),0)</f>
        <v>0</v>
      </c>
      <c r="BC36" s="25">
        <f>ROUND('Vendas de Veículos'!BC38*(1-'Frota Nacional 2027'!BC$32),0)</f>
        <v>0</v>
      </c>
      <c r="BD36" s="25">
        <f>ROUND('Vendas de Veículos'!BD38*(1-'Frota Nacional 2027'!BD$32),0)</f>
        <v>62</v>
      </c>
      <c r="BE36" s="25">
        <f>ROUND('Vendas de Veículos'!BE38*(1-'Frota Nacional 2027'!BE$32),0)</f>
        <v>77</v>
      </c>
      <c r="BF36" s="25">
        <f>ROUND('Vendas de Veículos'!BF38*(1-'Frota Nacional 2027'!BF$32),0)</f>
        <v>92</v>
      </c>
      <c r="BG36" s="25">
        <f>ROUND('Vendas de Veículos'!BG38*(1-'Frota Nacional 2027'!BG$32),0)</f>
        <v>86</v>
      </c>
      <c r="BH36" s="25">
        <f>ROUND('Vendas de Veículos'!BH38*(1-'Frota Nacional 2027'!BH$32),0)</f>
        <v>197</v>
      </c>
      <c r="BI36" s="25">
        <f>ROUND('Vendas de Veículos'!BI38*(1-'Frota Nacional 2027'!BI$32),0)</f>
        <v>202</v>
      </c>
      <c r="BJ36" s="25">
        <f>ROUND('Vendas de Veículos'!BJ38*(1-'Frota Nacional 2027'!BJ$32),0)</f>
        <v>352</v>
      </c>
      <c r="BK36" s="25">
        <f>ROUND('Vendas de Veículos'!BK38*(1-'Frota Nacional 2027'!BK$32),0)</f>
        <v>407</v>
      </c>
      <c r="BL36" s="25">
        <f>ROUND('Vendas de Veículos'!BL38*(1-'Frota Nacional 2027'!BL$32),0)</f>
        <v>542</v>
      </c>
      <c r="BM36" s="25">
        <f>ROUND('Vendas de Veículos'!BM38*(1-'Frota Nacional 2027'!BM$32),0)</f>
        <v>813</v>
      </c>
      <c r="BN36" s="25">
        <f>ROUND('Vendas de Veículos'!BN38*(1-'Frota Nacional 2027'!BN$32),0)</f>
        <v>1104</v>
      </c>
      <c r="BO36" s="25">
        <f>ROUND('Vendas de Veículos'!BO38*(1-'Frota Nacional 2027'!BO$32),0)</f>
        <v>1059</v>
      </c>
      <c r="BP36" s="25">
        <f>ROUND('Vendas de Veículos'!BP38*(1-'Frota Nacional 2027'!BP$32),0)</f>
        <v>1493</v>
      </c>
      <c r="BQ36" s="25">
        <f>ROUND('Vendas de Veículos'!BQ38*(1-'Frota Nacional 2027'!BQ$32),0)</f>
        <v>1805</v>
      </c>
      <c r="BR36" s="25">
        <f>ROUND('Vendas de Veículos'!BR38*(1-'Frota Nacional 2027'!BR$32),0)</f>
        <v>6086</v>
      </c>
      <c r="BS36" s="25">
        <f>ROUND('Vendas de Veículos'!BS38*(1-'Frota Nacional 2027'!BS$32),0)</f>
        <v>8903</v>
      </c>
      <c r="BT36" s="25">
        <f>ROUND('Vendas de Veículos'!BT38*(1-'Frota Nacional 2027'!BT$32),0)</f>
        <v>13226</v>
      </c>
      <c r="BU36" s="25">
        <f>ROUND('Vendas de Veículos'!BU38*(1-'Frota Nacional 2027'!BU$32),0)</f>
        <v>18425</v>
      </c>
      <c r="BV36" s="25">
        <f>ROUND('Vendas de Veículos'!BV38*(1-'Frota Nacional 2027'!BV$32),0)</f>
        <v>26441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BW36"/>
  <sheetViews>
    <sheetView workbookViewId="0">
      <selection activeCell="I1" sqref="I1:I3"/>
    </sheetView>
  </sheetViews>
  <sheetFormatPr defaultColWidth="9.1796875" defaultRowHeight="14.5" x14ac:dyDescent="0.35"/>
  <cols>
    <col min="1" max="1" width="3.81640625" style="8" customWidth="1"/>
    <col min="2" max="2" width="4.81640625" style="8" bestFit="1" customWidth="1"/>
    <col min="3" max="3" width="16.1796875" style="8" customWidth="1"/>
    <col min="4" max="4" width="9.453125" style="8" bestFit="1" customWidth="1"/>
    <col min="5" max="8" width="10.453125" style="8" bestFit="1" customWidth="1"/>
    <col min="9" max="9" width="11.453125" style="8" bestFit="1" customWidth="1"/>
    <col min="10" max="11" width="11.7265625" style="8" bestFit="1" customWidth="1"/>
    <col min="12" max="13" width="10.7265625" style="8" bestFit="1" customWidth="1"/>
    <col min="14" max="22" width="11.7265625" style="8" bestFit="1" customWidth="1"/>
    <col min="23" max="24" width="10.7265625" style="8" bestFit="1" customWidth="1"/>
    <col min="25" max="41" width="11.7265625" style="8" bestFit="1" customWidth="1"/>
    <col min="42" max="42" width="10.7265625" style="8" bestFit="1" customWidth="1"/>
    <col min="43" max="47" width="10.453125" style="8" bestFit="1" customWidth="1"/>
    <col min="48" max="50" width="10.7265625" style="8" bestFit="1" customWidth="1"/>
    <col min="51" max="52" width="11.7265625" style="8" bestFit="1" customWidth="1"/>
    <col min="53" max="68" width="13.453125" style="8" bestFit="1" customWidth="1"/>
    <col min="69" max="75" width="13.453125" style="8" customWidth="1"/>
    <col min="76" max="16384" width="9.1796875" style="8"/>
  </cols>
  <sheetData>
    <row r="1" spans="2:75" x14ac:dyDescent="0.35">
      <c r="B1" s="17"/>
      <c r="C1" s="20" t="s">
        <v>25</v>
      </c>
      <c r="D1" s="21">
        <v>2028</v>
      </c>
      <c r="E1" s="17"/>
      <c r="F1" s="22" t="s">
        <v>32</v>
      </c>
      <c r="G1" s="161">
        <f>'Base Curvas'!K1</f>
        <v>1.95</v>
      </c>
      <c r="H1" s="22" t="s">
        <v>33</v>
      </c>
      <c r="I1" s="162">
        <f>'Base Curvas'!M1</f>
        <v>-0.127</v>
      </c>
    </row>
    <row r="2" spans="2:75" x14ac:dyDescent="0.35">
      <c r="B2" s="17"/>
      <c r="C2" s="17"/>
      <c r="D2" s="17"/>
      <c r="E2" s="17"/>
      <c r="F2" s="22" t="s">
        <v>34</v>
      </c>
      <c r="G2" s="161">
        <f>'Base Curvas'!K2</f>
        <v>2.1</v>
      </c>
      <c r="H2" s="22" t="s">
        <v>35</v>
      </c>
      <c r="I2" s="162">
        <f>'Base Curvas'!M2</f>
        <v>-0.09</v>
      </c>
    </row>
    <row r="3" spans="2:75" x14ac:dyDescent="0.35">
      <c r="B3" s="17"/>
      <c r="C3" s="17"/>
      <c r="D3" s="17"/>
      <c r="E3" s="17"/>
      <c r="F3" s="22" t="s">
        <v>41</v>
      </c>
      <c r="G3" s="161">
        <f>'Base Curvas'!K3</f>
        <v>1.75</v>
      </c>
      <c r="H3" s="22" t="s">
        <v>42</v>
      </c>
      <c r="I3" s="162">
        <f>'Base Curvas'!M3</f>
        <v>-0.13700000000000001</v>
      </c>
    </row>
    <row r="4" spans="2:75" s="1" customFormat="1" x14ac:dyDescent="0.35">
      <c r="B4" s="2"/>
      <c r="C4" s="3"/>
      <c r="D4" s="2">
        <v>1957</v>
      </c>
      <c r="E4" s="2">
        <v>1958</v>
      </c>
      <c r="F4" s="2">
        <v>1959</v>
      </c>
      <c r="G4" s="2">
        <v>1960</v>
      </c>
      <c r="H4" s="2">
        <v>1961</v>
      </c>
      <c r="I4" s="2">
        <v>1962</v>
      </c>
      <c r="J4" s="2">
        <v>1963</v>
      </c>
      <c r="K4" s="2">
        <v>1964</v>
      </c>
      <c r="L4" s="2">
        <v>1965</v>
      </c>
      <c r="M4" s="2">
        <v>1966</v>
      </c>
      <c r="N4" s="2">
        <v>1967</v>
      </c>
      <c r="O4" s="2">
        <v>1968</v>
      </c>
      <c r="P4" s="2">
        <v>1969</v>
      </c>
      <c r="Q4" s="2">
        <v>1970</v>
      </c>
      <c r="R4" s="2">
        <v>1971</v>
      </c>
      <c r="S4" s="2">
        <v>1972</v>
      </c>
      <c r="T4" s="2">
        <v>1973</v>
      </c>
      <c r="U4" s="2">
        <v>1974</v>
      </c>
      <c r="V4" s="2">
        <v>1975</v>
      </c>
      <c r="W4" s="2">
        <v>1976</v>
      </c>
      <c r="X4" s="2">
        <v>1977</v>
      </c>
      <c r="Y4" s="2">
        <v>1978</v>
      </c>
      <c r="Z4" s="2">
        <v>1979</v>
      </c>
      <c r="AA4" s="2">
        <v>1980</v>
      </c>
      <c r="AB4" s="2">
        <v>1981</v>
      </c>
      <c r="AC4" s="2">
        <v>1982</v>
      </c>
      <c r="AD4" s="2">
        <v>1983</v>
      </c>
      <c r="AE4" s="2">
        <v>1984</v>
      </c>
      <c r="AF4" s="2">
        <v>1985</v>
      </c>
      <c r="AG4" s="2">
        <v>1986</v>
      </c>
      <c r="AH4" s="2">
        <v>1987</v>
      </c>
      <c r="AI4" s="2">
        <v>1988</v>
      </c>
      <c r="AJ4" s="2">
        <v>1989</v>
      </c>
      <c r="AK4" s="2">
        <v>1990</v>
      </c>
      <c r="AL4" s="2">
        <v>1991</v>
      </c>
      <c r="AM4" s="2">
        <v>1992</v>
      </c>
      <c r="AN4" s="2">
        <v>1993</v>
      </c>
      <c r="AO4" s="2">
        <v>1994</v>
      </c>
      <c r="AP4" s="2">
        <v>1995</v>
      </c>
      <c r="AQ4" s="2">
        <v>1996</v>
      </c>
      <c r="AR4" s="2">
        <v>1997</v>
      </c>
      <c r="AS4" s="2">
        <v>1998</v>
      </c>
      <c r="AT4" s="2">
        <v>1999</v>
      </c>
      <c r="AU4" s="2">
        <v>2000</v>
      </c>
      <c r="AV4" s="2">
        <v>2001</v>
      </c>
      <c r="AW4" s="2">
        <v>2002</v>
      </c>
      <c r="AX4" s="2">
        <v>2003</v>
      </c>
      <c r="AY4" s="2">
        <v>2004</v>
      </c>
      <c r="AZ4" s="2">
        <v>2005</v>
      </c>
      <c r="BA4" s="2">
        <v>2006</v>
      </c>
      <c r="BB4" s="2">
        <v>2007</v>
      </c>
      <c r="BC4" s="2">
        <v>2008</v>
      </c>
      <c r="BD4" s="2">
        <v>2009</v>
      </c>
      <c r="BE4" s="2">
        <v>2010</v>
      </c>
      <c r="BF4" s="2">
        <v>2011</v>
      </c>
      <c r="BG4" s="2">
        <v>2012</v>
      </c>
      <c r="BH4" s="2">
        <v>2013</v>
      </c>
      <c r="BI4" s="2">
        <v>2014</v>
      </c>
      <c r="BJ4" s="2">
        <v>2015</v>
      </c>
      <c r="BK4" s="2">
        <v>2016</v>
      </c>
      <c r="BL4" s="2">
        <v>2017</v>
      </c>
      <c r="BM4" s="2">
        <v>2018</v>
      </c>
      <c r="BN4" s="2">
        <v>2019</v>
      </c>
      <c r="BO4" s="2">
        <v>2020</v>
      </c>
      <c r="BP4" s="2">
        <v>2021</v>
      </c>
      <c r="BQ4" s="2">
        <v>2022</v>
      </c>
      <c r="BR4" s="2">
        <v>2023</v>
      </c>
      <c r="BS4" s="2">
        <v>2024</v>
      </c>
      <c r="BT4" s="2">
        <v>2025</v>
      </c>
      <c r="BU4" s="2">
        <v>2026</v>
      </c>
      <c r="BV4" s="2">
        <v>2027</v>
      </c>
      <c r="BW4" s="2">
        <v>2028</v>
      </c>
    </row>
    <row r="5" spans="2:75" s="1" customFormat="1" x14ac:dyDescent="0.35">
      <c r="B5" s="2"/>
      <c r="C5" s="3" t="s">
        <v>30</v>
      </c>
      <c r="D5" s="7">
        <f>EXP(-EXP($G$1+$I$1*($D$1-D4)))</f>
        <v>0.99914757588166347</v>
      </c>
      <c r="E5" s="7">
        <f t="shared" ref="E5:BP5" si="0">EXP(-EXP($G$1+$I$1*($D$1-E4)))</f>
        <v>0.99903219902458207</v>
      </c>
      <c r="F5" s="7">
        <f t="shared" si="0"/>
        <v>0.99890121432912149</v>
      </c>
      <c r="G5" s="7">
        <f t="shared" si="0"/>
        <v>0.99875251289617606</v>
      </c>
      <c r="H5" s="7">
        <f t="shared" si="0"/>
        <v>0.99858370159434284</v>
      </c>
      <c r="I5" s="7">
        <f t="shared" si="0"/>
        <v>0.99839206495939814</v>
      </c>
      <c r="J5" s="7">
        <f t="shared" si="0"/>
        <v>0.99817452204663693</v>
      </c>
      <c r="K5" s="7">
        <f t="shared" si="0"/>
        <v>0.9979275775849582</v>
      </c>
      <c r="L5" s="7">
        <f t="shared" si="0"/>
        <v>0.9976472667027072</v>
      </c>
      <c r="M5" s="7">
        <f t="shared" si="0"/>
        <v>0.99732909240839074</v>
      </c>
      <c r="N5" s="7">
        <f t="shared" si="0"/>
        <v>0.99696795491413681</v>
      </c>
      <c r="O5" s="7">
        <f t="shared" si="0"/>
        <v>0.99655807178602107</v>
      </c>
      <c r="P5" s="7">
        <f t="shared" si="0"/>
        <v>0.9960928877932087</v>
      </c>
      <c r="Q5" s="7">
        <f t="shared" si="0"/>
        <v>0.9955649732077223</v>
      </c>
      <c r="R5" s="7">
        <f t="shared" si="0"/>
        <v>0.99496590917948902</v>
      </c>
      <c r="S5" s="7">
        <f t="shared" si="0"/>
        <v>0.99428615867878556</v>
      </c>
      <c r="T5" s="7">
        <f t="shared" si="0"/>
        <v>0.99351492136286523</v>
      </c>
      <c r="U5" s="7">
        <f t="shared" si="0"/>
        <v>0.99263997058924403</v>
      </c>
      <c r="V5" s="7">
        <f t="shared" si="0"/>
        <v>0.99164747067030767</v>
      </c>
      <c r="W5" s="7">
        <f t="shared" si="0"/>
        <v>0.99052177235023764</v>
      </c>
      <c r="X5" s="7">
        <f t="shared" si="0"/>
        <v>0.98924518439619036</v>
      </c>
      <c r="Y5" s="7">
        <f t="shared" si="0"/>
        <v>0.98779771914531234</v>
      </c>
      <c r="Z5" s="7">
        <f t="shared" si="0"/>
        <v>0.98615680985629639</v>
      </c>
      <c r="AA5" s="7">
        <f t="shared" si="0"/>
        <v>0.98429699780347546</v>
      </c>
      <c r="AB5" s="7">
        <f t="shared" si="0"/>
        <v>0.98218958725509387</v>
      </c>
      <c r="AC5" s="7">
        <f t="shared" si="0"/>
        <v>0.97980226683689708</v>
      </c>
      <c r="AD5" s="7">
        <f t="shared" si="0"/>
        <v>0.9770986963506636</v>
      </c>
      <c r="AE5" s="7">
        <f t="shared" si="0"/>
        <v>0.97403805896202678</v>
      </c>
      <c r="AF5" s="7">
        <f t="shared" si="0"/>
        <v>0.97057457987731532</v>
      </c>
      <c r="AG5" s="7">
        <f t="shared" si="0"/>
        <v>0.96665701429994344</v>
      </c>
      <c r="AH5" s="7">
        <f t="shared" si="0"/>
        <v>0.96222810972160688</v>
      </c>
      <c r="AI5" s="7">
        <f t="shared" si="0"/>
        <v>0.95722405061755766</v>
      </c>
      <c r="AJ5" s="7">
        <f t="shared" si="0"/>
        <v>0.95157389756332666</v>
      </c>
      <c r="AK5" s="7">
        <f t="shared" si="0"/>
        <v>0.94519903788749804</v>
      </c>
      <c r="AL5" s="7">
        <f t="shared" si="0"/>
        <v>0.93801267146512757</v>
      </c>
      <c r="AM5" s="7">
        <f t="shared" si="0"/>
        <v>0.9299193634046875</v>
      </c>
      <c r="AN5" s="7">
        <f t="shared" si="0"/>
        <v>0.92081470546167199</v>
      </c>
      <c r="AO5" s="7">
        <f t="shared" si="0"/>
        <v>0.91058514028086823</v>
      </c>
      <c r="AP5" s="7">
        <f t="shared" si="0"/>
        <v>0.89910801722505029</v>
      </c>
      <c r="AQ5" s="7">
        <f t="shared" si="0"/>
        <v>0.88625196566597997</v>
      </c>
      <c r="AR5" s="7">
        <f t="shared" si="0"/>
        <v>0.8718776910511713</v>
      </c>
      <c r="AS5" s="7">
        <f t="shared" si="0"/>
        <v>0.85583932031884391</v>
      </c>
      <c r="AT5" s="7">
        <f t="shared" si="0"/>
        <v>0.83798644527310595</v>
      </c>
      <c r="AU5" s="7">
        <f t="shared" si="0"/>
        <v>0.81816703352082987</v>
      </c>
      <c r="AV5" s="7">
        <f t="shared" si="0"/>
        <v>0.79623139358019068</v>
      </c>
      <c r="AW5" s="7">
        <f t="shared" si="0"/>
        <v>0.77203738940403066</v>
      </c>
      <c r="AX5" s="7">
        <f t="shared" si="0"/>
        <v>0.74545709357507939</v>
      </c>
      <c r="AY5" s="7">
        <f t="shared" si="0"/>
        <v>0.71638503939153442</v>
      </c>
      <c r="AZ5" s="7">
        <f t="shared" si="0"/>
        <v>0.68474816918315407</v>
      </c>
      <c r="BA5" s="7">
        <f t="shared" si="0"/>
        <v>0.65051746655651721</v>
      </c>
      <c r="BB5" s="7">
        <f t="shared" si="0"/>
        <v>0.61372108972226069</v>
      </c>
      <c r="BC5" s="7">
        <f t="shared" si="0"/>
        <v>0.5744585782961753</v>
      </c>
      <c r="BD5" s="7">
        <f t="shared" si="0"/>
        <v>0.53291537820843737</v>
      </c>
      <c r="BE5" s="7">
        <f t="shared" si="0"/>
        <v>0.48937652020714406</v>
      </c>
      <c r="BF5" s="7">
        <f t="shared" si="0"/>
        <v>0.44423781719008598</v>
      </c>
      <c r="BG5" s="7">
        <f t="shared" si="0"/>
        <v>0.39801246356568487</v>
      </c>
      <c r="BH5" s="7">
        <f t="shared" si="0"/>
        <v>0.35133051517356745</v>
      </c>
      <c r="BI5" s="7">
        <f t="shared" si="0"/>
        <v>0.30492853746731463</v>
      </c>
      <c r="BJ5" s="7">
        <f t="shared" si="0"/>
        <v>0.25962691430343204</v>
      </c>
      <c r="BK5" s="7">
        <f t="shared" si="0"/>
        <v>0.21629311547304511</v>
      </c>
      <c r="BL5" s="7">
        <f t="shared" si="0"/>
        <v>0.17579080754688289</v>
      </c>
      <c r="BM5" s="7">
        <f t="shared" si="0"/>
        <v>0.13891712700793685</v>
      </c>
      <c r="BN5" s="7">
        <f t="shared" si="0"/>
        <v>0.10633355627958595</v>
      </c>
      <c r="BO5" s="7">
        <f t="shared" si="0"/>
        <v>7.8499147237953093E-2</v>
      </c>
      <c r="BP5" s="7">
        <f t="shared" si="0"/>
        <v>5.5617420751964505E-2</v>
      </c>
      <c r="BQ5" s="7">
        <f t="shared" ref="BQ5:BW5" si="1">EXP(-EXP($G$1+$I$1*($D$1-BQ4)))</f>
        <v>3.7608935341775958E-2</v>
      </c>
      <c r="BR5" s="7">
        <f t="shared" si="1"/>
        <v>2.4119105692130841E-2</v>
      </c>
      <c r="BS5" s="7">
        <f t="shared" si="1"/>
        <v>1.4564828613461218E-2</v>
      </c>
      <c r="BT5" s="7">
        <f t="shared" si="1"/>
        <v>8.2145858051170632E-3</v>
      </c>
      <c r="BU5" s="7">
        <f t="shared" si="1"/>
        <v>4.2873119161356962E-3</v>
      </c>
      <c r="BV5" s="7">
        <f t="shared" si="1"/>
        <v>2.0490032442558614E-3</v>
      </c>
      <c r="BW5" s="7">
        <f t="shared" si="1"/>
        <v>8.8609394469837022E-4</v>
      </c>
    </row>
    <row r="6" spans="2:75" x14ac:dyDescent="0.35">
      <c r="B6" s="12" t="s">
        <v>11</v>
      </c>
      <c r="C6" s="12" t="s">
        <v>10</v>
      </c>
      <c r="D6" s="6">
        <f>ROUND('Vendas de Veículos'!D6*(1-'Frota Nacional 2028'!D$5),0)</f>
        <v>8</v>
      </c>
      <c r="E6" s="6">
        <f>ROUND('Vendas de Veículos'!E6*(1-'Frota Nacional 2028'!E$5),0)</f>
        <v>20</v>
      </c>
      <c r="F6" s="6">
        <f>ROUND('Vendas de Veículos'!F6*(1-'Frota Nacional 2028'!F$5),0)</f>
        <v>43</v>
      </c>
      <c r="G6" s="6">
        <f>ROUND('Vendas de Veículos'!G6*(1-'Frota Nacional 2028'!G$5),0)</f>
        <v>85</v>
      </c>
      <c r="H6" s="6">
        <f>ROUND('Vendas de Veículos'!H6*(1-'Frota Nacional 2028'!H$5),0)</f>
        <v>123</v>
      </c>
      <c r="I6" s="6">
        <f>ROUND('Vendas de Veículos'!I6*(1-'Frota Nacional 2028'!I$5),0)</f>
        <v>188</v>
      </c>
      <c r="J6" s="6">
        <f>ROUND('Vendas de Veículos'!J6*(1-'Frota Nacional 2028'!J$5),0)</f>
        <v>220</v>
      </c>
      <c r="K6" s="6">
        <f>ROUND('Vendas de Veículos'!K6*(1-'Frota Nacional 2028'!K$5),0)</f>
        <v>267</v>
      </c>
      <c r="L6" s="6">
        <f>ROUND('Vendas de Veículos'!L6*(1-'Frota Nacional 2028'!L$5),0)</f>
        <v>32</v>
      </c>
      <c r="M6" s="6">
        <f>ROUND('Vendas de Veículos'!M6*(1-'Frota Nacional 2028'!M$5),0)</f>
        <v>41</v>
      </c>
      <c r="N6" s="6">
        <f>ROUND('Vendas de Veículos'!N6*(1-'Frota Nacional 2028'!N$5),0)</f>
        <v>481</v>
      </c>
      <c r="O6" s="6">
        <f>ROUND('Vendas de Veículos'!O6*(1-'Frota Nacional 2028'!O$5),0)</f>
        <v>636</v>
      </c>
      <c r="P6" s="6">
        <f>ROUND('Vendas de Veículos'!P6*(1-'Frota Nacional 2028'!P$5),0)</f>
        <v>998</v>
      </c>
      <c r="Q6" s="6">
        <f>ROUND('Vendas de Veículos'!Q6*(1-'Frota Nacional 2028'!Q$5),0)</f>
        <v>1422</v>
      </c>
      <c r="R6" s="6">
        <f>ROUND('Vendas de Veículos'!R6*(1-'Frota Nacional 2028'!R$5),0)</f>
        <v>2074</v>
      </c>
      <c r="S6" s="6">
        <f>ROUND('Vendas de Veículos'!S6*(1-'Frota Nacional 2028'!S$5),0)</f>
        <v>2710</v>
      </c>
      <c r="T6" s="6">
        <f>ROUND('Vendas de Veículos'!T6*(1-'Frota Nacional 2028'!T$5),0)</f>
        <v>3704</v>
      </c>
      <c r="U6" s="6">
        <f>ROUND('Vendas de Veículos'!U6*(1-'Frota Nacional 2028'!U$5),0)</f>
        <v>4821</v>
      </c>
      <c r="V6" s="6">
        <f>ROUND('Vendas de Veículos'!V6*(1-'Frota Nacional 2028'!V$5),0)</f>
        <v>5634</v>
      </c>
      <c r="W6" s="6">
        <f>ROUND('Vendas de Veículos'!W6*(1-'Frota Nacional 2028'!W$5),0)</f>
        <v>668</v>
      </c>
      <c r="X6" s="6">
        <f>ROUND('Vendas de Veículos'!X6*(1-'Frota Nacional 2028'!X$5),0)</f>
        <v>733</v>
      </c>
      <c r="Y6" s="6">
        <f>ROUND('Vendas de Veículos'!Y6*(1-'Frota Nacional 2028'!Y$5),0)</f>
        <v>9780</v>
      </c>
      <c r="Z6" s="6">
        <f>ROUND('Vendas de Veículos'!Z6*(1-'Frota Nacional 2028'!Z$5),0)</f>
        <v>11489</v>
      </c>
      <c r="AA6" s="6">
        <f>ROUND('Vendas de Veículos'!AA6*(1-'Frota Nacional 2028'!AA$5),0)</f>
        <v>8955</v>
      </c>
      <c r="AB6" s="6">
        <f>ROUND('Vendas de Veículos'!AB6*(1-'Frota Nacional 2028'!AB$5),0)</f>
        <v>5707</v>
      </c>
      <c r="AC6" s="6">
        <f>ROUND('Vendas de Veículos'!AC6*(1-'Frota Nacional 2028'!AC$5),0)</f>
        <v>6998</v>
      </c>
      <c r="AD6" s="6">
        <f>ROUND('Vendas de Veículos'!AD6*(1-'Frota Nacional 2028'!AD$5),0)</f>
        <v>1622</v>
      </c>
      <c r="AE6" s="6">
        <f>ROUND('Vendas de Veículos'!AE6*(1-'Frota Nacional 2028'!AE$5),0)</f>
        <v>753</v>
      </c>
      <c r="AF6" s="6">
        <f>ROUND('Vendas de Veículos'!AF6*(1-'Frota Nacional 2028'!AF$5),0)</f>
        <v>716</v>
      </c>
      <c r="AG6" s="6">
        <f>ROUND('Vendas de Veículos'!AG6*(1-'Frota Nacional 2028'!AG$5),0)</f>
        <v>1813</v>
      </c>
      <c r="AH6" s="6">
        <f>ROUND('Vendas de Veículos'!AH6*(1-'Frota Nacional 2028'!AH$5),0)</f>
        <v>935</v>
      </c>
      <c r="AI6" s="6">
        <f>ROUND('Vendas de Veículos'!AI6*(1-'Frota Nacional 2028'!AI$5),0)</f>
        <v>2810</v>
      </c>
      <c r="AJ6" s="6">
        <f>ROUND('Vendas de Veículos'!AJ6*(1-'Frota Nacional 2028'!AJ$5),0)</f>
        <v>10777</v>
      </c>
      <c r="AK6" s="6">
        <f>ROUND('Vendas de Veículos'!AK6*(1-'Frota Nacional 2028'!AK$5),0)</f>
        <v>25398</v>
      </c>
      <c r="AL6" s="6">
        <f>ROUND('Vendas de Veículos'!AL6*(1-'Frota Nacional 2028'!AL$5),0)</f>
        <v>29386</v>
      </c>
      <c r="AM6" s="6">
        <f>ROUND('Vendas de Veículos'!AM6*(1-'Frota Nacional 2028'!AM$5),0)</f>
        <v>30427</v>
      </c>
      <c r="AN6" s="6">
        <f>ROUND('Vendas de Veículos'!AN6*(1-'Frota Nacional 2028'!AN$5),0)</f>
        <v>53821</v>
      </c>
      <c r="AO6" s="6">
        <f>ROUND('Vendas de Veículos'!AO6*(1-'Frota Nacional 2028'!AO$5),0)</f>
        <v>90614</v>
      </c>
      <c r="AP6" s="6">
        <f>ROUND('Vendas de Veículos'!AP6*(1-'Frota Nacional 2028'!AP$5),0)</f>
        <v>139351</v>
      </c>
      <c r="AQ6" s="6">
        <f>ROUND('Vendas de Veículos'!AQ6*(1-'Frota Nacional 2028'!AQ$5),0)</f>
        <v>161675</v>
      </c>
      <c r="AR6" s="6">
        <f>ROUND('Vendas de Veículos'!AR6*(1-'Frota Nacional 2028'!AR$5),0)</f>
        <v>204934</v>
      </c>
      <c r="AS6" s="6">
        <f>ROUND('Vendas de Veículos'!AS6*(1-'Frota Nacional 2028'!AS$5),0)</f>
        <v>178757</v>
      </c>
      <c r="AT6" s="6">
        <f>ROUND('Vendas de Veículos'!AT6*(1-'Frota Nacional 2028'!AT$5),0)</f>
        <v>165779</v>
      </c>
      <c r="AU6" s="6">
        <f>ROUND('Vendas de Veículos'!AU6*(1-'Frota Nacional 2028'!AU$5),0)</f>
        <v>216688</v>
      </c>
      <c r="AV6" s="6">
        <f>ROUND('Vendas de Veículos'!AV6*(1-'Frota Nacional 2028'!AV$5),0)</f>
        <v>264858</v>
      </c>
      <c r="AW6" s="6">
        <f>ROUND('Vendas de Veículos'!AW6*(1-'Frota Nacional 2028'!AW$5),0)</f>
        <v>269402</v>
      </c>
      <c r="AX6" s="6">
        <f>ROUND('Vendas de Veículos'!AX6*(1-'Frota Nacional 2028'!AX$5),0)</f>
        <v>266373</v>
      </c>
      <c r="AY6" s="6">
        <f>ROUND('Vendas de Veículos'!AY6*(1-'Frota Nacional 2028'!AY$5),0)</f>
        <v>274322</v>
      </c>
      <c r="AZ6" s="6">
        <f>ROUND('Vendas de Veículos'!AZ6*(1-'Frota Nacional 2028'!AZ$5),0)</f>
        <v>203860</v>
      </c>
      <c r="BA6" s="6">
        <f>ROUND('Vendas de Veículos'!BA6*(1-'Frota Nacional 2028'!BA$5),0)</f>
        <v>9899</v>
      </c>
      <c r="BB6" s="6">
        <f>ROUND('Vendas de Veículos'!BB6*(1-'Frota Nacional 2028'!BB$5),0)</f>
        <v>9017</v>
      </c>
      <c r="BC6" s="6">
        <f>ROUND('Vendas de Veículos'!BC6*(1-'Frota Nacional 2028'!BC$5),0)</f>
        <v>88008</v>
      </c>
      <c r="BD6" s="6">
        <f>ROUND('Vendas de Veículos'!BD6*(1-'Frota Nacional 2028'!BD$5),0)</f>
        <v>98219</v>
      </c>
      <c r="BE6" s="6">
        <f>ROUND('Vendas de Veículos'!BE6*(1-'Frota Nacional 2028'!BE$5),0)</f>
        <v>13497</v>
      </c>
      <c r="BF6" s="6">
        <f>ROUND('Vendas de Veículos'!BF6*(1-'Frota Nacional 2028'!BF$5),0)</f>
        <v>194988</v>
      </c>
      <c r="BG6" s="6">
        <f>ROUND('Vendas de Veículos'!BG6*(1-'Frota Nacional 2028'!BG$5),0)</f>
        <v>15588</v>
      </c>
      <c r="BH6" s="6">
        <f>ROUND('Vendas de Veículos'!BH6*(1-'Frota Nacional 2028'!BH$5),0)</f>
        <v>118088</v>
      </c>
      <c r="BI6" s="6">
        <f>ROUND('Vendas de Veículos'!BI6*(1-'Frota Nacional 2028'!BI$5),0)</f>
        <v>125503</v>
      </c>
      <c r="BJ6" s="6">
        <f>ROUND('Vendas de Veículos'!BJ6*(1-'Frota Nacional 2028'!BJ$5),0)</f>
        <v>99152</v>
      </c>
      <c r="BK6" s="6">
        <f>ROUND('Vendas de Veículos'!BK6*(1-'Frota Nacional 2028'!BK$5),0)</f>
        <v>6230</v>
      </c>
      <c r="BL6" s="6">
        <f>ROUND('Vendas de Veículos'!BL6*(1-'Frota Nacional 2028'!BL$5),0)</f>
        <v>56166</v>
      </c>
      <c r="BM6" s="6">
        <f>ROUND('Vendas de Veículos'!BM6*(1-'Frota Nacional 2028'!BM$5),0)</f>
        <v>70172</v>
      </c>
      <c r="BN6" s="6">
        <f>ROUND('Vendas de Veículos'!BN6*(1-'Frota Nacional 2028'!BN$5),0)</f>
        <v>65621</v>
      </c>
      <c r="BO6" s="6">
        <f>ROUND('Vendas de Veículos'!BO6*(1-'Frota Nacional 2028'!BO$5),0)</f>
        <v>5375</v>
      </c>
      <c r="BP6" s="6">
        <f>ROUND('Vendas de Veículos'!BP6*(1-'Frota Nacional 2028'!BP$5),0)</f>
        <v>49192</v>
      </c>
      <c r="BQ6" s="6">
        <f>ROUND('Vendas de Veículos'!BQ6*(1-'Frota Nacional 2028'!BQ$5),0)</f>
        <v>42620</v>
      </c>
      <c r="BR6" s="6">
        <f>ROUND('Vendas de Veículos'!BR6*(1-'Frota Nacional 2028'!BR$5),0)</f>
        <v>59277</v>
      </c>
      <c r="BS6" s="6">
        <f>ROUND('Vendas de Veículos'!BS6*(1-'Frota Nacional 2028'!BS$5),0)</f>
        <v>59794</v>
      </c>
      <c r="BT6" s="6">
        <f>ROUND('Vendas de Veículos'!BT6*(1-'Frota Nacional 2028'!BT$5),0)</f>
        <v>58545</v>
      </c>
      <c r="BU6" s="6">
        <f>ROUND('Vendas de Veículos'!BU6*(1-'Frota Nacional 2028'!BU$5),0)</f>
        <v>56320</v>
      </c>
      <c r="BV6" s="6">
        <f>ROUND('Vendas de Veículos'!BV6*(1-'Frota Nacional 2028'!BV$5),0)</f>
        <v>65075</v>
      </c>
      <c r="BW6" s="6">
        <f>ROUND('Vendas de Veículos'!BW6*(1-'Frota Nacional 2028'!BW$5),0)</f>
        <v>67925</v>
      </c>
    </row>
    <row r="7" spans="2:75" x14ac:dyDescent="0.35">
      <c r="B7" s="12" t="s">
        <v>11</v>
      </c>
      <c r="C7" s="12" t="s">
        <v>12</v>
      </c>
      <c r="D7" s="6">
        <f>ROUND('Vendas de Veículos'!D7*(1-'Frota Nacional 2028'!D$5),0)</f>
        <v>0</v>
      </c>
      <c r="E7" s="6">
        <f>ROUND('Vendas de Veículos'!E7*(1-'Frota Nacional 2028'!E$5),0)</f>
        <v>0</v>
      </c>
      <c r="F7" s="6">
        <f>ROUND('Vendas de Veículos'!F7*(1-'Frota Nacional 2028'!F$5),0)</f>
        <v>0</v>
      </c>
      <c r="G7" s="6">
        <f>ROUND('Vendas de Veículos'!G7*(1-'Frota Nacional 2028'!G$5),0)</f>
        <v>0</v>
      </c>
      <c r="H7" s="6">
        <f>ROUND('Vendas de Veículos'!H7*(1-'Frota Nacional 2028'!H$5),0)</f>
        <v>0</v>
      </c>
      <c r="I7" s="6">
        <f>ROUND('Vendas de Veículos'!I7*(1-'Frota Nacional 2028'!I$5),0)</f>
        <v>0</v>
      </c>
      <c r="J7" s="6">
        <f>ROUND('Vendas de Veículos'!J7*(1-'Frota Nacional 2028'!J$5),0)</f>
        <v>0</v>
      </c>
      <c r="K7" s="6">
        <f>ROUND('Vendas de Veículos'!K7*(1-'Frota Nacional 2028'!K$5),0)</f>
        <v>0</v>
      </c>
      <c r="L7" s="6">
        <f>ROUND('Vendas de Veículos'!L7*(1-'Frota Nacional 2028'!L$5),0)</f>
        <v>0</v>
      </c>
      <c r="M7" s="6">
        <f>ROUND('Vendas de Veículos'!M7*(1-'Frota Nacional 2028'!M$5),0)</f>
        <v>0</v>
      </c>
      <c r="N7" s="6">
        <f>ROUND('Vendas de Veículos'!N7*(1-'Frota Nacional 2028'!N$5),0)</f>
        <v>0</v>
      </c>
      <c r="O7" s="6">
        <f>ROUND('Vendas de Veículos'!O7*(1-'Frota Nacional 2028'!O$5),0)</f>
        <v>0</v>
      </c>
      <c r="P7" s="6">
        <f>ROUND('Vendas de Veículos'!P7*(1-'Frota Nacional 2028'!P$5),0)</f>
        <v>0</v>
      </c>
      <c r="Q7" s="6">
        <f>ROUND('Vendas de Veículos'!Q7*(1-'Frota Nacional 2028'!Q$5),0)</f>
        <v>0</v>
      </c>
      <c r="R7" s="6">
        <f>ROUND('Vendas de Veículos'!R7*(1-'Frota Nacional 2028'!R$5),0)</f>
        <v>0</v>
      </c>
      <c r="S7" s="6">
        <f>ROUND('Vendas de Veículos'!S7*(1-'Frota Nacional 2028'!S$5),0)</f>
        <v>0</v>
      </c>
      <c r="T7" s="6">
        <f>ROUND('Vendas de Veículos'!T7*(1-'Frota Nacional 2028'!T$5),0)</f>
        <v>0</v>
      </c>
      <c r="U7" s="6">
        <f>ROUND('Vendas de Veículos'!U7*(1-'Frota Nacional 2028'!U$5),0)</f>
        <v>0</v>
      </c>
      <c r="V7" s="6">
        <f>ROUND('Vendas de Veículos'!V7*(1-'Frota Nacional 2028'!V$5),0)</f>
        <v>0</v>
      </c>
      <c r="W7" s="6">
        <f>ROUND('Vendas de Veículos'!W7*(1-'Frota Nacional 2028'!W$5),0)</f>
        <v>0</v>
      </c>
      <c r="X7" s="6">
        <f>ROUND('Vendas de Veículos'!X7*(1-'Frota Nacional 2028'!X$5),0)</f>
        <v>0</v>
      </c>
      <c r="Y7" s="6">
        <f>ROUND('Vendas de Veículos'!Y7*(1-'Frota Nacional 2028'!Y$5),0)</f>
        <v>0</v>
      </c>
      <c r="Z7" s="6">
        <f>ROUND('Vendas de Veículos'!Z7*(1-'Frota Nacional 2028'!Z$5),0)</f>
        <v>32</v>
      </c>
      <c r="AA7" s="6">
        <f>ROUND('Vendas de Veículos'!AA7*(1-'Frota Nacional 2028'!AA$5),0)</f>
        <v>3557</v>
      </c>
      <c r="AB7" s="6">
        <f>ROUND('Vendas de Veículos'!AB7*(1-'Frota Nacional 2028'!AB$5),0)</f>
        <v>2294</v>
      </c>
      <c r="AC7" s="6">
        <f>ROUND('Vendas de Veículos'!AC7*(1-'Frota Nacional 2028'!AC$5),0)</f>
        <v>428</v>
      </c>
      <c r="AD7" s="6">
        <f>ROUND('Vendas de Veículos'!AD7*(1-'Frota Nacional 2028'!AD$5),0)</f>
        <v>12340</v>
      </c>
      <c r="AE7" s="6">
        <f>ROUND('Vendas de Veículos'!AE7*(1-'Frota Nacional 2028'!AE$5),0)</f>
        <v>13082</v>
      </c>
      <c r="AF7" s="6">
        <f>ROUND('Vendas de Veículos'!AF7*(1-'Frota Nacional 2028'!AF$5),0)</f>
        <v>17029</v>
      </c>
      <c r="AG7" s="6">
        <f>ROUND('Vendas de Veículos'!AG7*(1-'Frota Nacional 2028'!AG$5),0)</f>
        <v>20680</v>
      </c>
      <c r="AH7" s="6">
        <f>ROUND('Vendas de Veículos'!AH7*(1-'Frota Nacional 2028'!AH$5),0)</f>
        <v>14647</v>
      </c>
      <c r="AI7" s="6">
        <f>ROUND('Vendas de Veículos'!AI7*(1-'Frota Nacional 2028'!AI$5),0)</f>
        <v>21073</v>
      </c>
      <c r="AJ7" s="6">
        <f>ROUND('Vendas de Veículos'!AJ7*(1-'Frota Nacional 2028'!AJ$5),0)</f>
        <v>16739</v>
      </c>
      <c r="AK7" s="6">
        <f>ROUND('Vendas de Veículos'!AK7*(1-'Frota Nacional 2028'!AK$5),0)</f>
        <v>385</v>
      </c>
      <c r="AL7" s="6">
        <f>ROUND('Vendas de Veículos'!AL7*(1-'Frota Nacional 2028'!AL$5),0)</f>
        <v>8005</v>
      </c>
      <c r="AM7" s="6">
        <f>ROUND('Vendas de Veículos'!AM7*(1-'Frota Nacional 2028'!AM$5),0)</f>
        <v>1155</v>
      </c>
      <c r="AN7" s="6">
        <f>ROUND('Vendas de Veículos'!AN7*(1-'Frota Nacional 2028'!AN$5),0)</f>
        <v>17998</v>
      </c>
      <c r="AO7" s="6">
        <f>ROUND('Vendas de Veículos'!AO7*(1-'Frota Nacional 2028'!AO$5),0)</f>
        <v>10659</v>
      </c>
      <c r="AP7" s="6">
        <f>ROUND('Vendas de Veículos'!AP7*(1-'Frota Nacional 2028'!AP$5),0)</f>
        <v>3310</v>
      </c>
      <c r="AQ7" s="6">
        <f>ROUND('Vendas de Veículos'!AQ7*(1-'Frota Nacional 2028'!AQ$5),0)</f>
        <v>720</v>
      </c>
      <c r="AR7" s="6">
        <f>ROUND('Vendas de Veículos'!AR7*(1-'Frota Nacional 2028'!AR$5),0)</f>
        <v>118</v>
      </c>
      <c r="AS7" s="6">
        <f>ROUND('Vendas de Veículos'!AS7*(1-'Frota Nacional 2028'!AS$5),0)</f>
        <v>142</v>
      </c>
      <c r="AT7" s="6">
        <f>ROUND('Vendas de Veículos'!AT7*(1-'Frota Nacional 2028'!AT$5),0)</f>
        <v>1596</v>
      </c>
      <c r="AU7" s="6">
        <f>ROUND('Vendas de Veículos'!AU7*(1-'Frota Nacional 2028'!AU$5),0)</f>
        <v>175</v>
      </c>
      <c r="AV7" s="6">
        <f>ROUND('Vendas de Veículos'!AV7*(1-'Frota Nacional 2028'!AV$5),0)</f>
        <v>3052</v>
      </c>
      <c r="AW7" s="6">
        <f>ROUND('Vendas de Veículos'!AW7*(1-'Frota Nacional 2028'!AW$5),0)</f>
        <v>10798</v>
      </c>
      <c r="AX7" s="6">
        <f>ROUND('Vendas de Veículos'!AX7*(1-'Frota Nacional 2028'!AX$5),0)</f>
        <v>8409</v>
      </c>
      <c r="AY7" s="6">
        <f>ROUND('Vendas de Veículos'!AY7*(1-'Frota Nacional 2028'!AY$5),0)</f>
        <v>14124</v>
      </c>
      <c r="AZ7" s="6">
        <f>ROUND('Vendas de Veículos'!AZ7*(1-'Frota Nacional 2028'!AZ$5),0)</f>
        <v>9743</v>
      </c>
      <c r="BA7" s="6">
        <f>ROUND('Vendas de Veículos'!BA7*(1-'Frota Nacional 2028'!BA$5),0)</f>
        <v>577</v>
      </c>
      <c r="BB7" s="6">
        <f>ROUND('Vendas de Veículos'!BB7*(1-'Frota Nacional 2028'!BB$5),0)</f>
        <v>35</v>
      </c>
      <c r="BC7" s="6">
        <f>ROUND('Vendas de Veículos'!BC7*(1-'Frota Nacional 2028'!BC$5),0)</f>
        <v>30</v>
      </c>
      <c r="BD7" s="6">
        <f>ROUND('Vendas de Veículos'!BD7*(1-'Frota Nacional 2028'!BD$5),0)</f>
        <v>28</v>
      </c>
      <c r="BE7" s="6">
        <f>ROUND('Vendas de Veículos'!BE7*(1-'Frota Nacional 2028'!BE$5),0)</f>
        <v>22</v>
      </c>
      <c r="BF7" s="6">
        <f>ROUND('Vendas de Veículos'!BF7*(1-'Frota Nacional 2028'!BF$5),0)</f>
        <v>24</v>
      </c>
      <c r="BG7" s="6">
        <f>ROUND('Vendas de Veículos'!BG7*(1-'Frota Nacional 2028'!BG$5),0)</f>
        <v>28</v>
      </c>
      <c r="BH7" s="6">
        <f>ROUND('Vendas de Veículos'!BH7*(1-'Frota Nacional 2028'!BH$5),0)</f>
        <v>19</v>
      </c>
      <c r="BI7" s="6">
        <f>ROUND('Vendas de Veículos'!BI7*(1-'Frota Nacional 2028'!BI$5),0)</f>
        <v>7</v>
      </c>
      <c r="BJ7" s="6">
        <f>ROUND('Vendas de Veículos'!BJ7*(1-'Frota Nacional 2028'!BJ$5),0)</f>
        <v>10</v>
      </c>
      <c r="BK7" s="6">
        <f>ROUND('Vendas de Veículos'!BK7*(1-'Frota Nacional 2028'!BK$5),0)</f>
        <v>9</v>
      </c>
      <c r="BL7" s="6">
        <f>ROUND('Vendas de Veículos'!BL7*(1-'Frota Nacional 2028'!BL$5),0)</f>
        <v>21</v>
      </c>
      <c r="BM7" s="6">
        <f>ROUND('Vendas de Veículos'!BM7*(1-'Frota Nacional 2028'!BM$5),0)</f>
        <v>17</v>
      </c>
      <c r="BN7" s="6">
        <f>ROUND('Vendas de Veículos'!BN7*(1-'Frota Nacional 2028'!BN$5),0)</f>
        <v>23</v>
      </c>
      <c r="BO7" s="6">
        <f>ROUND('Vendas de Veículos'!BO7*(1-'Frota Nacional 2028'!BO$5),0)</f>
        <v>17</v>
      </c>
      <c r="BP7" s="6">
        <f>ROUND('Vendas de Veículos'!BP7*(1-'Frota Nacional 2028'!BP$5),0)</f>
        <v>18</v>
      </c>
      <c r="BQ7" s="6">
        <f>ROUND('Vendas de Veículos'!BQ7*(1-'Frota Nacional 2028'!BQ$5),0)</f>
        <v>31</v>
      </c>
      <c r="BR7" s="6">
        <f>ROUND('Vendas de Veículos'!BR7*(1-'Frota Nacional 2028'!BR$5),0)</f>
        <v>18</v>
      </c>
      <c r="BS7" s="6">
        <f>ROUND('Vendas de Veículos'!BS7*(1-'Frota Nacional 2028'!BS$5),0)</f>
        <v>19</v>
      </c>
      <c r="BT7" s="6">
        <f>ROUND('Vendas de Veículos'!BT7*(1-'Frota Nacional 2028'!BT$5),0)</f>
        <v>22</v>
      </c>
      <c r="BU7" s="6">
        <f>ROUND('Vendas de Veículos'!BU7*(1-'Frota Nacional 2028'!BU$5),0)</f>
        <v>24</v>
      </c>
      <c r="BV7" s="6">
        <f>ROUND('Vendas de Veículos'!BV7*(1-'Frota Nacional 2028'!BV$5),0)</f>
        <v>27</v>
      </c>
      <c r="BW7" s="6">
        <f>ROUND('Vendas de Veículos'!BW7*(1-'Frota Nacional 2028'!BW$5),0)</f>
        <v>28</v>
      </c>
    </row>
    <row r="8" spans="2:75" x14ac:dyDescent="0.35">
      <c r="B8" s="12" t="s">
        <v>11</v>
      </c>
      <c r="C8" s="12" t="s">
        <v>13</v>
      </c>
      <c r="D8" s="6">
        <f>ROUND('Vendas de Veículos'!D8*(1-'Frota Nacional 2028'!D$5),0)</f>
        <v>0</v>
      </c>
      <c r="E8" s="6">
        <f>ROUND('Vendas de Veículos'!E8*(1-'Frota Nacional 2028'!E$5),0)</f>
        <v>0</v>
      </c>
      <c r="F8" s="6">
        <f>ROUND('Vendas de Veículos'!F8*(1-'Frota Nacional 2028'!F$5),0)</f>
        <v>0</v>
      </c>
      <c r="G8" s="6">
        <f>ROUND('Vendas de Veículos'!G8*(1-'Frota Nacional 2028'!G$5),0)</f>
        <v>0</v>
      </c>
      <c r="H8" s="6">
        <f>ROUND('Vendas de Veículos'!H8*(1-'Frota Nacional 2028'!H$5),0)</f>
        <v>0</v>
      </c>
      <c r="I8" s="6">
        <f>ROUND('Vendas de Veículos'!I8*(1-'Frota Nacional 2028'!I$5),0)</f>
        <v>0</v>
      </c>
      <c r="J8" s="6">
        <f>ROUND('Vendas de Veículos'!J8*(1-'Frota Nacional 2028'!J$5),0)</f>
        <v>0</v>
      </c>
      <c r="K8" s="6">
        <f>ROUND('Vendas de Veículos'!K8*(1-'Frota Nacional 2028'!K$5),0)</f>
        <v>0</v>
      </c>
      <c r="L8" s="6">
        <f>ROUND('Vendas de Veículos'!L8*(1-'Frota Nacional 2028'!L$5),0)</f>
        <v>0</v>
      </c>
      <c r="M8" s="6">
        <f>ROUND('Vendas de Veículos'!M8*(1-'Frota Nacional 2028'!M$5),0)</f>
        <v>0</v>
      </c>
      <c r="N8" s="6">
        <f>ROUND('Vendas de Veículos'!N8*(1-'Frota Nacional 2028'!N$5),0)</f>
        <v>0</v>
      </c>
      <c r="O8" s="6">
        <f>ROUND('Vendas de Veículos'!O8*(1-'Frota Nacional 2028'!O$5),0)</f>
        <v>0</v>
      </c>
      <c r="P8" s="6">
        <f>ROUND('Vendas de Veículos'!P8*(1-'Frota Nacional 2028'!P$5),0)</f>
        <v>0</v>
      </c>
      <c r="Q8" s="6">
        <f>ROUND('Vendas de Veículos'!Q8*(1-'Frota Nacional 2028'!Q$5),0)</f>
        <v>0</v>
      </c>
      <c r="R8" s="6">
        <f>ROUND('Vendas de Veículos'!R8*(1-'Frota Nacional 2028'!R$5),0)</f>
        <v>0</v>
      </c>
      <c r="S8" s="6">
        <f>ROUND('Vendas de Veículos'!S8*(1-'Frota Nacional 2028'!S$5),0)</f>
        <v>0</v>
      </c>
      <c r="T8" s="6">
        <f>ROUND('Vendas de Veículos'!T8*(1-'Frota Nacional 2028'!T$5),0)</f>
        <v>0</v>
      </c>
      <c r="U8" s="6">
        <f>ROUND('Vendas de Veículos'!U8*(1-'Frota Nacional 2028'!U$5),0)</f>
        <v>0</v>
      </c>
      <c r="V8" s="6">
        <f>ROUND('Vendas de Veículos'!V8*(1-'Frota Nacional 2028'!V$5),0)</f>
        <v>0</v>
      </c>
      <c r="W8" s="6">
        <f>ROUND('Vendas de Veículos'!W8*(1-'Frota Nacional 2028'!W$5),0)</f>
        <v>0</v>
      </c>
      <c r="X8" s="6">
        <f>ROUND('Vendas de Veículos'!X8*(1-'Frota Nacional 2028'!X$5),0)</f>
        <v>0</v>
      </c>
      <c r="Y8" s="6">
        <f>ROUND('Vendas de Veículos'!Y8*(1-'Frota Nacional 2028'!Y$5),0)</f>
        <v>0</v>
      </c>
      <c r="Z8" s="6">
        <f>ROUND('Vendas de Veículos'!Z8*(1-'Frota Nacional 2028'!Z$5),0)</f>
        <v>0</v>
      </c>
      <c r="AA8" s="6">
        <f>ROUND('Vendas de Veículos'!AA8*(1-'Frota Nacional 2028'!AA$5),0)</f>
        <v>0</v>
      </c>
      <c r="AB8" s="6">
        <f>ROUND('Vendas de Veículos'!AB8*(1-'Frota Nacional 2028'!AB$5),0)</f>
        <v>0</v>
      </c>
      <c r="AC8" s="6">
        <f>ROUND('Vendas de Veículos'!AC8*(1-'Frota Nacional 2028'!AC$5),0)</f>
        <v>0</v>
      </c>
      <c r="AD8" s="6">
        <f>ROUND('Vendas de Veículos'!AD8*(1-'Frota Nacional 2028'!AD$5),0)</f>
        <v>0</v>
      </c>
      <c r="AE8" s="6">
        <f>ROUND('Vendas de Veículos'!AE8*(1-'Frota Nacional 2028'!AE$5),0)</f>
        <v>0</v>
      </c>
      <c r="AF8" s="6">
        <f>ROUND('Vendas de Veículos'!AF8*(1-'Frota Nacional 2028'!AF$5),0)</f>
        <v>0</v>
      </c>
      <c r="AG8" s="6">
        <f>ROUND('Vendas de Veículos'!AG8*(1-'Frota Nacional 2028'!AG$5),0)</f>
        <v>0</v>
      </c>
      <c r="AH8" s="6">
        <f>ROUND('Vendas de Veículos'!AH8*(1-'Frota Nacional 2028'!AH$5),0)</f>
        <v>0</v>
      </c>
      <c r="AI8" s="6">
        <f>ROUND('Vendas de Veículos'!AI8*(1-'Frota Nacional 2028'!AI$5),0)</f>
        <v>0</v>
      </c>
      <c r="AJ8" s="6">
        <f>ROUND('Vendas de Veículos'!AJ8*(1-'Frota Nacional 2028'!AJ$5),0)</f>
        <v>0</v>
      </c>
      <c r="AK8" s="6">
        <f>ROUND('Vendas de Veículos'!AK8*(1-'Frota Nacional 2028'!AK$5),0)</f>
        <v>0</v>
      </c>
      <c r="AL8" s="6">
        <f>ROUND('Vendas de Veículos'!AL8*(1-'Frota Nacional 2028'!AL$5),0)</f>
        <v>0</v>
      </c>
      <c r="AM8" s="6">
        <f>ROUND('Vendas de Veículos'!AM8*(1-'Frota Nacional 2028'!AM$5),0)</f>
        <v>0</v>
      </c>
      <c r="AN8" s="6">
        <f>ROUND('Vendas de Veículos'!AN8*(1-'Frota Nacional 2028'!AN$5),0)</f>
        <v>0</v>
      </c>
      <c r="AO8" s="6">
        <f>ROUND('Vendas de Veículos'!AO8*(1-'Frota Nacional 2028'!AO$5),0)</f>
        <v>0</v>
      </c>
      <c r="AP8" s="6">
        <f>ROUND('Vendas de Veículos'!AP8*(1-'Frota Nacional 2028'!AP$5),0)</f>
        <v>0</v>
      </c>
      <c r="AQ8" s="6">
        <f>ROUND('Vendas de Veículos'!AQ8*(1-'Frota Nacional 2028'!AQ$5),0)</f>
        <v>0</v>
      </c>
      <c r="AR8" s="6">
        <f>ROUND('Vendas de Veículos'!AR8*(1-'Frota Nacional 2028'!AR$5),0)</f>
        <v>0</v>
      </c>
      <c r="AS8" s="6">
        <f>ROUND('Vendas de Veículos'!AS8*(1-'Frota Nacional 2028'!AS$5),0)</f>
        <v>0</v>
      </c>
      <c r="AT8" s="6">
        <f>ROUND('Vendas de Veículos'!AT8*(1-'Frota Nacional 2028'!AT$5),0)</f>
        <v>0</v>
      </c>
      <c r="AU8" s="6">
        <f>ROUND('Vendas de Veículos'!AU8*(1-'Frota Nacional 2028'!AU$5),0)</f>
        <v>0</v>
      </c>
      <c r="AV8" s="6">
        <f>ROUND('Vendas de Veículos'!AV8*(1-'Frota Nacional 2028'!AV$5),0)</f>
        <v>0</v>
      </c>
      <c r="AW8" s="6">
        <f>ROUND('Vendas de Veículos'!AW8*(1-'Frota Nacional 2028'!AW$5),0)</f>
        <v>0</v>
      </c>
      <c r="AX8" s="6">
        <f>ROUND('Vendas de Veículos'!AX8*(1-'Frota Nacional 2028'!AX$5),0)</f>
        <v>9951</v>
      </c>
      <c r="AY8" s="6">
        <f>ROUND('Vendas de Veículos'!AY8*(1-'Frota Nacional 2028'!AY$5),0)</f>
        <v>79062</v>
      </c>
      <c r="AZ8" s="6">
        <f>ROUND('Vendas de Veículos'!AZ8*(1-'Frota Nacional 2028'!AZ$5),0)</f>
        <v>237258</v>
      </c>
      <c r="BA8" s="6">
        <f>ROUND('Vendas de Veículos'!BA8*(1-'Frota Nacional 2028'!BA$5),0)</f>
        <v>466329</v>
      </c>
      <c r="BB8" s="6">
        <f>ROUND('Vendas de Veículos'!BB8*(1-'Frota Nacional 2028'!BB$5),0)</f>
        <v>708536</v>
      </c>
      <c r="BC8" s="6">
        <f>ROUND('Vendas de Veículos'!BC8*(1-'Frota Nacional 2028'!BC$5),0)</f>
        <v>899292</v>
      </c>
      <c r="BD8" s="6">
        <f>ROUND('Vendas de Veículos'!BD8*(1-'Frota Nacional 2028'!BD$5),0)</f>
        <v>1128528</v>
      </c>
      <c r="BE8" s="6">
        <f>ROUND('Vendas de Veículos'!BE8*(1-'Frota Nacional 2028'!BE$5),0)</f>
        <v>1312597</v>
      </c>
      <c r="BF8" s="6">
        <f>ROUND('Vendas de Veículos'!BF8*(1-'Frota Nacional 2028'!BF$5),0)</f>
        <v>1402967</v>
      </c>
      <c r="BG8" s="6">
        <f>ROUND('Vendas de Veículos'!BG8*(1-'Frota Nacional 2028'!BG$5),0)</f>
        <v>1706234</v>
      </c>
      <c r="BH8" s="6">
        <f>ROUND('Vendas de Veículos'!BH8*(1-'Frota Nacional 2028'!BH$5),0)</f>
        <v>1837740</v>
      </c>
      <c r="BI8" s="6">
        <f>ROUND('Vendas de Veículos'!BI8*(1-'Frota Nacional 2028'!BI$5),0)</f>
        <v>1799100</v>
      </c>
      <c r="BJ8" s="6">
        <f>ROUND('Vendas de Veículos'!BJ8*(1-'Frota Nacional 2028'!BJ$5),0)</f>
        <v>1451034</v>
      </c>
      <c r="BK8" s="6">
        <f>ROUND('Vendas de Veículos'!BK8*(1-'Frota Nacional 2028'!BK$5),0)</f>
        <v>1232613</v>
      </c>
      <c r="BL8" s="6">
        <f>ROUND('Vendas de Veículos'!BL8*(1-'Frota Nacional 2028'!BL$5),0)</f>
        <v>1433311</v>
      </c>
      <c r="BM8" s="6">
        <f>ROUND('Vendas de Veículos'!BM8*(1-'Frota Nacional 2028'!BM$5),0)</f>
        <v>1696051</v>
      </c>
      <c r="BN8" s="6">
        <f>ROUND('Vendas de Veículos'!BN8*(1-'Frota Nacional 2028'!BN$5),0)</f>
        <v>1898005</v>
      </c>
      <c r="BO8" s="6">
        <f>ROUND('Vendas de Veículos'!BO8*(1-'Frota Nacional 2028'!BO$5),0)</f>
        <v>1373479</v>
      </c>
      <c r="BP8" s="6">
        <f>ROUND('Vendas de Veículos'!BP8*(1-'Frota Nacional 2028'!BP$5),0)</f>
        <v>1333149</v>
      </c>
      <c r="BQ8" s="6">
        <f>ROUND('Vendas de Veículos'!BQ8*(1-'Frota Nacional 2028'!BQ$5),0)</f>
        <v>1383642</v>
      </c>
      <c r="BR8" s="6">
        <f>ROUND('Vendas de Veículos'!BR8*(1-'Frota Nacional 2028'!BR$5),0)</f>
        <v>1452113</v>
      </c>
      <c r="BS8" s="6">
        <f>ROUND('Vendas de Veículos'!BS8*(1-'Frota Nacional 2028'!BS$5),0)</f>
        <v>1531376</v>
      </c>
      <c r="BT8" s="6">
        <f>ROUND('Vendas de Veículos'!BT8*(1-'Frota Nacional 2028'!BT$5),0)</f>
        <v>1610293</v>
      </c>
      <c r="BU8" s="6">
        <f>ROUND('Vendas de Veículos'!BU8*(1-'Frota Nacional 2028'!BU$5),0)</f>
        <v>1688812</v>
      </c>
      <c r="BV8" s="6">
        <f>ROUND('Vendas de Veículos'!BV8*(1-'Frota Nacional 2028'!BV$5),0)</f>
        <v>1734877</v>
      </c>
      <c r="BW8" s="6">
        <f>ROUND('Vendas de Veículos'!BW8*(1-'Frota Nacional 2028'!BW$5),0)</f>
        <v>1784310</v>
      </c>
    </row>
    <row r="9" spans="2:75" x14ac:dyDescent="0.35">
      <c r="B9" s="12" t="s">
        <v>11</v>
      </c>
      <c r="C9" s="12" t="s">
        <v>14</v>
      </c>
      <c r="D9" s="6">
        <f>ROUND('Vendas de Veículos'!D9*(1-'Frota Nacional 2028'!D$5),0)</f>
        <v>0</v>
      </c>
      <c r="E9" s="6">
        <f>ROUND('Vendas de Veículos'!E9*(1-'Frota Nacional 2028'!E$5),0)</f>
        <v>0</v>
      </c>
      <c r="F9" s="6">
        <f>ROUND('Vendas de Veículos'!F9*(1-'Frota Nacional 2028'!F$5),0)</f>
        <v>0</v>
      </c>
      <c r="G9" s="6">
        <f>ROUND('Vendas de Veículos'!G9*(1-'Frota Nacional 2028'!G$5),0)</f>
        <v>0</v>
      </c>
      <c r="H9" s="6">
        <f>ROUND('Vendas de Veículos'!H9*(1-'Frota Nacional 2028'!H$5),0)</f>
        <v>0</v>
      </c>
      <c r="I9" s="6">
        <f>ROUND('Vendas de Veículos'!I9*(1-'Frota Nacional 2028'!I$5),0)</f>
        <v>0</v>
      </c>
      <c r="J9" s="6">
        <f>ROUND('Vendas de Veículos'!J9*(1-'Frota Nacional 2028'!J$5),0)</f>
        <v>0</v>
      </c>
      <c r="K9" s="6">
        <f>ROUND('Vendas de Veículos'!K9*(1-'Frota Nacional 2028'!K$5),0)</f>
        <v>0</v>
      </c>
      <c r="L9" s="6">
        <f>ROUND('Vendas de Veículos'!L9*(1-'Frota Nacional 2028'!L$5),0)</f>
        <v>0</v>
      </c>
      <c r="M9" s="6">
        <f>ROUND('Vendas de Veículos'!M9*(1-'Frota Nacional 2028'!M$5),0)</f>
        <v>0</v>
      </c>
      <c r="N9" s="6">
        <f>ROUND('Vendas de Veículos'!N9*(1-'Frota Nacional 2028'!N$5),0)</f>
        <v>0</v>
      </c>
      <c r="O9" s="6">
        <f>ROUND('Vendas de Veículos'!O9*(1-'Frota Nacional 2028'!O$5),0)</f>
        <v>0</v>
      </c>
      <c r="P9" s="6">
        <f>ROUND('Vendas de Veículos'!P9*(1-'Frota Nacional 2028'!P$5),0)</f>
        <v>0</v>
      </c>
      <c r="Q9" s="6">
        <f>ROUND('Vendas de Veículos'!Q9*(1-'Frota Nacional 2028'!Q$5),0)</f>
        <v>0</v>
      </c>
      <c r="R9" s="6">
        <f>ROUND('Vendas de Veículos'!R9*(1-'Frota Nacional 2028'!R$5),0)</f>
        <v>0</v>
      </c>
      <c r="S9" s="6">
        <f>ROUND('Vendas de Veículos'!S9*(1-'Frota Nacional 2028'!S$5),0)</f>
        <v>0</v>
      </c>
      <c r="T9" s="6">
        <f>ROUND('Vendas de Veículos'!T9*(1-'Frota Nacional 2028'!T$5),0)</f>
        <v>0</v>
      </c>
      <c r="U9" s="6">
        <f>ROUND('Vendas de Veículos'!U9*(1-'Frota Nacional 2028'!U$5),0)</f>
        <v>0</v>
      </c>
      <c r="V9" s="6">
        <f>ROUND('Vendas de Veículos'!V9*(1-'Frota Nacional 2028'!V$5),0)</f>
        <v>0</v>
      </c>
      <c r="W9" s="6">
        <f>ROUND('Vendas de Veículos'!W9*(1-'Frota Nacional 2028'!W$5),0)</f>
        <v>0</v>
      </c>
      <c r="X9" s="6">
        <f>ROUND('Vendas de Veículos'!X9*(1-'Frota Nacional 2028'!X$5),0)</f>
        <v>0</v>
      </c>
      <c r="Y9" s="6">
        <f>ROUND('Vendas de Veículos'!Y9*(1-'Frota Nacional 2028'!Y$5),0)</f>
        <v>0</v>
      </c>
      <c r="Z9" s="6">
        <f>ROUND('Vendas de Veículos'!Z9*(1-'Frota Nacional 2028'!Z$5),0)</f>
        <v>0</v>
      </c>
      <c r="AA9" s="6">
        <f>ROUND('Vendas de Veículos'!AA9*(1-'Frota Nacional 2028'!AA$5),0)</f>
        <v>0</v>
      </c>
      <c r="AB9" s="6">
        <f>ROUND('Vendas de Veículos'!AB9*(1-'Frota Nacional 2028'!AB$5),0)</f>
        <v>0</v>
      </c>
      <c r="AC9" s="6">
        <f>ROUND('Vendas de Veículos'!AC9*(1-'Frota Nacional 2028'!AC$5),0)</f>
        <v>0</v>
      </c>
      <c r="AD9" s="6">
        <f>ROUND('Vendas de Veículos'!AD9*(1-'Frota Nacional 2028'!AD$5),0)</f>
        <v>0</v>
      </c>
      <c r="AE9" s="6">
        <f>ROUND('Vendas de Veículos'!AE9*(1-'Frota Nacional 2028'!AE$5),0)</f>
        <v>0</v>
      </c>
      <c r="AF9" s="6">
        <f>ROUND('Vendas de Veículos'!AF9*(1-'Frota Nacional 2028'!AF$5),0)</f>
        <v>0</v>
      </c>
      <c r="AG9" s="6">
        <f>ROUND('Vendas de Veículos'!AG9*(1-'Frota Nacional 2028'!AG$5),0)</f>
        <v>0</v>
      </c>
      <c r="AH9" s="6">
        <f>ROUND('Vendas de Veículos'!AH9*(1-'Frota Nacional 2028'!AH$5),0)</f>
        <v>0</v>
      </c>
      <c r="AI9" s="6">
        <f>ROUND('Vendas de Veículos'!AI9*(1-'Frota Nacional 2028'!AI$5),0)</f>
        <v>0</v>
      </c>
      <c r="AJ9" s="6">
        <f>ROUND('Vendas de Veículos'!AJ9*(1-'Frota Nacional 2028'!AJ$5),0)</f>
        <v>0</v>
      </c>
      <c r="AK9" s="6">
        <f>ROUND('Vendas de Veículos'!AK9*(1-'Frota Nacional 2028'!AK$5),0)</f>
        <v>0</v>
      </c>
      <c r="AL9" s="6">
        <f>ROUND('Vendas de Veículos'!AL9*(1-'Frota Nacional 2028'!AL$5),0)</f>
        <v>0</v>
      </c>
      <c r="AM9" s="6">
        <f>ROUND('Vendas de Veículos'!AM9*(1-'Frota Nacional 2028'!AM$5),0)</f>
        <v>0</v>
      </c>
      <c r="AN9" s="6">
        <f>ROUND('Vendas de Veículos'!AN9*(1-'Frota Nacional 2028'!AN$5),0)</f>
        <v>0</v>
      </c>
      <c r="AO9" s="6">
        <f>ROUND('Vendas de Veículos'!AO9*(1-'Frota Nacional 2028'!AO$5),0)</f>
        <v>0</v>
      </c>
      <c r="AP9" s="6">
        <f>ROUND('Vendas de Veículos'!AP9*(1-'Frota Nacional 2028'!AP$5),0)</f>
        <v>0</v>
      </c>
      <c r="AQ9" s="6">
        <f>ROUND('Vendas de Veículos'!AQ9*(1-'Frota Nacional 2028'!AQ$5),0)</f>
        <v>0</v>
      </c>
      <c r="AR9" s="6">
        <f>ROUND('Vendas de Veículos'!AR9*(1-'Frota Nacional 2028'!AR$5),0)</f>
        <v>0</v>
      </c>
      <c r="AS9" s="6">
        <f>ROUND('Vendas de Veículos'!AS9*(1-'Frota Nacional 2028'!AS$5),0)</f>
        <v>0</v>
      </c>
      <c r="AT9" s="6">
        <f>ROUND('Vendas de Veículos'!AT9*(1-'Frota Nacional 2028'!AT$5),0)</f>
        <v>0</v>
      </c>
      <c r="AU9" s="6">
        <f>ROUND('Vendas de Veículos'!AU9*(1-'Frota Nacional 2028'!AU$5),0)</f>
        <v>0</v>
      </c>
      <c r="AV9" s="6">
        <f>ROUND('Vendas de Veículos'!AV9*(1-'Frota Nacional 2028'!AV$5),0)</f>
        <v>0</v>
      </c>
      <c r="AW9" s="6">
        <f>ROUND('Vendas de Veículos'!AW9*(1-'Frota Nacional 2028'!AW$5),0)</f>
        <v>0</v>
      </c>
      <c r="AX9" s="6">
        <f>ROUND('Vendas de Veículos'!AX9*(1-'Frota Nacional 2028'!AX$5),0)</f>
        <v>0</v>
      </c>
      <c r="AY9" s="6">
        <f>ROUND('Vendas de Veículos'!AY9*(1-'Frota Nacional 2028'!AY$5),0)</f>
        <v>0</v>
      </c>
      <c r="AZ9" s="6">
        <f>ROUND('Vendas de Veículos'!AZ9*(1-'Frota Nacional 2028'!AZ$5),0)</f>
        <v>0</v>
      </c>
      <c r="BA9" s="6">
        <f>ROUND('Vendas de Veículos'!BA9*(1-'Frota Nacional 2028'!BA$5),0)</f>
        <v>0</v>
      </c>
      <c r="BB9" s="6">
        <f>ROUND('Vendas de Veículos'!BB9*(1-'Frota Nacional 2028'!BB$5),0)</f>
        <v>0</v>
      </c>
      <c r="BC9" s="6">
        <f>ROUND('Vendas de Veículos'!BC9*(1-'Frota Nacional 2028'!BC$5),0)</f>
        <v>4</v>
      </c>
      <c r="BD9" s="6">
        <f>ROUND('Vendas de Veículos'!BD9*(1-'Frota Nacional 2028'!BD$5),0)</f>
        <v>10</v>
      </c>
      <c r="BE9" s="6">
        <f>ROUND('Vendas de Veículos'!BE9*(1-'Frota Nacional 2028'!BE$5),0)</f>
        <v>12</v>
      </c>
      <c r="BF9" s="6">
        <f>ROUND('Vendas de Veículos'!BF9*(1-'Frota Nacional 2028'!BF$5),0)</f>
        <v>111</v>
      </c>
      <c r="BG9" s="6">
        <f>ROUND('Vendas de Veículos'!BG9*(1-'Frota Nacional 2028'!BG$5),0)</f>
        <v>71</v>
      </c>
      <c r="BH9" s="6">
        <f>ROUND('Vendas de Veículos'!BH9*(1-'Frota Nacional 2028'!BH$5),0)</f>
        <v>314</v>
      </c>
      <c r="BI9" s="6">
        <f>ROUND('Vendas de Veículos'!BI9*(1-'Frota Nacional 2028'!BI$5),0)</f>
        <v>585</v>
      </c>
      <c r="BJ9" s="6">
        <f>ROUND('Vendas de Veículos'!BJ9*(1-'Frota Nacional 2028'!BJ$5),0)</f>
        <v>624</v>
      </c>
      <c r="BK9" s="6">
        <f>ROUND('Vendas de Veículos'!BK9*(1-'Frota Nacional 2028'!BK$5),0)</f>
        <v>851</v>
      </c>
      <c r="BL9" s="6">
        <f>ROUND('Vendas de Veículos'!BL9*(1-'Frota Nacional 2028'!BL$5),0)</f>
        <v>2702</v>
      </c>
      <c r="BM9" s="6">
        <f>ROUND('Vendas de Veículos'!BM9*(1-'Frota Nacional 2028'!BM$5),0)</f>
        <v>3414</v>
      </c>
      <c r="BN9" s="6">
        <f>ROUND('Vendas de Veículos'!BN9*(1-'Frota Nacional 2028'!BN$5),0)</f>
        <v>10585</v>
      </c>
      <c r="BO9" s="6">
        <f>ROUND('Vendas de Veículos'!BO9*(1-'Frota Nacional 2028'!BO$5),0)</f>
        <v>18142</v>
      </c>
      <c r="BP9" s="6">
        <f>ROUND('Vendas de Veículos'!BP9*(1-'Frota Nacional 2028'!BP$5),0)</f>
        <v>32902</v>
      </c>
      <c r="BQ9" s="6">
        <f>ROUND('Vendas de Veículos'!BQ9*(1-'Frota Nacional 2028'!BQ$5),0)</f>
        <v>46911</v>
      </c>
      <c r="BR9" s="6">
        <f>ROUND('Vendas de Veículos'!BR9*(1-'Frota Nacional 2028'!BR$5),0)</f>
        <v>79548</v>
      </c>
      <c r="BS9" s="6">
        <f>ROUND('Vendas de Veículos'!BS9*(1-'Frota Nacional 2028'!BS$5),0)</f>
        <v>119767</v>
      </c>
      <c r="BT9" s="6">
        <f>ROUND('Vendas de Veículos'!BT9*(1-'Frota Nacional 2028'!BT$5),0)</f>
        <v>165052</v>
      </c>
      <c r="BU9" s="6">
        <f>ROUND('Vendas de Veículos'!BU9*(1-'Frota Nacional 2028'!BU$5),0)</f>
        <v>215693</v>
      </c>
      <c r="BV9" s="6">
        <f>ROUND('Vendas de Veículos'!BV9*(1-'Frota Nacional 2028'!BV$5),0)</f>
        <v>293019</v>
      </c>
      <c r="BW9" s="6">
        <f>ROUND('Vendas de Veículos'!BW9*(1-'Frota Nacional 2028'!BW$5),0)</f>
        <v>379379</v>
      </c>
    </row>
    <row r="10" spans="2:75" x14ac:dyDescent="0.35">
      <c r="B10" s="12" t="s">
        <v>11</v>
      </c>
      <c r="C10" s="12" t="s">
        <v>15</v>
      </c>
      <c r="D10" s="6">
        <f>ROUND('Vendas de Veículos'!D10*(1-'Frota Nacional 2028'!D$5),0)</f>
        <v>0</v>
      </c>
      <c r="E10" s="6">
        <f>ROUND('Vendas de Veículos'!E10*(1-'Frota Nacional 2028'!E$5),0)</f>
        <v>0</v>
      </c>
      <c r="F10" s="6">
        <f>ROUND('Vendas de Veículos'!F10*(1-'Frota Nacional 2028'!F$5),0)</f>
        <v>0</v>
      </c>
      <c r="G10" s="6">
        <f>ROUND('Vendas de Veículos'!G10*(1-'Frota Nacional 2028'!G$5),0)</f>
        <v>0</v>
      </c>
      <c r="H10" s="6">
        <f>ROUND('Vendas de Veículos'!H10*(1-'Frota Nacional 2028'!H$5),0)</f>
        <v>0</v>
      </c>
      <c r="I10" s="6">
        <f>ROUND('Vendas de Veículos'!I10*(1-'Frota Nacional 2028'!I$5),0)</f>
        <v>0</v>
      </c>
      <c r="J10" s="6">
        <f>ROUND('Vendas de Veículos'!J10*(1-'Frota Nacional 2028'!J$5),0)</f>
        <v>0</v>
      </c>
      <c r="K10" s="6">
        <f>ROUND('Vendas de Veículos'!K10*(1-'Frota Nacional 2028'!K$5),0)</f>
        <v>0</v>
      </c>
      <c r="L10" s="6">
        <f>ROUND('Vendas de Veículos'!L10*(1-'Frota Nacional 2028'!L$5),0)</f>
        <v>0</v>
      </c>
      <c r="M10" s="6">
        <f>ROUND('Vendas de Veículos'!M10*(1-'Frota Nacional 2028'!M$5),0)</f>
        <v>0</v>
      </c>
      <c r="N10" s="6">
        <f>ROUND('Vendas de Veículos'!N10*(1-'Frota Nacional 2028'!N$5),0)</f>
        <v>0</v>
      </c>
      <c r="O10" s="6">
        <f>ROUND('Vendas de Veículos'!O10*(1-'Frota Nacional 2028'!O$5),0)</f>
        <v>0</v>
      </c>
      <c r="P10" s="6">
        <f>ROUND('Vendas de Veículos'!P10*(1-'Frota Nacional 2028'!P$5),0)</f>
        <v>0</v>
      </c>
      <c r="Q10" s="6">
        <f>ROUND('Vendas de Veículos'!Q10*(1-'Frota Nacional 2028'!Q$5),0)</f>
        <v>0</v>
      </c>
      <c r="R10" s="6">
        <f>ROUND('Vendas de Veículos'!R10*(1-'Frota Nacional 2028'!R$5),0)</f>
        <v>0</v>
      </c>
      <c r="S10" s="6">
        <f>ROUND('Vendas de Veículos'!S10*(1-'Frota Nacional 2028'!S$5),0)</f>
        <v>0</v>
      </c>
      <c r="T10" s="6">
        <f>ROUND('Vendas de Veículos'!T10*(1-'Frota Nacional 2028'!T$5),0)</f>
        <v>0</v>
      </c>
      <c r="U10" s="6">
        <f>ROUND('Vendas de Veículos'!U10*(1-'Frota Nacional 2028'!U$5),0)</f>
        <v>0</v>
      </c>
      <c r="V10" s="6">
        <f>ROUND('Vendas de Veículos'!V10*(1-'Frota Nacional 2028'!V$5),0)</f>
        <v>0</v>
      </c>
      <c r="W10" s="6">
        <f>ROUND('Vendas de Veículos'!W10*(1-'Frota Nacional 2028'!W$5),0)</f>
        <v>0</v>
      </c>
      <c r="X10" s="6">
        <f>ROUND('Vendas de Veículos'!X10*(1-'Frota Nacional 2028'!X$5),0)</f>
        <v>0</v>
      </c>
      <c r="Y10" s="6">
        <f>ROUND('Vendas de Veículos'!Y10*(1-'Frota Nacional 2028'!Y$5),0)</f>
        <v>0</v>
      </c>
      <c r="Z10" s="6">
        <f>ROUND('Vendas de Veículos'!Z10*(1-'Frota Nacional 2028'!Z$5),0)</f>
        <v>0</v>
      </c>
      <c r="AA10" s="6">
        <f>ROUND('Vendas de Veículos'!AA10*(1-'Frota Nacional 2028'!AA$5),0)</f>
        <v>0</v>
      </c>
      <c r="AB10" s="6">
        <f>ROUND('Vendas de Veículos'!AB10*(1-'Frota Nacional 2028'!AB$5),0)</f>
        <v>0</v>
      </c>
      <c r="AC10" s="6">
        <f>ROUND('Vendas de Veículos'!AC10*(1-'Frota Nacional 2028'!AC$5),0)</f>
        <v>0</v>
      </c>
      <c r="AD10" s="6">
        <f>ROUND('Vendas de Veículos'!AD10*(1-'Frota Nacional 2028'!AD$5),0)</f>
        <v>0</v>
      </c>
      <c r="AE10" s="6">
        <f>ROUND('Vendas de Veículos'!AE10*(1-'Frota Nacional 2028'!AE$5),0)</f>
        <v>0</v>
      </c>
      <c r="AF10" s="6">
        <f>ROUND('Vendas de Veículos'!AF10*(1-'Frota Nacional 2028'!AF$5),0)</f>
        <v>0</v>
      </c>
      <c r="AG10" s="6">
        <f>ROUND('Vendas de Veículos'!AG10*(1-'Frota Nacional 2028'!AG$5),0)</f>
        <v>0</v>
      </c>
      <c r="AH10" s="6">
        <f>ROUND('Vendas de Veículos'!AH10*(1-'Frota Nacional 2028'!AH$5),0)</f>
        <v>0</v>
      </c>
      <c r="AI10" s="6">
        <f>ROUND('Vendas de Veículos'!AI10*(1-'Frota Nacional 2028'!AI$5),0)</f>
        <v>0</v>
      </c>
      <c r="AJ10" s="6">
        <f>ROUND('Vendas de Veículos'!AJ10*(1-'Frota Nacional 2028'!AJ$5),0)</f>
        <v>0</v>
      </c>
      <c r="AK10" s="6">
        <f>ROUND('Vendas de Veículos'!AK10*(1-'Frota Nacional 2028'!AK$5),0)</f>
        <v>0</v>
      </c>
      <c r="AL10" s="6">
        <f>ROUND('Vendas de Veículos'!AL10*(1-'Frota Nacional 2028'!AL$5),0)</f>
        <v>0</v>
      </c>
      <c r="AM10" s="6">
        <f>ROUND('Vendas de Veículos'!AM10*(1-'Frota Nacional 2028'!AM$5),0)</f>
        <v>0</v>
      </c>
      <c r="AN10" s="6">
        <f>ROUND('Vendas de Veículos'!AN10*(1-'Frota Nacional 2028'!AN$5),0)</f>
        <v>0</v>
      </c>
      <c r="AO10" s="6">
        <f>ROUND('Vendas de Veículos'!AO10*(1-'Frota Nacional 2028'!AO$5),0)</f>
        <v>0</v>
      </c>
      <c r="AP10" s="6">
        <f>ROUND('Vendas de Veículos'!AP10*(1-'Frota Nacional 2028'!AP$5),0)</f>
        <v>0</v>
      </c>
      <c r="AQ10" s="6">
        <f>ROUND('Vendas de Veículos'!AQ10*(1-'Frota Nacional 2028'!AQ$5),0)</f>
        <v>0</v>
      </c>
      <c r="AR10" s="6">
        <f>ROUND('Vendas de Veículos'!AR10*(1-'Frota Nacional 2028'!AR$5),0)</f>
        <v>0</v>
      </c>
      <c r="AS10" s="6">
        <f>ROUND('Vendas de Veículos'!AS10*(1-'Frota Nacional 2028'!AS$5),0)</f>
        <v>0</v>
      </c>
      <c r="AT10" s="6">
        <f>ROUND('Vendas de Veículos'!AT10*(1-'Frota Nacional 2028'!AT$5),0)</f>
        <v>0</v>
      </c>
      <c r="AU10" s="6">
        <f>ROUND('Vendas de Veículos'!AU10*(1-'Frota Nacional 2028'!AU$5),0)</f>
        <v>0</v>
      </c>
      <c r="AV10" s="6">
        <f>ROUND('Vendas de Veículos'!AV10*(1-'Frota Nacional 2028'!AV$5),0)</f>
        <v>0</v>
      </c>
      <c r="AW10" s="6">
        <f>ROUND('Vendas de Veículos'!AW10*(1-'Frota Nacional 2028'!AW$5),0)</f>
        <v>0</v>
      </c>
      <c r="AX10" s="6">
        <f>ROUND('Vendas de Veículos'!AX10*(1-'Frota Nacional 2028'!AX$5),0)</f>
        <v>0</v>
      </c>
      <c r="AY10" s="6">
        <f>ROUND('Vendas de Veículos'!AY10*(1-'Frota Nacional 2028'!AY$5),0)</f>
        <v>0</v>
      </c>
      <c r="AZ10" s="6">
        <f>ROUND('Vendas de Veículos'!AZ10*(1-'Frota Nacional 2028'!AZ$5),0)</f>
        <v>0</v>
      </c>
      <c r="BA10" s="6">
        <f>ROUND('Vendas de Veículos'!BA10*(1-'Frota Nacional 2028'!BA$5),0)</f>
        <v>0</v>
      </c>
      <c r="BB10" s="6">
        <f>ROUND('Vendas de Veículos'!BB10*(1-'Frota Nacional 2028'!BB$5),0)</f>
        <v>0</v>
      </c>
      <c r="BC10" s="6">
        <f>ROUND('Vendas de Veículos'!BC10*(1-'Frota Nacional 2028'!BC$5),0)</f>
        <v>0</v>
      </c>
      <c r="BD10" s="6">
        <f>ROUND('Vendas de Veículos'!BD10*(1-'Frota Nacional 2028'!BD$5),0)</f>
        <v>1</v>
      </c>
      <c r="BE10" s="6">
        <f>ROUND('Vendas de Veículos'!BE10*(1-'Frota Nacional 2028'!BE$5),0)</f>
        <v>1</v>
      </c>
      <c r="BF10" s="6">
        <f>ROUND('Vendas de Veículos'!BF10*(1-'Frota Nacional 2028'!BF$5),0)</f>
        <v>10</v>
      </c>
      <c r="BG10" s="6">
        <f>ROUND('Vendas de Veículos'!BG10*(1-'Frota Nacional 2028'!BG$5),0)</f>
        <v>7</v>
      </c>
      <c r="BH10" s="6">
        <f>ROUND('Vendas de Veículos'!BH10*(1-'Frota Nacional 2028'!BH$5),0)</f>
        <v>29</v>
      </c>
      <c r="BI10" s="6">
        <f>ROUND('Vendas de Veículos'!BI10*(1-'Frota Nacional 2028'!BI$5),0)</f>
        <v>53</v>
      </c>
      <c r="BJ10" s="6">
        <f>ROUND('Vendas de Veículos'!BJ10*(1-'Frota Nacional 2028'!BJ$5),0)</f>
        <v>56</v>
      </c>
      <c r="BK10" s="6">
        <f>ROUND('Vendas de Veículos'!BK10*(1-'Frota Nacional 2028'!BK$5),0)</f>
        <v>77</v>
      </c>
      <c r="BL10" s="6">
        <f>ROUND('Vendas de Veículos'!BL10*(1-'Frota Nacional 2028'!BL$5),0)</f>
        <v>243</v>
      </c>
      <c r="BM10" s="6">
        <f>ROUND('Vendas de Veículos'!BM10*(1-'Frota Nacional 2028'!BM$5),0)</f>
        <v>307</v>
      </c>
      <c r="BN10" s="6">
        <f>ROUND('Vendas de Veículos'!BN10*(1-'Frota Nacional 2028'!BN$5),0)</f>
        <v>953</v>
      </c>
      <c r="BO10" s="6">
        <f>ROUND('Vendas de Veículos'!BO10*(1-'Frota Nacional 2028'!BO$5),0)</f>
        <v>1633</v>
      </c>
      <c r="BP10" s="6">
        <f>ROUND('Vendas de Veículos'!BP10*(1-'Frota Nacional 2028'!BP$5),0)</f>
        <v>2962</v>
      </c>
      <c r="BQ10" s="6">
        <f>ROUND('Vendas de Veículos'!BQ10*(1-'Frota Nacional 2028'!BQ$5),0)</f>
        <v>4222</v>
      </c>
      <c r="BR10" s="6">
        <f>ROUND('Vendas de Veículos'!BR10*(1-'Frota Nacional 2028'!BR$5),0)</f>
        <v>7159</v>
      </c>
      <c r="BS10" s="6">
        <f>ROUND('Vendas de Veículos'!BS10*(1-'Frota Nacional 2028'!BS$5),0)</f>
        <v>10781</v>
      </c>
      <c r="BT10" s="6">
        <f>ROUND('Vendas de Veículos'!BT10*(1-'Frota Nacional 2028'!BT$5),0)</f>
        <v>16505</v>
      </c>
      <c r="BU10" s="6">
        <f>ROUND('Vendas de Veículos'!BU10*(1-'Frota Nacional 2028'!BU$5),0)</f>
        <v>23726</v>
      </c>
      <c r="BV10" s="6">
        <f>ROUND('Vendas de Veículos'!BV10*(1-'Frota Nacional 2028'!BV$5),0)</f>
        <v>35163</v>
      </c>
      <c r="BW10" s="6">
        <f>ROUND('Vendas de Veículos'!BW10*(1-'Frota Nacional 2028'!BW$5),0)</f>
        <v>49319</v>
      </c>
    </row>
    <row r="11" spans="2:75" x14ac:dyDescent="0.35">
      <c r="B11" s="12" t="s">
        <v>11</v>
      </c>
      <c r="C11" s="12" t="s">
        <v>16</v>
      </c>
      <c r="D11" s="6">
        <f>ROUND('Vendas de Veículos'!D11*(1-'Frota Nacional 2028'!D$5),0)</f>
        <v>0</v>
      </c>
      <c r="E11" s="6">
        <f>ROUND('Vendas de Veículos'!E11*(1-'Frota Nacional 2028'!E$5),0)</f>
        <v>0</v>
      </c>
      <c r="F11" s="6">
        <f>ROUND('Vendas de Veículos'!F11*(1-'Frota Nacional 2028'!F$5),0)</f>
        <v>0</v>
      </c>
      <c r="G11" s="6">
        <f>ROUND('Vendas de Veículos'!G11*(1-'Frota Nacional 2028'!G$5),0)</f>
        <v>0</v>
      </c>
      <c r="H11" s="6">
        <f>ROUND('Vendas de Veículos'!H11*(1-'Frota Nacional 2028'!H$5),0)</f>
        <v>0</v>
      </c>
      <c r="I11" s="6">
        <f>ROUND('Vendas de Veículos'!I11*(1-'Frota Nacional 2028'!I$5),0)</f>
        <v>0</v>
      </c>
      <c r="J11" s="6">
        <f>ROUND('Vendas de Veículos'!J11*(1-'Frota Nacional 2028'!J$5),0)</f>
        <v>0</v>
      </c>
      <c r="K11" s="6">
        <f>ROUND('Vendas de Veículos'!K11*(1-'Frota Nacional 2028'!K$5),0)</f>
        <v>0</v>
      </c>
      <c r="L11" s="6">
        <f>ROUND('Vendas de Veículos'!L11*(1-'Frota Nacional 2028'!L$5),0)</f>
        <v>0</v>
      </c>
      <c r="M11" s="6">
        <f>ROUND('Vendas de Veículos'!M11*(1-'Frota Nacional 2028'!M$5),0)</f>
        <v>0</v>
      </c>
      <c r="N11" s="6">
        <f>ROUND('Vendas de Veículos'!N11*(1-'Frota Nacional 2028'!N$5),0)</f>
        <v>0</v>
      </c>
      <c r="O11" s="6">
        <f>ROUND('Vendas de Veículos'!O11*(1-'Frota Nacional 2028'!O$5),0)</f>
        <v>0</v>
      </c>
      <c r="P11" s="6">
        <f>ROUND('Vendas de Veículos'!P11*(1-'Frota Nacional 2028'!P$5),0)</f>
        <v>0</v>
      </c>
      <c r="Q11" s="6">
        <f>ROUND('Vendas de Veículos'!Q11*(1-'Frota Nacional 2028'!Q$5),0)</f>
        <v>0</v>
      </c>
      <c r="R11" s="6">
        <f>ROUND('Vendas de Veículos'!R11*(1-'Frota Nacional 2028'!R$5),0)</f>
        <v>0</v>
      </c>
      <c r="S11" s="6">
        <f>ROUND('Vendas de Veículos'!S11*(1-'Frota Nacional 2028'!S$5),0)</f>
        <v>0</v>
      </c>
      <c r="T11" s="6">
        <f>ROUND('Vendas de Veículos'!T11*(1-'Frota Nacional 2028'!T$5),0)</f>
        <v>0</v>
      </c>
      <c r="U11" s="6">
        <f>ROUND('Vendas de Veículos'!U11*(1-'Frota Nacional 2028'!U$5),0)</f>
        <v>0</v>
      </c>
      <c r="V11" s="6">
        <f>ROUND('Vendas de Veículos'!V11*(1-'Frota Nacional 2028'!V$5),0)</f>
        <v>0</v>
      </c>
      <c r="W11" s="6">
        <f>ROUND('Vendas de Veículos'!W11*(1-'Frota Nacional 2028'!W$5),0)</f>
        <v>0</v>
      </c>
      <c r="X11" s="6">
        <f>ROUND('Vendas de Veículos'!X11*(1-'Frota Nacional 2028'!X$5),0)</f>
        <v>0</v>
      </c>
      <c r="Y11" s="6">
        <f>ROUND('Vendas de Veículos'!Y11*(1-'Frota Nacional 2028'!Y$5),0)</f>
        <v>0</v>
      </c>
      <c r="Z11" s="6">
        <f>ROUND('Vendas de Veículos'!Z11*(1-'Frota Nacional 2028'!Z$5),0)</f>
        <v>0</v>
      </c>
      <c r="AA11" s="6">
        <f>ROUND('Vendas de Veículos'!AA11*(1-'Frota Nacional 2028'!AA$5),0)</f>
        <v>0</v>
      </c>
      <c r="AB11" s="6">
        <f>ROUND('Vendas de Veículos'!AB11*(1-'Frota Nacional 2028'!AB$5),0)</f>
        <v>0</v>
      </c>
      <c r="AC11" s="6">
        <f>ROUND('Vendas de Veículos'!AC11*(1-'Frota Nacional 2028'!AC$5),0)</f>
        <v>0</v>
      </c>
      <c r="AD11" s="6">
        <f>ROUND('Vendas de Veículos'!AD11*(1-'Frota Nacional 2028'!AD$5),0)</f>
        <v>0</v>
      </c>
      <c r="AE11" s="6">
        <f>ROUND('Vendas de Veículos'!AE11*(1-'Frota Nacional 2028'!AE$5),0)</f>
        <v>0</v>
      </c>
      <c r="AF11" s="6">
        <f>ROUND('Vendas de Veículos'!AF11*(1-'Frota Nacional 2028'!AF$5),0)</f>
        <v>0</v>
      </c>
      <c r="AG11" s="6">
        <f>ROUND('Vendas de Veículos'!AG11*(1-'Frota Nacional 2028'!AG$5),0)</f>
        <v>0</v>
      </c>
      <c r="AH11" s="6">
        <f>ROUND('Vendas de Veículos'!AH11*(1-'Frota Nacional 2028'!AH$5),0)</f>
        <v>0</v>
      </c>
      <c r="AI11" s="6">
        <f>ROUND('Vendas de Veículos'!AI11*(1-'Frota Nacional 2028'!AI$5),0)</f>
        <v>0</v>
      </c>
      <c r="AJ11" s="6">
        <f>ROUND('Vendas de Veículos'!AJ11*(1-'Frota Nacional 2028'!AJ$5),0)</f>
        <v>0</v>
      </c>
      <c r="AK11" s="6">
        <f>ROUND('Vendas de Veículos'!AK11*(1-'Frota Nacional 2028'!AK$5),0)</f>
        <v>0</v>
      </c>
      <c r="AL11" s="6">
        <f>ROUND('Vendas de Veículos'!AL11*(1-'Frota Nacional 2028'!AL$5),0)</f>
        <v>0</v>
      </c>
      <c r="AM11" s="6">
        <f>ROUND('Vendas de Veículos'!AM11*(1-'Frota Nacional 2028'!AM$5),0)</f>
        <v>0</v>
      </c>
      <c r="AN11" s="6">
        <f>ROUND('Vendas de Veículos'!AN11*(1-'Frota Nacional 2028'!AN$5),0)</f>
        <v>0</v>
      </c>
      <c r="AO11" s="6">
        <f>ROUND('Vendas de Veículos'!AO11*(1-'Frota Nacional 2028'!AO$5),0)</f>
        <v>0</v>
      </c>
      <c r="AP11" s="6">
        <f>ROUND('Vendas de Veículos'!AP11*(1-'Frota Nacional 2028'!AP$5),0)</f>
        <v>0</v>
      </c>
      <c r="AQ11" s="6">
        <f>ROUND('Vendas de Veículos'!AQ11*(1-'Frota Nacional 2028'!AQ$5),0)</f>
        <v>0</v>
      </c>
      <c r="AR11" s="6">
        <f>ROUND('Vendas de Veículos'!AR11*(1-'Frota Nacional 2028'!AR$5),0)</f>
        <v>0</v>
      </c>
      <c r="AS11" s="6">
        <f>ROUND('Vendas de Veículos'!AS11*(1-'Frota Nacional 2028'!AS$5),0)</f>
        <v>0</v>
      </c>
      <c r="AT11" s="6">
        <f>ROUND('Vendas de Veículos'!AT11*(1-'Frota Nacional 2028'!AT$5),0)</f>
        <v>0</v>
      </c>
      <c r="AU11" s="6">
        <f>ROUND('Vendas de Veículos'!AU11*(1-'Frota Nacional 2028'!AU$5),0)</f>
        <v>0</v>
      </c>
      <c r="AV11" s="6">
        <f>ROUND('Vendas de Veículos'!AV11*(1-'Frota Nacional 2028'!AV$5),0)</f>
        <v>0</v>
      </c>
      <c r="AW11" s="6">
        <f>ROUND('Vendas de Veículos'!AW11*(1-'Frota Nacional 2028'!AW$5),0)</f>
        <v>0</v>
      </c>
      <c r="AX11" s="6">
        <f>ROUND('Vendas de Veículos'!AX11*(1-'Frota Nacional 2028'!AX$5),0)</f>
        <v>0</v>
      </c>
      <c r="AY11" s="6">
        <f>ROUND('Vendas de Veículos'!AY11*(1-'Frota Nacional 2028'!AY$5),0)</f>
        <v>0</v>
      </c>
      <c r="AZ11" s="6">
        <f>ROUND('Vendas de Veículos'!AZ11*(1-'Frota Nacional 2028'!AZ$5),0)</f>
        <v>0</v>
      </c>
      <c r="BA11" s="6">
        <f>ROUND('Vendas de Veículos'!BA11*(1-'Frota Nacional 2028'!BA$5),0)</f>
        <v>0</v>
      </c>
      <c r="BB11" s="6">
        <f>ROUND('Vendas de Veículos'!BB11*(1-'Frota Nacional 2028'!BB$5),0)</f>
        <v>0</v>
      </c>
      <c r="BC11" s="6">
        <f>ROUND('Vendas de Veículos'!BC11*(1-'Frota Nacional 2028'!BC$5),0)</f>
        <v>3</v>
      </c>
      <c r="BD11" s="6">
        <f>ROUND('Vendas de Veículos'!BD11*(1-'Frota Nacional 2028'!BD$5),0)</f>
        <v>7</v>
      </c>
      <c r="BE11" s="6">
        <f>ROUND('Vendas de Veículos'!BE11*(1-'Frota Nacional 2028'!BE$5),0)</f>
        <v>9</v>
      </c>
      <c r="BF11" s="6">
        <f>ROUND('Vendas de Veículos'!BF11*(1-'Frota Nacional 2028'!BF$5),0)</f>
        <v>77</v>
      </c>
      <c r="BG11" s="6">
        <f>ROUND('Vendas de Veículos'!BG11*(1-'Frota Nacional 2028'!BG$5),0)</f>
        <v>49</v>
      </c>
      <c r="BH11" s="6">
        <f>ROUND('Vendas de Veículos'!BH11*(1-'Frota Nacional 2028'!BH$5),0)</f>
        <v>217</v>
      </c>
      <c r="BI11" s="6">
        <f>ROUND('Vendas de Veículos'!BI11*(1-'Frota Nacional 2028'!BI$5),0)</f>
        <v>404</v>
      </c>
      <c r="BJ11" s="6">
        <f>ROUND('Vendas de Veículos'!BJ11*(1-'Frota Nacional 2028'!BJ$5),0)</f>
        <v>431</v>
      </c>
      <c r="BK11" s="6">
        <f>ROUND('Vendas de Veículos'!BK11*(1-'Frota Nacional 2028'!BK$5),0)</f>
        <v>587</v>
      </c>
      <c r="BL11" s="6">
        <f>ROUND('Vendas de Veículos'!BL11*(1-'Frota Nacional 2028'!BL$5),0)</f>
        <v>1864</v>
      </c>
      <c r="BM11" s="6">
        <f>ROUND('Vendas de Veículos'!BM11*(1-'Frota Nacional 2028'!BM$5),0)</f>
        <v>2356</v>
      </c>
      <c r="BN11" s="6">
        <f>ROUND('Vendas de Veículos'!BN11*(1-'Frota Nacional 2028'!BN$5),0)</f>
        <v>7303</v>
      </c>
      <c r="BO11" s="6">
        <f>ROUND('Vendas de Veículos'!BO11*(1-'Frota Nacional 2028'!BO$5),0)</f>
        <v>12518</v>
      </c>
      <c r="BP11" s="6">
        <f>ROUND('Vendas de Veículos'!BP11*(1-'Frota Nacional 2028'!BP$5),0)</f>
        <v>22702</v>
      </c>
      <c r="BQ11" s="6">
        <f>ROUND('Vendas de Veículos'!BQ11*(1-'Frota Nacional 2028'!BQ$5),0)</f>
        <v>32368</v>
      </c>
      <c r="BR11" s="6">
        <f>ROUND('Vendas de Veículos'!BR11*(1-'Frota Nacional 2028'!BR$5),0)</f>
        <v>54887</v>
      </c>
      <c r="BS11" s="6">
        <f>ROUND('Vendas de Veículos'!BS11*(1-'Frota Nacional 2028'!BS$5),0)</f>
        <v>82640</v>
      </c>
      <c r="BT11" s="6">
        <f>ROUND('Vendas de Veículos'!BT11*(1-'Frota Nacional 2028'!BT$5),0)</f>
        <v>115536</v>
      </c>
      <c r="BU11" s="6">
        <f>ROUND('Vendas de Veículos'!BU11*(1-'Frota Nacional 2028'!BU$5),0)</f>
        <v>150986</v>
      </c>
      <c r="BV11" s="6">
        <f>ROUND('Vendas de Veículos'!BV11*(1-'Frota Nacional 2028'!BV$5),0)</f>
        <v>208044</v>
      </c>
      <c r="BW11" s="6">
        <f>ROUND('Vendas de Veículos'!BW11*(1-'Frota Nacional 2028'!BW$5),0)</f>
        <v>269359</v>
      </c>
    </row>
    <row r="12" spans="2:75" x14ac:dyDescent="0.35">
      <c r="B12" s="12" t="s">
        <v>11</v>
      </c>
      <c r="C12" s="12" t="s">
        <v>17</v>
      </c>
      <c r="D12" s="6">
        <f>ROUND('Vendas de Veículos'!D12*(1-'Frota Nacional 2028'!D$5),0)</f>
        <v>0</v>
      </c>
      <c r="E12" s="6">
        <f>ROUND('Vendas de Veículos'!E12*(1-'Frota Nacional 2028'!E$5),0)</f>
        <v>0</v>
      </c>
      <c r="F12" s="6">
        <f>ROUND('Vendas de Veículos'!F12*(1-'Frota Nacional 2028'!F$5),0)</f>
        <v>0</v>
      </c>
      <c r="G12" s="6">
        <f>ROUND('Vendas de Veículos'!G12*(1-'Frota Nacional 2028'!G$5),0)</f>
        <v>0</v>
      </c>
      <c r="H12" s="6">
        <f>ROUND('Vendas de Veículos'!H12*(1-'Frota Nacional 2028'!H$5),0)</f>
        <v>0</v>
      </c>
      <c r="I12" s="6">
        <f>ROUND('Vendas de Veículos'!I12*(1-'Frota Nacional 2028'!I$5),0)</f>
        <v>0</v>
      </c>
      <c r="J12" s="6">
        <f>ROUND('Vendas de Veículos'!J12*(1-'Frota Nacional 2028'!J$5),0)</f>
        <v>0</v>
      </c>
      <c r="K12" s="6">
        <f>ROUND('Vendas de Veículos'!K12*(1-'Frota Nacional 2028'!K$5),0)</f>
        <v>0</v>
      </c>
      <c r="L12" s="6">
        <f>ROUND('Vendas de Veículos'!L12*(1-'Frota Nacional 2028'!L$5),0)</f>
        <v>0</v>
      </c>
      <c r="M12" s="6">
        <f>ROUND('Vendas de Veículos'!M12*(1-'Frota Nacional 2028'!M$5),0)</f>
        <v>0</v>
      </c>
      <c r="N12" s="6">
        <f>ROUND('Vendas de Veículos'!N12*(1-'Frota Nacional 2028'!N$5),0)</f>
        <v>0</v>
      </c>
      <c r="O12" s="6">
        <f>ROUND('Vendas de Veículos'!O12*(1-'Frota Nacional 2028'!O$5),0)</f>
        <v>0</v>
      </c>
      <c r="P12" s="6">
        <f>ROUND('Vendas de Veículos'!P12*(1-'Frota Nacional 2028'!P$5),0)</f>
        <v>0</v>
      </c>
      <c r="Q12" s="6">
        <f>ROUND('Vendas de Veículos'!Q12*(1-'Frota Nacional 2028'!Q$5),0)</f>
        <v>0</v>
      </c>
      <c r="R12" s="6">
        <f>ROUND('Vendas de Veículos'!R12*(1-'Frota Nacional 2028'!R$5),0)</f>
        <v>0</v>
      </c>
      <c r="S12" s="6">
        <f>ROUND('Vendas de Veículos'!S12*(1-'Frota Nacional 2028'!S$5),0)</f>
        <v>0</v>
      </c>
      <c r="T12" s="6">
        <f>ROUND('Vendas de Veículos'!T12*(1-'Frota Nacional 2028'!T$5),0)</f>
        <v>0</v>
      </c>
      <c r="U12" s="6">
        <f>ROUND('Vendas de Veículos'!U12*(1-'Frota Nacional 2028'!U$5),0)</f>
        <v>0</v>
      </c>
      <c r="V12" s="6">
        <f>ROUND('Vendas de Veículos'!V12*(1-'Frota Nacional 2028'!V$5),0)</f>
        <v>0</v>
      </c>
      <c r="W12" s="6">
        <f>ROUND('Vendas de Veículos'!W12*(1-'Frota Nacional 2028'!W$5),0)</f>
        <v>0</v>
      </c>
      <c r="X12" s="6">
        <f>ROUND('Vendas de Veículos'!X12*(1-'Frota Nacional 2028'!X$5),0)</f>
        <v>0</v>
      </c>
      <c r="Y12" s="6">
        <f>ROUND('Vendas de Veículos'!Y12*(1-'Frota Nacional 2028'!Y$5),0)</f>
        <v>0</v>
      </c>
      <c r="Z12" s="6">
        <f>ROUND('Vendas de Veículos'!Z12*(1-'Frota Nacional 2028'!Z$5),0)</f>
        <v>0</v>
      </c>
      <c r="AA12" s="6">
        <f>ROUND('Vendas de Veículos'!AA12*(1-'Frota Nacional 2028'!AA$5),0)</f>
        <v>0</v>
      </c>
      <c r="AB12" s="6">
        <f>ROUND('Vendas de Veículos'!AB12*(1-'Frota Nacional 2028'!AB$5),0)</f>
        <v>0</v>
      </c>
      <c r="AC12" s="6">
        <f>ROUND('Vendas de Veículos'!AC12*(1-'Frota Nacional 2028'!AC$5),0)</f>
        <v>0</v>
      </c>
      <c r="AD12" s="6">
        <f>ROUND('Vendas de Veículos'!AD12*(1-'Frota Nacional 2028'!AD$5),0)</f>
        <v>0</v>
      </c>
      <c r="AE12" s="6">
        <f>ROUND('Vendas de Veículos'!AE12*(1-'Frota Nacional 2028'!AE$5),0)</f>
        <v>0</v>
      </c>
      <c r="AF12" s="6">
        <f>ROUND('Vendas de Veículos'!AF12*(1-'Frota Nacional 2028'!AF$5),0)</f>
        <v>0</v>
      </c>
      <c r="AG12" s="6">
        <f>ROUND('Vendas de Veículos'!AG12*(1-'Frota Nacional 2028'!AG$5),0)</f>
        <v>0</v>
      </c>
      <c r="AH12" s="6">
        <f>ROUND('Vendas de Veículos'!AH12*(1-'Frota Nacional 2028'!AH$5),0)</f>
        <v>0</v>
      </c>
      <c r="AI12" s="6">
        <f>ROUND('Vendas de Veículos'!AI12*(1-'Frota Nacional 2028'!AI$5),0)</f>
        <v>0</v>
      </c>
      <c r="AJ12" s="6">
        <f>ROUND('Vendas de Veículos'!AJ12*(1-'Frota Nacional 2028'!AJ$5),0)</f>
        <v>0</v>
      </c>
      <c r="AK12" s="6">
        <f>ROUND('Vendas de Veículos'!AK12*(1-'Frota Nacional 2028'!AK$5),0)</f>
        <v>0</v>
      </c>
      <c r="AL12" s="6">
        <f>ROUND('Vendas de Veículos'!AL12*(1-'Frota Nacional 2028'!AL$5),0)</f>
        <v>0</v>
      </c>
      <c r="AM12" s="6">
        <f>ROUND('Vendas de Veículos'!AM12*(1-'Frota Nacional 2028'!AM$5),0)</f>
        <v>0</v>
      </c>
      <c r="AN12" s="6">
        <f>ROUND('Vendas de Veículos'!AN12*(1-'Frota Nacional 2028'!AN$5),0)</f>
        <v>0</v>
      </c>
      <c r="AO12" s="6">
        <f>ROUND('Vendas de Veículos'!AO12*(1-'Frota Nacional 2028'!AO$5),0)</f>
        <v>0</v>
      </c>
      <c r="AP12" s="6">
        <f>ROUND('Vendas de Veículos'!AP12*(1-'Frota Nacional 2028'!AP$5),0)</f>
        <v>0</v>
      </c>
      <c r="AQ12" s="6">
        <f>ROUND('Vendas de Veículos'!AQ12*(1-'Frota Nacional 2028'!AQ$5),0)</f>
        <v>0</v>
      </c>
      <c r="AR12" s="6">
        <f>ROUND('Vendas de Veículos'!AR12*(1-'Frota Nacional 2028'!AR$5),0)</f>
        <v>0</v>
      </c>
      <c r="AS12" s="6">
        <f>ROUND('Vendas de Veículos'!AS12*(1-'Frota Nacional 2028'!AS$5),0)</f>
        <v>0</v>
      </c>
      <c r="AT12" s="6">
        <f>ROUND('Vendas de Veículos'!AT12*(1-'Frota Nacional 2028'!AT$5),0)</f>
        <v>0</v>
      </c>
      <c r="AU12" s="6">
        <f>ROUND('Vendas de Veículos'!AU12*(1-'Frota Nacional 2028'!AU$5),0)</f>
        <v>0</v>
      </c>
      <c r="AV12" s="6">
        <f>ROUND('Vendas de Veículos'!AV12*(1-'Frota Nacional 2028'!AV$5),0)</f>
        <v>0</v>
      </c>
      <c r="AW12" s="6">
        <f>ROUND('Vendas de Veículos'!AW12*(1-'Frota Nacional 2028'!AW$5),0)</f>
        <v>0</v>
      </c>
      <c r="AX12" s="6">
        <f>ROUND('Vendas de Veículos'!AX12*(1-'Frota Nacional 2028'!AX$5),0)</f>
        <v>0</v>
      </c>
      <c r="AY12" s="6">
        <f>ROUND('Vendas de Veículos'!AY12*(1-'Frota Nacional 2028'!AY$5),0)</f>
        <v>0</v>
      </c>
      <c r="AZ12" s="6">
        <f>ROUND('Vendas de Veículos'!AZ12*(1-'Frota Nacional 2028'!AZ$5),0)</f>
        <v>0</v>
      </c>
      <c r="BA12" s="6">
        <f>ROUND('Vendas de Veículos'!BA12*(1-'Frota Nacional 2028'!BA$5),0)</f>
        <v>0</v>
      </c>
      <c r="BB12" s="6">
        <f>ROUND('Vendas de Veículos'!BB12*(1-'Frota Nacional 2028'!BB$5),0)</f>
        <v>0</v>
      </c>
      <c r="BC12" s="6">
        <f>ROUND('Vendas de Veículos'!BC12*(1-'Frota Nacional 2028'!BC$5),0)</f>
        <v>1</v>
      </c>
      <c r="BD12" s="6">
        <f>ROUND('Vendas de Veículos'!BD12*(1-'Frota Nacional 2028'!BD$5),0)</f>
        <v>2</v>
      </c>
      <c r="BE12" s="6">
        <f>ROUND('Vendas de Veículos'!BE12*(1-'Frota Nacional 2028'!BE$5),0)</f>
        <v>3</v>
      </c>
      <c r="BF12" s="6">
        <f>ROUND('Vendas de Veículos'!BF12*(1-'Frota Nacional 2028'!BF$5),0)</f>
        <v>24</v>
      </c>
      <c r="BG12" s="6">
        <f>ROUND('Vendas de Veículos'!BG12*(1-'Frota Nacional 2028'!BG$5),0)</f>
        <v>16</v>
      </c>
      <c r="BH12" s="6">
        <f>ROUND('Vendas de Veículos'!BH12*(1-'Frota Nacional 2028'!BH$5),0)</f>
        <v>69</v>
      </c>
      <c r="BI12" s="6">
        <f>ROUND('Vendas de Veículos'!BI12*(1-'Frota Nacional 2028'!BI$5),0)</f>
        <v>129</v>
      </c>
      <c r="BJ12" s="6">
        <f>ROUND('Vendas de Veículos'!BJ12*(1-'Frota Nacional 2028'!BJ$5),0)</f>
        <v>137</v>
      </c>
      <c r="BK12" s="6">
        <f>ROUND('Vendas de Veículos'!BK12*(1-'Frota Nacional 2028'!BK$5),0)</f>
        <v>187</v>
      </c>
      <c r="BL12" s="6">
        <f>ROUND('Vendas de Veículos'!BL12*(1-'Frota Nacional 2028'!BL$5),0)</f>
        <v>594</v>
      </c>
      <c r="BM12" s="6">
        <f>ROUND('Vendas de Veículos'!BM12*(1-'Frota Nacional 2028'!BM$5),0)</f>
        <v>751</v>
      </c>
      <c r="BN12" s="6">
        <f>ROUND('Vendas de Veículos'!BN12*(1-'Frota Nacional 2028'!BN$5),0)</f>
        <v>2329</v>
      </c>
      <c r="BO12" s="6">
        <f>ROUND('Vendas de Veículos'!BO12*(1-'Frota Nacional 2028'!BO$5),0)</f>
        <v>3991</v>
      </c>
      <c r="BP12" s="6">
        <f>ROUND('Vendas de Veículos'!BP12*(1-'Frota Nacional 2028'!BP$5),0)</f>
        <v>7239</v>
      </c>
      <c r="BQ12" s="6">
        <f>ROUND('Vendas de Veículos'!BQ12*(1-'Frota Nacional 2028'!BQ$5),0)</f>
        <v>10321</v>
      </c>
      <c r="BR12" s="6">
        <f>ROUND('Vendas de Veículos'!BR12*(1-'Frota Nacional 2028'!BR$5),0)</f>
        <v>17500</v>
      </c>
      <c r="BS12" s="6">
        <f>ROUND('Vendas de Veículos'!BS12*(1-'Frota Nacional 2028'!BS$5),0)</f>
        <v>26348</v>
      </c>
      <c r="BT12" s="6">
        <f>ROUND('Vendas de Veículos'!BT12*(1-'Frota Nacional 2028'!BT$5),0)</f>
        <v>33011</v>
      </c>
      <c r="BU12" s="6">
        <f>ROUND('Vendas de Veículos'!BU12*(1-'Frota Nacional 2028'!BU$5),0)</f>
        <v>40982</v>
      </c>
      <c r="BV12" s="6">
        <f>ROUND('Vendas de Veículos'!BV12*(1-'Frota Nacional 2028'!BV$5),0)</f>
        <v>49814</v>
      </c>
      <c r="BW12" s="6">
        <f>ROUND('Vendas de Veículos'!BW12*(1-'Frota Nacional 2028'!BW$5),0)</f>
        <v>60700</v>
      </c>
    </row>
    <row r="13" spans="2:75" x14ac:dyDescent="0.35">
      <c r="B13" s="13" t="s">
        <v>18</v>
      </c>
      <c r="C13" s="13" t="s">
        <v>10</v>
      </c>
      <c r="D13" s="4">
        <f>ROUND('Vendas de Veículos'!D14*(1-'Frota Nacional 2028'!D$5),0)</f>
        <v>1</v>
      </c>
      <c r="E13" s="4">
        <f>ROUND('Vendas de Veículos'!E14*(1-'Frota Nacional 2028'!E$5),0)</f>
        <v>9</v>
      </c>
      <c r="F13" s="4">
        <f>ROUND('Vendas de Veículos'!F14*(1-'Frota Nacional 2028'!F$5),0)</f>
        <v>18</v>
      </c>
      <c r="G13" s="4">
        <f>ROUND('Vendas de Veículos'!G14*(1-'Frota Nacional 2028'!G$5),0)</f>
        <v>26</v>
      </c>
      <c r="H13" s="4">
        <f>ROUND('Vendas de Veículos'!H14*(1-'Frota Nacional 2028'!H$5),0)</f>
        <v>40</v>
      </c>
      <c r="I13" s="4">
        <f>ROUND('Vendas de Veículos'!I14*(1-'Frota Nacional 2028'!I$5),0)</f>
        <v>54</v>
      </c>
      <c r="J13" s="4">
        <f>ROUND('Vendas de Veículos'!J14*(1-'Frota Nacional 2028'!J$5),0)</f>
        <v>51</v>
      </c>
      <c r="K13" s="4">
        <f>ROUND('Vendas de Veículos'!K14*(1-'Frota Nacional 2028'!K$5),0)</f>
        <v>54</v>
      </c>
      <c r="L13" s="4">
        <f>ROUND('Vendas de Veículos'!L14*(1-'Frota Nacional 2028'!L$5),0)</f>
        <v>60</v>
      </c>
      <c r="M13" s="4">
        <f>ROUND('Vendas de Veículos'!M14*(1-'Frota Nacional 2028'!M$5),0)</f>
        <v>84</v>
      </c>
      <c r="N13" s="4">
        <f>ROUND('Vendas de Veículos'!N14*(1-'Frota Nacional 2028'!N$5),0)</f>
        <v>107</v>
      </c>
      <c r="O13" s="4">
        <f>ROUND('Vendas de Veículos'!O14*(1-'Frota Nacional 2028'!O$5),0)</f>
        <v>156</v>
      </c>
      <c r="P13" s="4">
        <f>ROUND('Vendas de Veículos'!P14*(1-'Frota Nacional 2028'!P$5),0)</f>
        <v>19</v>
      </c>
      <c r="Q13" s="4">
        <f>ROUND('Vendas de Veículos'!Q14*(1-'Frota Nacional 2028'!Q$5),0)</f>
        <v>236</v>
      </c>
      <c r="R13" s="4">
        <f>ROUND('Vendas de Veículos'!R14*(1-'Frota Nacional 2028'!R$5),0)</f>
        <v>278</v>
      </c>
      <c r="S13" s="4">
        <f>ROUND('Vendas de Veículos'!S14*(1-'Frota Nacional 2028'!S$5),0)</f>
        <v>412</v>
      </c>
      <c r="T13" s="4">
        <f>ROUND('Vendas de Veículos'!T14*(1-'Frota Nacional 2028'!T$5),0)</f>
        <v>599</v>
      </c>
      <c r="U13" s="4">
        <f>ROUND('Vendas de Veículos'!U14*(1-'Frota Nacional 2028'!U$5),0)</f>
        <v>742</v>
      </c>
      <c r="V13" s="4">
        <f>ROUND('Vendas de Veículos'!V14*(1-'Frota Nacional 2028'!V$5),0)</f>
        <v>872</v>
      </c>
      <c r="W13" s="4">
        <f>ROUND('Vendas de Veículos'!W14*(1-'Frota Nacional 2028'!W$5),0)</f>
        <v>984</v>
      </c>
      <c r="X13" s="4">
        <f>ROUND('Vendas de Veículos'!X14*(1-'Frota Nacional 2028'!X$5),0)</f>
        <v>711</v>
      </c>
      <c r="Y13" s="4">
        <f>ROUND('Vendas de Veículos'!Y14*(1-'Frota Nacional 2028'!Y$5),0)</f>
        <v>92</v>
      </c>
      <c r="Z13" s="4">
        <f>ROUND('Vendas de Veículos'!Z14*(1-'Frota Nacional 2028'!Z$5),0)</f>
        <v>1049</v>
      </c>
      <c r="AA13" s="4">
        <f>ROUND('Vendas de Veículos'!AA14*(1-'Frota Nacional 2028'!AA$5),0)</f>
        <v>883</v>
      </c>
      <c r="AB13" s="4">
        <f>ROUND('Vendas de Veículos'!AB14*(1-'Frota Nacional 2028'!AB$5),0)</f>
        <v>428</v>
      </c>
      <c r="AC13" s="4">
        <f>ROUND('Vendas de Veículos'!AC14*(1-'Frota Nacional 2028'!AC$5),0)</f>
        <v>383</v>
      </c>
      <c r="AD13" s="4">
        <f>ROUND('Vendas de Veículos'!AD14*(1-'Frota Nacional 2028'!AD$5),0)</f>
        <v>178</v>
      </c>
      <c r="AE13" s="4">
        <f>ROUND('Vendas de Veículos'!AE14*(1-'Frota Nacional 2028'!AE$5),0)</f>
        <v>12</v>
      </c>
      <c r="AF13" s="4">
        <f>ROUND('Vendas de Veículos'!AF14*(1-'Frota Nacional 2028'!AF$5),0)</f>
        <v>128</v>
      </c>
      <c r="AG13" s="4">
        <f>ROUND('Vendas de Veículos'!AG14*(1-'Frota Nacional 2028'!AG$5),0)</f>
        <v>251</v>
      </c>
      <c r="AH13" s="4">
        <f>ROUND('Vendas de Veículos'!AH14*(1-'Frota Nacional 2028'!AH$5),0)</f>
        <v>243</v>
      </c>
      <c r="AI13" s="4">
        <f>ROUND('Vendas de Veículos'!AI14*(1-'Frota Nacional 2028'!AI$5),0)</f>
        <v>497</v>
      </c>
      <c r="AJ13" s="4">
        <f>ROUND('Vendas de Veículos'!AJ14*(1-'Frota Nacional 2028'!AJ$5),0)</f>
        <v>185</v>
      </c>
      <c r="AK13" s="4">
        <f>ROUND('Vendas de Veículos'!AK14*(1-'Frota Nacional 2028'!AK$5),0)</f>
        <v>4351</v>
      </c>
      <c r="AL13" s="4">
        <f>ROUND('Vendas de Veículos'!AL14*(1-'Frota Nacional 2028'!AL$5),0)</f>
        <v>4475</v>
      </c>
      <c r="AM13" s="4">
        <f>ROUND('Vendas de Veículos'!AM14*(1-'Frota Nacional 2028'!AM$5),0)</f>
        <v>4538</v>
      </c>
      <c r="AN13" s="4">
        <f>ROUND('Vendas de Veículos'!AN14*(1-'Frota Nacional 2028'!AN$5),0)</f>
        <v>6724</v>
      </c>
      <c r="AO13" s="4">
        <f>ROUND('Vendas de Veículos'!AO14*(1-'Frota Nacional 2028'!AO$5),0)</f>
        <v>10200</v>
      </c>
      <c r="AP13" s="4">
        <f>ROUND('Vendas de Veículos'!AP14*(1-'Frota Nacional 2028'!AP$5),0)</f>
        <v>17806</v>
      </c>
      <c r="AQ13" s="4">
        <f>ROUND('Vendas de Veículos'!AQ14*(1-'Frota Nacional 2028'!AQ$5),0)</f>
        <v>22821</v>
      </c>
      <c r="AR13" s="4">
        <f>ROUND('Vendas de Veículos'!AR14*(1-'Frota Nacional 2028'!AR$5),0)</f>
        <v>25903</v>
      </c>
      <c r="AS13" s="4">
        <f>ROUND('Vendas de Veículos'!AS14*(1-'Frota Nacional 2028'!AS$5),0)</f>
        <v>2144</v>
      </c>
      <c r="AT13" s="4">
        <f>ROUND('Vendas de Veículos'!AT14*(1-'Frota Nacional 2028'!AT$5),0)</f>
        <v>16038</v>
      </c>
      <c r="AU13" s="4">
        <f>ROUND('Vendas de Veículos'!AU14*(1-'Frota Nacional 2028'!AU$5),0)</f>
        <v>21601</v>
      </c>
      <c r="AV13" s="4">
        <f>ROUND('Vendas de Veículos'!AV14*(1-'Frota Nacional 2028'!AV$5),0)</f>
        <v>22949</v>
      </c>
      <c r="AW13" s="4">
        <f>ROUND('Vendas de Veículos'!AW14*(1-'Frota Nacional 2028'!AW$5),0)</f>
        <v>23294</v>
      </c>
      <c r="AX13" s="4">
        <f>ROUND('Vendas de Veículos'!AX14*(1-'Frota Nacional 2028'!AX$5),0)</f>
        <v>26979</v>
      </c>
      <c r="AY13" s="4">
        <f>ROUND('Vendas de Veículos'!AY14*(1-'Frota Nacional 2028'!AY$5),0)</f>
        <v>3140</v>
      </c>
      <c r="AZ13" s="4">
        <f>ROUND('Vendas de Veículos'!AZ14*(1-'Frota Nacional 2028'!AZ$5),0)</f>
        <v>15872</v>
      </c>
      <c r="BA13" s="4">
        <f>ROUND('Vendas de Veículos'!BA14*(1-'Frota Nacional 2028'!BA$5),0)</f>
        <v>11644</v>
      </c>
      <c r="BB13" s="4">
        <f>ROUND('Vendas de Veículos'!BB14*(1-'Frota Nacional 2028'!BB$5),0)</f>
        <v>4717</v>
      </c>
      <c r="BC13" s="4">
        <f>ROUND('Vendas de Veículos'!BC14*(1-'Frota Nacional 2028'!BC$5),0)</f>
        <v>4341</v>
      </c>
      <c r="BD13" s="4">
        <f>ROUND('Vendas de Veículos'!BD14*(1-'Frota Nacional 2028'!BD$5),0)</f>
        <v>5328</v>
      </c>
      <c r="BE13" s="4">
        <f>ROUND('Vendas de Veículos'!BE14*(1-'Frota Nacional 2028'!BE$5),0)</f>
        <v>8347</v>
      </c>
      <c r="BF13" s="4">
        <f>ROUND('Vendas de Veículos'!BF14*(1-'Frota Nacional 2028'!BF$5),0)</f>
        <v>14425</v>
      </c>
      <c r="BG13" s="4">
        <f>ROUND('Vendas de Veículos'!BG14*(1-'Frota Nacional 2028'!BG$5),0)</f>
        <v>9009</v>
      </c>
      <c r="BH13" s="4">
        <f>ROUND('Vendas de Veículos'!BH14*(1-'Frota Nacional 2028'!BH$5),0)</f>
        <v>4582</v>
      </c>
      <c r="BI13" s="4">
        <f>ROUND('Vendas de Veículos'!BI14*(1-'Frota Nacional 2028'!BI$5),0)</f>
        <v>297</v>
      </c>
      <c r="BJ13" s="4">
        <f>ROUND('Vendas de Veículos'!BJ14*(1-'Frota Nacional 2028'!BJ$5),0)</f>
        <v>1650</v>
      </c>
      <c r="BK13" s="4">
        <f>ROUND('Vendas de Veículos'!BK14*(1-'Frota Nacional 2028'!BK$5),0)</f>
        <v>788</v>
      </c>
      <c r="BL13" s="4">
        <f>ROUND('Vendas de Veículos'!BL14*(1-'Frota Nacional 2028'!BL$5),0)</f>
        <v>624</v>
      </c>
      <c r="BM13" s="4">
        <f>ROUND('Vendas de Veículos'!BM14*(1-'Frota Nacional 2028'!BM$5),0)</f>
        <v>381</v>
      </c>
      <c r="BN13" s="4">
        <f>ROUND('Vendas de Veículos'!BN14*(1-'Frota Nacional 2028'!BN$5),0)</f>
        <v>380</v>
      </c>
      <c r="BO13" s="4">
        <f>ROUND('Vendas de Veículos'!BO14*(1-'Frota Nacional 2028'!BO$5),0)</f>
        <v>553</v>
      </c>
      <c r="BP13" s="4">
        <f>ROUND('Vendas de Veículos'!BP14*(1-'Frota Nacional 2028'!BP$5),0)</f>
        <v>1416</v>
      </c>
      <c r="BQ13" s="4">
        <f>ROUND('Vendas de Veículos'!BQ14*(1-'Frota Nacional 2028'!BQ$5),0)</f>
        <v>435</v>
      </c>
      <c r="BR13" s="4">
        <f>ROUND('Vendas de Veículos'!BR14*(1-'Frota Nacional 2028'!BR$5),0)</f>
        <v>1557</v>
      </c>
      <c r="BS13" s="4">
        <f>ROUND('Vendas de Veículos'!BS14*(1-'Frota Nacional 2028'!BS$5),0)</f>
        <v>1281</v>
      </c>
      <c r="BT13" s="4">
        <f>ROUND('Vendas de Veículos'!BT14*(1-'Frota Nacional 2028'!BT$5),0)</f>
        <v>1468</v>
      </c>
      <c r="BU13" s="4">
        <f>ROUND('Vendas de Veículos'!BU14*(1-'Frota Nacional 2028'!BU$5),0)</f>
        <v>1421</v>
      </c>
      <c r="BV13" s="4">
        <f>ROUND('Vendas de Veículos'!BV14*(1-'Frota Nacional 2028'!BV$5),0)</f>
        <v>1491</v>
      </c>
      <c r="BW13" s="4">
        <f>ROUND('Vendas de Veículos'!BW14*(1-'Frota Nacional 2028'!BW$5),0)</f>
        <v>1613</v>
      </c>
    </row>
    <row r="14" spans="2:75" x14ac:dyDescent="0.35">
      <c r="B14" s="13" t="s">
        <v>18</v>
      </c>
      <c r="C14" s="13" t="s">
        <v>12</v>
      </c>
      <c r="D14" s="4">
        <f>ROUND('Vendas de Veículos'!D15*(1-'Frota Nacional 2028'!D$5),0)</f>
        <v>0</v>
      </c>
      <c r="E14" s="4">
        <f>ROUND('Vendas de Veículos'!E15*(1-'Frota Nacional 2028'!E$5),0)</f>
        <v>0</v>
      </c>
      <c r="F14" s="4">
        <f>ROUND('Vendas de Veículos'!F15*(1-'Frota Nacional 2028'!F$5),0)</f>
        <v>0</v>
      </c>
      <c r="G14" s="4">
        <f>ROUND('Vendas de Veículos'!G15*(1-'Frota Nacional 2028'!G$5),0)</f>
        <v>0</v>
      </c>
      <c r="H14" s="4">
        <f>ROUND('Vendas de Veículos'!H15*(1-'Frota Nacional 2028'!H$5),0)</f>
        <v>0</v>
      </c>
      <c r="I14" s="4">
        <f>ROUND('Vendas de Veículos'!I15*(1-'Frota Nacional 2028'!I$5),0)</f>
        <v>0</v>
      </c>
      <c r="J14" s="4">
        <f>ROUND('Vendas de Veículos'!J15*(1-'Frota Nacional 2028'!J$5),0)</f>
        <v>0</v>
      </c>
      <c r="K14" s="4">
        <f>ROUND('Vendas de Veículos'!K15*(1-'Frota Nacional 2028'!K$5),0)</f>
        <v>0</v>
      </c>
      <c r="L14" s="4">
        <f>ROUND('Vendas de Veículos'!L15*(1-'Frota Nacional 2028'!L$5),0)</f>
        <v>0</v>
      </c>
      <c r="M14" s="4">
        <f>ROUND('Vendas de Veículos'!M15*(1-'Frota Nacional 2028'!M$5),0)</f>
        <v>0</v>
      </c>
      <c r="N14" s="4">
        <f>ROUND('Vendas de Veículos'!N15*(1-'Frota Nacional 2028'!N$5),0)</f>
        <v>0</v>
      </c>
      <c r="O14" s="4">
        <f>ROUND('Vendas de Veículos'!O15*(1-'Frota Nacional 2028'!O$5),0)</f>
        <v>0</v>
      </c>
      <c r="P14" s="4">
        <f>ROUND('Vendas de Veículos'!P15*(1-'Frota Nacional 2028'!P$5),0)</f>
        <v>0</v>
      </c>
      <c r="Q14" s="4">
        <f>ROUND('Vendas de Veículos'!Q15*(1-'Frota Nacional 2028'!Q$5),0)</f>
        <v>0</v>
      </c>
      <c r="R14" s="4">
        <f>ROUND('Vendas de Veículos'!R15*(1-'Frota Nacional 2028'!R$5),0)</f>
        <v>0</v>
      </c>
      <c r="S14" s="4">
        <f>ROUND('Vendas de Veículos'!S15*(1-'Frota Nacional 2028'!S$5),0)</f>
        <v>0</v>
      </c>
      <c r="T14" s="4">
        <f>ROUND('Vendas de Veículos'!T15*(1-'Frota Nacional 2028'!T$5),0)</f>
        <v>0</v>
      </c>
      <c r="U14" s="4">
        <f>ROUND('Vendas de Veículos'!U15*(1-'Frota Nacional 2028'!U$5),0)</f>
        <v>0</v>
      </c>
      <c r="V14" s="4">
        <f>ROUND('Vendas de Veículos'!V15*(1-'Frota Nacional 2028'!V$5),0)</f>
        <v>0</v>
      </c>
      <c r="W14" s="4">
        <f>ROUND('Vendas de Veículos'!W15*(1-'Frota Nacional 2028'!W$5),0)</f>
        <v>0</v>
      </c>
      <c r="X14" s="4">
        <f>ROUND('Vendas de Veículos'!X15*(1-'Frota Nacional 2028'!X$5),0)</f>
        <v>0</v>
      </c>
      <c r="Y14" s="4">
        <f>ROUND('Vendas de Veículos'!Y15*(1-'Frota Nacional 2028'!Y$5),0)</f>
        <v>0</v>
      </c>
      <c r="Z14" s="4">
        <f>ROUND('Vendas de Veículos'!Z15*(1-'Frota Nacional 2028'!Z$5),0)</f>
        <v>12</v>
      </c>
      <c r="AA14" s="4">
        <f>ROUND('Vendas de Veículos'!AA15*(1-'Frota Nacional 2028'!AA$5),0)</f>
        <v>222</v>
      </c>
      <c r="AB14" s="4">
        <f>ROUND('Vendas de Veículos'!AB15*(1-'Frota Nacional 2028'!AB$5),0)</f>
        <v>133</v>
      </c>
      <c r="AC14" s="4">
        <f>ROUND('Vendas de Veículos'!AC15*(1-'Frota Nacional 2028'!AC$5),0)</f>
        <v>414</v>
      </c>
      <c r="AD14" s="4">
        <f>ROUND('Vendas de Veículos'!AD15*(1-'Frota Nacional 2028'!AD$5),0)</f>
        <v>927</v>
      </c>
      <c r="AE14" s="4">
        <f>ROUND('Vendas de Veículos'!AE15*(1-'Frota Nacional 2028'!AE$5),0)</f>
        <v>1600</v>
      </c>
      <c r="AF14" s="4">
        <f>ROUND('Vendas de Veículos'!AF15*(1-'Frota Nacional 2028'!AF$5),0)</f>
        <v>1966</v>
      </c>
      <c r="AG14" s="4">
        <f>ROUND('Vendas de Veículos'!AG15*(1-'Frota Nacional 2028'!AG$5),0)</f>
        <v>2562</v>
      </c>
      <c r="AH14" s="4">
        <f>ROUND('Vendas de Veículos'!AH15*(1-'Frota Nacional 2028'!AH$5),0)</f>
        <v>2678</v>
      </c>
      <c r="AI14" s="4">
        <f>ROUND('Vendas de Veículos'!AI15*(1-'Frota Nacional 2028'!AI$5),0)</f>
        <v>316</v>
      </c>
      <c r="AJ14" s="4">
        <f>ROUND('Vendas de Veículos'!AJ15*(1-'Frota Nacional 2028'!AJ$5),0)</f>
        <v>2609</v>
      </c>
      <c r="AK14" s="4">
        <f>ROUND('Vendas de Veículos'!AK15*(1-'Frota Nacional 2028'!AK$5),0)</f>
        <v>644</v>
      </c>
      <c r="AL14" s="4">
        <f>ROUND('Vendas de Veículos'!AL15*(1-'Frota Nacional 2028'!AL$5),0)</f>
        <v>1354</v>
      </c>
      <c r="AM14" s="4">
        <f>ROUND('Vendas de Veículos'!AM15*(1-'Frota Nacional 2028'!AM$5),0)</f>
        <v>2149</v>
      </c>
      <c r="AN14" s="4">
        <f>ROUND('Vendas de Veículos'!AN15*(1-'Frota Nacional 2028'!AN$5),0)</f>
        <v>2926</v>
      </c>
      <c r="AO14" s="4">
        <f>ROUND('Vendas de Veículos'!AO15*(1-'Frota Nacional 2028'!AO$5),0)</f>
        <v>2024</v>
      </c>
      <c r="AP14" s="4">
        <f>ROUND('Vendas de Veículos'!AP15*(1-'Frota Nacional 2028'!AP$5),0)</f>
        <v>797</v>
      </c>
      <c r="AQ14" s="4">
        <f>ROUND('Vendas de Veículos'!AQ15*(1-'Frota Nacional 2028'!AQ$5),0)</f>
        <v>149</v>
      </c>
      <c r="AR14" s="4">
        <f>ROUND('Vendas de Veículos'!AR15*(1-'Frota Nacional 2028'!AR$5),0)</f>
        <v>25</v>
      </c>
      <c r="AS14" s="4">
        <f>ROUND('Vendas de Veículos'!AS15*(1-'Frota Nacional 2028'!AS$5),0)</f>
        <v>35</v>
      </c>
      <c r="AT14" s="4">
        <f>ROUND('Vendas de Veículos'!AT15*(1-'Frota Nacional 2028'!AT$5),0)</f>
        <v>178</v>
      </c>
      <c r="AU14" s="4">
        <f>ROUND('Vendas de Veículos'!AU15*(1-'Frota Nacional 2028'!AU$5),0)</f>
        <v>124</v>
      </c>
      <c r="AV14" s="4">
        <f>ROUND('Vendas de Veículos'!AV15*(1-'Frota Nacional 2028'!AV$5),0)</f>
        <v>684</v>
      </c>
      <c r="AW14" s="4">
        <f>ROUND('Vendas de Veículos'!AW15*(1-'Frota Nacional 2028'!AW$5),0)</f>
        <v>1959</v>
      </c>
      <c r="AX14" s="4">
        <f>ROUND('Vendas de Veículos'!AX15*(1-'Frota Nacional 2028'!AX$5),0)</f>
        <v>852</v>
      </c>
      <c r="AY14" s="4">
        <f>ROUND('Vendas de Veículos'!AY15*(1-'Frota Nacional 2028'!AY$5),0)</f>
        <v>326</v>
      </c>
      <c r="AZ14" s="4">
        <f>ROUND('Vendas de Veículos'!AZ15*(1-'Frota Nacional 2028'!AZ$5),0)</f>
        <v>458</v>
      </c>
      <c r="BA14" s="4">
        <f>ROUND('Vendas de Veículos'!BA15*(1-'Frota Nacional 2028'!BA$5),0)</f>
        <v>74</v>
      </c>
      <c r="BB14" s="4">
        <f>ROUND('Vendas de Veículos'!BB15*(1-'Frota Nacional 2028'!BB$5),0)</f>
        <v>7</v>
      </c>
      <c r="BC14" s="4">
        <f>ROUND('Vendas de Veículos'!BC15*(1-'Frota Nacional 2028'!BC$5),0)</f>
        <v>6</v>
      </c>
      <c r="BD14" s="4">
        <f>ROUND('Vendas de Veículos'!BD15*(1-'Frota Nacional 2028'!BD$5),0)</f>
        <v>4</v>
      </c>
      <c r="BE14" s="4">
        <f>ROUND('Vendas de Veículos'!BE15*(1-'Frota Nacional 2028'!BE$5),0)</f>
        <v>3</v>
      </c>
      <c r="BF14" s="4">
        <f>ROUND('Vendas de Veículos'!BF15*(1-'Frota Nacional 2028'!BF$5),0)</f>
        <v>4</v>
      </c>
      <c r="BG14" s="4">
        <f>ROUND('Vendas de Veículos'!BG15*(1-'Frota Nacional 2028'!BG$5),0)</f>
        <v>4</v>
      </c>
      <c r="BH14" s="4">
        <f>ROUND('Vendas de Veículos'!BH15*(1-'Frota Nacional 2028'!BH$5),0)</f>
        <v>3</v>
      </c>
      <c r="BI14" s="4">
        <f>ROUND('Vendas de Veículos'!BI15*(1-'Frota Nacional 2028'!BI$5),0)</f>
        <v>3</v>
      </c>
      <c r="BJ14" s="4">
        <f>ROUND('Vendas de Veículos'!BJ15*(1-'Frota Nacional 2028'!BJ$5),0)</f>
        <v>2</v>
      </c>
      <c r="BK14" s="4">
        <f>ROUND('Vendas de Veículos'!BK15*(1-'Frota Nacional 2028'!BK$5),0)</f>
        <v>3</v>
      </c>
      <c r="BL14" s="4">
        <f>ROUND('Vendas de Veículos'!BL15*(1-'Frota Nacional 2028'!BL$5),0)</f>
        <v>3</v>
      </c>
      <c r="BM14" s="4">
        <f>ROUND('Vendas de Veículos'!BM15*(1-'Frota Nacional 2028'!BM$5),0)</f>
        <v>1</v>
      </c>
      <c r="BN14" s="4">
        <f>ROUND('Vendas de Veículos'!BN15*(1-'Frota Nacional 2028'!BN$5),0)</f>
        <v>2</v>
      </c>
      <c r="BO14" s="4">
        <f>ROUND('Vendas de Veículos'!BO15*(1-'Frota Nacional 2028'!BO$5),0)</f>
        <v>3</v>
      </c>
      <c r="BP14" s="4">
        <f>ROUND('Vendas de Veículos'!BP15*(1-'Frota Nacional 2028'!BP$5),0)</f>
        <v>6</v>
      </c>
      <c r="BQ14" s="4">
        <f>ROUND('Vendas de Veículos'!BQ15*(1-'Frota Nacional 2028'!BQ$5),0)</f>
        <v>3</v>
      </c>
      <c r="BR14" s="4">
        <f>ROUND('Vendas de Veículos'!BR15*(1-'Frota Nacional 2028'!BR$5),0)</f>
        <v>4</v>
      </c>
      <c r="BS14" s="4">
        <f>ROUND('Vendas de Veículos'!BS15*(1-'Frota Nacional 2028'!BS$5),0)</f>
        <v>5</v>
      </c>
      <c r="BT14" s="4">
        <f>ROUND('Vendas de Veículos'!BT15*(1-'Frota Nacional 2028'!BT$5),0)</f>
        <v>5</v>
      </c>
      <c r="BU14" s="4">
        <f>ROUND('Vendas de Veículos'!BU15*(1-'Frota Nacional 2028'!BU$5),0)</f>
        <v>6</v>
      </c>
      <c r="BV14" s="4">
        <f>ROUND('Vendas de Veículos'!BV15*(1-'Frota Nacional 2028'!BV$5),0)</f>
        <v>6</v>
      </c>
      <c r="BW14" s="4">
        <f>ROUND('Vendas de Veículos'!BW15*(1-'Frota Nacional 2028'!BW$5),0)</f>
        <v>6</v>
      </c>
    </row>
    <row r="15" spans="2:75" x14ac:dyDescent="0.35">
      <c r="B15" s="13" t="s">
        <v>18</v>
      </c>
      <c r="C15" s="13" t="s">
        <v>13</v>
      </c>
      <c r="D15" s="4">
        <f>ROUND('Vendas de Veículos'!D16*(1-'Frota Nacional 2028'!D$5),0)</f>
        <v>0</v>
      </c>
      <c r="E15" s="4">
        <f>ROUND('Vendas de Veículos'!E16*(1-'Frota Nacional 2028'!E$5),0)</f>
        <v>0</v>
      </c>
      <c r="F15" s="4">
        <f>ROUND('Vendas de Veículos'!F16*(1-'Frota Nacional 2028'!F$5),0)</f>
        <v>0</v>
      </c>
      <c r="G15" s="4">
        <f>ROUND('Vendas de Veículos'!G16*(1-'Frota Nacional 2028'!G$5),0)</f>
        <v>0</v>
      </c>
      <c r="H15" s="4">
        <f>ROUND('Vendas de Veículos'!H16*(1-'Frota Nacional 2028'!H$5),0)</f>
        <v>0</v>
      </c>
      <c r="I15" s="4">
        <f>ROUND('Vendas de Veículos'!I16*(1-'Frota Nacional 2028'!I$5),0)</f>
        <v>0</v>
      </c>
      <c r="J15" s="4">
        <f>ROUND('Vendas de Veículos'!J16*(1-'Frota Nacional 2028'!J$5),0)</f>
        <v>0</v>
      </c>
      <c r="K15" s="4">
        <f>ROUND('Vendas de Veículos'!K16*(1-'Frota Nacional 2028'!K$5),0)</f>
        <v>0</v>
      </c>
      <c r="L15" s="4">
        <f>ROUND('Vendas de Veículos'!L16*(1-'Frota Nacional 2028'!L$5),0)</f>
        <v>0</v>
      </c>
      <c r="M15" s="4">
        <f>ROUND('Vendas de Veículos'!M16*(1-'Frota Nacional 2028'!M$5),0)</f>
        <v>0</v>
      </c>
      <c r="N15" s="4">
        <f>ROUND('Vendas de Veículos'!N16*(1-'Frota Nacional 2028'!N$5),0)</f>
        <v>0</v>
      </c>
      <c r="O15" s="4">
        <f>ROUND('Vendas de Veículos'!O16*(1-'Frota Nacional 2028'!O$5),0)</f>
        <v>0</v>
      </c>
      <c r="P15" s="4">
        <f>ROUND('Vendas de Veículos'!P16*(1-'Frota Nacional 2028'!P$5),0)</f>
        <v>0</v>
      </c>
      <c r="Q15" s="4">
        <f>ROUND('Vendas de Veículos'!Q16*(1-'Frota Nacional 2028'!Q$5),0)</f>
        <v>0</v>
      </c>
      <c r="R15" s="4">
        <f>ROUND('Vendas de Veículos'!R16*(1-'Frota Nacional 2028'!R$5),0)</f>
        <v>0</v>
      </c>
      <c r="S15" s="4">
        <f>ROUND('Vendas de Veículos'!S16*(1-'Frota Nacional 2028'!S$5),0)</f>
        <v>0</v>
      </c>
      <c r="T15" s="4">
        <f>ROUND('Vendas de Veículos'!T16*(1-'Frota Nacional 2028'!T$5),0)</f>
        <v>0</v>
      </c>
      <c r="U15" s="4">
        <f>ROUND('Vendas de Veículos'!U16*(1-'Frota Nacional 2028'!U$5),0)</f>
        <v>0</v>
      </c>
      <c r="V15" s="4">
        <f>ROUND('Vendas de Veículos'!V16*(1-'Frota Nacional 2028'!V$5),0)</f>
        <v>0</v>
      </c>
      <c r="W15" s="4">
        <f>ROUND('Vendas de Veículos'!W16*(1-'Frota Nacional 2028'!W$5),0)</f>
        <v>0</v>
      </c>
      <c r="X15" s="4">
        <f>ROUND('Vendas de Veículos'!X16*(1-'Frota Nacional 2028'!X$5),0)</f>
        <v>0</v>
      </c>
      <c r="Y15" s="4">
        <f>ROUND('Vendas de Veículos'!Y16*(1-'Frota Nacional 2028'!Y$5),0)</f>
        <v>0</v>
      </c>
      <c r="Z15" s="4">
        <f>ROUND('Vendas de Veículos'!Z16*(1-'Frota Nacional 2028'!Z$5),0)</f>
        <v>0</v>
      </c>
      <c r="AA15" s="4">
        <f>ROUND('Vendas de Veículos'!AA16*(1-'Frota Nacional 2028'!AA$5),0)</f>
        <v>0</v>
      </c>
      <c r="AB15" s="4">
        <f>ROUND('Vendas de Veículos'!AB16*(1-'Frota Nacional 2028'!AB$5),0)</f>
        <v>0</v>
      </c>
      <c r="AC15" s="4">
        <f>ROUND('Vendas de Veículos'!AC16*(1-'Frota Nacional 2028'!AC$5),0)</f>
        <v>0</v>
      </c>
      <c r="AD15" s="4">
        <f>ROUND('Vendas de Veículos'!AD16*(1-'Frota Nacional 2028'!AD$5),0)</f>
        <v>0</v>
      </c>
      <c r="AE15" s="4">
        <f>ROUND('Vendas de Veículos'!AE16*(1-'Frota Nacional 2028'!AE$5),0)</f>
        <v>0</v>
      </c>
      <c r="AF15" s="4">
        <f>ROUND('Vendas de Veículos'!AF16*(1-'Frota Nacional 2028'!AF$5),0)</f>
        <v>0</v>
      </c>
      <c r="AG15" s="4">
        <f>ROUND('Vendas de Veículos'!AG16*(1-'Frota Nacional 2028'!AG$5),0)</f>
        <v>0</v>
      </c>
      <c r="AH15" s="4">
        <f>ROUND('Vendas de Veículos'!AH16*(1-'Frota Nacional 2028'!AH$5),0)</f>
        <v>0</v>
      </c>
      <c r="AI15" s="4">
        <f>ROUND('Vendas de Veículos'!AI16*(1-'Frota Nacional 2028'!AI$5),0)</f>
        <v>0</v>
      </c>
      <c r="AJ15" s="4">
        <f>ROUND('Vendas de Veículos'!AJ16*(1-'Frota Nacional 2028'!AJ$5),0)</f>
        <v>0</v>
      </c>
      <c r="AK15" s="4">
        <f>ROUND('Vendas de Veículos'!AK16*(1-'Frota Nacional 2028'!AK$5),0)</f>
        <v>0</v>
      </c>
      <c r="AL15" s="4">
        <f>ROUND('Vendas de Veículos'!AL16*(1-'Frota Nacional 2028'!AL$5),0)</f>
        <v>0</v>
      </c>
      <c r="AM15" s="4">
        <f>ROUND('Vendas de Veículos'!AM16*(1-'Frota Nacional 2028'!AM$5),0)</f>
        <v>0</v>
      </c>
      <c r="AN15" s="4">
        <f>ROUND('Vendas de Veículos'!AN16*(1-'Frota Nacional 2028'!AN$5),0)</f>
        <v>0</v>
      </c>
      <c r="AO15" s="4">
        <f>ROUND('Vendas de Veículos'!AO16*(1-'Frota Nacional 2028'!AO$5),0)</f>
        <v>0</v>
      </c>
      <c r="AP15" s="4">
        <f>ROUND('Vendas de Veículos'!AP16*(1-'Frota Nacional 2028'!AP$5),0)</f>
        <v>0</v>
      </c>
      <c r="AQ15" s="4">
        <f>ROUND('Vendas de Veículos'!AQ16*(1-'Frota Nacional 2028'!AQ$5),0)</f>
        <v>0</v>
      </c>
      <c r="AR15" s="4">
        <f>ROUND('Vendas de Veículos'!AR16*(1-'Frota Nacional 2028'!AR$5),0)</f>
        <v>0</v>
      </c>
      <c r="AS15" s="4">
        <f>ROUND('Vendas de Veículos'!AS16*(1-'Frota Nacional 2028'!AS$5),0)</f>
        <v>0</v>
      </c>
      <c r="AT15" s="4">
        <f>ROUND('Vendas de Veículos'!AT16*(1-'Frota Nacional 2028'!AT$5),0)</f>
        <v>0</v>
      </c>
      <c r="AU15" s="4">
        <f>ROUND('Vendas de Veículos'!AU16*(1-'Frota Nacional 2028'!AU$5),0)</f>
        <v>0</v>
      </c>
      <c r="AV15" s="4">
        <f>ROUND('Vendas de Veículos'!AV16*(1-'Frota Nacional 2028'!AV$5),0)</f>
        <v>0</v>
      </c>
      <c r="AW15" s="4">
        <f>ROUND('Vendas de Veículos'!AW16*(1-'Frota Nacional 2028'!AW$5),0)</f>
        <v>0</v>
      </c>
      <c r="AX15" s="4">
        <f>ROUND('Vendas de Veículos'!AX16*(1-'Frota Nacional 2028'!AX$5),0)</f>
        <v>2312</v>
      </c>
      <c r="AY15" s="4">
        <f>ROUND('Vendas de Veículos'!AY16*(1-'Frota Nacional 2028'!AY$5),0)</f>
        <v>14072</v>
      </c>
      <c r="AZ15" s="4">
        <f>ROUND('Vendas de Veículos'!AZ16*(1-'Frota Nacional 2028'!AZ$5),0)</f>
        <v>18760</v>
      </c>
      <c r="BA15" s="4">
        <f>ROUND('Vendas de Veículos'!BA16*(1-'Frota Nacional 2028'!BA$5),0)</f>
        <v>33548</v>
      </c>
      <c r="BB15" s="4">
        <f>ROUND('Vendas de Veículos'!BB16*(1-'Frota Nacional 2028'!BB$5),0)</f>
        <v>65212</v>
      </c>
      <c r="BC15" s="4">
        <f>ROUND('Vendas de Veículos'!BC16*(1-'Frota Nacional 2028'!BC$5),0)</f>
        <v>91901</v>
      </c>
      <c r="BD15" s="4">
        <f>ROUND('Vendas de Veículos'!BD16*(1-'Frota Nacional 2028'!BD$5),0)</f>
        <v>110319</v>
      </c>
      <c r="BE15" s="4">
        <f>ROUND('Vendas de Veículos'!BE16*(1-'Frota Nacional 2028'!BE$5),0)</f>
        <v>156044</v>
      </c>
      <c r="BF15" s="4">
        <f>ROUND('Vendas de Veículos'!BF16*(1-'Frota Nacional 2028'!BF$5),0)</f>
        <v>179883</v>
      </c>
      <c r="BG15" s="4">
        <f>ROUND('Vendas de Veículos'!BG16*(1-'Frota Nacional 2028'!BG$5),0)</f>
        <v>197746</v>
      </c>
      <c r="BH15" s="4">
        <f>ROUND('Vendas de Veículos'!BH16*(1-'Frota Nacional 2028'!BH$5),0)</f>
        <v>217946</v>
      </c>
      <c r="BI15" s="4">
        <f>ROUND('Vendas de Veículos'!BI16*(1-'Frota Nacional 2028'!BI$5),0)</f>
        <v>244753</v>
      </c>
      <c r="BJ15" s="4">
        <f>ROUND('Vendas de Veículos'!BJ16*(1-'Frota Nacional 2028'!BJ$5),0)</f>
        <v>173348</v>
      </c>
      <c r="BK15" s="4">
        <f>ROUND('Vendas de Veículos'!BK16*(1-'Frota Nacional 2028'!BK$5),0)</f>
        <v>139448</v>
      </c>
      <c r="BL15" s="4">
        <f>ROUND('Vendas de Veículos'!BL16*(1-'Frota Nacional 2028'!BL$5),0)</f>
        <v>155097</v>
      </c>
      <c r="BM15" s="4">
        <f>ROUND('Vendas de Veículos'!BM16*(1-'Frota Nacional 2028'!BM$5),0)</f>
        <v>17091</v>
      </c>
      <c r="BN15" s="4">
        <f>ROUND('Vendas de Veículos'!BN16*(1-'Frota Nacional 2028'!BN$5),0)</f>
        <v>18301</v>
      </c>
      <c r="BO15" s="4">
        <f>ROUND('Vendas de Veículos'!BO16*(1-'Frota Nacional 2028'!BO$5),0)</f>
        <v>160800</v>
      </c>
      <c r="BP15" s="4">
        <f>ROUND('Vendas de Veículos'!BP16*(1-'Frota Nacional 2028'!BP$5),0)</f>
        <v>20083</v>
      </c>
      <c r="BQ15" s="4">
        <f>ROUND('Vendas de Veículos'!BQ16*(1-'Frota Nacional 2028'!BQ$5),0)</f>
        <v>188178</v>
      </c>
      <c r="BR15" s="4">
        <f>ROUND('Vendas de Veículos'!BR16*(1-'Frota Nacional 2028'!BR$5),0)</f>
        <v>173775</v>
      </c>
      <c r="BS15" s="4">
        <f>ROUND('Vendas de Veículos'!BS16*(1-'Frota Nacional 2028'!BS$5),0)</f>
        <v>178210</v>
      </c>
      <c r="BT15" s="4">
        <f>ROUND('Vendas de Veículos'!BT16*(1-'Frota Nacional 2028'!BT$5),0)</f>
        <v>179431</v>
      </c>
      <c r="BU15" s="4">
        <f>ROUND('Vendas de Veículos'!BU16*(1-'Frota Nacional 2028'!BU$5),0)</f>
        <v>178623</v>
      </c>
      <c r="BV15" s="4">
        <f>ROUND('Vendas de Veículos'!BV16*(1-'Frota Nacional 2028'!BV$5),0)</f>
        <v>178401</v>
      </c>
      <c r="BW15" s="4">
        <f>ROUND('Vendas de Veículos'!BW16*(1-'Frota Nacional 2028'!BW$5),0)</f>
        <v>176286</v>
      </c>
    </row>
    <row r="16" spans="2:75" x14ac:dyDescent="0.35">
      <c r="B16" s="13" t="s">
        <v>18</v>
      </c>
      <c r="C16" s="13" t="s">
        <v>14</v>
      </c>
      <c r="D16" s="4">
        <f>ROUND('Vendas de Veículos'!D17*(1-'Frota Nacional 2028'!D$5),0)</f>
        <v>0</v>
      </c>
      <c r="E16" s="4">
        <f>ROUND('Vendas de Veículos'!E17*(1-'Frota Nacional 2028'!E$5),0)</f>
        <v>0</v>
      </c>
      <c r="F16" s="4">
        <f>ROUND('Vendas de Veículos'!F17*(1-'Frota Nacional 2028'!F$5),0)</f>
        <v>0</v>
      </c>
      <c r="G16" s="4">
        <f>ROUND('Vendas de Veículos'!G17*(1-'Frota Nacional 2028'!G$5),0)</f>
        <v>0</v>
      </c>
      <c r="H16" s="4">
        <f>ROUND('Vendas de Veículos'!H17*(1-'Frota Nacional 2028'!H$5),0)</f>
        <v>0</v>
      </c>
      <c r="I16" s="4">
        <f>ROUND('Vendas de Veículos'!I17*(1-'Frota Nacional 2028'!I$5),0)</f>
        <v>0</v>
      </c>
      <c r="J16" s="4">
        <f>ROUND('Vendas de Veículos'!J17*(1-'Frota Nacional 2028'!J$5),0)</f>
        <v>0</v>
      </c>
      <c r="K16" s="4">
        <f>ROUND('Vendas de Veículos'!K17*(1-'Frota Nacional 2028'!K$5),0)</f>
        <v>0</v>
      </c>
      <c r="L16" s="4">
        <f>ROUND('Vendas de Veículos'!L17*(1-'Frota Nacional 2028'!L$5),0)</f>
        <v>0</v>
      </c>
      <c r="M16" s="4">
        <f>ROUND('Vendas de Veículos'!M17*(1-'Frota Nacional 2028'!M$5),0)</f>
        <v>0</v>
      </c>
      <c r="N16" s="4">
        <f>ROUND('Vendas de Veículos'!N17*(1-'Frota Nacional 2028'!N$5),0)</f>
        <v>0</v>
      </c>
      <c r="O16" s="4">
        <f>ROUND('Vendas de Veículos'!O17*(1-'Frota Nacional 2028'!O$5),0)</f>
        <v>0</v>
      </c>
      <c r="P16" s="4">
        <f>ROUND('Vendas de Veículos'!P17*(1-'Frota Nacional 2028'!P$5),0)</f>
        <v>0</v>
      </c>
      <c r="Q16" s="4">
        <f>ROUND('Vendas de Veículos'!Q17*(1-'Frota Nacional 2028'!Q$5),0)</f>
        <v>0</v>
      </c>
      <c r="R16" s="4">
        <f>ROUND('Vendas de Veículos'!R17*(1-'Frota Nacional 2028'!R$5),0)</f>
        <v>0</v>
      </c>
      <c r="S16" s="4">
        <f>ROUND('Vendas de Veículos'!S17*(1-'Frota Nacional 2028'!S$5),0)</f>
        <v>0</v>
      </c>
      <c r="T16" s="4">
        <f>ROUND('Vendas de Veículos'!T17*(1-'Frota Nacional 2028'!T$5),0)</f>
        <v>0</v>
      </c>
      <c r="U16" s="4">
        <f>ROUND('Vendas de Veículos'!U17*(1-'Frota Nacional 2028'!U$5),0)</f>
        <v>0</v>
      </c>
      <c r="V16" s="4">
        <f>ROUND('Vendas de Veículos'!V17*(1-'Frota Nacional 2028'!V$5),0)</f>
        <v>0</v>
      </c>
      <c r="W16" s="4">
        <f>ROUND('Vendas de Veículos'!W17*(1-'Frota Nacional 2028'!W$5),0)</f>
        <v>0</v>
      </c>
      <c r="X16" s="4">
        <f>ROUND('Vendas de Veículos'!X17*(1-'Frota Nacional 2028'!X$5),0)</f>
        <v>0</v>
      </c>
      <c r="Y16" s="4">
        <f>ROUND('Vendas de Veículos'!Y17*(1-'Frota Nacional 2028'!Y$5),0)</f>
        <v>0</v>
      </c>
      <c r="Z16" s="4">
        <f>ROUND('Vendas de Veículos'!Z17*(1-'Frota Nacional 2028'!Z$5),0)</f>
        <v>0</v>
      </c>
      <c r="AA16" s="4">
        <f>ROUND('Vendas de Veículos'!AA17*(1-'Frota Nacional 2028'!AA$5),0)</f>
        <v>0</v>
      </c>
      <c r="AB16" s="4">
        <f>ROUND('Vendas de Veículos'!AB17*(1-'Frota Nacional 2028'!AB$5),0)</f>
        <v>0</v>
      </c>
      <c r="AC16" s="4">
        <f>ROUND('Vendas de Veículos'!AC17*(1-'Frota Nacional 2028'!AC$5),0)</f>
        <v>0</v>
      </c>
      <c r="AD16" s="4">
        <f>ROUND('Vendas de Veículos'!AD17*(1-'Frota Nacional 2028'!AD$5),0)</f>
        <v>0</v>
      </c>
      <c r="AE16" s="4">
        <f>ROUND('Vendas de Veículos'!AE17*(1-'Frota Nacional 2028'!AE$5),0)</f>
        <v>0</v>
      </c>
      <c r="AF16" s="4">
        <f>ROUND('Vendas de Veículos'!AF17*(1-'Frota Nacional 2028'!AF$5),0)</f>
        <v>0</v>
      </c>
      <c r="AG16" s="4">
        <f>ROUND('Vendas de Veículos'!AG17*(1-'Frota Nacional 2028'!AG$5),0)</f>
        <v>0</v>
      </c>
      <c r="AH16" s="4">
        <f>ROUND('Vendas de Veículos'!AH17*(1-'Frota Nacional 2028'!AH$5),0)</f>
        <v>0</v>
      </c>
      <c r="AI16" s="4">
        <f>ROUND('Vendas de Veículos'!AI17*(1-'Frota Nacional 2028'!AI$5),0)</f>
        <v>0</v>
      </c>
      <c r="AJ16" s="4">
        <f>ROUND('Vendas de Veículos'!AJ17*(1-'Frota Nacional 2028'!AJ$5),0)</f>
        <v>0</v>
      </c>
      <c r="AK16" s="4">
        <f>ROUND('Vendas de Veículos'!AK17*(1-'Frota Nacional 2028'!AK$5),0)</f>
        <v>0</v>
      </c>
      <c r="AL16" s="4">
        <f>ROUND('Vendas de Veículos'!AL17*(1-'Frota Nacional 2028'!AL$5),0)</f>
        <v>0</v>
      </c>
      <c r="AM16" s="4">
        <f>ROUND('Vendas de Veículos'!AM17*(1-'Frota Nacional 2028'!AM$5),0)</f>
        <v>0</v>
      </c>
      <c r="AN16" s="4">
        <f>ROUND('Vendas de Veículos'!AN17*(1-'Frota Nacional 2028'!AN$5),0)</f>
        <v>0</v>
      </c>
      <c r="AO16" s="4">
        <f>ROUND('Vendas de Veículos'!AO17*(1-'Frota Nacional 2028'!AO$5),0)</f>
        <v>0</v>
      </c>
      <c r="AP16" s="4">
        <f>ROUND('Vendas de Veículos'!AP17*(1-'Frota Nacional 2028'!AP$5),0)</f>
        <v>0</v>
      </c>
      <c r="AQ16" s="4">
        <f>ROUND('Vendas de Veículos'!AQ17*(1-'Frota Nacional 2028'!AQ$5),0)</f>
        <v>0</v>
      </c>
      <c r="AR16" s="4">
        <f>ROUND('Vendas de Veículos'!AR17*(1-'Frota Nacional 2028'!AR$5),0)</f>
        <v>0</v>
      </c>
      <c r="AS16" s="4">
        <f>ROUND('Vendas de Veículos'!AS17*(1-'Frota Nacional 2028'!AS$5),0)</f>
        <v>0</v>
      </c>
      <c r="AT16" s="4">
        <f>ROUND('Vendas de Veículos'!AT17*(1-'Frota Nacional 2028'!AT$5),0)</f>
        <v>0</v>
      </c>
      <c r="AU16" s="4">
        <f>ROUND('Vendas de Veículos'!AU17*(1-'Frota Nacional 2028'!AU$5),0)</f>
        <v>0</v>
      </c>
      <c r="AV16" s="4">
        <f>ROUND('Vendas de Veículos'!AV17*(1-'Frota Nacional 2028'!AV$5),0)</f>
        <v>0</v>
      </c>
      <c r="AW16" s="4">
        <f>ROUND('Vendas de Veículos'!AW17*(1-'Frota Nacional 2028'!AW$5),0)</f>
        <v>0</v>
      </c>
      <c r="AX16" s="4">
        <f>ROUND('Vendas de Veículos'!AX17*(1-'Frota Nacional 2028'!AX$5),0)</f>
        <v>0</v>
      </c>
      <c r="AY16" s="4">
        <f>ROUND('Vendas de Veículos'!AY17*(1-'Frota Nacional 2028'!AY$5),0)</f>
        <v>0</v>
      </c>
      <c r="AZ16" s="4">
        <f>ROUND('Vendas de Veículos'!AZ17*(1-'Frota Nacional 2028'!AZ$5),0)</f>
        <v>0</v>
      </c>
      <c r="BA16" s="4">
        <f>ROUND('Vendas de Veículos'!BA17*(1-'Frota Nacional 2028'!BA$5),0)</f>
        <v>1</v>
      </c>
      <c r="BB16" s="4">
        <f>ROUND('Vendas de Veículos'!BB17*(1-'Frota Nacional 2028'!BB$5),0)</f>
        <v>0</v>
      </c>
      <c r="BC16" s="4">
        <f>ROUND('Vendas de Veículos'!BC17*(1-'Frota Nacional 2028'!BC$5),0)</f>
        <v>0</v>
      </c>
      <c r="BD16" s="4">
        <f>ROUND('Vendas de Veículos'!BD17*(1-'Frota Nacional 2028'!BD$5),0)</f>
        <v>0</v>
      </c>
      <c r="BE16" s="4">
        <f>ROUND('Vendas de Veículos'!BE17*(1-'Frota Nacional 2028'!BE$5),0)</f>
        <v>3</v>
      </c>
      <c r="BF16" s="4">
        <f>ROUND('Vendas de Veículos'!BF17*(1-'Frota Nacional 2028'!BF$5),0)</f>
        <v>0</v>
      </c>
      <c r="BG16" s="4">
        <f>ROUND('Vendas de Veículos'!BG17*(1-'Frota Nacional 2028'!BG$5),0)</f>
        <v>0</v>
      </c>
      <c r="BH16" s="4">
        <f>ROUND('Vendas de Veículos'!BH17*(1-'Frota Nacional 2028'!BH$5),0)</f>
        <v>5</v>
      </c>
      <c r="BI16" s="4">
        <f>ROUND('Vendas de Veículos'!BI17*(1-'Frota Nacional 2028'!BI$5),0)</f>
        <v>9</v>
      </c>
      <c r="BJ16" s="4">
        <f>ROUND('Vendas de Veículos'!BJ17*(1-'Frota Nacional 2028'!BJ$5),0)</f>
        <v>2</v>
      </c>
      <c r="BK16" s="4">
        <f>ROUND('Vendas de Veículos'!BK17*(1-'Frota Nacional 2028'!BK$5),0)</f>
        <v>5</v>
      </c>
      <c r="BL16" s="4">
        <f>ROUND('Vendas de Veículos'!BL17*(1-'Frota Nacional 2028'!BL$5),0)</f>
        <v>15</v>
      </c>
      <c r="BM16" s="4">
        <f>ROUND('Vendas de Veículos'!BM17*(1-'Frota Nacional 2028'!BM$5),0)</f>
        <v>4</v>
      </c>
      <c r="BN16" s="4">
        <f>ROUND('Vendas de Veículos'!BN17*(1-'Frota Nacional 2028'!BN$5),0)</f>
        <v>13</v>
      </c>
      <c r="BO16" s="4">
        <f>ROUND('Vendas de Veículos'!BO17*(1-'Frota Nacional 2028'!BO$5),0)</f>
        <v>53</v>
      </c>
      <c r="BP16" s="4">
        <f>ROUND('Vendas de Veículos'!BP17*(1-'Frota Nacional 2028'!BP$5),0)</f>
        <v>143</v>
      </c>
      <c r="BQ16" s="4">
        <f>ROUND('Vendas de Veículos'!BQ17*(1-'Frota Nacional 2028'!BQ$5),0)</f>
        <v>499</v>
      </c>
      <c r="BR16" s="4">
        <f>ROUND('Vendas de Veículos'!BR17*(1-'Frota Nacional 2028'!BR$5),0)</f>
        <v>601</v>
      </c>
      <c r="BS16" s="4">
        <f>ROUND('Vendas de Veículos'!BS17*(1-'Frota Nacional 2028'!BS$5),0)</f>
        <v>900</v>
      </c>
      <c r="BT16" s="4">
        <f>ROUND('Vendas de Veículos'!BT17*(1-'Frota Nacional 2028'!BT$5),0)</f>
        <v>1231</v>
      </c>
      <c r="BU16" s="4">
        <f>ROUND('Vendas de Veículos'!BU17*(1-'Frota Nacional 2028'!BU$5),0)</f>
        <v>1602</v>
      </c>
      <c r="BV16" s="4">
        <f>ROUND('Vendas de Veículos'!BV17*(1-'Frota Nacional 2028'!BV$5),0)</f>
        <v>2166</v>
      </c>
      <c r="BW16" s="4">
        <f>ROUND('Vendas de Veículos'!BW17*(1-'Frota Nacional 2028'!BW$5),0)</f>
        <v>2791</v>
      </c>
    </row>
    <row r="17" spans="2:75" x14ac:dyDescent="0.35">
      <c r="B17" s="13" t="s">
        <v>18</v>
      </c>
      <c r="C17" s="13" t="s">
        <v>15</v>
      </c>
      <c r="D17" s="4">
        <f>ROUND('Vendas de Veículos'!D18*(1-'Frota Nacional 2028'!D$5),0)</f>
        <v>0</v>
      </c>
      <c r="E17" s="4">
        <f>ROUND('Vendas de Veículos'!E18*(1-'Frota Nacional 2028'!E$5),0)</f>
        <v>0</v>
      </c>
      <c r="F17" s="4">
        <f>ROUND('Vendas de Veículos'!F18*(1-'Frota Nacional 2028'!F$5),0)</f>
        <v>0</v>
      </c>
      <c r="G17" s="4">
        <f>ROUND('Vendas de Veículos'!G18*(1-'Frota Nacional 2028'!G$5),0)</f>
        <v>0</v>
      </c>
      <c r="H17" s="4">
        <f>ROUND('Vendas de Veículos'!H18*(1-'Frota Nacional 2028'!H$5),0)</f>
        <v>0</v>
      </c>
      <c r="I17" s="4">
        <f>ROUND('Vendas de Veículos'!I18*(1-'Frota Nacional 2028'!I$5),0)</f>
        <v>0</v>
      </c>
      <c r="J17" s="4">
        <f>ROUND('Vendas de Veículos'!J18*(1-'Frota Nacional 2028'!J$5),0)</f>
        <v>0</v>
      </c>
      <c r="K17" s="4">
        <f>ROUND('Vendas de Veículos'!K18*(1-'Frota Nacional 2028'!K$5),0)</f>
        <v>0</v>
      </c>
      <c r="L17" s="4">
        <f>ROUND('Vendas de Veículos'!L18*(1-'Frota Nacional 2028'!L$5),0)</f>
        <v>0</v>
      </c>
      <c r="M17" s="4">
        <f>ROUND('Vendas de Veículos'!M18*(1-'Frota Nacional 2028'!M$5),0)</f>
        <v>0</v>
      </c>
      <c r="N17" s="4">
        <f>ROUND('Vendas de Veículos'!N18*(1-'Frota Nacional 2028'!N$5),0)</f>
        <v>0</v>
      </c>
      <c r="O17" s="4">
        <f>ROUND('Vendas de Veículos'!O18*(1-'Frota Nacional 2028'!O$5),0)</f>
        <v>0</v>
      </c>
      <c r="P17" s="4">
        <f>ROUND('Vendas de Veículos'!P18*(1-'Frota Nacional 2028'!P$5),0)</f>
        <v>0</v>
      </c>
      <c r="Q17" s="4">
        <f>ROUND('Vendas de Veículos'!Q18*(1-'Frota Nacional 2028'!Q$5),0)</f>
        <v>0</v>
      </c>
      <c r="R17" s="4">
        <f>ROUND('Vendas de Veículos'!R18*(1-'Frota Nacional 2028'!R$5),0)</f>
        <v>0</v>
      </c>
      <c r="S17" s="4">
        <f>ROUND('Vendas de Veículos'!S18*(1-'Frota Nacional 2028'!S$5),0)</f>
        <v>0</v>
      </c>
      <c r="T17" s="4">
        <f>ROUND('Vendas de Veículos'!T18*(1-'Frota Nacional 2028'!T$5),0)</f>
        <v>0</v>
      </c>
      <c r="U17" s="4">
        <f>ROUND('Vendas de Veículos'!U18*(1-'Frota Nacional 2028'!U$5),0)</f>
        <v>0</v>
      </c>
      <c r="V17" s="4">
        <f>ROUND('Vendas de Veículos'!V18*(1-'Frota Nacional 2028'!V$5),0)</f>
        <v>0</v>
      </c>
      <c r="W17" s="4">
        <f>ROUND('Vendas de Veículos'!W18*(1-'Frota Nacional 2028'!W$5),0)</f>
        <v>0</v>
      </c>
      <c r="X17" s="4">
        <f>ROUND('Vendas de Veículos'!X18*(1-'Frota Nacional 2028'!X$5),0)</f>
        <v>0</v>
      </c>
      <c r="Y17" s="4">
        <f>ROUND('Vendas de Veículos'!Y18*(1-'Frota Nacional 2028'!Y$5),0)</f>
        <v>0</v>
      </c>
      <c r="Z17" s="4">
        <f>ROUND('Vendas de Veículos'!Z18*(1-'Frota Nacional 2028'!Z$5),0)</f>
        <v>0</v>
      </c>
      <c r="AA17" s="4">
        <f>ROUND('Vendas de Veículos'!AA18*(1-'Frota Nacional 2028'!AA$5),0)</f>
        <v>0</v>
      </c>
      <c r="AB17" s="4">
        <f>ROUND('Vendas de Veículos'!AB18*(1-'Frota Nacional 2028'!AB$5),0)</f>
        <v>0</v>
      </c>
      <c r="AC17" s="4">
        <f>ROUND('Vendas de Veículos'!AC18*(1-'Frota Nacional 2028'!AC$5),0)</f>
        <v>0</v>
      </c>
      <c r="AD17" s="4">
        <f>ROUND('Vendas de Veículos'!AD18*(1-'Frota Nacional 2028'!AD$5),0)</f>
        <v>0</v>
      </c>
      <c r="AE17" s="4">
        <f>ROUND('Vendas de Veículos'!AE18*(1-'Frota Nacional 2028'!AE$5),0)</f>
        <v>0</v>
      </c>
      <c r="AF17" s="4">
        <f>ROUND('Vendas de Veículos'!AF18*(1-'Frota Nacional 2028'!AF$5),0)</f>
        <v>0</v>
      </c>
      <c r="AG17" s="4">
        <f>ROUND('Vendas de Veículos'!AG18*(1-'Frota Nacional 2028'!AG$5),0)</f>
        <v>0</v>
      </c>
      <c r="AH17" s="4">
        <f>ROUND('Vendas de Veículos'!AH18*(1-'Frota Nacional 2028'!AH$5),0)</f>
        <v>0</v>
      </c>
      <c r="AI17" s="4">
        <f>ROUND('Vendas de Veículos'!AI18*(1-'Frota Nacional 2028'!AI$5),0)</f>
        <v>0</v>
      </c>
      <c r="AJ17" s="4">
        <f>ROUND('Vendas de Veículos'!AJ18*(1-'Frota Nacional 2028'!AJ$5),0)</f>
        <v>0</v>
      </c>
      <c r="AK17" s="4">
        <f>ROUND('Vendas de Veículos'!AK18*(1-'Frota Nacional 2028'!AK$5),0)</f>
        <v>0</v>
      </c>
      <c r="AL17" s="4">
        <f>ROUND('Vendas de Veículos'!AL18*(1-'Frota Nacional 2028'!AL$5),0)</f>
        <v>0</v>
      </c>
      <c r="AM17" s="4">
        <f>ROUND('Vendas de Veículos'!AM18*(1-'Frota Nacional 2028'!AM$5),0)</f>
        <v>0</v>
      </c>
      <c r="AN17" s="4">
        <f>ROUND('Vendas de Veículos'!AN18*(1-'Frota Nacional 2028'!AN$5),0)</f>
        <v>0</v>
      </c>
      <c r="AO17" s="4">
        <f>ROUND('Vendas de Veículos'!AO18*(1-'Frota Nacional 2028'!AO$5),0)</f>
        <v>0</v>
      </c>
      <c r="AP17" s="4">
        <f>ROUND('Vendas de Veículos'!AP18*(1-'Frota Nacional 2028'!AP$5),0)</f>
        <v>0</v>
      </c>
      <c r="AQ17" s="4">
        <f>ROUND('Vendas de Veículos'!AQ18*(1-'Frota Nacional 2028'!AQ$5),0)</f>
        <v>0</v>
      </c>
      <c r="AR17" s="4">
        <f>ROUND('Vendas de Veículos'!AR18*(1-'Frota Nacional 2028'!AR$5),0)</f>
        <v>0</v>
      </c>
      <c r="AS17" s="4">
        <f>ROUND('Vendas de Veículos'!AS18*(1-'Frota Nacional 2028'!AS$5),0)</f>
        <v>0</v>
      </c>
      <c r="AT17" s="4">
        <f>ROUND('Vendas de Veículos'!AT18*(1-'Frota Nacional 2028'!AT$5),0)</f>
        <v>0</v>
      </c>
      <c r="AU17" s="4">
        <f>ROUND('Vendas de Veículos'!AU18*(1-'Frota Nacional 2028'!AU$5),0)</f>
        <v>0</v>
      </c>
      <c r="AV17" s="4">
        <f>ROUND('Vendas de Veículos'!AV18*(1-'Frota Nacional 2028'!AV$5),0)</f>
        <v>0</v>
      </c>
      <c r="AW17" s="4">
        <f>ROUND('Vendas de Veículos'!AW18*(1-'Frota Nacional 2028'!AW$5),0)</f>
        <v>0</v>
      </c>
      <c r="AX17" s="4">
        <f>ROUND('Vendas de Veículos'!AX18*(1-'Frota Nacional 2028'!AX$5),0)</f>
        <v>0</v>
      </c>
      <c r="AY17" s="4">
        <f>ROUND('Vendas de Veículos'!AY18*(1-'Frota Nacional 2028'!AY$5),0)</f>
        <v>0</v>
      </c>
      <c r="AZ17" s="4">
        <f>ROUND('Vendas de Veículos'!AZ18*(1-'Frota Nacional 2028'!AZ$5),0)</f>
        <v>0</v>
      </c>
      <c r="BA17" s="4">
        <f>ROUND('Vendas de Veículos'!BA18*(1-'Frota Nacional 2028'!BA$5),0)</f>
        <v>0</v>
      </c>
      <c r="BB17" s="4">
        <f>ROUND('Vendas de Veículos'!BB18*(1-'Frota Nacional 2028'!BB$5),0)</f>
        <v>0</v>
      </c>
      <c r="BC17" s="4">
        <f>ROUND('Vendas de Veículos'!BC18*(1-'Frota Nacional 2028'!BC$5),0)</f>
        <v>0</v>
      </c>
      <c r="BD17" s="4">
        <f>ROUND('Vendas de Veículos'!BD18*(1-'Frota Nacional 2028'!BD$5),0)</f>
        <v>0</v>
      </c>
      <c r="BE17" s="4">
        <f>ROUND('Vendas de Veículos'!BE18*(1-'Frota Nacional 2028'!BE$5),0)</f>
        <v>0</v>
      </c>
      <c r="BF17" s="4">
        <f>ROUND('Vendas de Veículos'!BF18*(1-'Frota Nacional 2028'!BF$5),0)</f>
        <v>0</v>
      </c>
      <c r="BG17" s="4">
        <f>ROUND('Vendas de Veículos'!BG18*(1-'Frota Nacional 2028'!BG$5),0)</f>
        <v>0</v>
      </c>
      <c r="BH17" s="4">
        <f>ROUND('Vendas de Veículos'!BH18*(1-'Frota Nacional 2028'!BH$5),0)</f>
        <v>1</v>
      </c>
      <c r="BI17" s="4">
        <f>ROUND('Vendas de Veículos'!BI18*(1-'Frota Nacional 2028'!BI$5),0)</f>
        <v>1</v>
      </c>
      <c r="BJ17" s="4">
        <f>ROUND('Vendas de Veículos'!BJ18*(1-'Frota Nacional 2028'!BJ$5),0)</f>
        <v>0</v>
      </c>
      <c r="BK17" s="4">
        <f>ROUND('Vendas de Veículos'!BK18*(1-'Frota Nacional 2028'!BK$5),0)</f>
        <v>1</v>
      </c>
      <c r="BL17" s="4">
        <f>ROUND('Vendas de Veículos'!BL18*(1-'Frota Nacional 2028'!BL$5),0)</f>
        <v>2</v>
      </c>
      <c r="BM17" s="4">
        <f>ROUND('Vendas de Veículos'!BM18*(1-'Frota Nacional 2028'!BM$5),0)</f>
        <v>0</v>
      </c>
      <c r="BN17" s="4">
        <f>ROUND('Vendas de Veículos'!BN18*(1-'Frota Nacional 2028'!BN$5),0)</f>
        <v>1</v>
      </c>
      <c r="BO17" s="4">
        <f>ROUND('Vendas de Veículos'!BO18*(1-'Frota Nacional 2028'!BO$5),0)</f>
        <v>5</v>
      </c>
      <c r="BP17" s="4">
        <f>ROUND('Vendas de Veículos'!BP18*(1-'Frota Nacional 2028'!BP$5),0)</f>
        <v>13</v>
      </c>
      <c r="BQ17" s="4">
        <f>ROUND('Vendas de Veículos'!BQ18*(1-'Frota Nacional 2028'!BQ$5),0)</f>
        <v>45</v>
      </c>
      <c r="BR17" s="4">
        <f>ROUND('Vendas de Veículos'!BR18*(1-'Frota Nacional 2028'!BR$5),0)</f>
        <v>55</v>
      </c>
      <c r="BS17" s="4">
        <f>ROUND('Vendas de Veículos'!BS18*(1-'Frota Nacional 2028'!BS$5),0)</f>
        <v>81</v>
      </c>
      <c r="BT17" s="4">
        <f>ROUND('Vendas de Veículos'!BT18*(1-'Frota Nacional 2028'!BT$5),0)</f>
        <v>111</v>
      </c>
      <c r="BU17" s="4">
        <f>ROUND('Vendas de Veículos'!BU18*(1-'Frota Nacional 2028'!BU$5),0)</f>
        <v>144</v>
      </c>
      <c r="BV17" s="4">
        <f>ROUND('Vendas de Veículos'!BV18*(1-'Frota Nacional 2028'!BV$5),0)</f>
        <v>196</v>
      </c>
      <c r="BW17" s="4">
        <f>ROUND('Vendas de Veículos'!BW18*(1-'Frota Nacional 2028'!BW$5),0)</f>
        <v>252</v>
      </c>
    </row>
    <row r="18" spans="2:75" x14ac:dyDescent="0.35">
      <c r="B18" s="13" t="s">
        <v>18</v>
      </c>
      <c r="C18" s="13" t="s">
        <v>16</v>
      </c>
      <c r="D18" s="4">
        <f>ROUND('Vendas de Veículos'!D19*(1-'Frota Nacional 2028'!D$5),0)</f>
        <v>0</v>
      </c>
      <c r="E18" s="4">
        <f>ROUND('Vendas de Veículos'!E19*(1-'Frota Nacional 2028'!E$5),0)</f>
        <v>0</v>
      </c>
      <c r="F18" s="4">
        <f>ROUND('Vendas de Veículos'!F19*(1-'Frota Nacional 2028'!F$5),0)</f>
        <v>0</v>
      </c>
      <c r="G18" s="4">
        <f>ROUND('Vendas de Veículos'!G19*(1-'Frota Nacional 2028'!G$5),0)</f>
        <v>0</v>
      </c>
      <c r="H18" s="4">
        <f>ROUND('Vendas de Veículos'!H19*(1-'Frota Nacional 2028'!H$5),0)</f>
        <v>0</v>
      </c>
      <c r="I18" s="4">
        <f>ROUND('Vendas de Veículos'!I19*(1-'Frota Nacional 2028'!I$5),0)</f>
        <v>0</v>
      </c>
      <c r="J18" s="4">
        <f>ROUND('Vendas de Veículos'!J19*(1-'Frota Nacional 2028'!J$5),0)</f>
        <v>0</v>
      </c>
      <c r="K18" s="4">
        <f>ROUND('Vendas de Veículos'!K19*(1-'Frota Nacional 2028'!K$5),0)</f>
        <v>0</v>
      </c>
      <c r="L18" s="4">
        <f>ROUND('Vendas de Veículos'!L19*(1-'Frota Nacional 2028'!L$5),0)</f>
        <v>0</v>
      </c>
      <c r="M18" s="4">
        <f>ROUND('Vendas de Veículos'!M19*(1-'Frota Nacional 2028'!M$5),0)</f>
        <v>0</v>
      </c>
      <c r="N18" s="4">
        <f>ROUND('Vendas de Veículos'!N19*(1-'Frota Nacional 2028'!N$5),0)</f>
        <v>0</v>
      </c>
      <c r="O18" s="4">
        <f>ROUND('Vendas de Veículos'!O19*(1-'Frota Nacional 2028'!O$5),0)</f>
        <v>0</v>
      </c>
      <c r="P18" s="4">
        <f>ROUND('Vendas de Veículos'!P19*(1-'Frota Nacional 2028'!P$5),0)</f>
        <v>0</v>
      </c>
      <c r="Q18" s="4">
        <f>ROUND('Vendas de Veículos'!Q19*(1-'Frota Nacional 2028'!Q$5),0)</f>
        <v>0</v>
      </c>
      <c r="R18" s="4">
        <f>ROUND('Vendas de Veículos'!R19*(1-'Frota Nacional 2028'!R$5),0)</f>
        <v>0</v>
      </c>
      <c r="S18" s="4">
        <f>ROUND('Vendas de Veículos'!S19*(1-'Frota Nacional 2028'!S$5),0)</f>
        <v>0</v>
      </c>
      <c r="T18" s="4">
        <f>ROUND('Vendas de Veículos'!T19*(1-'Frota Nacional 2028'!T$5),0)</f>
        <v>0</v>
      </c>
      <c r="U18" s="4">
        <f>ROUND('Vendas de Veículos'!U19*(1-'Frota Nacional 2028'!U$5),0)</f>
        <v>0</v>
      </c>
      <c r="V18" s="4">
        <f>ROUND('Vendas de Veículos'!V19*(1-'Frota Nacional 2028'!V$5),0)</f>
        <v>0</v>
      </c>
      <c r="W18" s="4">
        <f>ROUND('Vendas de Veículos'!W19*(1-'Frota Nacional 2028'!W$5),0)</f>
        <v>0</v>
      </c>
      <c r="X18" s="4">
        <f>ROUND('Vendas de Veículos'!X19*(1-'Frota Nacional 2028'!X$5),0)</f>
        <v>0</v>
      </c>
      <c r="Y18" s="4">
        <f>ROUND('Vendas de Veículos'!Y19*(1-'Frota Nacional 2028'!Y$5),0)</f>
        <v>0</v>
      </c>
      <c r="Z18" s="4">
        <f>ROUND('Vendas de Veículos'!Z19*(1-'Frota Nacional 2028'!Z$5),0)</f>
        <v>0</v>
      </c>
      <c r="AA18" s="4">
        <f>ROUND('Vendas de Veículos'!AA19*(1-'Frota Nacional 2028'!AA$5),0)</f>
        <v>0</v>
      </c>
      <c r="AB18" s="4">
        <f>ROUND('Vendas de Veículos'!AB19*(1-'Frota Nacional 2028'!AB$5),0)</f>
        <v>0</v>
      </c>
      <c r="AC18" s="4">
        <f>ROUND('Vendas de Veículos'!AC19*(1-'Frota Nacional 2028'!AC$5),0)</f>
        <v>0</v>
      </c>
      <c r="AD18" s="4">
        <f>ROUND('Vendas de Veículos'!AD19*(1-'Frota Nacional 2028'!AD$5),0)</f>
        <v>0</v>
      </c>
      <c r="AE18" s="4">
        <f>ROUND('Vendas de Veículos'!AE19*(1-'Frota Nacional 2028'!AE$5),0)</f>
        <v>0</v>
      </c>
      <c r="AF18" s="4">
        <f>ROUND('Vendas de Veículos'!AF19*(1-'Frota Nacional 2028'!AF$5),0)</f>
        <v>0</v>
      </c>
      <c r="AG18" s="4">
        <f>ROUND('Vendas de Veículos'!AG19*(1-'Frota Nacional 2028'!AG$5),0)</f>
        <v>0</v>
      </c>
      <c r="AH18" s="4">
        <f>ROUND('Vendas de Veículos'!AH19*(1-'Frota Nacional 2028'!AH$5),0)</f>
        <v>0</v>
      </c>
      <c r="AI18" s="4">
        <f>ROUND('Vendas de Veículos'!AI19*(1-'Frota Nacional 2028'!AI$5),0)</f>
        <v>0</v>
      </c>
      <c r="AJ18" s="4">
        <f>ROUND('Vendas de Veículos'!AJ19*(1-'Frota Nacional 2028'!AJ$5),0)</f>
        <v>0</v>
      </c>
      <c r="AK18" s="4">
        <f>ROUND('Vendas de Veículos'!AK19*(1-'Frota Nacional 2028'!AK$5),0)</f>
        <v>0</v>
      </c>
      <c r="AL18" s="4">
        <f>ROUND('Vendas de Veículos'!AL19*(1-'Frota Nacional 2028'!AL$5),0)</f>
        <v>0</v>
      </c>
      <c r="AM18" s="4">
        <f>ROUND('Vendas de Veículos'!AM19*(1-'Frota Nacional 2028'!AM$5),0)</f>
        <v>0</v>
      </c>
      <c r="AN18" s="4">
        <f>ROUND('Vendas de Veículos'!AN19*(1-'Frota Nacional 2028'!AN$5),0)</f>
        <v>0</v>
      </c>
      <c r="AO18" s="4">
        <f>ROUND('Vendas de Veículos'!AO19*(1-'Frota Nacional 2028'!AO$5),0)</f>
        <v>0</v>
      </c>
      <c r="AP18" s="4">
        <f>ROUND('Vendas de Veículos'!AP19*(1-'Frota Nacional 2028'!AP$5),0)</f>
        <v>0</v>
      </c>
      <c r="AQ18" s="4">
        <f>ROUND('Vendas de Veículos'!AQ19*(1-'Frota Nacional 2028'!AQ$5),0)</f>
        <v>0</v>
      </c>
      <c r="AR18" s="4">
        <f>ROUND('Vendas de Veículos'!AR19*(1-'Frota Nacional 2028'!AR$5),0)</f>
        <v>0</v>
      </c>
      <c r="AS18" s="4">
        <f>ROUND('Vendas de Veículos'!AS19*(1-'Frota Nacional 2028'!AS$5),0)</f>
        <v>0</v>
      </c>
      <c r="AT18" s="4">
        <f>ROUND('Vendas de Veículos'!AT19*(1-'Frota Nacional 2028'!AT$5),0)</f>
        <v>0</v>
      </c>
      <c r="AU18" s="4">
        <f>ROUND('Vendas de Veículos'!AU19*(1-'Frota Nacional 2028'!AU$5),0)</f>
        <v>0</v>
      </c>
      <c r="AV18" s="4">
        <f>ROUND('Vendas de Veículos'!AV19*(1-'Frota Nacional 2028'!AV$5),0)</f>
        <v>0</v>
      </c>
      <c r="AW18" s="4">
        <f>ROUND('Vendas de Veículos'!AW19*(1-'Frota Nacional 2028'!AW$5),0)</f>
        <v>0</v>
      </c>
      <c r="AX18" s="4">
        <f>ROUND('Vendas de Veículos'!AX19*(1-'Frota Nacional 2028'!AX$5),0)</f>
        <v>0</v>
      </c>
      <c r="AY18" s="4">
        <f>ROUND('Vendas de Veículos'!AY19*(1-'Frota Nacional 2028'!AY$5),0)</f>
        <v>0</v>
      </c>
      <c r="AZ18" s="4">
        <f>ROUND('Vendas de Veículos'!AZ19*(1-'Frota Nacional 2028'!AZ$5),0)</f>
        <v>0</v>
      </c>
      <c r="BA18" s="4">
        <f>ROUND('Vendas de Veículos'!BA19*(1-'Frota Nacional 2028'!BA$5),0)</f>
        <v>1</v>
      </c>
      <c r="BB18" s="4">
        <f>ROUND('Vendas de Veículos'!BB19*(1-'Frota Nacional 2028'!BB$5),0)</f>
        <v>0</v>
      </c>
      <c r="BC18" s="4">
        <f>ROUND('Vendas de Veículos'!BC19*(1-'Frota Nacional 2028'!BC$5),0)</f>
        <v>0</v>
      </c>
      <c r="BD18" s="4">
        <f>ROUND('Vendas de Veículos'!BD19*(1-'Frota Nacional 2028'!BD$5),0)</f>
        <v>0</v>
      </c>
      <c r="BE18" s="4">
        <f>ROUND('Vendas de Veículos'!BE19*(1-'Frota Nacional 2028'!BE$5),0)</f>
        <v>2</v>
      </c>
      <c r="BF18" s="4">
        <f>ROUND('Vendas de Veículos'!BF19*(1-'Frota Nacional 2028'!BF$5),0)</f>
        <v>0</v>
      </c>
      <c r="BG18" s="4">
        <f>ROUND('Vendas de Veículos'!BG19*(1-'Frota Nacional 2028'!BG$5),0)</f>
        <v>0</v>
      </c>
      <c r="BH18" s="4">
        <f>ROUND('Vendas de Veículos'!BH19*(1-'Frota Nacional 2028'!BH$5),0)</f>
        <v>3</v>
      </c>
      <c r="BI18" s="4">
        <f>ROUND('Vendas de Veículos'!BI19*(1-'Frota Nacional 2028'!BI$5),0)</f>
        <v>6</v>
      </c>
      <c r="BJ18" s="4">
        <f>ROUND('Vendas de Veículos'!BJ19*(1-'Frota Nacional 2028'!BJ$5),0)</f>
        <v>1</v>
      </c>
      <c r="BK18" s="4">
        <f>ROUND('Vendas de Veículos'!BK19*(1-'Frota Nacional 2028'!BK$5),0)</f>
        <v>3</v>
      </c>
      <c r="BL18" s="4">
        <f>ROUND('Vendas de Veículos'!BL19*(1-'Frota Nacional 2028'!BL$5),0)</f>
        <v>10</v>
      </c>
      <c r="BM18" s="4">
        <f>ROUND('Vendas de Veículos'!BM19*(1-'Frota Nacional 2028'!BM$5),0)</f>
        <v>3</v>
      </c>
      <c r="BN18" s="4">
        <f>ROUND('Vendas de Veículos'!BN19*(1-'Frota Nacional 2028'!BN$5),0)</f>
        <v>9</v>
      </c>
      <c r="BO18" s="4">
        <f>ROUND('Vendas de Veículos'!BO19*(1-'Frota Nacional 2028'!BO$5),0)</f>
        <v>37</v>
      </c>
      <c r="BP18" s="4">
        <f>ROUND('Vendas de Veículos'!BP19*(1-'Frota Nacional 2028'!BP$5),0)</f>
        <v>98</v>
      </c>
      <c r="BQ18" s="4">
        <f>ROUND('Vendas de Veículos'!BQ19*(1-'Frota Nacional 2028'!BQ$5),0)</f>
        <v>344</v>
      </c>
      <c r="BR18" s="4">
        <f>ROUND('Vendas de Veículos'!BR19*(1-'Frota Nacional 2028'!BR$5),0)</f>
        <v>414</v>
      </c>
      <c r="BS18" s="4">
        <f>ROUND('Vendas de Veículos'!BS19*(1-'Frota Nacional 2028'!BS$5),0)</f>
        <v>619</v>
      </c>
      <c r="BT18" s="4">
        <f>ROUND('Vendas de Veículos'!BT19*(1-'Frota Nacional 2028'!BT$5),0)</f>
        <v>847</v>
      </c>
      <c r="BU18" s="4">
        <f>ROUND('Vendas de Veículos'!BU19*(1-'Frota Nacional 2028'!BU$5),0)</f>
        <v>1102</v>
      </c>
      <c r="BV18" s="4">
        <f>ROUND('Vendas de Veículos'!BV19*(1-'Frota Nacional 2028'!BV$5),0)</f>
        <v>1490</v>
      </c>
      <c r="BW18" s="4">
        <f>ROUND('Vendas de Veículos'!BW19*(1-'Frota Nacional 2028'!BW$5),0)</f>
        <v>1920</v>
      </c>
    </row>
    <row r="19" spans="2:75" x14ac:dyDescent="0.35">
      <c r="B19" s="13" t="s">
        <v>18</v>
      </c>
      <c r="C19" s="13" t="s">
        <v>17</v>
      </c>
      <c r="D19" s="4">
        <f>ROUND('Vendas de Veículos'!D20*(1-'Frota Nacional 2028'!D$5),0)</f>
        <v>0</v>
      </c>
      <c r="E19" s="4">
        <f>ROUND('Vendas de Veículos'!E20*(1-'Frota Nacional 2028'!E$5),0)</f>
        <v>0</v>
      </c>
      <c r="F19" s="4">
        <f>ROUND('Vendas de Veículos'!F20*(1-'Frota Nacional 2028'!F$5),0)</f>
        <v>0</v>
      </c>
      <c r="G19" s="4">
        <f>ROUND('Vendas de Veículos'!G20*(1-'Frota Nacional 2028'!G$5),0)</f>
        <v>0</v>
      </c>
      <c r="H19" s="4">
        <f>ROUND('Vendas de Veículos'!H20*(1-'Frota Nacional 2028'!H$5),0)</f>
        <v>0</v>
      </c>
      <c r="I19" s="4">
        <f>ROUND('Vendas de Veículos'!I20*(1-'Frota Nacional 2028'!I$5),0)</f>
        <v>0</v>
      </c>
      <c r="J19" s="4">
        <f>ROUND('Vendas de Veículos'!J20*(1-'Frota Nacional 2028'!J$5),0)</f>
        <v>0</v>
      </c>
      <c r="K19" s="4">
        <f>ROUND('Vendas de Veículos'!K20*(1-'Frota Nacional 2028'!K$5),0)</f>
        <v>0</v>
      </c>
      <c r="L19" s="4">
        <f>ROUND('Vendas de Veículos'!L20*(1-'Frota Nacional 2028'!L$5),0)</f>
        <v>0</v>
      </c>
      <c r="M19" s="4">
        <f>ROUND('Vendas de Veículos'!M20*(1-'Frota Nacional 2028'!M$5),0)</f>
        <v>0</v>
      </c>
      <c r="N19" s="4">
        <f>ROUND('Vendas de Veículos'!N20*(1-'Frota Nacional 2028'!N$5),0)</f>
        <v>0</v>
      </c>
      <c r="O19" s="4">
        <f>ROUND('Vendas de Veículos'!O20*(1-'Frota Nacional 2028'!O$5),0)</f>
        <v>0</v>
      </c>
      <c r="P19" s="4">
        <f>ROUND('Vendas de Veículos'!P20*(1-'Frota Nacional 2028'!P$5),0)</f>
        <v>0</v>
      </c>
      <c r="Q19" s="4">
        <f>ROUND('Vendas de Veículos'!Q20*(1-'Frota Nacional 2028'!Q$5),0)</f>
        <v>0</v>
      </c>
      <c r="R19" s="4">
        <f>ROUND('Vendas de Veículos'!R20*(1-'Frota Nacional 2028'!R$5),0)</f>
        <v>0</v>
      </c>
      <c r="S19" s="4">
        <f>ROUND('Vendas de Veículos'!S20*(1-'Frota Nacional 2028'!S$5),0)</f>
        <v>0</v>
      </c>
      <c r="T19" s="4">
        <f>ROUND('Vendas de Veículos'!T20*(1-'Frota Nacional 2028'!T$5),0)</f>
        <v>0</v>
      </c>
      <c r="U19" s="4">
        <f>ROUND('Vendas de Veículos'!U20*(1-'Frota Nacional 2028'!U$5),0)</f>
        <v>0</v>
      </c>
      <c r="V19" s="4">
        <f>ROUND('Vendas de Veículos'!V20*(1-'Frota Nacional 2028'!V$5),0)</f>
        <v>0</v>
      </c>
      <c r="W19" s="4">
        <f>ROUND('Vendas de Veículos'!W20*(1-'Frota Nacional 2028'!W$5),0)</f>
        <v>0</v>
      </c>
      <c r="X19" s="4">
        <f>ROUND('Vendas de Veículos'!X20*(1-'Frota Nacional 2028'!X$5),0)</f>
        <v>0</v>
      </c>
      <c r="Y19" s="4">
        <f>ROUND('Vendas de Veículos'!Y20*(1-'Frota Nacional 2028'!Y$5),0)</f>
        <v>0</v>
      </c>
      <c r="Z19" s="4">
        <f>ROUND('Vendas de Veículos'!Z20*(1-'Frota Nacional 2028'!Z$5),0)</f>
        <v>0</v>
      </c>
      <c r="AA19" s="4">
        <f>ROUND('Vendas de Veículos'!AA20*(1-'Frota Nacional 2028'!AA$5),0)</f>
        <v>0</v>
      </c>
      <c r="AB19" s="4">
        <f>ROUND('Vendas de Veículos'!AB20*(1-'Frota Nacional 2028'!AB$5),0)</f>
        <v>0</v>
      </c>
      <c r="AC19" s="4">
        <f>ROUND('Vendas de Veículos'!AC20*(1-'Frota Nacional 2028'!AC$5),0)</f>
        <v>0</v>
      </c>
      <c r="AD19" s="4">
        <f>ROUND('Vendas de Veículos'!AD20*(1-'Frota Nacional 2028'!AD$5),0)</f>
        <v>0</v>
      </c>
      <c r="AE19" s="4">
        <f>ROUND('Vendas de Veículos'!AE20*(1-'Frota Nacional 2028'!AE$5),0)</f>
        <v>0</v>
      </c>
      <c r="AF19" s="4">
        <f>ROUND('Vendas de Veículos'!AF20*(1-'Frota Nacional 2028'!AF$5),0)</f>
        <v>0</v>
      </c>
      <c r="AG19" s="4">
        <f>ROUND('Vendas de Veículos'!AG20*(1-'Frota Nacional 2028'!AG$5),0)</f>
        <v>0</v>
      </c>
      <c r="AH19" s="4">
        <f>ROUND('Vendas de Veículos'!AH20*(1-'Frota Nacional 2028'!AH$5),0)</f>
        <v>0</v>
      </c>
      <c r="AI19" s="4">
        <f>ROUND('Vendas de Veículos'!AI20*(1-'Frota Nacional 2028'!AI$5),0)</f>
        <v>0</v>
      </c>
      <c r="AJ19" s="4">
        <f>ROUND('Vendas de Veículos'!AJ20*(1-'Frota Nacional 2028'!AJ$5),0)</f>
        <v>0</v>
      </c>
      <c r="AK19" s="4">
        <f>ROUND('Vendas de Veículos'!AK20*(1-'Frota Nacional 2028'!AK$5),0)</f>
        <v>0</v>
      </c>
      <c r="AL19" s="4">
        <f>ROUND('Vendas de Veículos'!AL20*(1-'Frota Nacional 2028'!AL$5),0)</f>
        <v>0</v>
      </c>
      <c r="AM19" s="4">
        <f>ROUND('Vendas de Veículos'!AM20*(1-'Frota Nacional 2028'!AM$5),0)</f>
        <v>0</v>
      </c>
      <c r="AN19" s="4">
        <f>ROUND('Vendas de Veículos'!AN20*(1-'Frota Nacional 2028'!AN$5),0)</f>
        <v>0</v>
      </c>
      <c r="AO19" s="4">
        <f>ROUND('Vendas de Veículos'!AO20*(1-'Frota Nacional 2028'!AO$5),0)</f>
        <v>0</v>
      </c>
      <c r="AP19" s="4">
        <f>ROUND('Vendas de Veículos'!AP20*(1-'Frota Nacional 2028'!AP$5),0)</f>
        <v>0</v>
      </c>
      <c r="AQ19" s="4">
        <f>ROUND('Vendas de Veículos'!AQ20*(1-'Frota Nacional 2028'!AQ$5),0)</f>
        <v>0</v>
      </c>
      <c r="AR19" s="4">
        <f>ROUND('Vendas de Veículos'!AR20*(1-'Frota Nacional 2028'!AR$5),0)</f>
        <v>0</v>
      </c>
      <c r="AS19" s="4">
        <f>ROUND('Vendas de Veículos'!AS20*(1-'Frota Nacional 2028'!AS$5),0)</f>
        <v>0</v>
      </c>
      <c r="AT19" s="4">
        <f>ROUND('Vendas de Veículos'!AT20*(1-'Frota Nacional 2028'!AT$5),0)</f>
        <v>0</v>
      </c>
      <c r="AU19" s="4">
        <f>ROUND('Vendas de Veículos'!AU20*(1-'Frota Nacional 2028'!AU$5),0)</f>
        <v>0</v>
      </c>
      <c r="AV19" s="4">
        <f>ROUND('Vendas de Veículos'!AV20*(1-'Frota Nacional 2028'!AV$5),0)</f>
        <v>0</v>
      </c>
      <c r="AW19" s="4">
        <f>ROUND('Vendas de Veículos'!AW20*(1-'Frota Nacional 2028'!AW$5),0)</f>
        <v>0</v>
      </c>
      <c r="AX19" s="4">
        <f>ROUND('Vendas de Veículos'!AX20*(1-'Frota Nacional 2028'!AX$5),0)</f>
        <v>0</v>
      </c>
      <c r="AY19" s="4">
        <f>ROUND('Vendas de Veículos'!AY20*(1-'Frota Nacional 2028'!AY$5),0)</f>
        <v>0</v>
      </c>
      <c r="AZ19" s="4">
        <f>ROUND('Vendas de Veículos'!AZ20*(1-'Frota Nacional 2028'!AZ$5),0)</f>
        <v>0</v>
      </c>
      <c r="BA19" s="4">
        <f>ROUND('Vendas de Veículos'!BA20*(1-'Frota Nacional 2028'!BA$5),0)</f>
        <v>0</v>
      </c>
      <c r="BB19" s="4">
        <f>ROUND('Vendas de Veículos'!BB20*(1-'Frota Nacional 2028'!BB$5),0)</f>
        <v>0</v>
      </c>
      <c r="BC19" s="4">
        <f>ROUND('Vendas de Veículos'!BC20*(1-'Frota Nacional 2028'!BC$5),0)</f>
        <v>0</v>
      </c>
      <c r="BD19" s="4">
        <f>ROUND('Vendas de Veículos'!BD20*(1-'Frota Nacional 2028'!BD$5),0)</f>
        <v>0</v>
      </c>
      <c r="BE19" s="4">
        <f>ROUND('Vendas de Veículos'!BE20*(1-'Frota Nacional 2028'!BE$5),0)</f>
        <v>1</v>
      </c>
      <c r="BF19" s="4">
        <f>ROUND('Vendas de Veículos'!BF20*(1-'Frota Nacional 2028'!BF$5),0)</f>
        <v>0</v>
      </c>
      <c r="BG19" s="4">
        <f>ROUND('Vendas de Veículos'!BG20*(1-'Frota Nacional 2028'!BG$5),0)</f>
        <v>0</v>
      </c>
      <c r="BH19" s="4">
        <f>ROUND('Vendas de Veículos'!BH20*(1-'Frota Nacional 2028'!BH$5),0)</f>
        <v>1</v>
      </c>
      <c r="BI19" s="4">
        <f>ROUND('Vendas de Veículos'!BI20*(1-'Frota Nacional 2028'!BI$5),0)</f>
        <v>2</v>
      </c>
      <c r="BJ19" s="4">
        <f>ROUND('Vendas de Veículos'!BJ20*(1-'Frota Nacional 2028'!BJ$5),0)</f>
        <v>1</v>
      </c>
      <c r="BK19" s="4">
        <f>ROUND('Vendas de Veículos'!BK20*(1-'Frota Nacional 2028'!BK$5),0)</f>
        <v>1</v>
      </c>
      <c r="BL19" s="4">
        <f>ROUND('Vendas de Veículos'!BL20*(1-'Frota Nacional 2028'!BL$5),0)</f>
        <v>3</v>
      </c>
      <c r="BM19" s="4">
        <f>ROUND('Vendas de Veículos'!BM20*(1-'Frota Nacional 2028'!BM$5),0)</f>
        <v>1</v>
      </c>
      <c r="BN19" s="4">
        <f>ROUND('Vendas de Veículos'!BN20*(1-'Frota Nacional 2028'!BN$5),0)</f>
        <v>3</v>
      </c>
      <c r="BO19" s="4">
        <f>ROUND('Vendas de Veículos'!BO20*(1-'Frota Nacional 2028'!BO$5),0)</f>
        <v>12</v>
      </c>
      <c r="BP19" s="4">
        <f>ROUND('Vendas de Veículos'!BP20*(1-'Frota Nacional 2028'!BP$5),0)</f>
        <v>31</v>
      </c>
      <c r="BQ19" s="4">
        <f>ROUND('Vendas de Veículos'!BQ20*(1-'Frota Nacional 2028'!BQ$5),0)</f>
        <v>110</v>
      </c>
      <c r="BR19" s="4">
        <f>ROUND('Vendas de Veículos'!BR20*(1-'Frota Nacional 2028'!BR$5),0)</f>
        <v>133</v>
      </c>
      <c r="BS19" s="4">
        <f>ROUND('Vendas de Veículos'!BS20*(1-'Frota Nacional 2028'!BS$5),0)</f>
        <v>198</v>
      </c>
      <c r="BT19" s="4">
        <f>ROUND('Vendas de Veículos'!BT20*(1-'Frota Nacional 2028'!BT$5),0)</f>
        <v>271</v>
      </c>
      <c r="BU19" s="4">
        <f>ROUND('Vendas de Veículos'!BU20*(1-'Frota Nacional 2028'!BU$5),0)</f>
        <v>351</v>
      </c>
      <c r="BV19" s="4">
        <f>ROUND('Vendas de Veículos'!BV20*(1-'Frota Nacional 2028'!BV$5),0)</f>
        <v>476</v>
      </c>
      <c r="BW19" s="4">
        <f>ROUND('Vendas de Veículos'!BW20*(1-'Frota Nacional 2028'!BW$5),0)</f>
        <v>613</v>
      </c>
    </row>
    <row r="20" spans="2:75" x14ac:dyDescent="0.35">
      <c r="B20" s="13" t="s">
        <v>18</v>
      </c>
      <c r="C20" s="13" t="s">
        <v>19</v>
      </c>
      <c r="D20" s="4">
        <f>ROUND('Vendas de Veículos'!D21*(1-'Frota Nacional 2028'!D$5),0)</f>
        <v>0</v>
      </c>
      <c r="E20" s="4">
        <f>ROUND('Vendas de Veículos'!E21*(1-'Frota Nacional 2028'!E$5),0)</f>
        <v>0</v>
      </c>
      <c r="F20" s="4">
        <f>ROUND('Vendas de Veículos'!F21*(1-'Frota Nacional 2028'!F$5),0)</f>
        <v>0</v>
      </c>
      <c r="G20" s="4">
        <f>ROUND('Vendas de Veículos'!G21*(1-'Frota Nacional 2028'!G$5),0)</f>
        <v>0</v>
      </c>
      <c r="H20" s="4">
        <f>ROUND('Vendas de Veículos'!H21*(1-'Frota Nacional 2028'!H$5),0)</f>
        <v>0</v>
      </c>
      <c r="I20" s="4">
        <f>ROUND('Vendas de Veículos'!I21*(1-'Frota Nacional 2028'!I$5),0)</f>
        <v>0</v>
      </c>
      <c r="J20" s="4">
        <f>ROUND('Vendas de Veículos'!J21*(1-'Frota Nacional 2028'!J$5),0)</f>
        <v>0</v>
      </c>
      <c r="K20" s="4">
        <f>ROUND('Vendas de Veículos'!K21*(1-'Frota Nacional 2028'!K$5),0)</f>
        <v>1</v>
      </c>
      <c r="L20" s="4">
        <f>ROUND('Vendas de Veículos'!L21*(1-'Frota Nacional 2028'!L$5),0)</f>
        <v>1</v>
      </c>
      <c r="M20" s="4">
        <f>ROUND('Vendas de Veículos'!M21*(1-'Frota Nacional 2028'!M$5),0)</f>
        <v>1</v>
      </c>
      <c r="N20" s="4">
        <f>ROUND('Vendas de Veículos'!N21*(1-'Frota Nacional 2028'!N$5),0)</f>
        <v>1</v>
      </c>
      <c r="O20" s="4">
        <f>ROUND('Vendas de Veículos'!O21*(1-'Frota Nacional 2028'!O$5),0)</f>
        <v>2</v>
      </c>
      <c r="P20" s="4">
        <f>ROUND('Vendas de Veículos'!P21*(1-'Frota Nacional 2028'!P$5),0)</f>
        <v>2</v>
      </c>
      <c r="Q20" s="4">
        <f>ROUND('Vendas de Veículos'!Q21*(1-'Frota Nacional 2028'!Q$5),0)</f>
        <v>2</v>
      </c>
      <c r="R20" s="4">
        <f>ROUND('Vendas de Veículos'!R21*(1-'Frota Nacional 2028'!R$5),0)</f>
        <v>2</v>
      </c>
      <c r="S20" s="4">
        <f>ROUND('Vendas de Veículos'!S21*(1-'Frota Nacional 2028'!S$5),0)</f>
        <v>3</v>
      </c>
      <c r="T20" s="4">
        <f>ROUND('Vendas de Veículos'!T21*(1-'Frota Nacional 2028'!T$5),0)</f>
        <v>3</v>
      </c>
      <c r="U20" s="4">
        <f>ROUND('Vendas de Veículos'!U21*(1-'Frota Nacional 2028'!U$5),0)</f>
        <v>3</v>
      </c>
      <c r="V20" s="4">
        <f>ROUND('Vendas de Veículos'!V21*(1-'Frota Nacional 2028'!V$5),0)</f>
        <v>5</v>
      </c>
      <c r="W20" s="4">
        <f>ROUND('Vendas de Veículos'!W21*(1-'Frota Nacional 2028'!W$5),0)</f>
        <v>11</v>
      </c>
      <c r="X20" s="4">
        <f>ROUND('Vendas de Veículos'!X21*(1-'Frota Nacional 2028'!X$5),0)</f>
        <v>24</v>
      </c>
      <c r="Y20" s="4">
        <f>ROUND('Vendas de Veículos'!Y21*(1-'Frota Nacional 2028'!Y$5),0)</f>
        <v>47</v>
      </c>
      <c r="Z20" s="4">
        <f>ROUND('Vendas de Veículos'!Z21*(1-'Frota Nacional 2028'!Z$5),0)</f>
        <v>213</v>
      </c>
      <c r="AA20" s="4">
        <f>ROUND('Vendas de Veículos'!AA21*(1-'Frota Nacional 2028'!AA$5),0)</f>
        <v>300</v>
      </c>
      <c r="AB20" s="4">
        <f>ROUND('Vendas de Veículos'!AB21*(1-'Frota Nacional 2028'!AB$5),0)</f>
        <v>610</v>
      </c>
      <c r="AC20" s="4">
        <f>ROUND('Vendas de Veículos'!AC21*(1-'Frota Nacional 2028'!AC$5),0)</f>
        <v>875</v>
      </c>
      <c r="AD20" s="4">
        <f>ROUND('Vendas de Veículos'!AD21*(1-'Frota Nacional 2028'!AD$5),0)</f>
        <v>645</v>
      </c>
      <c r="AE20" s="4">
        <f>ROUND('Vendas de Veículos'!AE21*(1-'Frota Nacional 2028'!AE$5),0)</f>
        <v>744</v>
      </c>
      <c r="AF20" s="4">
        <f>ROUND('Vendas de Veículos'!AF21*(1-'Frota Nacional 2028'!AF$5),0)</f>
        <v>753</v>
      </c>
      <c r="AG20" s="4">
        <f>ROUND('Vendas de Veículos'!AG21*(1-'Frota Nacional 2028'!AG$5),0)</f>
        <v>889</v>
      </c>
      <c r="AH20" s="4">
        <f>ROUND('Vendas de Veículos'!AH21*(1-'Frota Nacional 2028'!AH$5),0)</f>
        <v>863</v>
      </c>
      <c r="AI20" s="4">
        <f>ROUND('Vendas de Veículos'!AI21*(1-'Frota Nacional 2028'!AI$5),0)</f>
        <v>149</v>
      </c>
      <c r="AJ20" s="4">
        <f>ROUND('Vendas de Veículos'!AJ21*(1-'Frota Nacional 2028'!AJ$5),0)</f>
        <v>206</v>
      </c>
      <c r="AK20" s="4">
        <f>ROUND('Vendas de Veículos'!AK21*(1-'Frota Nacional 2028'!AK$5),0)</f>
        <v>1942</v>
      </c>
      <c r="AL20" s="4">
        <f>ROUND('Vendas de Veículos'!AL21*(1-'Frota Nacional 2028'!AL$5),0)</f>
        <v>2101</v>
      </c>
      <c r="AM20" s="4">
        <f>ROUND('Vendas de Veículos'!AM21*(1-'Frota Nacional 2028'!AM$5),0)</f>
        <v>2035</v>
      </c>
      <c r="AN20" s="4">
        <f>ROUND('Vendas de Veículos'!AN21*(1-'Frota Nacional 2028'!AN$5),0)</f>
        <v>3874</v>
      </c>
      <c r="AO20" s="4">
        <f>ROUND('Vendas de Veículos'!AO21*(1-'Frota Nacional 2028'!AO$5),0)</f>
        <v>5253</v>
      </c>
      <c r="AP20" s="4">
        <f>ROUND('Vendas de Veículos'!AP21*(1-'Frota Nacional 2028'!AP$5),0)</f>
        <v>5282</v>
      </c>
      <c r="AQ20" s="4">
        <f>ROUND('Vendas de Veículos'!AQ21*(1-'Frota Nacional 2028'!AQ$5),0)</f>
        <v>4856</v>
      </c>
      <c r="AR20" s="4">
        <f>ROUND('Vendas de Veículos'!AR21*(1-'Frota Nacional 2028'!AR$5),0)</f>
        <v>8467</v>
      </c>
      <c r="AS20" s="4">
        <f>ROUND('Vendas de Veículos'!AS21*(1-'Frota Nacional 2028'!AS$5),0)</f>
        <v>10288</v>
      </c>
      <c r="AT20" s="4">
        <f>ROUND('Vendas de Veículos'!AT21*(1-'Frota Nacional 2028'!AT$5),0)</f>
        <v>9611</v>
      </c>
      <c r="AU20" s="4">
        <f>ROUND('Vendas de Veículos'!AU21*(1-'Frota Nacional 2028'!AU$5),0)</f>
        <v>14383</v>
      </c>
      <c r="AV20" s="4">
        <f>ROUND('Vendas de Veículos'!AV21*(1-'Frota Nacional 2028'!AV$5),0)</f>
        <v>15607</v>
      </c>
      <c r="AW20" s="4">
        <f>ROUND('Vendas de Veículos'!AW21*(1-'Frota Nacional 2028'!AW$5),0)</f>
        <v>14667</v>
      </c>
      <c r="AX20" s="4">
        <f>ROUND('Vendas de Veículos'!AX21*(1-'Frota Nacional 2028'!AX$5),0)</f>
        <v>13931</v>
      </c>
      <c r="AY20" s="4">
        <f>ROUND('Vendas de Veículos'!AY21*(1-'Frota Nacional 2028'!AY$5),0)</f>
        <v>18789</v>
      </c>
      <c r="AZ20" s="4">
        <f>ROUND('Vendas de Veículos'!AZ21*(1-'Frota Nacional 2028'!AZ$5),0)</f>
        <v>21662</v>
      </c>
      <c r="BA20" s="4">
        <f>ROUND('Vendas de Veículos'!BA21*(1-'Frota Nacional 2028'!BA$5),0)</f>
        <v>24398</v>
      </c>
      <c r="BB20" s="4">
        <f>ROUND('Vendas de Veículos'!BB21*(1-'Frota Nacional 2028'!BB$5),0)</f>
        <v>28765</v>
      </c>
      <c r="BC20" s="4">
        <f>ROUND('Vendas de Veículos'!BC21*(1-'Frota Nacional 2028'!BC$5),0)</f>
        <v>44133</v>
      </c>
      <c r="BD20" s="4">
        <f>ROUND('Vendas de Veículos'!BD21*(1-'Frota Nacional 2028'!BD$5),0)</f>
        <v>54836</v>
      </c>
      <c r="BE20" s="4">
        <f>ROUND('Vendas de Veículos'!BE21*(1-'Frota Nacional 2028'!BE$5),0)</f>
        <v>76867</v>
      </c>
      <c r="BF20" s="4">
        <f>ROUND('Vendas de Veículos'!BF21*(1-'Frota Nacional 2028'!BF$5),0)</f>
        <v>97009</v>
      </c>
      <c r="BG20" s="4">
        <f>ROUND('Vendas de Veículos'!BG21*(1-'Frota Nacional 2028'!BG$5),0)</f>
        <v>105649</v>
      </c>
      <c r="BH20" s="4">
        <f>ROUND('Vendas de Veículos'!BH21*(1-'Frota Nacional 2028'!BH$5),0)</f>
        <v>127171</v>
      </c>
      <c r="BI20" s="4">
        <f>ROUND('Vendas de Veículos'!BI21*(1-'Frota Nacional 2028'!BI$5),0)</f>
        <v>126762</v>
      </c>
      <c r="BJ20" s="4">
        <f>ROUND('Vendas de Veículos'!BJ21*(1-'Frota Nacional 2028'!BJ$5),0)</f>
        <v>89698</v>
      </c>
      <c r="BK20" s="4">
        <f>ROUND('Vendas de Veículos'!BK21*(1-'Frota Nacional 2028'!BK$5),0)</f>
        <v>95109</v>
      </c>
      <c r="BL20" s="4">
        <f>ROUND('Vendas de Veículos'!BL21*(1-'Frota Nacional 2028'!BL$5),0)</f>
        <v>107513</v>
      </c>
      <c r="BM20" s="4">
        <f>ROUND('Vendas de Veículos'!BM21*(1-'Frota Nacional 2028'!BM$5),0)</f>
        <v>150083</v>
      </c>
      <c r="BN20" s="4">
        <f>ROUND('Vendas de Veículos'!BN21*(1-'Frota Nacional 2028'!BN$5),0)</f>
        <v>177204</v>
      </c>
      <c r="BO20" s="4">
        <f>ROUND('Vendas de Veículos'!BO21*(1-'Frota Nacional 2028'!BO$5),0)</f>
        <v>150866</v>
      </c>
      <c r="BP20" s="4">
        <f>ROUND('Vendas de Veículos'!BP21*(1-'Frota Nacional 2028'!BP$5),0)</f>
        <v>192963</v>
      </c>
      <c r="BQ20" s="4">
        <f>ROUND('Vendas de Veículos'!BQ21*(1-'Frota Nacional 2028'!BQ$5),0)</f>
        <v>176331</v>
      </c>
      <c r="BR20" s="4">
        <f>ROUND('Vendas de Veículos'!BR21*(1-'Frota Nacional 2028'!BR$5),0)</f>
        <v>216866</v>
      </c>
      <c r="BS20" s="4">
        <f>ROUND('Vendas de Veículos'!BS21*(1-'Frota Nacional 2028'!BS$5),0)</f>
        <v>240052</v>
      </c>
      <c r="BT20" s="4">
        <f>ROUND('Vendas de Veículos'!BT21*(1-'Frota Nacional 2028'!BT$5),0)</f>
        <v>266412</v>
      </c>
      <c r="BU20" s="4">
        <f>ROUND('Vendas de Veículos'!BU21*(1-'Frota Nacional 2028'!BU$5),0)</f>
        <v>295692</v>
      </c>
      <c r="BV20" s="4">
        <f>ROUND('Vendas de Veículos'!BV21*(1-'Frota Nacional 2028'!BV$5),0)</f>
        <v>325059</v>
      </c>
      <c r="BW20" s="4">
        <f>ROUND('Vendas de Veículos'!BW21*(1-'Frota Nacional 2028'!BW$5),0)</f>
        <v>357481</v>
      </c>
    </row>
    <row r="21" spans="2:75" x14ac:dyDescent="0.35">
      <c r="B21" s="2"/>
      <c r="C21" s="3" t="s">
        <v>31</v>
      </c>
      <c r="D21" s="7">
        <f>EXP(-EXP($G$2+$I$2*($D$1-D4)))</f>
        <v>0.98638855963603023</v>
      </c>
      <c r="E21" s="7">
        <f t="shared" ref="E21:BP21" si="2">EXP(-EXP($G$2+$I$2*($D$1-E4)))</f>
        <v>0.98511629693965774</v>
      </c>
      <c r="F21" s="7">
        <f t="shared" si="2"/>
        <v>0.98372609981279469</v>
      </c>
      <c r="G21" s="7">
        <f t="shared" si="2"/>
        <v>0.98220722944830852</v>
      </c>
      <c r="H21" s="7">
        <f t="shared" si="2"/>
        <v>0.98054800723244018</v>
      </c>
      <c r="I21" s="7">
        <f t="shared" si="2"/>
        <v>0.97873574004136021</v>
      </c>
      <c r="J21" s="7">
        <f t="shared" si="2"/>
        <v>0.97675664113233551</v>
      </c>
      <c r="K21" s="7">
        <f t="shared" si="2"/>
        <v>0.97459574670515448</v>
      </c>
      <c r="L21" s="7">
        <f t="shared" si="2"/>
        <v>0.97223682830482283</v>
      </c>
      <c r="M21" s="7">
        <f t="shared" si="2"/>
        <v>0.96966230135574383</v>
      </c>
      <c r="N21" s="7">
        <f t="shared" si="2"/>
        <v>0.96685313026505637</v>
      </c>
      <c r="O21" s="7">
        <f t="shared" si="2"/>
        <v>0.96378873071358573</v>
      </c>
      <c r="P21" s="7">
        <f t="shared" si="2"/>
        <v>0.96044686997268258</v>
      </c>
      <c r="Q21" s="7">
        <f t="shared" si="2"/>
        <v>0.95680356635050889</v>
      </c>
      <c r="R21" s="7">
        <f t="shared" si="2"/>
        <v>0.9528329891891979</v>
      </c>
      <c r="S21" s="7">
        <f t="shared" si="2"/>
        <v>0.94850736121254353</v>
      </c>
      <c r="T21" s="7">
        <f t="shared" si="2"/>
        <v>0.94379686547081298</v>
      </c>
      <c r="U21" s="7">
        <f t="shared" si="2"/>
        <v>0.93866955965368715</v>
      </c>
      <c r="V21" s="7">
        <f t="shared" si="2"/>
        <v>0.93309130115310734</v>
      </c>
      <c r="W21" s="7">
        <f t="shared" si="2"/>
        <v>0.92702568696359899</v>
      </c>
      <c r="X21" s="7">
        <f t="shared" si="2"/>
        <v>0.92043401331625596</v>
      </c>
      <c r="Y21" s="7">
        <f t="shared" si="2"/>
        <v>0.9132752608601854</v>
      </c>
      <c r="Z21" s="7">
        <f t="shared" si="2"/>
        <v>0.90550611223529465</v>
      </c>
      <c r="AA21" s="7">
        <f t="shared" si="2"/>
        <v>0.89708101002212504</v>
      </c>
      <c r="AB21" s="7">
        <f t="shared" si="2"/>
        <v>0.88795226430124696</v>
      </c>
      <c r="AC21" s="7">
        <f t="shared" si="2"/>
        <v>0.87807022039130778</v>
      </c>
      <c r="AD21" s="7">
        <f t="shared" si="2"/>
        <v>0.8673834987344663</v>
      </c>
      <c r="AE21" s="7">
        <f t="shared" si="2"/>
        <v>0.85583932031884391</v>
      </c>
      <c r="AF21" s="7">
        <f t="shared" si="2"/>
        <v>0.84338393240830922</v>
      </c>
      <c r="AG21" s="7">
        <f t="shared" si="2"/>
        <v>0.82996315060425219</v>
      </c>
      <c r="AH21" s="7">
        <f t="shared" si="2"/>
        <v>0.81552303427518247</v>
      </c>
      <c r="AI21" s="7">
        <f t="shared" si="2"/>
        <v>0.80001071300435356</v>
      </c>
      <c r="AJ21" s="7">
        <f t="shared" si="2"/>
        <v>0.78337538172608712</v>
      </c>
      <c r="AK21" s="7">
        <f t="shared" si="2"/>
        <v>0.76556948140173364</v>
      </c>
      <c r="AL21" s="7">
        <f t="shared" si="2"/>
        <v>0.74655008012617419</v>
      </c>
      <c r="AM21" s="7">
        <f t="shared" si="2"/>
        <v>0.72628046610004759</v>
      </c>
      <c r="AN21" s="7">
        <f t="shared" si="2"/>
        <v>0.70473195854407911</v>
      </c>
      <c r="AO21" s="7">
        <f t="shared" si="2"/>
        <v>0.68188593492135419</v>
      </c>
      <c r="AP21" s="7">
        <f t="shared" si="2"/>
        <v>0.65773606230289328</v>
      </c>
      <c r="AQ21" s="7">
        <f t="shared" si="2"/>
        <v>0.6322907069100786</v>
      </c>
      <c r="AR21" s="7">
        <f t="shared" si="2"/>
        <v>0.60557547841581527</v>
      </c>
      <c r="AS21" s="7">
        <f t="shared" si="2"/>
        <v>0.57763584425891545</v>
      </c>
      <c r="AT21" s="7">
        <f t="shared" si="2"/>
        <v>0.54853972405774021</v>
      </c>
      <c r="AU21" s="7">
        <f t="shared" si="2"/>
        <v>0.51837994563239431</v>
      </c>
      <c r="AV21" s="7">
        <f t="shared" si="2"/>
        <v>0.48727641315583248</v>
      </c>
      <c r="AW21" s="7">
        <f t="shared" si="2"/>
        <v>0.45537780629663638</v>
      </c>
      <c r="AX21" s="7">
        <f t="shared" si="2"/>
        <v>0.42286259956536282</v>
      </c>
      <c r="AY21" s="7">
        <f t="shared" si="2"/>
        <v>0.38993916719182814</v>
      </c>
      <c r="AZ21" s="7">
        <f t="shared" si="2"/>
        <v>0.35684472565735781</v>
      </c>
      <c r="BA21" s="7">
        <f t="shared" si="2"/>
        <v>0.32384286947595758</v>
      </c>
      <c r="BB21" s="7">
        <f t="shared" si="2"/>
        <v>0.29121948271878961</v>
      </c>
      <c r="BC21" s="7">
        <f t="shared" si="2"/>
        <v>0.2592768659908275</v>
      </c>
      <c r="BD21" s="7">
        <f t="shared" si="2"/>
        <v>0.22832601205777195</v>
      </c>
      <c r="BE21" s="7">
        <f t="shared" si="2"/>
        <v>0.19867709662098684</v>
      </c>
      <c r="BF21" s="7">
        <f t="shared" si="2"/>
        <v>0.17062842304640172</v>
      </c>
      <c r="BG21" s="7">
        <f t="shared" si="2"/>
        <v>0.14445426389005228</v>
      </c>
      <c r="BH21" s="7">
        <f t="shared" si="2"/>
        <v>0.12039226207982952</v>
      </c>
      <c r="BI21" s="7">
        <f t="shared" si="2"/>
        <v>9.863126515831637E-2</v>
      </c>
      <c r="BJ21" s="7">
        <f t="shared" si="2"/>
        <v>7.9300632239492283E-2</v>
      </c>
      <c r="BK21" s="7">
        <f t="shared" si="2"/>
        <v>6.2462133867604783E-2</v>
      </c>
      <c r="BL21" s="7">
        <f t="shared" si="2"/>
        <v>4.8105517744068356E-2</v>
      </c>
      <c r="BM21" s="7">
        <f t="shared" si="2"/>
        <v>3.6148604913135492E-2</v>
      </c>
      <c r="BN21" s="7">
        <f t="shared" si="2"/>
        <v>2.6442398434797329E-2</v>
      </c>
      <c r="BO21" s="7">
        <f t="shared" si="2"/>
        <v>1.878114895248734E-2</v>
      </c>
      <c r="BP21" s="7">
        <f t="shared" si="2"/>
        <v>1.2916688247698281E-2</v>
      </c>
      <c r="BQ21" s="7">
        <f t="shared" ref="BQ21:BW21" si="3">EXP(-EXP($G$2+$I$2*($D$1-BQ4)))</f>
        <v>8.5757121043602402E-3</v>
      </c>
      <c r="BR21" s="7">
        <f t="shared" si="3"/>
        <v>5.4781938203353102E-3</v>
      </c>
      <c r="BS21" s="7">
        <f t="shared" si="3"/>
        <v>3.3548660908216564E-3</v>
      </c>
      <c r="BT21" s="7">
        <f t="shared" si="3"/>
        <v>1.9618121657663879E-3</v>
      </c>
      <c r="BU21" s="7">
        <f t="shared" si="3"/>
        <v>1.0906750426032791E-3</v>
      </c>
      <c r="BV21" s="7">
        <f t="shared" si="3"/>
        <v>5.7374968401893516E-4</v>
      </c>
      <c r="BW21" s="7">
        <f t="shared" si="3"/>
        <v>2.841040787212921E-4</v>
      </c>
    </row>
    <row r="22" spans="2:75" x14ac:dyDescent="0.35">
      <c r="B22" s="14" t="s">
        <v>20</v>
      </c>
      <c r="C22" s="14" t="s">
        <v>10</v>
      </c>
      <c r="D22" s="5">
        <f>ROUND('Vendas de Veículos'!D23*(1-'Frota Nacional 2028'!D$21),0)</f>
        <v>136</v>
      </c>
      <c r="E22" s="5">
        <f>ROUND('Vendas de Veículos'!E23*(1-'Frota Nacional 2028'!E$21),0)</f>
        <v>239</v>
      </c>
      <c r="F22" s="5">
        <f>ROUND('Vendas de Veículos'!F23*(1-'Frota Nacional 2028'!F$21),0)</f>
        <v>441</v>
      </c>
      <c r="G22" s="5">
        <f>ROUND('Vendas de Veículos'!G23*(1-'Frota Nacional 2028'!G$21),0)</f>
        <v>504</v>
      </c>
      <c r="H22" s="5">
        <f>ROUND('Vendas de Veículos'!H23*(1-'Frota Nacional 2028'!H$21),0)</f>
        <v>400</v>
      </c>
      <c r="I22" s="5">
        <f>ROUND('Vendas de Veículos'!I23*(1-'Frota Nacional 2028'!I$21),0)</f>
        <v>612</v>
      </c>
      <c r="J22" s="5">
        <f>ROUND('Vendas de Veículos'!J23*(1-'Frota Nacional 2028'!J$21),0)</f>
        <v>362</v>
      </c>
      <c r="K22" s="5">
        <f>ROUND('Vendas de Veículos'!K23*(1-'Frota Nacional 2028'!K$21),0)</f>
        <v>399</v>
      </c>
      <c r="L22" s="5">
        <f>ROUND('Vendas de Veículos'!L23*(1-'Frota Nacional 2028'!L$21),0)</f>
        <v>436</v>
      </c>
      <c r="M22" s="5">
        <f>ROUND('Vendas de Veículos'!M23*(1-'Frota Nacional 2028'!M$21),0)</f>
        <v>613</v>
      </c>
      <c r="N22" s="5">
        <f>ROUND('Vendas de Veículos'!N23*(1-'Frota Nacional 2028'!N$21),0)</f>
        <v>583</v>
      </c>
      <c r="O22" s="5">
        <f>ROUND('Vendas de Veículos'!O23*(1-'Frota Nacional 2028'!O$21),0)</f>
        <v>9</v>
      </c>
      <c r="P22" s="5">
        <f>ROUND('Vendas de Veículos'!P23*(1-'Frota Nacional 2028'!P$21),0)</f>
        <v>892</v>
      </c>
      <c r="Q22" s="5">
        <f>ROUND('Vendas de Veículos'!Q23*(1-'Frota Nacional 2028'!Q$21),0)</f>
        <v>737</v>
      </c>
      <c r="R22" s="5">
        <f>ROUND('Vendas de Veículos'!R23*(1-'Frota Nacional 2028'!R$21),0)</f>
        <v>749</v>
      </c>
      <c r="S22" s="5">
        <f>ROUND('Vendas de Veículos'!S23*(1-'Frota Nacional 2028'!S$21),0)</f>
        <v>1025</v>
      </c>
      <c r="T22" s="5">
        <f>ROUND('Vendas de Veículos'!T23*(1-'Frota Nacional 2028'!T$21),0)</f>
        <v>1455</v>
      </c>
      <c r="U22" s="5">
        <f>ROUND('Vendas de Veículos'!U23*(1-'Frota Nacional 2028'!U$21),0)</f>
        <v>1802</v>
      </c>
      <c r="V22" s="5">
        <f>ROUND('Vendas de Veículos'!V23*(1-'Frota Nacional 2028'!V$21),0)</f>
        <v>109</v>
      </c>
      <c r="W22" s="5">
        <f>ROUND('Vendas de Veículos'!W23*(1-'Frota Nacional 2028'!W$21),0)</f>
        <v>599</v>
      </c>
      <c r="X22" s="5">
        <f>ROUND('Vendas de Veículos'!X23*(1-'Frota Nacional 2028'!X$21),0)</f>
        <v>149</v>
      </c>
      <c r="Y22" s="5">
        <f>ROUND('Vendas de Veículos'!Y23*(1-'Frota Nacional 2028'!Y$21),0)</f>
        <v>45</v>
      </c>
      <c r="Z22" s="5">
        <f>ROUND('Vendas de Veículos'!Z23*(1-'Frota Nacional 2028'!Z$21),0)</f>
        <v>111</v>
      </c>
      <c r="AA22" s="5">
        <f>ROUND('Vendas de Veículos'!AA23*(1-'Frota Nacional 2028'!AA$21),0)</f>
        <v>60</v>
      </c>
      <c r="AB22" s="5">
        <f>ROUND('Vendas de Veículos'!AB23*(1-'Frota Nacional 2028'!AB$21),0)</f>
        <v>7</v>
      </c>
      <c r="AC22" s="5">
        <f>ROUND('Vendas de Veículos'!AC23*(1-'Frota Nacional 2028'!AC$21),0)</f>
        <v>15</v>
      </c>
      <c r="AD22" s="5">
        <f>ROUND('Vendas de Veículos'!AD23*(1-'Frota Nacional 2028'!AD$21),0)</f>
        <v>27</v>
      </c>
      <c r="AE22" s="5">
        <f>ROUND('Vendas de Veículos'!AE23*(1-'Frota Nacional 2028'!AE$21),0)</f>
        <v>12</v>
      </c>
      <c r="AF22" s="5">
        <f>ROUND('Vendas de Veículos'!AF23*(1-'Frota Nacional 2028'!AF$21),0)</f>
        <v>3</v>
      </c>
      <c r="AG22" s="5">
        <f>ROUND('Vendas de Veículos'!AG23*(1-'Frota Nacional 2028'!AG$21),0)</f>
        <v>18</v>
      </c>
      <c r="AH22" s="5">
        <f>ROUND('Vendas de Veículos'!AH23*(1-'Frota Nacional 2028'!AH$21),0)</f>
        <v>9</v>
      </c>
      <c r="AI22" s="5">
        <f>ROUND('Vendas de Veículos'!AI23*(1-'Frota Nacional 2028'!AI$21),0)</f>
        <v>3</v>
      </c>
      <c r="AJ22" s="5">
        <f>ROUND('Vendas de Veículos'!AJ23*(1-'Frota Nacional 2028'!AJ$21),0)</f>
        <v>13</v>
      </c>
      <c r="AK22" s="5">
        <f>ROUND('Vendas de Veículos'!AK23*(1-'Frota Nacional 2028'!AK$21),0)</f>
        <v>29</v>
      </c>
      <c r="AL22" s="5">
        <f>ROUND('Vendas de Veículos'!AL23*(1-'Frota Nacional 2028'!AL$21),0)</f>
        <v>31</v>
      </c>
      <c r="AM22" s="5">
        <f>ROUND('Vendas de Veículos'!AM23*(1-'Frota Nacional 2028'!AM$21),0)</f>
        <v>16</v>
      </c>
      <c r="AN22" s="5">
        <f>ROUND('Vendas de Veículos'!AN23*(1-'Frota Nacional 2028'!AN$21),0)</f>
        <v>19</v>
      </c>
      <c r="AO22" s="5">
        <f>ROUND('Vendas de Veículos'!AO23*(1-'Frota Nacional 2028'!AO$21),0)</f>
        <v>7</v>
      </c>
      <c r="AP22" s="5">
        <f>ROUND('Vendas de Veículos'!AP23*(1-'Frota Nacional 2028'!AP$21),0)</f>
        <v>3</v>
      </c>
      <c r="AQ22" s="5">
        <f>ROUND('Vendas de Veículos'!AQ23*(1-'Frota Nacional 2028'!AQ$21),0)</f>
        <v>0</v>
      </c>
      <c r="AR22" s="5">
        <f>ROUND('Vendas de Veículos'!AR23*(1-'Frota Nacional 2028'!AR$21),0)</f>
        <v>0</v>
      </c>
      <c r="AS22" s="5">
        <f>ROUND('Vendas de Veículos'!AS23*(1-'Frota Nacional 2028'!AS$21),0)</f>
        <v>0</v>
      </c>
      <c r="AT22" s="5">
        <f>ROUND('Vendas de Veículos'!AT23*(1-'Frota Nacional 2028'!AT$21),0)</f>
        <v>0</v>
      </c>
      <c r="AU22" s="5">
        <f>ROUND('Vendas de Veículos'!AU23*(1-'Frota Nacional 2028'!AU$21),0)</f>
        <v>56</v>
      </c>
      <c r="AV22" s="5">
        <f>ROUND('Vendas de Veículos'!AV23*(1-'Frota Nacional 2028'!AV$21),0)</f>
        <v>0</v>
      </c>
      <c r="AW22" s="5">
        <f>ROUND('Vendas de Veículos'!AW23*(1-'Frota Nacional 2028'!AW$21),0)</f>
        <v>0</v>
      </c>
      <c r="AX22" s="5">
        <f>ROUND('Vendas de Veículos'!AX23*(1-'Frota Nacional 2028'!AX$21),0)</f>
        <v>0</v>
      </c>
      <c r="AY22" s="5">
        <f>ROUND('Vendas de Veículos'!AY23*(1-'Frota Nacional 2028'!AY$21),0)</f>
        <v>0</v>
      </c>
      <c r="AZ22" s="5">
        <f>ROUND('Vendas de Veículos'!AZ23*(1-'Frota Nacional 2028'!AZ$21),0)</f>
        <v>0</v>
      </c>
      <c r="BA22" s="5">
        <f>ROUND('Vendas de Veículos'!BA23*(1-'Frota Nacional 2028'!BA$21),0)</f>
        <v>0</v>
      </c>
      <c r="BB22" s="5">
        <f>ROUND('Vendas de Veículos'!BB23*(1-'Frota Nacional 2028'!BB$21),0)</f>
        <v>0</v>
      </c>
      <c r="BC22" s="5">
        <f>ROUND('Vendas de Veículos'!BC23*(1-'Frota Nacional 2028'!BC$21),0)</f>
        <v>0</v>
      </c>
      <c r="BD22" s="5">
        <f>ROUND('Vendas de Veículos'!BD23*(1-'Frota Nacional 2028'!BD$21),0)</f>
        <v>0</v>
      </c>
      <c r="BE22" s="5">
        <f>ROUND('Vendas de Veículos'!BE23*(1-'Frota Nacional 2028'!BE$21),0)</f>
        <v>0</v>
      </c>
      <c r="BF22" s="5">
        <f>ROUND('Vendas de Veículos'!BF23*(1-'Frota Nacional 2028'!BF$21),0)</f>
        <v>0</v>
      </c>
      <c r="BG22" s="5">
        <f>ROUND('Vendas de Veículos'!BG23*(1-'Frota Nacional 2028'!BG$21),0)</f>
        <v>0</v>
      </c>
      <c r="BH22" s="5">
        <f>ROUND('Vendas de Veículos'!BH23*(1-'Frota Nacional 2028'!BH$21),0)</f>
        <v>0</v>
      </c>
      <c r="BI22" s="5">
        <f>ROUND('Vendas de Veículos'!BI23*(1-'Frota Nacional 2028'!BI$21),0)</f>
        <v>0</v>
      </c>
      <c r="BJ22" s="5">
        <f>ROUND('Vendas de Veículos'!BJ23*(1-'Frota Nacional 2028'!BJ$21),0)</f>
        <v>0</v>
      </c>
      <c r="BK22" s="5">
        <f>ROUND('Vendas de Veículos'!BK23*(1-'Frota Nacional 2028'!BK$21),0)</f>
        <v>0</v>
      </c>
      <c r="BL22" s="5">
        <f>ROUND('Vendas de Veículos'!BL23*(1-'Frota Nacional 2028'!BL$21),0)</f>
        <v>2</v>
      </c>
      <c r="BM22" s="5">
        <f>ROUND('Vendas de Veículos'!BM23*(1-'Frota Nacional 2028'!BM$21),0)</f>
        <v>12</v>
      </c>
      <c r="BN22" s="5">
        <f>ROUND('Vendas de Veículos'!BN23*(1-'Frota Nacional 2028'!BN$21),0)</f>
        <v>17</v>
      </c>
      <c r="BO22" s="5">
        <f>ROUND('Vendas de Veículos'!BO23*(1-'Frota Nacional 2028'!BO$21),0)</f>
        <v>8</v>
      </c>
      <c r="BP22" s="5">
        <f>ROUND('Vendas de Veículos'!BP23*(1-'Frota Nacional 2028'!BP$21),0)</f>
        <v>9</v>
      </c>
      <c r="BQ22" s="5">
        <f>ROUND('Vendas de Veículos'!BQ23*(1-'Frota Nacional 2028'!BQ$21),0)</f>
        <v>34</v>
      </c>
      <c r="BR22" s="5">
        <f>ROUND('Vendas de Veículos'!BR23*(1-'Frota Nacional 2028'!BR$21),0)</f>
        <v>10</v>
      </c>
      <c r="BS22" s="5">
        <f>ROUND('Vendas de Veículos'!BS23*(1-'Frota Nacional 2028'!BS$21),0)</f>
        <v>11</v>
      </c>
      <c r="BT22" s="5">
        <f>ROUND('Vendas de Veículos'!BT23*(1-'Frota Nacional 2028'!BT$21),0)</f>
        <v>12</v>
      </c>
      <c r="BU22" s="5">
        <f>ROUND('Vendas de Veículos'!BU23*(1-'Frota Nacional 2028'!BU$21),0)</f>
        <v>14</v>
      </c>
      <c r="BV22" s="5">
        <f>ROUND('Vendas de Veículos'!BV23*(1-'Frota Nacional 2028'!BV$21),0)</f>
        <v>15</v>
      </c>
      <c r="BW22" s="5">
        <f>ROUND('Vendas de Veículos'!BW23*(1-'Frota Nacional 2028'!BW$21),0)</f>
        <v>16</v>
      </c>
    </row>
    <row r="23" spans="2:75" x14ac:dyDescent="0.35">
      <c r="B23" s="14" t="s">
        <v>20</v>
      </c>
      <c r="C23" s="14" t="s">
        <v>12</v>
      </c>
      <c r="D23" s="5">
        <f>ROUND('Vendas de Veículos'!D24*(1-'Frota Nacional 2028'!D$21),0)</f>
        <v>0</v>
      </c>
      <c r="E23" s="5">
        <f>ROUND('Vendas de Veículos'!E24*(1-'Frota Nacional 2028'!E$21),0)</f>
        <v>0</v>
      </c>
      <c r="F23" s="5">
        <f>ROUND('Vendas de Veículos'!F24*(1-'Frota Nacional 2028'!F$21),0)</f>
        <v>0</v>
      </c>
      <c r="G23" s="5">
        <f>ROUND('Vendas de Veículos'!G24*(1-'Frota Nacional 2028'!G$21),0)</f>
        <v>0</v>
      </c>
      <c r="H23" s="5">
        <f>ROUND('Vendas de Veículos'!H24*(1-'Frota Nacional 2028'!H$21),0)</f>
        <v>0</v>
      </c>
      <c r="I23" s="5">
        <f>ROUND('Vendas de Veículos'!I24*(1-'Frota Nacional 2028'!I$21),0)</f>
        <v>0</v>
      </c>
      <c r="J23" s="5">
        <f>ROUND('Vendas de Veículos'!J24*(1-'Frota Nacional 2028'!J$21),0)</f>
        <v>0</v>
      </c>
      <c r="K23" s="5">
        <f>ROUND('Vendas de Veículos'!K24*(1-'Frota Nacional 2028'!K$21),0)</f>
        <v>0</v>
      </c>
      <c r="L23" s="5">
        <f>ROUND('Vendas de Veículos'!L24*(1-'Frota Nacional 2028'!L$21),0)</f>
        <v>0</v>
      </c>
      <c r="M23" s="5">
        <f>ROUND('Vendas de Veículos'!M24*(1-'Frota Nacional 2028'!M$21),0)</f>
        <v>0</v>
      </c>
      <c r="N23" s="5">
        <f>ROUND('Vendas de Veículos'!N24*(1-'Frota Nacional 2028'!N$21),0)</f>
        <v>0</v>
      </c>
      <c r="O23" s="5">
        <f>ROUND('Vendas de Veículos'!O24*(1-'Frota Nacional 2028'!O$21),0)</f>
        <v>0</v>
      </c>
      <c r="P23" s="5">
        <f>ROUND('Vendas de Veículos'!P24*(1-'Frota Nacional 2028'!P$21),0)</f>
        <v>0</v>
      </c>
      <c r="Q23" s="5">
        <f>ROUND('Vendas de Veículos'!Q24*(1-'Frota Nacional 2028'!Q$21),0)</f>
        <v>0</v>
      </c>
      <c r="R23" s="5">
        <f>ROUND('Vendas de Veículos'!R24*(1-'Frota Nacional 2028'!R$21),0)</f>
        <v>0</v>
      </c>
      <c r="S23" s="5">
        <f>ROUND('Vendas de Veículos'!S24*(1-'Frota Nacional 2028'!S$21),0)</f>
        <v>0</v>
      </c>
      <c r="T23" s="5">
        <f>ROUND('Vendas de Veículos'!T24*(1-'Frota Nacional 2028'!T$21),0)</f>
        <v>0</v>
      </c>
      <c r="U23" s="5">
        <f>ROUND('Vendas de Veículos'!U24*(1-'Frota Nacional 2028'!U$21),0)</f>
        <v>0</v>
      </c>
      <c r="V23" s="5">
        <f>ROUND('Vendas de Veículos'!V24*(1-'Frota Nacional 2028'!V$21),0)</f>
        <v>0</v>
      </c>
      <c r="W23" s="5">
        <f>ROUND('Vendas de Veículos'!W24*(1-'Frota Nacional 2028'!W$21),0)</f>
        <v>0</v>
      </c>
      <c r="X23" s="5">
        <f>ROUND('Vendas de Veículos'!X24*(1-'Frota Nacional 2028'!X$21),0)</f>
        <v>0</v>
      </c>
      <c r="Y23" s="5">
        <f>ROUND('Vendas de Veículos'!Y24*(1-'Frota Nacional 2028'!Y$21),0)</f>
        <v>0</v>
      </c>
      <c r="Z23" s="5">
        <f>ROUND('Vendas de Veículos'!Z24*(1-'Frota Nacional 2028'!Z$21),0)</f>
        <v>1</v>
      </c>
      <c r="AA23" s="5">
        <f>ROUND('Vendas de Veículos'!AA24*(1-'Frota Nacional 2028'!AA$21),0)</f>
        <v>0</v>
      </c>
      <c r="AB23" s="5">
        <f>ROUND('Vendas de Veículos'!AB24*(1-'Frota Nacional 2028'!AB$21),0)</f>
        <v>119</v>
      </c>
      <c r="AC23" s="5">
        <f>ROUND('Vendas de Veículos'!AC24*(1-'Frota Nacional 2028'!AC$21),0)</f>
        <v>112</v>
      </c>
      <c r="AD23" s="5">
        <f>ROUND('Vendas de Veículos'!AD24*(1-'Frota Nacional 2028'!AD$21),0)</f>
        <v>271</v>
      </c>
      <c r="AE23" s="5">
        <f>ROUND('Vendas de Veículos'!AE24*(1-'Frota Nacional 2028'!AE$21),0)</f>
        <v>377</v>
      </c>
      <c r="AF23" s="5">
        <f>ROUND('Vendas de Veículos'!AF24*(1-'Frota Nacional 2028'!AF$21),0)</f>
        <v>297</v>
      </c>
      <c r="AG23" s="5">
        <f>ROUND('Vendas de Veículos'!AG24*(1-'Frota Nacional 2028'!AG$21),0)</f>
        <v>257</v>
      </c>
      <c r="AH23" s="5">
        <f>ROUND('Vendas de Veículos'!AH24*(1-'Frota Nacional 2028'!AH$21),0)</f>
        <v>99</v>
      </c>
      <c r="AI23" s="5">
        <f>ROUND('Vendas de Veículos'!AI24*(1-'Frota Nacional 2028'!AI$21),0)</f>
        <v>26</v>
      </c>
      <c r="AJ23" s="5">
        <f>ROUND('Vendas de Veículos'!AJ24*(1-'Frota Nacional 2028'!AJ$21),0)</f>
        <v>11</v>
      </c>
      <c r="AK23" s="5">
        <f>ROUND('Vendas de Veículos'!AK24*(1-'Frota Nacional 2028'!AK$21),0)</f>
        <v>1</v>
      </c>
      <c r="AL23" s="5">
        <f>ROUND('Vendas de Veículos'!AL24*(1-'Frota Nacional 2028'!AL$21),0)</f>
        <v>1</v>
      </c>
      <c r="AM23" s="5">
        <f>ROUND('Vendas de Veículos'!AM24*(1-'Frota Nacional 2028'!AM$21),0)</f>
        <v>2</v>
      </c>
      <c r="AN23" s="5">
        <f>ROUND('Vendas de Veículos'!AN24*(1-'Frota Nacional 2028'!AN$21),0)</f>
        <v>0</v>
      </c>
      <c r="AO23" s="5">
        <f>ROUND('Vendas de Veículos'!AO24*(1-'Frota Nacional 2028'!AO$21),0)</f>
        <v>0</v>
      </c>
      <c r="AP23" s="5">
        <f>ROUND('Vendas de Veículos'!AP24*(1-'Frota Nacional 2028'!AP$21),0)</f>
        <v>0</v>
      </c>
      <c r="AQ23" s="5">
        <f>ROUND('Vendas de Veículos'!AQ24*(1-'Frota Nacional 2028'!AQ$21),0)</f>
        <v>0</v>
      </c>
      <c r="AR23" s="5">
        <f>ROUND('Vendas de Veículos'!AR24*(1-'Frota Nacional 2028'!AR$21),0)</f>
        <v>0</v>
      </c>
      <c r="AS23" s="5">
        <f>ROUND('Vendas de Veículos'!AS24*(1-'Frota Nacional 2028'!AS$21),0)</f>
        <v>0</v>
      </c>
      <c r="AT23" s="5">
        <f>ROUND('Vendas de Veículos'!AT24*(1-'Frota Nacional 2028'!AT$21),0)</f>
        <v>0</v>
      </c>
      <c r="AU23" s="5">
        <f>ROUND('Vendas de Veículos'!AU24*(1-'Frota Nacional 2028'!AU$21),0)</f>
        <v>0</v>
      </c>
      <c r="AV23" s="5">
        <f>ROUND('Vendas de Veículos'!AV24*(1-'Frota Nacional 2028'!AV$21),0)</f>
        <v>0</v>
      </c>
      <c r="AW23" s="5">
        <f>ROUND('Vendas de Veículos'!AW24*(1-'Frota Nacional 2028'!AW$21),0)</f>
        <v>0</v>
      </c>
      <c r="AX23" s="5">
        <f>ROUND('Vendas de Veículos'!AX24*(1-'Frota Nacional 2028'!AX$21),0)</f>
        <v>0</v>
      </c>
      <c r="AY23" s="5">
        <f>ROUND('Vendas de Veículos'!AY24*(1-'Frota Nacional 2028'!AY$21),0)</f>
        <v>0</v>
      </c>
      <c r="AZ23" s="5">
        <f>ROUND('Vendas de Veículos'!AZ24*(1-'Frota Nacional 2028'!AZ$21),0)</f>
        <v>0</v>
      </c>
      <c r="BA23" s="5">
        <f>ROUND('Vendas de Veículos'!BA24*(1-'Frota Nacional 2028'!BA$21),0)</f>
        <v>0</v>
      </c>
      <c r="BB23" s="5">
        <f>ROUND('Vendas de Veículos'!BB24*(1-'Frota Nacional 2028'!BB$21),0)</f>
        <v>0</v>
      </c>
      <c r="BC23" s="5">
        <f>ROUND('Vendas de Veículos'!BC24*(1-'Frota Nacional 2028'!BC$21),0)</f>
        <v>0</v>
      </c>
      <c r="BD23" s="5">
        <f>ROUND('Vendas de Veículos'!BD24*(1-'Frota Nacional 2028'!BD$21),0)</f>
        <v>0</v>
      </c>
      <c r="BE23" s="5">
        <f>ROUND('Vendas de Veículos'!BE24*(1-'Frota Nacional 2028'!BE$21),0)</f>
        <v>0</v>
      </c>
      <c r="BF23" s="5">
        <f>ROUND('Vendas de Veículos'!BF24*(1-'Frota Nacional 2028'!BF$21),0)</f>
        <v>0</v>
      </c>
      <c r="BG23" s="5">
        <f>ROUND('Vendas de Veículos'!BG24*(1-'Frota Nacional 2028'!BG$21),0)</f>
        <v>0</v>
      </c>
      <c r="BH23" s="5">
        <f>ROUND('Vendas de Veículos'!BH24*(1-'Frota Nacional 2028'!BH$21),0)</f>
        <v>0</v>
      </c>
      <c r="BI23" s="5">
        <f>ROUND('Vendas de Veículos'!BI24*(1-'Frota Nacional 2028'!BI$21),0)</f>
        <v>0</v>
      </c>
      <c r="BJ23" s="5">
        <f>ROUND('Vendas de Veículos'!BJ24*(1-'Frota Nacional 2028'!BJ$21),0)</f>
        <v>0</v>
      </c>
      <c r="BK23" s="5">
        <f>ROUND('Vendas de Veículos'!BK24*(1-'Frota Nacional 2028'!BK$21),0)</f>
        <v>0</v>
      </c>
      <c r="BL23" s="5">
        <f>ROUND('Vendas de Veículos'!BL24*(1-'Frota Nacional 2028'!BL$21),0)</f>
        <v>0</v>
      </c>
      <c r="BM23" s="5">
        <f>ROUND('Vendas de Veículos'!BM24*(1-'Frota Nacional 2028'!BM$21),0)</f>
        <v>0</v>
      </c>
      <c r="BN23" s="5">
        <f>ROUND('Vendas de Veículos'!BN24*(1-'Frota Nacional 2028'!BN$21),0)</f>
        <v>2</v>
      </c>
      <c r="BO23" s="5">
        <f>ROUND('Vendas de Veículos'!BO24*(1-'Frota Nacional 2028'!BO$21),0)</f>
        <v>0</v>
      </c>
      <c r="BP23" s="5">
        <f>ROUND('Vendas de Veículos'!BP24*(1-'Frota Nacional 2028'!BP$21),0)</f>
        <v>0</v>
      </c>
      <c r="BQ23" s="5">
        <f>ROUND('Vendas de Veículos'!BQ24*(1-'Frota Nacional 2028'!BQ$21),0)</f>
        <v>1</v>
      </c>
      <c r="BR23" s="5">
        <f>ROUND('Vendas de Veículos'!BR24*(1-'Frota Nacional 2028'!BR$21),0)</f>
        <v>0</v>
      </c>
      <c r="BS23" s="5">
        <f>ROUND('Vendas de Veículos'!BS24*(1-'Frota Nacional 2028'!BS$21),0)</f>
        <v>0</v>
      </c>
      <c r="BT23" s="5">
        <f>ROUND('Vendas de Veículos'!BT24*(1-'Frota Nacional 2028'!BT$21),0)</f>
        <v>0</v>
      </c>
      <c r="BU23" s="5">
        <f>ROUND('Vendas de Veículos'!BU24*(1-'Frota Nacional 2028'!BU$21),0)</f>
        <v>0</v>
      </c>
      <c r="BV23" s="5">
        <f>ROUND('Vendas de Veículos'!BV24*(1-'Frota Nacional 2028'!BV$21),0)</f>
        <v>1</v>
      </c>
      <c r="BW23" s="5">
        <f>ROUND('Vendas de Veículos'!BW24*(1-'Frota Nacional 2028'!BW$21),0)</f>
        <v>1</v>
      </c>
    </row>
    <row r="24" spans="2:75" x14ac:dyDescent="0.35">
      <c r="B24" s="14" t="s">
        <v>20</v>
      </c>
      <c r="C24" s="14" t="s">
        <v>14</v>
      </c>
      <c r="D24" s="5">
        <f>ROUND('Vendas de Veículos'!D25*(1-'Frota Nacional 2028'!D$21),0)</f>
        <v>0</v>
      </c>
      <c r="E24" s="5">
        <f>ROUND('Vendas de Veículos'!E25*(1-'Frota Nacional 2028'!E$21),0)</f>
        <v>0</v>
      </c>
      <c r="F24" s="5">
        <f>ROUND('Vendas de Veículos'!F25*(1-'Frota Nacional 2028'!F$21),0)</f>
        <v>0</v>
      </c>
      <c r="G24" s="5">
        <f>ROUND('Vendas de Veículos'!G25*(1-'Frota Nacional 2028'!G$21),0)</f>
        <v>0</v>
      </c>
      <c r="H24" s="5">
        <f>ROUND('Vendas de Veículos'!H25*(1-'Frota Nacional 2028'!H$21),0)</f>
        <v>0</v>
      </c>
      <c r="I24" s="5">
        <f>ROUND('Vendas de Veículos'!I25*(1-'Frota Nacional 2028'!I$21),0)</f>
        <v>0</v>
      </c>
      <c r="J24" s="5">
        <f>ROUND('Vendas de Veículos'!J25*(1-'Frota Nacional 2028'!J$21),0)</f>
        <v>0</v>
      </c>
      <c r="K24" s="5">
        <f>ROUND('Vendas de Veículos'!K25*(1-'Frota Nacional 2028'!K$21),0)</f>
        <v>0</v>
      </c>
      <c r="L24" s="5">
        <f>ROUND('Vendas de Veículos'!L25*(1-'Frota Nacional 2028'!L$21),0)</f>
        <v>0</v>
      </c>
      <c r="M24" s="5">
        <f>ROUND('Vendas de Veículos'!M25*(1-'Frota Nacional 2028'!M$21),0)</f>
        <v>0</v>
      </c>
      <c r="N24" s="5">
        <f>ROUND('Vendas de Veículos'!N25*(1-'Frota Nacional 2028'!N$21),0)</f>
        <v>0</v>
      </c>
      <c r="O24" s="5">
        <f>ROUND('Vendas de Veículos'!O25*(1-'Frota Nacional 2028'!O$21),0)</f>
        <v>0</v>
      </c>
      <c r="P24" s="5">
        <f>ROUND('Vendas de Veículos'!P25*(1-'Frota Nacional 2028'!P$21),0)</f>
        <v>0</v>
      </c>
      <c r="Q24" s="5">
        <f>ROUND('Vendas de Veículos'!Q25*(1-'Frota Nacional 2028'!Q$21),0)</f>
        <v>0</v>
      </c>
      <c r="R24" s="5">
        <f>ROUND('Vendas de Veículos'!R25*(1-'Frota Nacional 2028'!R$21),0)</f>
        <v>0</v>
      </c>
      <c r="S24" s="5">
        <f>ROUND('Vendas de Veículos'!S25*(1-'Frota Nacional 2028'!S$21),0)</f>
        <v>0</v>
      </c>
      <c r="T24" s="5">
        <f>ROUND('Vendas de Veículos'!T25*(1-'Frota Nacional 2028'!T$21),0)</f>
        <v>0</v>
      </c>
      <c r="U24" s="5">
        <f>ROUND('Vendas de Veículos'!U25*(1-'Frota Nacional 2028'!U$21),0)</f>
        <v>0</v>
      </c>
      <c r="V24" s="5">
        <f>ROUND('Vendas de Veículos'!V25*(1-'Frota Nacional 2028'!V$21),0)</f>
        <v>0</v>
      </c>
      <c r="W24" s="5">
        <f>ROUND('Vendas de Veículos'!W25*(1-'Frota Nacional 2028'!W$21),0)</f>
        <v>0</v>
      </c>
      <c r="X24" s="5">
        <f>ROUND('Vendas de Veículos'!X25*(1-'Frota Nacional 2028'!X$21),0)</f>
        <v>0</v>
      </c>
      <c r="Y24" s="5">
        <f>ROUND('Vendas de Veículos'!Y25*(1-'Frota Nacional 2028'!Y$21),0)</f>
        <v>0</v>
      </c>
      <c r="Z24" s="5">
        <f>ROUND('Vendas de Veículos'!Z25*(1-'Frota Nacional 2028'!Z$21),0)</f>
        <v>0</v>
      </c>
      <c r="AA24" s="5">
        <f>ROUND('Vendas de Veículos'!AA25*(1-'Frota Nacional 2028'!AA$21),0)</f>
        <v>0</v>
      </c>
      <c r="AB24" s="5">
        <f>ROUND('Vendas de Veículos'!AB25*(1-'Frota Nacional 2028'!AB$21),0)</f>
        <v>0</v>
      </c>
      <c r="AC24" s="5">
        <f>ROUND('Vendas de Veículos'!AC25*(1-'Frota Nacional 2028'!AC$21),0)</f>
        <v>0</v>
      </c>
      <c r="AD24" s="5">
        <f>ROUND('Vendas de Veículos'!AD25*(1-'Frota Nacional 2028'!AD$21),0)</f>
        <v>0</v>
      </c>
      <c r="AE24" s="5">
        <f>ROUND('Vendas de Veículos'!AE25*(1-'Frota Nacional 2028'!AE$21),0)</f>
        <v>0</v>
      </c>
      <c r="AF24" s="5">
        <f>ROUND('Vendas de Veículos'!AF25*(1-'Frota Nacional 2028'!AF$21),0)</f>
        <v>0</v>
      </c>
      <c r="AG24" s="5">
        <f>ROUND('Vendas de Veículos'!AG25*(1-'Frota Nacional 2028'!AG$21),0)</f>
        <v>0</v>
      </c>
      <c r="AH24" s="5">
        <f>ROUND('Vendas de Veículos'!AH25*(1-'Frota Nacional 2028'!AH$21),0)</f>
        <v>0</v>
      </c>
      <c r="AI24" s="5">
        <f>ROUND('Vendas de Veículos'!AI25*(1-'Frota Nacional 2028'!AI$21),0)</f>
        <v>0</v>
      </c>
      <c r="AJ24" s="5">
        <f>ROUND('Vendas de Veículos'!AJ25*(1-'Frota Nacional 2028'!AJ$21),0)</f>
        <v>0</v>
      </c>
      <c r="AK24" s="5">
        <f>ROUND('Vendas de Veículos'!AK25*(1-'Frota Nacional 2028'!AK$21),0)</f>
        <v>0</v>
      </c>
      <c r="AL24" s="5">
        <f>ROUND('Vendas de Veículos'!AL25*(1-'Frota Nacional 2028'!AL$21),0)</f>
        <v>0</v>
      </c>
      <c r="AM24" s="5">
        <f>ROUND('Vendas de Veículos'!AM25*(1-'Frota Nacional 2028'!AM$21),0)</f>
        <v>0</v>
      </c>
      <c r="AN24" s="5">
        <f>ROUND('Vendas de Veículos'!AN25*(1-'Frota Nacional 2028'!AN$21),0)</f>
        <v>0</v>
      </c>
      <c r="AO24" s="5">
        <f>ROUND('Vendas de Veículos'!AO25*(1-'Frota Nacional 2028'!AO$21),0)</f>
        <v>0</v>
      </c>
      <c r="AP24" s="5">
        <f>ROUND('Vendas de Veículos'!AP25*(1-'Frota Nacional 2028'!AP$21),0)</f>
        <v>0</v>
      </c>
      <c r="AQ24" s="5">
        <f>ROUND('Vendas de Veículos'!AQ25*(1-'Frota Nacional 2028'!AQ$21),0)</f>
        <v>0</v>
      </c>
      <c r="AR24" s="5">
        <f>ROUND('Vendas de Veículos'!AR25*(1-'Frota Nacional 2028'!AR$21),0)</f>
        <v>0</v>
      </c>
      <c r="AS24" s="5">
        <f>ROUND('Vendas de Veículos'!AS25*(1-'Frota Nacional 2028'!AS$21),0)</f>
        <v>0</v>
      </c>
      <c r="AT24" s="5">
        <f>ROUND('Vendas de Veículos'!AT25*(1-'Frota Nacional 2028'!AT$21),0)</f>
        <v>0</v>
      </c>
      <c r="AU24" s="5">
        <f>ROUND('Vendas de Veículos'!AU25*(1-'Frota Nacional 2028'!AU$21),0)</f>
        <v>0</v>
      </c>
      <c r="AV24" s="5">
        <f>ROUND('Vendas de Veículos'!AV25*(1-'Frota Nacional 2028'!AV$21),0)</f>
        <v>0</v>
      </c>
      <c r="AW24" s="5">
        <f>ROUND('Vendas de Veículos'!AW25*(1-'Frota Nacional 2028'!AW$21),0)</f>
        <v>0</v>
      </c>
      <c r="AX24" s="5">
        <f>ROUND('Vendas de Veículos'!AX25*(1-'Frota Nacional 2028'!AX$21),0)</f>
        <v>0</v>
      </c>
      <c r="AY24" s="5">
        <f>ROUND('Vendas de Veículos'!AY25*(1-'Frota Nacional 2028'!AY$21),0)</f>
        <v>0</v>
      </c>
      <c r="AZ24" s="5">
        <f>ROUND('Vendas de Veículos'!AZ25*(1-'Frota Nacional 2028'!AZ$21),0)</f>
        <v>0</v>
      </c>
      <c r="BA24" s="5">
        <f>ROUND('Vendas de Veículos'!BA25*(1-'Frota Nacional 2028'!BA$21),0)</f>
        <v>0</v>
      </c>
      <c r="BB24" s="5">
        <f>ROUND('Vendas de Veículos'!BB25*(1-'Frota Nacional 2028'!BB$21),0)</f>
        <v>0</v>
      </c>
      <c r="BC24" s="5">
        <f>ROUND('Vendas de Veículos'!BC25*(1-'Frota Nacional 2028'!BC$21),0)</f>
        <v>0</v>
      </c>
      <c r="BD24" s="5">
        <f>ROUND('Vendas de Veículos'!BD25*(1-'Frota Nacional 2028'!BD$21),0)</f>
        <v>0</v>
      </c>
      <c r="BE24" s="5">
        <f>ROUND('Vendas de Veículos'!BE25*(1-'Frota Nacional 2028'!BE$21),0)</f>
        <v>0</v>
      </c>
      <c r="BF24" s="5">
        <f>ROUND('Vendas de Veículos'!BF25*(1-'Frota Nacional 2028'!BF$21),0)</f>
        <v>0</v>
      </c>
      <c r="BG24" s="5">
        <f>ROUND('Vendas de Veículos'!BG25*(1-'Frota Nacional 2028'!BG$21),0)</f>
        <v>0</v>
      </c>
      <c r="BH24" s="5">
        <f>ROUND('Vendas de Veículos'!BH25*(1-'Frota Nacional 2028'!BH$21),0)</f>
        <v>1</v>
      </c>
      <c r="BI24" s="5">
        <f>ROUND('Vendas de Veículos'!BI25*(1-'Frota Nacional 2028'!BI$21),0)</f>
        <v>0</v>
      </c>
      <c r="BJ24" s="5">
        <f>ROUND('Vendas de Veículos'!BJ25*(1-'Frota Nacional 2028'!BJ$21),0)</f>
        <v>0</v>
      </c>
      <c r="BK24" s="5">
        <f>ROUND('Vendas de Veículos'!BK25*(1-'Frota Nacional 2028'!BK$21),0)</f>
        <v>1</v>
      </c>
      <c r="BL24" s="5">
        <f>ROUND('Vendas de Veículos'!BL25*(1-'Frota Nacional 2028'!BL$21),0)</f>
        <v>0</v>
      </c>
      <c r="BM24" s="5">
        <f>ROUND('Vendas de Veículos'!BM25*(1-'Frota Nacional 2028'!BM$21),0)</f>
        <v>3</v>
      </c>
      <c r="BN24" s="5">
        <f>ROUND('Vendas de Veículos'!BN25*(1-'Frota Nacional 2028'!BN$21),0)</f>
        <v>28</v>
      </c>
      <c r="BO24" s="5">
        <f>ROUND('Vendas de Veículos'!BO25*(1-'Frota Nacional 2028'!BO$21),0)</f>
        <v>23</v>
      </c>
      <c r="BP24" s="5">
        <f>ROUND('Vendas de Veículos'!BP25*(1-'Frota Nacional 2028'!BP$21),0)</f>
        <v>289</v>
      </c>
      <c r="BQ24" s="5">
        <f>ROUND('Vendas de Veículos'!BQ25*(1-'Frota Nacional 2028'!BQ$21),0)</f>
        <v>708</v>
      </c>
      <c r="BR24" s="5">
        <f>ROUND('Vendas de Veículos'!BR25*(1-'Frota Nacional 2028'!BR$21),0)</f>
        <v>685</v>
      </c>
      <c r="BS24" s="5">
        <f>ROUND('Vendas de Veículos'!BS25*(1-'Frota Nacional 2028'!BS$21),0)</f>
        <v>967</v>
      </c>
      <c r="BT24" s="5">
        <f>ROUND('Vendas de Veículos'!BT25*(1-'Frota Nacional 2028'!BT$21),0)</f>
        <v>1254</v>
      </c>
      <c r="BU24" s="5">
        <f>ROUND('Vendas de Veículos'!BU25*(1-'Frota Nacional 2028'!BU$21),0)</f>
        <v>1543</v>
      </c>
      <c r="BV24" s="5">
        <f>ROUND('Vendas de Veículos'!BV25*(1-'Frota Nacional 2028'!BV$21),0)</f>
        <v>1979</v>
      </c>
      <c r="BW24" s="5">
        <f>ROUND('Vendas de Veículos'!BW25*(1-'Frota Nacional 2028'!BW$21),0)</f>
        <v>2424</v>
      </c>
    </row>
    <row r="25" spans="2:75" x14ac:dyDescent="0.35">
      <c r="B25" s="14" t="s">
        <v>20</v>
      </c>
      <c r="C25" s="14" t="s">
        <v>21</v>
      </c>
      <c r="D25" s="5">
        <f>ROUND('Vendas de Veículos'!D26*(1-'Frota Nacional 2028'!D$21),0)</f>
        <v>0</v>
      </c>
      <c r="E25" s="5">
        <f>ROUND('Vendas de Veículos'!E26*(1-'Frota Nacional 2028'!E$21),0)</f>
        <v>0</v>
      </c>
      <c r="F25" s="5">
        <f>ROUND('Vendas de Veículos'!F26*(1-'Frota Nacional 2028'!F$21),0)</f>
        <v>0</v>
      </c>
      <c r="G25" s="5">
        <f>ROUND('Vendas de Veículos'!G26*(1-'Frota Nacional 2028'!G$21),0)</f>
        <v>0</v>
      </c>
      <c r="H25" s="5">
        <f>ROUND('Vendas de Veículos'!H26*(1-'Frota Nacional 2028'!H$21),0)</f>
        <v>0</v>
      </c>
      <c r="I25" s="5">
        <f>ROUND('Vendas de Veículos'!I26*(1-'Frota Nacional 2028'!I$21),0)</f>
        <v>0</v>
      </c>
      <c r="J25" s="5">
        <f>ROUND('Vendas de Veículos'!J26*(1-'Frota Nacional 2028'!J$21),0)</f>
        <v>0</v>
      </c>
      <c r="K25" s="5">
        <f>ROUND('Vendas de Veículos'!K26*(1-'Frota Nacional 2028'!K$21),0)</f>
        <v>0</v>
      </c>
      <c r="L25" s="5">
        <f>ROUND('Vendas de Veículos'!L26*(1-'Frota Nacional 2028'!L$21),0)</f>
        <v>0</v>
      </c>
      <c r="M25" s="5">
        <f>ROUND('Vendas de Veículos'!M26*(1-'Frota Nacional 2028'!M$21),0)</f>
        <v>0</v>
      </c>
      <c r="N25" s="5">
        <f>ROUND('Vendas de Veículos'!N26*(1-'Frota Nacional 2028'!N$21),0)</f>
        <v>0</v>
      </c>
      <c r="O25" s="5">
        <f>ROUND('Vendas de Veículos'!O26*(1-'Frota Nacional 2028'!O$21),0)</f>
        <v>0</v>
      </c>
      <c r="P25" s="5">
        <f>ROUND('Vendas de Veículos'!P26*(1-'Frota Nacional 2028'!P$21),0)</f>
        <v>0</v>
      </c>
      <c r="Q25" s="5">
        <f>ROUND('Vendas de Veículos'!Q26*(1-'Frota Nacional 2028'!Q$21),0)</f>
        <v>0</v>
      </c>
      <c r="R25" s="5">
        <f>ROUND('Vendas de Veículos'!R26*(1-'Frota Nacional 2028'!R$21),0)</f>
        <v>0</v>
      </c>
      <c r="S25" s="5">
        <f>ROUND('Vendas de Veículos'!S26*(1-'Frota Nacional 2028'!S$21),0)</f>
        <v>0</v>
      </c>
      <c r="T25" s="5">
        <f>ROUND('Vendas de Veículos'!T26*(1-'Frota Nacional 2028'!T$21),0)</f>
        <v>0</v>
      </c>
      <c r="U25" s="5">
        <f>ROUND('Vendas de Veículos'!U26*(1-'Frota Nacional 2028'!U$21),0)</f>
        <v>0</v>
      </c>
      <c r="V25" s="5">
        <f>ROUND('Vendas de Veículos'!V26*(1-'Frota Nacional 2028'!V$21),0)</f>
        <v>0</v>
      </c>
      <c r="W25" s="5">
        <f>ROUND('Vendas de Veículos'!W26*(1-'Frota Nacional 2028'!W$21),0)</f>
        <v>0</v>
      </c>
      <c r="X25" s="5">
        <f>ROUND('Vendas de Veículos'!X26*(1-'Frota Nacional 2028'!X$21),0)</f>
        <v>0</v>
      </c>
      <c r="Y25" s="5">
        <f>ROUND('Vendas de Veículos'!Y26*(1-'Frota Nacional 2028'!Y$21),0)</f>
        <v>0</v>
      </c>
      <c r="Z25" s="5">
        <f>ROUND('Vendas de Veículos'!Z26*(1-'Frota Nacional 2028'!Z$21),0)</f>
        <v>0</v>
      </c>
      <c r="AA25" s="5">
        <f>ROUND('Vendas de Veículos'!AA26*(1-'Frota Nacional 2028'!AA$21),0)</f>
        <v>0</v>
      </c>
      <c r="AB25" s="5">
        <f>ROUND('Vendas de Veículos'!AB26*(1-'Frota Nacional 2028'!AB$21),0)</f>
        <v>0</v>
      </c>
      <c r="AC25" s="5">
        <f>ROUND('Vendas de Veículos'!AC26*(1-'Frota Nacional 2028'!AC$21),0)</f>
        <v>0</v>
      </c>
      <c r="AD25" s="5">
        <f>ROUND('Vendas de Veículos'!AD26*(1-'Frota Nacional 2028'!AD$21),0)</f>
        <v>0</v>
      </c>
      <c r="AE25" s="5">
        <f>ROUND('Vendas de Veículos'!AE26*(1-'Frota Nacional 2028'!AE$21),0)</f>
        <v>0</v>
      </c>
      <c r="AF25" s="5">
        <f>ROUND('Vendas de Veículos'!AF26*(1-'Frota Nacional 2028'!AF$21),0)</f>
        <v>0</v>
      </c>
      <c r="AG25" s="5">
        <f>ROUND('Vendas de Veículos'!AG26*(1-'Frota Nacional 2028'!AG$21),0)</f>
        <v>0</v>
      </c>
      <c r="AH25" s="5">
        <f>ROUND('Vendas de Veículos'!AH26*(1-'Frota Nacional 2028'!AH$21),0)</f>
        <v>0</v>
      </c>
      <c r="AI25" s="5">
        <f>ROUND('Vendas de Veículos'!AI26*(1-'Frota Nacional 2028'!AI$21),0)</f>
        <v>0</v>
      </c>
      <c r="AJ25" s="5">
        <f>ROUND('Vendas de Veículos'!AJ26*(1-'Frota Nacional 2028'!AJ$21),0)</f>
        <v>0</v>
      </c>
      <c r="AK25" s="5">
        <f>ROUND('Vendas de Veículos'!AK26*(1-'Frota Nacional 2028'!AK$21),0)</f>
        <v>0</v>
      </c>
      <c r="AL25" s="5">
        <f>ROUND('Vendas de Veículos'!AL26*(1-'Frota Nacional 2028'!AL$21),0)</f>
        <v>0</v>
      </c>
      <c r="AM25" s="5">
        <f>ROUND('Vendas de Veículos'!AM26*(1-'Frota Nacional 2028'!AM$21),0)</f>
        <v>0</v>
      </c>
      <c r="AN25" s="5">
        <f>ROUND('Vendas de Veículos'!AN26*(1-'Frota Nacional 2028'!AN$21),0)</f>
        <v>0</v>
      </c>
      <c r="AO25" s="5">
        <f>ROUND('Vendas de Veículos'!AO26*(1-'Frota Nacional 2028'!AO$21),0)</f>
        <v>0</v>
      </c>
      <c r="AP25" s="5">
        <f>ROUND('Vendas de Veículos'!AP26*(1-'Frota Nacional 2028'!AP$21),0)</f>
        <v>0</v>
      </c>
      <c r="AQ25" s="5">
        <f>ROUND('Vendas de Veículos'!AQ26*(1-'Frota Nacional 2028'!AQ$21),0)</f>
        <v>0</v>
      </c>
      <c r="AR25" s="5">
        <f>ROUND('Vendas de Veículos'!AR26*(1-'Frota Nacional 2028'!AR$21),0)</f>
        <v>0</v>
      </c>
      <c r="AS25" s="5">
        <f>ROUND('Vendas de Veículos'!AS26*(1-'Frota Nacional 2028'!AS$21),0)</f>
        <v>0</v>
      </c>
      <c r="AT25" s="5">
        <f>ROUND('Vendas de Veículos'!AT26*(1-'Frota Nacional 2028'!AT$21),0)</f>
        <v>0</v>
      </c>
      <c r="AU25" s="5">
        <f>ROUND('Vendas de Veículos'!AU26*(1-'Frota Nacional 2028'!AU$21),0)</f>
        <v>0</v>
      </c>
      <c r="AV25" s="5">
        <f>ROUND('Vendas de Veículos'!AV26*(1-'Frota Nacional 2028'!AV$21),0)</f>
        <v>0</v>
      </c>
      <c r="AW25" s="5">
        <f>ROUND('Vendas de Veículos'!AW26*(1-'Frota Nacional 2028'!AW$21),0)</f>
        <v>0</v>
      </c>
      <c r="AX25" s="5">
        <f>ROUND('Vendas de Veículos'!AX26*(1-'Frota Nacional 2028'!AX$21),0)</f>
        <v>0</v>
      </c>
      <c r="AY25" s="5">
        <f>ROUND('Vendas de Veículos'!AY26*(1-'Frota Nacional 2028'!AY$21),0)</f>
        <v>0</v>
      </c>
      <c r="AZ25" s="5">
        <f>ROUND('Vendas de Veículos'!AZ26*(1-'Frota Nacional 2028'!AZ$21),0)</f>
        <v>0</v>
      </c>
      <c r="BA25" s="5">
        <f>ROUND('Vendas de Veículos'!BA26*(1-'Frota Nacional 2028'!BA$21),0)</f>
        <v>1</v>
      </c>
      <c r="BB25" s="5">
        <f>ROUND('Vendas de Veículos'!BB26*(1-'Frota Nacional 2028'!BB$21),0)</f>
        <v>0</v>
      </c>
      <c r="BC25" s="5">
        <f>ROUND('Vendas de Veículos'!BC26*(1-'Frota Nacional 2028'!BC$21),0)</f>
        <v>0</v>
      </c>
      <c r="BD25" s="5">
        <f>ROUND('Vendas de Veículos'!BD26*(1-'Frota Nacional 2028'!BD$21),0)</f>
        <v>5</v>
      </c>
      <c r="BE25" s="5">
        <f>ROUND('Vendas de Veículos'!BE26*(1-'Frota Nacional 2028'!BE$21),0)</f>
        <v>4</v>
      </c>
      <c r="BF25" s="5">
        <f>ROUND('Vendas de Veículos'!BF26*(1-'Frota Nacional 2028'!BF$21),0)</f>
        <v>6</v>
      </c>
      <c r="BG25" s="5">
        <f>ROUND('Vendas de Veículos'!BG26*(1-'Frota Nacional 2028'!BG$21),0)</f>
        <v>2</v>
      </c>
      <c r="BH25" s="5">
        <f>ROUND('Vendas de Veículos'!BH26*(1-'Frota Nacional 2028'!BH$21),0)</f>
        <v>3</v>
      </c>
      <c r="BI25" s="5">
        <f>ROUND('Vendas de Veículos'!BI26*(1-'Frota Nacional 2028'!BI$21),0)</f>
        <v>4</v>
      </c>
      <c r="BJ25" s="5">
        <f>ROUND('Vendas de Veículos'!BJ26*(1-'Frota Nacional 2028'!BJ$21),0)</f>
        <v>1</v>
      </c>
      <c r="BK25" s="5">
        <f>ROUND('Vendas de Veículos'!BK26*(1-'Frota Nacional 2028'!BK$21),0)</f>
        <v>0</v>
      </c>
      <c r="BL25" s="5">
        <f>ROUND('Vendas de Veículos'!BL26*(1-'Frota Nacional 2028'!BL$21),0)</f>
        <v>0</v>
      </c>
      <c r="BM25" s="5">
        <f>ROUND('Vendas de Veículos'!BM26*(1-'Frota Nacional 2028'!BM$21),0)</f>
        <v>1</v>
      </c>
      <c r="BN25" s="5">
        <f>ROUND('Vendas de Veículos'!BN26*(1-'Frota Nacional 2028'!BN$21),0)</f>
        <v>10</v>
      </c>
      <c r="BO25" s="5">
        <f>ROUND('Vendas de Veículos'!BO26*(1-'Frota Nacional 2028'!BO$21),0)</f>
        <v>44</v>
      </c>
      <c r="BP25" s="5">
        <f>ROUND('Vendas de Veículos'!BP26*(1-'Frota Nacional 2028'!BP$21),0)</f>
        <v>92</v>
      </c>
      <c r="BQ25" s="5">
        <f>ROUND('Vendas de Veículos'!BQ26*(1-'Frota Nacional 2028'!BQ$21),0)</f>
        <v>353</v>
      </c>
      <c r="BR25" s="5">
        <f>ROUND('Vendas de Veículos'!BR26*(1-'Frota Nacional 2028'!BR$21),0)</f>
        <v>417</v>
      </c>
      <c r="BS25" s="5">
        <f>ROUND('Vendas de Veículos'!BS26*(1-'Frota Nacional 2028'!BS$21),0)</f>
        <v>490</v>
      </c>
      <c r="BT25" s="5">
        <f>ROUND('Vendas de Veículos'!BT26*(1-'Frota Nacional 2028'!BT$21),0)</f>
        <v>578</v>
      </c>
      <c r="BU25" s="5">
        <f>ROUND('Vendas de Veículos'!BU26*(1-'Frota Nacional 2028'!BU$21),0)</f>
        <v>680</v>
      </c>
      <c r="BV25" s="5">
        <f>ROUND('Vendas de Veículos'!BV26*(1-'Frota Nacional 2028'!BV$21),0)</f>
        <v>801</v>
      </c>
      <c r="BW25" s="5">
        <f>ROUND('Vendas de Veículos'!BW26*(1-'Frota Nacional 2028'!BW$21),0)</f>
        <v>942</v>
      </c>
    </row>
    <row r="26" spans="2:75" x14ac:dyDescent="0.35">
      <c r="B26" s="14" t="s">
        <v>20</v>
      </c>
      <c r="C26" s="14" t="s">
        <v>19</v>
      </c>
      <c r="D26" s="5">
        <f>ROUND('Vendas de Veículos'!D27*(1-'Frota Nacional 2028'!D$21),0)</f>
        <v>110</v>
      </c>
      <c r="E26" s="5">
        <f>ROUND('Vendas de Veículos'!E27*(1-'Frota Nacional 2028'!E$21),0)</f>
        <v>168</v>
      </c>
      <c r="F26" s="5">
        <f>ROUND('Vendas de Veículos'!F27*(1-'Frota Nacional 2028'!F$21),0)</f>
        <v>2</v>
      </c>
      <c r="G26" s="5">
        <f>ROUND('Vendas de Veículos'!G27*(1-'Frota Nacional 2028'!G$21),0)</f>
        <v>173</v>
      </c>
      <c r="H26" s="5">
        <f>ROUND('Vendas de Veículos'!H27*(1-'Frota Nacional 2028'!H$21),0)</f>
        <v>111</v>
      </c>
      <c r="I26" s="5">
        <f>ROUND('Vendas de Veículos'!I27*(1-'Frota Nacional 2028'!I$21),0)</f>
        <v>157</v>
      </c>
      <c r="J26" s="5">
        <f>ROUND('Vendas de Veículos'!J27*(1-'Frota Nacional 2028'!J$21),0)</f>
        <v>139</v>
      </c>
      <c r="K26" s="5">
        <f>ROUND('Vendas de Veículos'!K27*(1-'Frota Nacional 2028'!K$21),0)</f>
        <v>139</v>
      </c>
      <c r="L26" s="5">
        <f>ROUND('Vendas de Veículos'!L27*(1-'Frota Nacional 2028'!L$21),0)</f>
        <v>188</v>
      </c>
      <c r="M26" s="5">
        <f>ROUND('Vendas de Veículos'!M27*(1-'Frota Nacional 2028'!M$21),0)</f>
        <v>314</v>
      </c>
      <c r="N26" s="5">
        <f>ROUND('Vendas de Veículos'!N27*(1-'Frota Nacional 2028'!N$21),0)</f>
        <v>332</v>
      </c>
      <c r="O26" s="5">
        <f>ROUND('Vendas de Veículos'!O27*(1-'Frota Nacional 2028'!O$21),0)</f>
        <v>545</v>
      </c>
      <c r="P26" s="5">
        <f>ROUND('Vendas de Veículos'!P27*(1-'Frota Nacional 2028'!P$21),0)</f>
        <v>667</v>
      </c>
      <c r="Q26" s="5">
        <f>ROUND('Vendas de Veículos'!Q27*(1-'Frota Nacional 2028'!Q$21),0)</f>
        <v>9</v>
      </c>
      <c r="R26" s="5">
        <f>ROUND('Vendas de Veículos'!R27*(1-'Frota Nacional 2028'!R$21),0)</f>
        <v>1027</v>
      </c>
      <c r="S26" s="5">
        <f>ROUND('Vendas de Veículos'!S27*(1-'Frota Nacional 2028'!S$21),0)</f>
        <v>1567</v>
      </c>
      <c r="T26" s="5">
        <f>ROUND('Vendas de Veículos'!T27*(1-'Frota Nacional 2028'!T$21),0)</f>
        <v>219</v>
      </c>
      <c r="U26" s="5">
        <f>ROUND('Vendas de Veículos'!U27*(1-'Frota Nacional 2028'!U$21),0)</f>
        <v>2579</v>
      </c>
      <c r="V26" s="5">
        <f>ROUND('Vendas de Veículos'!V27*(1-'Frota Nacional 2028'!V$21),0)</f>
        <v>3583</v>
      </c>
      <c r="W26" s="5">
        <f>ROUND('Vendas de Veículos'!W27*(1-'Frota Nacional 2028'!W$21),0)</f>
        <v>4872</v>
      </c>
      <c r="X26" s="5">
        <f>ROUND('Vendas de Veículos'!X27*(1-'Frota Nacional 2028'!X$21),0)</f>
        <v>7031</v>
      </c>
      <c r="Y26" s="5">
        <f>ROUND('Vendas de Veículos'!Y27*(1-'Frota Nacional 2028'!Y$21),0)</f>
        <v>6797</v>
      </c>
      <c r="Z26" s="5">
        <f>ROUND('Vendas de Veículos'!Z27*(1-'Frota Nacional 2028'!Z$21),0)</f>
        <v>7326</v>
      </c>
      <c r="AA26" s="5">
        <f>ROUND('Vendas de Veículos'!AA27*(1-'Frota Nacional 2028'!AA$21),0)</f>
        <v>837</v>
      </c>
      <c r="AB26" s="5">
        <f>ROUND('Vendas de Veículos'!AB27*(1-'Frota Nacional 2028'!AB$21),0)</f>
        <v>6142</v>
      </c>
      <c r="AC26" s="5">
        <f>ROUND('Vendas de Veículos'!AC27*(1-'Frota Nacional 2028'!AC$21),0)</f>
        <v>4904</v>
      </c>
      <c r="AD26" s="5">
        <f>ROUND('Vendas de Veículos'!AD27*(1-'Frota Nacional 2028'!AD$21),0)</f>
        <v>4286</v>
      </c>
      <c r="AE26" s="5">
        <f>ROUND('Vendas de Veículos'!AE27*(1-'Frota Nacional 2028'!AE$21),0)</f>
        <v>5794</v>
      </c>
      <c r="AF26" s="5">
        <f>ROUND('Vendas de Veículos'!AF27*(1-'Frota Nacional 2028'!AF$21),0)</f>
        <v>8418</v>
      </c>
      <c r="AG26" s="5">
        <f>ROUND('Vendas de Veículos'!AG27*(1-'Frota Nacional 2028'!AG$21),0)</f>
        <v>11943</v>
      </c>
      <c r="AH26" s="5">
        <f>ROUND('Vendas de Veículos'!AH27*(1-'Frota Nacional 2028'!AH$21),0)</f>
        <v>10293</v>
      </c>
      <c r="AI26" s="5">
        <f>ROUND('Vendas de Veículos'!AI27*(1-'Frota Nacional 2028'!AI$21),0)</f>
        <v>10953</v>
      </c>
      <c r="AJ26" s="5">
        <f>ROUND('Vendas de Veículos'!AJ27*(1-'Frota Nacional 2028'!AJ$21),0)</f>
        <v>10413</v>
      </c>
      <c r="AK26" s="5">
        <f>ROUND('Vendas de Veículos'!AK27*(1-'Frota Nacional 2028'!AK$21),0)</f>
        <v>9655</v>
      </c>
      <c r="AL26" s="5">
        <f>ROUND('Vendas de Veículos'!AL27*(1-'Frota Nacional 2028'!AL$21),0)</f>
        <v>10477</v>
      </c>
      <c r="AM26" s="5">
        <f>ROUND('Vendas de Veículos'!AM27*(1-'Frota Nacional 2028'!AM$21),0)</f>
        <v>7006</v>
      </c>
      <c r="AN26" s="5">
        <f>ROUND('Vendas de Veículos'!AN27*(1-'Frota Nacional 2028'!AN$21),0)</f>
        <v>11314</v>
      </c>
      <c r="AO26" s="5">
        <f>ROUND('Vendas de Veículos'!AO27*(1-'Frota Nacional 2028'!AO$21),0)</f>
        <v>16646</v>
      </c>
      <c r="AP26" s="5">
        <f>ROUND('Vendas de Veículos'!AP27*(1-'Frota Nacional 2028'!AP$21),0)</f>
        <v>20099</v>
      </c>
      <c r="AQ26" s="5">
        <f>ROUND('Vendas de Veículos'!AQ27*(1-'Frota Nacional 2028'!AQ$21),0)</f>
        <v>15493</v>
      </c>
      <c r="AR26" s="5">
        <f>ROUND('Vendas de Veículos'!AR27*(1-'Frota Nacional 2028'!AR$21),0)</f>
        <v>21666</v>
      </c>
      <c r="AS26" s="5">
        <f>ROUND('Vendas de Veículos'!AS27*(1-'Frota Nacional 2028'!AS$21),0)</f>
        <v>22287</v>
      </c>
      <c r="AT26" s="5">
        <f>ROUND('Vendas de Veículos'!AT27*(1-'Frota Nacional 2028'!AT$21),0)</f>
        <v>22873</v>
      </c>
      <c r="AU26" s="5">
        <f>ROUND('Vendas de Veículos'!AU27*(1-'Frota Nacional 2028'!AU$21),0)</f>
        <v>33276</v>
      </c>
      <c r="AV26" s="5">
        <f>ROUND('Vendas de Veículos'!AV27*(1-'Frota Nacional 2028'!AV$21),0)</f>
        <v>37694</v>
      </c>
      <c r="AW26" s="5">
        <f>ROUND('Vendas de Veículos'!AW27*(1-'Frota Nacional 2028'!AW$21),0)</f>
        <v>36209</v>
      </c>
      <c r="AX26" s="5">
        <f>ROUND('Vendas de Veículos'!AX27*(1-'Frota Nacional 2028'!AX$21),0)</f>
        <v>39315</v>
      </c>
      <c r="AY26" s="5">
        <f>ROUND('Vendas de Veículos'!AY27*(1-'Frota Nacional 2028'!AY$21),0)</f>
        <v>52300</v>
      </c>
      <c r="AZ26" s="5">
        <f>ROUND('Vendas de Veículos'!AZ27*(1-'Frota Nacional 2028'!AZ$21),0)</f>
        <v>51152</v>
      </c>
      <c r="BA26" s="5">
        <f>ROUND('Vendas de Veículos'!BA27*(1-'Frota Nacional 2028'!BA$21),0)</f>
        <v>5137</v>
      </c>
      <c r="BB26" s="5">
        <f>ROUND('Vendas de Veículos'!BB27*(1-'Frota Nacional 2028'!BB$21),0)</f>
        <v>69875</v>
      </c>
      <c r="BC26" s="5">
        <f>ROUND('Vendas de Veículos'!BC27*(1-'Frota Nacional 2028'!BC$21),0)</f>
        <v>90581</v>
      </c>
      <c r="BD26" s="5">
        <f>ROUND('Vendas de Veículos'!BD27*(1-'Frota Nacional 2028'!BD$21),0)</f>
        <v>84746</v>
      </c>
      <c r="BE26" s="5">
        <f>ROUND('Vendas de Veículos'!BE27*(1-'Frota Nacional 2028'!BE$21),0)</f>
        <v>126370</v>
      </c>
      <c r="BF26" s="5">
        <f>ROUND('Vendas de Veículos'!BF27*(1-'Frota Nacional 2028'!BF$21),0)</f>
        <v>143368</v>
      </c>
      <c r="BG26" s="5">
        <f>ROUND('Vendas de Veículos'!BG27*(1-'Frota Nacional 2028'!BG$21),0)</f>
        <v>119068</v>
      </c>
      <c r="BH26" s="5">
        <f>ROUND('Vendas de Veículos'!BH27*(1-'Frota Nacional 2028'!BH$21),0)</f>
        <v>135963</v>
      </c>
      <c r="BI26" s="5">
        <f>ROUND('Vendas de Veículos'!BI27*(1-'Frota Nacional 2028'!BI$21),0)</f>
        <v>123533</v>
      </c>
      <c r="BJ26" s="5">
        <f>ROUND('Vendas de Veículos'!BJ27*(1-'Frota Nacional 2028'!BJ$21),0)</f>
        <v>65969</v>
      </c>
      <c r="BK26" s="5">
        <f>ROUND('Vendas de Veículos'!BK27*(1-'Frota Nacional 2028'!BK$21),0)</f>
        <v>47401</v>
      </c>
      <c r="BL26" s="5">
        <f>ROUND('Vendas de Veículos'!BL27*(1-'Frota Nacional 2028'!BL$21),0)</f>
        <v>49442</v>
      </c>
      <c r="BM26" s="5">
        <f>ROUND('Vendas de Veículos'!BM27*(1-'Frota Nacional 2028'!BM$21),0)</f>
        <v>73242</v>
      </c>
      <c r="BN26" s="5">
        <f>ROUND('Vendas de Veículos'!BN27*(1-'Frota Nacional 2028'!BN$21),0)</f>
        <v>98599</v>
      </c>
      <c r="BO26" s="5">
        <f>ROUND('Vendas de Veículos'!BO27*(1-'Frota Nacional 2028'!BO$21),0)</f>
        <v>87919</v>
      </c>
      <c r="BP26" s="5">
        <f>ROUND('Vendas de Veículos'!BP27*(1-'Frota Nacional 2028'!BP$21),0)</f>
        <v>126627</v>
      </c>
      <c r="BQ26" s="5">
        <f>ROUND('Vendas de Veículos'!BQ27*(1-'Frota Nacional 2028'!BQ$21),0)</f>
        <v>124461</v>
      </c>
      <c r="BR26" s="5">
        <f>ROUND('Vendas de Veículos'!BR27*(1-'Frota Nacional 2028'!BR$21),0)</f>
        <v>125493</v>
      </c>
      <c r="BS26" s="5">
        <f>ROUND('Vendas de Veículos'!BS27*(1-'Frota Nacional 2028'!BS$21),0)</f>
        <v>126066</v>
      </c>
      <c r="BT26" s="5">
        <f>ROUND('Vendas de Veículos'!BT27*(1-'Frota Nacional 2028'!BT$21),0)</f>
        <v>126531</v>
      </c>
      <c r="BU26" s="5">
        <f>ROUND('Vendas de Veículos'!BU27*(1-'Frota Nacional 2028'!BU$21),0)</f>
        <v>126916</v>
      </c>
      <c r="BV26" s="5">
        <f>ROUND('Vendas de Veículos'!BV27*(1-'Frota Nacional 2028'!BV$21),0)</f>
        <v>127098</v>
      </c>
      <c r="BW26" s="5">
        <f>ROUND('Vendas de Veículos'!BW27*(1-'Frota Nacional 2028'!BW$21),0)</f>
        <v>127225</v>
      </c>
    </row>
    <row r="27" spans="2:75" x14ac:dyDescent="0.35">
      <c r="B27" s="15" t="s">
        <v>22</v>
      </c>
      <c r="C27" s="15" t="s">
        <v>10</v>
      </c>
      <c r="D27" s="10">
        <f>ROUND('Vendas de Veículos'!D29*(1-'Frota Nacional 2028'!D$21),0)</f>
        <v>0</v>
      </c>
      <c r="E27" s="10">
        <f>ROUND('Vendas de Veículos'!E29*(1-'Frota Nacional 2028'!E$21),0)</f>
        <v>0</v>
      </c>
      <c r="F27" s="10">
        <f>ROUND('Vendas de Veículos'!F29*(1-'Frota Nacional 2028'!F$21),0)</f>
        <v>5</v>
      </c>
      <c r="G27" s="10">
        <f>ROUND('Vendas de Veículos'!G29*(1-'Frota Nacional 2028'!G$21),0)</f>
        <v>9</v>
      </c>
      <c r="H27" s="10">
        <f>ROUND('Vendas de Veículos'!H29*(1-'Frota Nacional 2028'!H$21),0)</f>
        <v>4</v>
      </c>
      <c r="I27" s="10">
        <f>ROUND('Vendas de Veículos'!I29*(1-'Frota Nacional 2028'!I$21),0)</f>
        <v>3</v>
      </c>
      <c r="J27" s="10">
        <f>ROUND('Vendas de Veículos'!J29*(1-'Frota Nacional 2028'!J$21),0)</f>
        <v>3</v>
      </c>
      <c r="K27" s="10">
        <f>ROUND('Vendas de Veículos'!K29*(1-'Frota Nacional 2028'!K$21),0)</f>
        <v>2</v>
      </c>
      <c r="L27" s="10">
        <f>ROUND('Vendas de Veículos'!L29*(1-'Frota Nacional 2028'!L$21),0)</f>
        <v>1</v>
      </c>
      <c r="M27" s="10">
        <f>ROUND('Vendas de Veículos'!M29*(1-'Frota Nacional 2028'!M$21),0)</f>
        <v>1</v>
      </c>
      <c r="N27" s="10">
        <f>ROUND('Vendas de Veículos'!N29*(1-'Frota Nacional 2028'!N$21),0)</f>
        <v>1</v>
      </c>
      <c r="O27" s="10">
        <f>ROUND('Vendas de Veículos'!O29*(1-'Frota Nacional 2028'!O$21),0)</f>
        <v>0</v>
      </c>
      <c r="P27" s="10">
        <f>ROUND('Vendas de Veículos'!P29*(1-'Frota Nacional 2028'!P$21),0)</f>
        <v>0</v>
      </c>
      <c r="Q27" s="10">
        <f>ROUND('Vendas de Veículos'!Q29*(1-'Frota Nacional 2028'!Q$21),0)</f>
        <v>1</v>
      </c>
      <c r="R27" s="10">
        <f>ROUND('Vendas de Veículos'!R29*(1-'Frota Nacional 2028'!R$21),0)</f>
        <v>2</v>
      </c>
      <c r="S27" s="10">
        <f>ROUND('Vendas de Veículos'!S29*(1-'Frota Nacional 2028'!S$21),0)</f>
        <v>1</v>
      </c>
      <c r="T27" s="10">
        <f>ROUND('Vendas de Veículos'!T29*(1-'Frota Nacional 2028'!T$21),0)</f>
        <v>4</v>
      </c>
      <c r="U27" s="10">
        <f>ROUND('Vendas de Veículos'!U29*(1-'Frota Nacional 2028'!U$21),0)</f>
        <v>6</v>
      </c>
      <c r="V27" s="10">
        <f>ROUND('Vendas de Veículos'!V29*(1-'Frota Nacional 2028'!V$21),0)</f>
        <v>10</v>
      </c>
      <c r="W27" s="10">
        <f>ROUND('Vendas de Veículos'!W29*(1-'Frota Nacional 2028'!W$21),0)</f>
        <v>1</v>
      </c>
      <c r="X27" s="10">
        <f>ROUND('Vendas de Veículos'!X29*(1-'Frota Nacional 2028'!X$21),0)</f>
        <v>2</v>
      </c>
      <c r="Y27" s="10">
        <f>ROUND('Vendas de Veículos'!Y29*(1-'Frota Nacional 2028'!Y$21),0)</f>
        <v>0</v>
      </c>
      <c r="Z27" s="10">
        <f>ROUND('Vendas de Veículos'!Z29*(1-'Frota Nacional 2028'!Z$21),0)</f>
        <v>0</v>
      </c>
      <c r="AA27" s="10">
        <f>ROUND('Vendas de Veículos'!AA29*(1-'Frota Nacional 2028'!AA$21),0)</f>
        <v>0</v>
      </c>
      <c r="AB27" s="10">
        <f>ROUND('Vendas de Veículos'!AB29*(1-'Frota Nacional 2028'!AB$21),0)</f>
        <v>0</v>
      </c>
      <c r="AC27" s="10">
        <f>ROUND('Vendas de Veículos'!AC29*(1-'Frota Nacional 2028'!AC$21),0)</f>
        <v>0</v>
      </c>
      <c r="AD27" s="10">
        <f>ROUND('Vendas de Veículos'!AD29*(1-'Frota Nacional 2028'!AD$21),0)</f>
        <v>0</v>
      </c>
      <c r="AE27" s="10">
        <f>ROUND('Vendas de Veículos'!AE29*(1-'Frota Nacional 2028'!AE$21),0)</f>
        <v>0</v>
      </c>
      <c r="AF27" s="10">
        <f>ROUND('Vendas de Veículos'!AF29*(1-'Frota Nacional 2028'!AF$21),0)</f>
        <v>0</v>
      </c>
      <c r="AG27" s="10">
        <f>ROUND('Vendas de Veículos'!AG29*(1-'Frota Nacional 2028'!AG$21),0)</f>
        <v>0</v>
      </c>
      <c r="AH27" s="10">
        <f>ROUND('Vendas de Veículos'!AH29*(1-'Frota Nacional 2028'!AH$21),0)</f>
        <v>0</v>
      </c>
      <c r="AI27" s="10">
        <f>ROUND('Vendas de Veículos'!AI29*(1-'Frota Nacional 2028'!AI$21),0)</f>
        <v>0</v>
      </c>
      <c r="AJ27" s="10">
        <f>ROUND('Vendas de Veículos'!AJ29*(1-'Frota Nacional 2028'!AJ$21),0)</f>
        <v>0</v>
      </c>
      <c r="AK27" s="10">
        <f>ROUND('Vendas de Veículos'!AK29*(1-'Frota Nacional 2028'!AK$21),0)</f>
        <v>0</v>
      </c>
      <c r="AL27" s="10">
        <f>ROUND('Vendas de Veículos'!AL29*(1-'Frota Nacional 2028'!AL$21),0)</f>
        <v>0</v>
      </c>
      <c r="AM27" s="10">
        <f>ROUND('Vendas de Veículos'!AM29*(1-'Frota Nacional 2028'!AM$21),0)</f>
        <v>0</v>
      </c>
      <c r="AN27" s="10">
        <f>ROUND('Vendas de Veículos'!AN29*(1-'Frota Nacional 2028'!AN$21),0)</f>
        <v>0</v>
      </c>
      <c r="AO27" s="10">
        <f>ROUND('Vendas de Veículos'!AO29*(1-'Frota Nacional 2028'!AO$21),0)</f>
        <v>0</v>
      </c>
      <c r="AP27" s="10">
        <f>ROUND('Vendas de Veículos'!AP29*(1-'Frota Nacional 2028'!AP$21),0)</f>
        <v>0</v>
      </c>
      <c r="AQ27" s="10">
        <f>ROUND('Vendas de Veículos'!AQ29*(1-'Frota Nacional 2028'!AQ$21),0)</f>
        <v>0</v>
      </c>
      <c r="AR27" s="10">
        <f>ROUND('Vendas de Veículos'!AR29*(1-'Frota Nacional 2028'!AR$21),0)</f>
        <v>0</v>
      </c>
      <c r="AS27" s="10">
        <f>ROUND('Vendas de Veículos'!AS29*(1-'Frota Nacional 2028'!AS$21),0)</f>
        <v>0</v>
      </c>
      <c r="AT27" s="10">
        <f>ROUND('Vendas de Veículos'!AT29*(1-'Frota Nacional 2028'!AT$21),0)</f>
        <v>0</v>
      </c>
      <c r="AU27" s="10">
        <f>ROUND('Vendas de Veículos'!AU29*(1-'Frota Nacional 2028'!AU$21),0)</f>
        <v>0</v>
      </c>
      <c r="AV27" s="10">
        <f>ROUND('Vendas de Veículos'!AV29*(1-'Frota Nacional 2028'!AV$21),0)</f>
        <v>0</v>
      </c>
      <c r="AW27" s="10">
        <f>ROUND('Vendas de Veículos'!AW29*(1-'Frota Nacional 2028'!AW$21),0)</f>
        <v>0</v>
      </c>
      <c r="AX27" s="10">
        <f>ROUND('Vendas de Veículos'!AX29*(1-'Frota Nacional 2028'!AX$21),0)</f>
        <v>0</v>
      </c>
      <c r="AY27" s="10">
        <f>ROUND('Vendas de Veículos'!AY29*(1-'Frota Nacional 2028'!AY$21),0)</f>
        <v>0</v>
      </c>
      <c r="AZ27" s="10">
        <f>ROUND('Vendas de Veículos'!AZ29*(1-'Frota Nacional 2028'!AZ$21),0)</f>
        <v>0</v>
      </c>
      <c r="BA27" s="10">
        <f>ROUND('Vendas de Veículos'!BA29*(1-'Frota Nacional 2028'!BA$21),0)</f>
        <v>0</v>
      </c>
      <c r="BB27" s="10">
        <f>ROUND('Vendas de Veículos'!BB29*(1-'Frota Nacional 2028'!BB$21),0)</f>
        <v>0</v>
      </c>
      <c r="BC27" s="10">
        <f>ROUND('Vendas de Veículos'!BC29*(1-'Frota Nacional 2028'!BC$21),0)</f>
        <v>0</v>
      </c>
      <c r="BD27" s="10">
        <f>ROUND('Vendas de Veículos'!BD29*(1-'Frota Nacional 2028'!BD$21),0)</f>
        <v>0</v>
      </c>
      <c r="BE27" s="10">
        <f>ROUND('Vendas de Veículos'!BE29*(1-'Frota Nacional 2028'!BE$21),0)</f>
        <v>0</v>
      </c>
      <c r="BF27" s="10">
        <f>ROUND('Vendas de Veículos'!BF29*(1-'Frota Nacional 2028'!BF$21),0)</f>
        <v>0</v>
      </c>
      <c r="BG27" s="10">
        <f>ROUND('Vendas de Veículos'!BG29*(1-'Frota Nacional 2028'!BG$21),0)</f>
        <v>0</v>
      </c>
      <c r="BH27" s="10">
        <f>ROUND('Vendas de Veículos'!BH29*(1-'Frota Nacional 2028'!BH$21),0)</f>
        <v>0</v>
      </c>
      <c r="BI27" s="10">
        <f>ROUND('Vendas de Veículos'!BI29*(1-'Frota Nacional 2028'!BI$21),0)</f>
        <v>0</v>
      </c>
      <c r="BJ27" s="10">
        <f>ROUND('Vendas de Veículos'!BJ29*(1-'Frota Nacional 2028'!BJ$21),0)</f>
        <v>0</v>
      </c>
      <c r="BK27" s="10">
        <f>ROUND('Vendas de Veículos'!BK29*(1-'Frota Nacional 2028'!BK$21),0)</f>
        <v>0</v>
      </c>
      <c r="BL27" s="10">
        <f>ROUND('Vendas de Veículos'!BL29*(1-'Frota Nacional 2028'!BL$21),0)</f>
        <v>1</v>
      </c>
      <c r="BM27" s="10">
        <f>ROUND('Vendas de Veículos'!BM29*(1-'Frota Nacional 2028'!BM$21),0)</f>
        <v>3</v>
      </c>
      <c r="BN27" s="10">
        <f>ROUND('Vendas de Veículos'!BN29*(1-'Frota Nacional 2028'!BN$21),0)</f>
        <v>0</v>
      </c>
      <c r="BO27" s="10">
        <f>ROUND('Vendas de Veículos'!BO29*(1-'Frota Nacional 2028'!BO$21),0)</f>
        <v>1</v>
      </c>
      <c r="BP27" s="10">
        <f>ROUND('Vendas de Veículos'!BP29*(1-'Frota Nacional 2028'!BP$21),0)</f>
        <v>0</v>
      </c>
      <c r="BQ27" s="10">
        <f>ROUND('Vendas de Veículos'!BQ29*(1-'Frota Nacional 2028'!BQ$21),0)</f>
        <v>0</v>
      </c>
      <c r="BR27" s="10">
        <f>ROUND('Vendas de Veículos'!BR29*(1-'Frota Nacional 2028'!BR$21),0)</f>
        <v>1</v>
      </c>
      <c r="BS27" s="10">
        <f>ROUND('Vendas de Veículos'!BS29*(1-'Frota Nacional 2028'!BS$21),0)</f>
        <v>1</v>
      </c>
      <c r="BT27" s="10">
        <f>ROUND('Vendas de Veículos'!BT29*(1-'Frota Nacional 2028'!BT$21),0)</f>
        <v>1</v>
      </c>
      <c r="BU27" s="10">
        <f>ROUND('Vendas de Veículos'!BU29*(1-'Frota Nacional 2028'!BU$21),0)</f>
        <v>1</v>
      </c>
      <c r="BV27" s="10">
        <f>ROUND('Vendas de Veículos'!BV29*(1-'Frota Nacional 2028'!BV$21),0)</f>
        <v>1</v>
      </c>
      <c r="BW27" s="10">
        <f>ROUND('Vendas de Veículos'!BW29*(1-'Frota Nacional 2028'!BW$21),0)</f>
        <v>1</v>
      </c>
    </row>
    <row r="28" spans="2:75" x14ac:dyDescent="0.35">
      <c r="B28" s="15" t="s">
        <v>22</v>
      </c>
      <c r="C28" s="15" t="s">
        <v>12</v>
      </c>
      <c r="D28" s="11">
        <f>ROUND('Vendas de Veículos'!D30*(1-'Frota Nacional 2028'!D$21),0)</f>
        <v>0</v>
      </c>
      <c r="E28" s="11">
        <f>ROUND('Vendas de Veículos'!E30*(1-'Frota Nacional 2028'!E$21),0)</f>
        <v>0</v>
      </c>
      <c r="F28" s="11">
        <f>ROUND('Vendas de Veículos'!F30*(1-'Frota Nacional 2028'!F$21),0)</f>
        <v>0</v>
      </c>
      <c r="G28" s="11">
        <f>ROUND('Vendas de Veículos'!G30*(1-'Frota Nacional 2028'!G$21),0)</f>
        <v>0</v>
      </c>
      <c r="H28" s="11">
        <f>ROUND('Vendas de Veículos'!H30*(1-'Frota Nacional 2028'!H$21),0)</f>
        <v>0</v>
      </c>
      <c r="I28" s="11">
        <f>ROUND('Vendas de Veículos'!I30*(1-'Frota Nacional 2028'!I$21),0)</f>
        <v>0</v>
      </c>
      <c r="J28" s="11">
        <f>ROUND('Vendas de Veículos'!J30*(1-'Frota Nacional 2028'!J$21),0)</f>
        <v>0</v>
      </c>
      <c r="K28" s="11">
        <f>ROUND('Vendas de Veículos'!K30*(1-'Frota Nacional 2028'!K$21),0)</f>
        <v>0</v>
      </c>
      <c r="L28" s="11">
        <f>ROUND('Vendas de Veículos'!L30*(1-'Frota Nacional 2028'!L$21),0)</f>
        <v>0</v>
      </c>
      <c r="M28" s="11">
        <f>ROUND('Vendas de Veículos'!M30*(1-'Frota Nacional 2028'!M$21),0)</f>
        <v>0</v>
      </c>
      <c r="N28" s="11">
        <f>ROUND('Vendas de Veículos'!N30*(1-'Frota Nacional 2028'!N$21),0)</f>
        <v>0</v>
      </c>
      <c r="O28" s="11">
        <f>ROUND('Vendas de Veículos'!O30*(1-'Frota Nacional 2028'!O$21),0)</f>
        <v>0</v>
      </c>
      <c r="P28" s="11">
        <f>ROUND('Vendas de Veículos'!P30*(1-'Frota Nacional 2028'!P$21),0)</f>
        <v>0</v>
      </c>
      <c r="Q28" s="11">
        <f>ROUND('Vendas de Veículos'!Q30*(1-'Frota Nacional 2028'!Q$21),0)</f>
        <v>0</v>
      </c>
      <c r="R28" s="11">
        <f>ROUND('Vendas de Veículos'!R30*(1-'Frota Nacional 2028'!R$21),0)</f>
        <v>0</v>
      </c>
      <c r="S28" s="11">
        <f>ROUND('Vendas de Veículos'!S30*(1-'Frota Nacional 2028'!S$21),0)</f>
        <v>0</v>
      </c>
      <c r="T28" s="11">
        <f>ROUND('Vendas de Veículos'!T30*(1-'Frota Nacional 2028'!T$21),0)</f>
        <v>0</v>
      </c>
      <c r="U28" s="11">
        <f>ROUND('Vendas de Veículos'!U30*(1-'Frota Nacional 2028'!U$21),0)</f>
        <v>0</v>
      </c>
      <c r="V28" s="11">
        <f>ROUND('Vendas de Veículos'!V30*(1-'Frota Nacional 2028'!V$21),0)</f>
        <v>0</v>
      </c>
      <c r="W28" s="11">
        <f>ROUND('Vendas de Veículos'!W30*(1-'Frota Nacional 2028'!W$21),0)</f>
        <v>0</v>
      </c>
      <c r="X28" s="11">
        <f>ROUND('Vendas de Veículos'!X30*(1-'Frota Nacional 2028'!X$21),0)</f>
        <v>0</v>
      </c>
      <c r="Y28" s="11">
        <f>ROUND('Vendas de Veículos'!Y30*(1-'Frota Nacional 2028'!Y$21),0)</f>
        <v>0</v>
      </c>
      <c r="Z28" s="11">
        <f>ROUND('Vendas de Veículos'!Z30*(1-'Frota Nacional 2028'!Z$21),0)</f>
        <v>0</v>
      </c>
      <c r="AA28" s="11">
        <f>ROUND('Vendas de Veículos'!AA30*(1-'Frota Nacional 2028'!AA$21),0)</f>
        <v>0</v>
      </c>
      <c r="AB28" s="11">
        <f>ROUND('Vendas de Veículos'!AB30*(1-'Frota Nacional 2028'!AB$21),0)</f>
        <v>1</v>
      </c>
      <c r="AC28" s="11">
        <f>ROUND('Vendas de Veículos'!AC30*(1-'Frota Nacional 2028'!AC$21),0)</f>
        <v>0</v>
      </c>
      <c r="AD28" s="11">
        <f>ROUND('Vendas de Veículos'!AD30*(1-'Frota Nacional 2028'!AD$21),0)</f>
        <v>0</v>
      </c>
      <c r="AE28" s="11">
        <f>ROUND('Vendas de Veículos'!AE30*(1-'Frota Nacional 2028'!AE$21),0)</f>
        <v>2</v>
      </c>
      <c r="AF28" s="11">
        <f>ROUND('Vendas de Veículos'!AF30*(1-'Frota Nacional 2028'!AF$21),0)</f>
        <v>0</v>
      </c>
      <c r="AG28" s="11">
        <f>ROUND('Vendas de Veículos'!AG30*(1-'Frota Nacional 2028'!AG$21),0)</f>
        <v>0</v>
      </c>
      <c r="AH28" s="11">
        <f>ROUND('Vendas de Veículos'!AH30*(1-'Frota Nacional 2028'!AH$21),0)</f>
        <v>0</v>
      </c>
      <c r="AI28" s="11">
        <f>ROUND('Vendas de Veículos'!AI30*(1-'Frota Nacional 2028'!AI$21),0)</f>
        <v>0</v>
      </c>
      <c r="AJ28" s="11">
        <f>ROUND('Vendas de Veículos'!AJ30*(1-'Frota Nacional 2028'!AJ$21),0)</f>
        <v>0</v>
      </c>
      <c r="AK28" s="11">
        <f>ROUND('Vendas de Veículos'!AK30*(1-'Frota Nacional 2028'!AK$21),0)</f>
        <v>0</v>
      </c>
      <c r="AL28" s="11">
        <f>ROUND('Vendas de Veículos'!AL30*(1-'Frota Nacional 2028'!AL$21),0)</f>
        <v>0</v>
      </c>
      <c r="AM28" s="11">
        <f>ROUND('Vendas de Veículos'!AM30*(1-'Frota Nacional 2028'!AM$21),0)</f>
        <v>0</v>
      </c>
      <c r="AN28" s="11">
        <f>ROUND('Vendas de Veículos'!AN30*(1-'Frota Nacional 2028'!AN$21),0)</f>
        <v>0</v>
      </c>
      <c r="AO28" s="11">
        <f>ROUND('Vendas de Veículos'!AO30*(1-'Frota Nacional 2028'!AO$21),0)</f>
        <v>0</v>
      </c>
      <c r="AP28" s="11">
        <f>ROUND('Vendas de Veículos'!AP30*(1-'Frota Nacional 2028'!AP$21),0)</f>
        <v>0</v>
      </c>
      <c r="AQ28" s="11">
        <f>ROUND('Vendas de Veículos'!AQ30*(1-'Frota Nacional 2028'!AQ$21),0)</f>
        <v>0</v>
      </c>
      <c r="AR28" s="11">
        <f>ROUND('Vendas de Veículos'!AR30*(1-'Frota Nacional 2028'!AR$21),0)</f>
        <v>0</v>
      </c>
      <c r="AS28" s="11">
        <f>ROUND('Vendas de Veículos'!AS30*(1-'Frota Nacional 2028'!AS$21),0)</f>
        <v>0</v>
      </c>
      <c r="AT28" s="11">
        <f>ROUND('Vendas de Veículos'!AT30*(1-'Frota Nacional 2028'!AT$21),0)</f>
        <v>0</v>
      </c>
      <c r="AU28" s="11">
        <f>ROUND('Vendas de Veículos'!AU30*(1-'Frota Nacional 2028'!AU$21),0)</f>
        <v>0</v>
      </c>
      <c r="AV28" s="11">
        <f>ROUND('Vendas de Veículos'!AV30*(1-'Frota Nacional 2028'!AV$21),0)</f>
        <v>0</v>
      </c>
      <c r="AW28" s="11">
        <f>ROUND('Vendas de Veículos'!AW30*(1-'Frota Nacional 2028'!AW$21),0)</f>
        <v>0</v>
      </c>
      <c r="AX28" s="11">
        <f>ROUND('Vendas de Veículos'!AX30*(1-'Frota Nacional 2028'!AX$21),0)</f>
        <v>0</v>
      </c>
      <c r="AY28" s="11">
        <f>ROUND('Vendas de Veículos'!AY30*(1-'Frota Nacional 2028'!AY$21),0)</f>
        <v>0</v>
      </c>
      <c r="AZ28" s="11">
        <f>ROUND('Vendas de Veículos'!AZ30*(1-'Frota Nacional 2028'!AZ$21),0)</f>
        <v>0</v>
      </c>
      <c r="BA28" s="11">
        <f>ROUND('Vendas de Veículos'!BA30*(1-'Frota Nacional 2028'!BA$21),0)</f>
        <v>0</v>
      </c>
      <c r="BB28" s="11">
        <f>ROUND('Vendas de Veículos'!BB30*(1-'Frota Nacional 2028'!BB$21),0)</f>
        <v>0</v>
      </c>
      <c r="BC28" s="11">
        <f>ROUND('Vendas de Veículos'!BC30*(1-'Frota Nacional 2028'!BC$21),0)</f>
        <v>0</v>
      </c>
      <c r="BD28" s="11">
        <f>ROUND('Vendas de Veículos'!BD30*(1-'Frota Nacional 2028'!BD$21),0)</f>
        <v>0</v>
      </c>
      <c r="BE28" s="11">
        <f>ROUND('Vendas de Veículos'!BE30*(1-'Frota Nacional 2028'!BE$21),0)</f>
        <v>0</v>
      </c>
      <c r="BF28" s="11">
        <f>ROUND('Vendas de Veículos'!BF30*(1-'Frota Nacional 2028'!BF$21),0)</f>
        <v>0</v>
      </c>
      <c r="BG28" s="11">
        <f>ROUND('Vendas de Veículos'!BG30*(1-'Frota Nacional 2028'!BG$21),0)</f>
        <v>0</v>
      </c>
      <c r="BH28" s="11">
        <f>ROUND('Vendas de Veículos'!BH30*(1-'Frota Nacional 2028'!BH$21),0)</f>
        <v>0</v>
      </c>
      <c r="BI28" s="11">
        <f>ROUND('Vendas de Veículos'!BI30*(1-'Frota Nacional 2028'!BI$21),0)</f>
        <v>0</v>
      </c>
      <c r="BJ28" s="11">
        <f>ROUND('Vendas de Veículos'!BJ30*(1-'Frota Nacional 2028'!BJ$21),0)</f>
        <v>0</v>
      </c>
      <c r="BK28" s="11">
        <f>ROUND('Vendas de Veículos'!BK30*(1-'Frota Nacional 2028'!BK$21),0)</f>
        <v>0</v>
      </c>
      <c r="BL28" s="11">
        <f>ROUND('Vendas de Veículos'!BL30*(1-'Frota Nacional 2028'!BL$21),0)</f>
        <v>0</v>
      </c>
      <c r="BM28" s="11">
        <f>ROUND('Vendas de Veículos'!BM30*(1-'Frota Nacional 2028'!BM$21),0)</f>
        <v>0</v>
      </c>
      <c r="BN28" s="11">
        <f>ROUND('Vendas de Veículos'!BN30*(1-'Frota Nacional 2028'!BN$21),0)</f>
        <v>0</v>
      </c>
      <c r="BO28" s="11">
        <f>ROUND('Vendas de Veículos'!BO30*(1-'Frota Nacional 2028'!BO$21),0)</f>
        <v>0</v>
      </c>
      <c r="BP28" s="11">
        <f>ROUND('Vendas de Veículos'!BP30*(1-'Frota Nacional 2028'!BP$21),0)</f>
        <v>0</v>
      </c>
      <c r="BQ28" s="11">
        <f>ROUND('Vendas de Veículos'!BQ30*(1-'Frota Nacional 2028'!BQ$21),0)</f>
        <v>0</v>
      </c>
      <c r="BR28" s="11">
        <f>ROUND('Vendas de Veículos'!BR30*(1-'Frota Nacional 2028'!BR$21),0)</f>
        <v>0</v>
      </c>
      <c r="BS28" s="11">
        <f>ROUND('Vendas de Veículos'!BS30*(1-'Frota Nacional 2028'!BS$21),0)</f>
        <v>0</v>
      </c>
      <c r="BT28" s="11">
        <f>ROUND('Vendas de Veículos'!BT30*(1-'Frota Nacional 2028'!BT$21),0)</f>
        <v>0</v>
      </c>
      <c r="BU28" s="11">
        <f>ROUND('Vendas de Veículos'!BU30*(1-'Frota Nacional 2028'!BU$21),0)</f>
        <v>0</v>
      </c>
      <c r="BV28" s="11">
        <f>ROUND('Vendas de Veículos'!BV30*(1-'Frota Nacional 2028'!BV$21),0)</f>
        <v>0</v>
      </c>
      <c r="BW28" s="11">
        <f>ROUND('Vendas de Veículos'!BW30*(1-'Frota Nacional 2028'!BW$21),0)</f>
        <v>0</v>
      </c>
    </row>
    <row r="29" spans="2:75" x14ac:dyDescent="0.35">
      <c r="B29" s="15" t="s">
        <v>22</v>
      </c>
      <c r="C29" s="15" t="s">
        <v>14</v>
      </c>
      <c r="D29" s="10">
        <f>ROUND('Vendas de Veículos'!D31*(1-'Frota Nacional 2028'!D$21),0)</f>
        <v>0</v>
      </c>
      <c r="E29" s="10">
        <f>ROUND('Vendas de Veículos'!E31*(1-'Frota Nacional 2028'!E$21),0)</f>
        <v>0</v>
      </c>
      <c r="F29" s="10">
        <f>ROUND('Vendas de Veículos'!F31*(1-'Frota Nacional 2028'!F$21),0)</f>
        <v>0</v>
      </c>
      <c r="G29" s="10">
        <f>ROUND('Vendas de Veículos'!G31*(1-'Frota Nacional 2028'!G$21),0)</f>
        <v>0</v>
      </c>
      <c r="H29" s="10">
        <f>ROUND('Vendas de Veículos'!H31*(1-'Frota Nacional 2028'!H$21),0)</f>
        <v>0</v>
      </c>
      <c r="I29" s="10">
        <f>ROUND('Vendas de Veículos'!I31*(1-'Frota Nacional 2028'!I$21),0)</f>
        <v>0</v>
      </c>
      <c r="J29" s="10">
        <f>ROUND('Vendas de Veículos'!J31*(1-'Frota Nacional 2028'!J$21),0)</f>
        <v>0</v>
      </c>
      <c r="K29" s="10">
        <f>ROUND('Vendas de Veículos'!K31*(1-'Frota Nacional 2028'!K$21),0)</f>
        <v>0</v>
      </c>
      <c r="L29" s="10">
        <f>ROUND('Vendas de Veículos'!L31*(1-'Frota Nacional 2028'!L$21),0)</f>
        <v>0</v>
      </c>
      <c r="M29" s="10">
        <f>ROUND('Vendas de Veículos'!M31*(1-'Frota Nacional 2028'!M$21),0)</f>
        <v>0</v>
      </c>
      <c r="N29" s="10">
        <f>ROUND('Vendas de Veículos'!N31*(1-'Frota Nacional 2028'!N$21),0)</f>
        <v>0</v>
      </c>
      <c r="O29" s="10">
        <f>ROUND('Vendas de Veículos'!O31*(1-'Frota Nacional 2028'!O$21),0)</f>
        <v>0</v>
      </c>
      <c r="P29" s="10">
        <f>ROUND('Vendas de Veículos'!P31*(1-'Frota Nacional 2028'!P$21),0)</f>
        <v>0</v>
      </c>
      <c r="Q29" s="10">
        <f>ROUND('Vendas de Veículos'!Q31*(1-'Frota Nacional 2028'!Q$21),0)</f>
        <v>0</v>
      </c>
      <c r="R29" s="10">
        <f>ROUND('Vendas de Veículos'!R31*(1-'Frota Nacional 2028'!R$21),0)</f>
        <v>0</v>
      </c>
      <c r="S29" s="10">
        <f>ROUND('Vendas de Veículos'!S31*(1-'Frota Nacional 2028'!S$21),0)</f>
        <v>0</v>
      </c>
      <c r="T29" s="10">
        <f>ROUND('Vendas de Veículos'!T31*(1-'Frota Nacional 2028'!T$21),0)</f>
        <v>0</v>
      </c>
      <c r="U29" s="10">
        <f>ROUND('Vendas de Veículos'!U31*(1-'Frota Nacional 2028'!U$21),0)</f>
        <v>0</v>
      </c>
      <c r="V29" s="10">
        <f>ROUND('Vendas de Veículos'!V31*(1-'Frota Nacional 2028'!V$21),0)</f>
        <v>0</v>
      </c>
      <c r="W29" s="10">
        <f>ROUND('Vendas de Veículos'!W31*(1-'Frota Nacional 2028'!W$21),0)</f>
        <v>0</v>
      </c>
      <c r="X29" s="10">
        <f>ROUND('Vendas de Veículos'!X31*(1-'Frota Nacional 2028'!X$21),0)</f>
        <v>0</v>
      </c>
      <c r="Y29" s="10">
        <f>ROUND('Vendas de Veículos'!Y31*(1-'Frota Nacional 2028'!Y$21),0)</f>
        <v>0</v>
      </c>
      <c r="Z29" s="10">
        <f>ROUND('Vendas de Veículos'!Z31*(1-'Frota Nacional 2028'!Z$21),0)</f>
        <v>0</v>
      </c>
      <c r="AA29" s="10">
        <f>ROUND('Vendas de Veículos'!AA31*(1-'Frota Nacional 2028'!AA$21),0)</f>
        <v>0</v>
      </c>
      <c r="AB29" s="10">
        <f>ROUND('Vendas de Veículos'!AB31*(1-'Frota Nacional 2028'!AB$21),0)</f>
        <v>0</v>
      </c>
      <c r="AC29" s="10">
        <f>ROUND('Vendas de Veículos'!AC31*(1-'Frota Nacional 2028'!AC$21),0)</f>
        <v>0</v>
      </c>
      <c r="AD29" s="10">
        <f>ROUND('Vendas de Veículos'!AD31*(1-'Frota Nacional 2028'!AD$21),0)</f>
        <v>0</v>
      </c>
      <c r="AE29" s="10">
        <f>ROUND('Vendas de Veículos'!AE31*(1-'Frota Nacional 2028'!AE$21),0)</f>
        <v>0</v>
      </c>
      <c r="AF29" s="10">
        <f>ROUND('Vendas de Veículos'!AF31*(1-'Frota Nacional 2028'!AF$21),0)</f>
        <v>0</v>
      </c>
      <c r="AG29" s="10">
        <f>ROUND('Vendas de Veículos'!AG31*(1-'Frota Nacional 2028'!AG$21),0)</f>
        <v>0</v>
      </c>
      <c r="AH29" s="10">
        <f>ROUND('Vendas de Veículos'!AH31*(1-'Frota Nacional 2028'!AH$21),0)</f>
        <v>0</v>
      </c>
      <c r="AI29" s="10">
        <f>ROUND('Vendas de Veículos'!AI31*(1-'Frota Nacional 2028'!AI$21),0)</f>
        <v>0</v>
      </c>
      <c r="AJ29" s="10">
        <f>ROUND('Vendas de Veículos'!AJ31*(1-'Frota Nacional 2028'!AJ$21),0)</f>
        <v>0</v>
      </c>
      <c r="AK29" s="10">
        <f>ROUND('Vendas de Veículos'!AK31*(1-'Frota Nacional 2028'!AK$21),0)</f>
        <v>0</v>
      </c>
      <c r="AL29" s="10">
        <f>ROUND('Vendas de Veículos'!AL31*(1-'Frota Nacional 2028'!AL$21),0)</f>
        <v>0</v>
      </c>
      <c r="AM29" s="10">
        <f>ROUND('Vendas de Veículos'!AM31*(1-'Frota Nacional 2028'!AM$21),0)</f>
        <v>0</v>
      </c>
      <c r="AN29" s="10">
        <f>ROUND('Vendas de Veículos'!AN31*(1-'Frota Nacional 2028'!AN$21),0)</f>
        <v>0</v>
      </c>
      <c r="AO29" s="10">
        <f>ROUND('Vendas de Veículos'!AO31*(1-'Frota Nacional 2028'!AO$21),0)</f>
        <v>0</v>
      </c>
      <c r="AP29" s="10">
        <f>ROUND('Vendas de Veículos'!AP31*(1-'Frota Nacional 2028'!AP$21),0)</f>
        <v>0</v>
      </c>
      <c r="AQ29" s="10">
        <f>ROUND('Vendas de Veículos'!AQ31*(1-'Frota Nacional 2028'!AQ$21),0)</f>
        <v>0</v>
      </c>
      <c r="AR29" s="10">
        <f>ROUND('Vendas de Veículos'!AR31*(1-'Frota Nacional 2028'!AR$21),0)</f>
        <v>0</v>
      </c>
      <c r="AS29" s="10">
        <f>ROUND('Vendas de Veículos'!AS31*(1-'Frota Nacional 2028'!AS$21),0)</f>
        <v>0</v>
      </c>
      <c r="AT29" s="10">
        <f>ROUND('Vendas de Veículos'!AT31*(1-'Frota Nacional 2028'!AT$21),0)</f>
        <v>0</v>
      </c>
      <c r="AU29" s="10">
        <f>ROUND('Vendas de Veículos'!AU31*(1-'Frota Nacional 2028'!AU$21),0)</f>
        <v>0</v>
      </c>
      <c r="AV29" s="10">
        <f>ROUND('Vendas de Veículos'!AV31*(1-'Frota Nacional 2028'!AV$21),0)</f>
        <v>0</v>
      </c>
      <c r="AW29" s="10">
        <f>ROUND('Vendas de Veículos'!AW31*(1-'Frota Nacional 2028'!AW$21),0)</f>
        <v>0</v>
      </c>
      <c r="AX29" s="10">
        <f>ROUND('Vendas de Veículos'!AX31*(1-'Frota Nacional 2028'!AX$21),0)</f>
        <v>0</v>
      </c>
      <c r="AY29" s="10">
        <f>ROUND('Vendas de Veículos'!AY31*(1-'Frota Nacional 2028'!AY$21),0)</f>
        <v>0</v>
      </c>
      <c r="AZ29" s="10">
        <f>ROUND('Vendas de Veículos'!AZ31*(1-'Frota Nacional 2028'!AZ$21),0)</f>
        <v>10</v>
      </c>
      <c r="BA29" s="10">
        <f>ROUND('Vendas de Veículos'!BA31*(1-'Frota Nacional 2028'!BA$21),0)</f>
        <v>3</v>
      </c>
      <c r="BB29" s="10">
        <f>ROUND('Vendas de Veículos'!BB31*(1-'Frota Nacional 2028'!BB$21),0)</f>
        <v>1</v>
      </c>
      <c r="BC29" s="10">
        <f>ROUND('Vendas de Veículos'!BC31*(1-'Frota Nacional 2028'!BC$21),0)</f>
        <v>1</v>
      </c>
      <c r="BD29" s="10">
        <f>ROUND('Vendas de Veículos'!BD31*(1-'Frota Nacional 2028'!BD$21),0)</f>
        <v>9</v>
      </c>
      <c r="BE29" s="10">
        <f>ROUND('Vendas de Veículos'!BE31*(1-'Frota Nacional 2028'!BE$21),0)</f>
        <v>2</v>
      </c>
      <c r="BF29" s="10">
        <f>ROUND('Vendas de Veículos'!BF31*(1-'Frota Nacional 2028'!BF$21),0)</f>
        <v>2</v>
      </c>
      <c r="BG29" s="10">
        <f>ROUND('Vendas de Veículos'!BG31*(1-'Frota Nacional 2028'!BG$21),0)</f>
        <v>80</v>
      </c>
      <c r="BH29" s="10">
        <f>ROUND('Vendas de Veículos'!BH31*(1-'Frota Nacional 2028'!BH$21),0)</f>
        <v>104</v>
      </c>
      <c r="BI29" s="10">
        <f>ROUND('Vendas de Veículos'!BI31*(1-'Frota Nacional 2028'!BI$21),0)</f>
        <v>0</v>
      </c>
      <c r="BJ29" s="10">
        <f>ROUND('Vendas de Veículos'!BJ31*(1-'Frota Nacional 2028'!BJ$21),0)</f>
        <v>12</v>
      </c>
      <c r="BK29" s="10">
        <f>ROUND('Vendas de Veículos'!BK31*(1-'Frota Nacional 2028'!BK$21),0)</f>
        <v>14</v>
      </c>
      <c r="BL29" s="10">
        <f>ROUND('Vendas de Veículos'!BL31*(1-'Frota Nacional 2028'!BL$21),0)</f>
        <v>2</v>
      </c>
      <c r="BM29" s="10">
        <f>ROUND('Vendas de Veículos'!BM31*(1-'Frota Nacional 2028'!BM$21),0)</f>
        <v>4</v>
      </c>
      <c r="BN29" s="10">
        <f>ROUND('Vendas de Veículos'!BN31*(1-'Frota Nacional 2028'!BN$21),0)</f>
        <v>36</v>
      </c>
      <c r="BO29" s="10">
        <f>ROUND('Vendas de Veículos'!BO31*(1-'Frota Nacional 2028'!BO$21),0)</f>
        <v>18</v>
      </c>
      <c r="BP29" s="10">
        <f>ROUND('Vendas de Veículos'!BP31*(1-'Frota Nacional 2028'!BP$21),0)</f>
        <v>20</v>
      </c>
      <c r="BQ29" s="10">
        <f>ROUND('Vendas de Veículos'!BQ31*(1-'Frota Nacional 2028'!BQ$21),0)</f>
        <v>35</v>
      </c>
      <c r="BR29" s="10">
        <f>ROUND('Vendas de Veículos'!BR31*(1-'Frota Nacional 2028'!BR$21),0)</f>
        <v>257</v>
      </c>
      <c r="BS29" s="10">
        <f>ROUND('Vendas de Veículos'!BS31*(1-'Frota Nacional 2028'!BS$21),0)</f>
        <v>390</v>
      </c>
      <c r="BT29" s="10">
        <f>ROUND('Vendas de Veículos'!BT31*(1-'Frota Nacional 2028'!BT$21),0)</f>
        <v>542</v>
      </c>
      <c r="BU29" s="10">
        <f>ROUND('Vendas de Veículos'!BU31*(1-'Frota Nacional 2028'!BU$21),0)</f>
        <v>710</v>
      </c>
      <c r="BV29" s="10">
        <f>ROUND('Vendas de Veículos'!BV31*(1-'Frota Nacional 2028'!BV$21),0)</f>
        <v>966</v>
      </c>
      <c r="BW29" s="10">
        <f>ROUND('Vendas de Veículos'!BW31*(1-'Frota Nacional 2028'!BW$21),0)</f>
        <v>1271</v>
      </c>
    </row>
    <row r="30" spans="2:75" x14ac:dyDescent="0.35">
      <c r="B30" s="15" t="s">
        <v>22</v>
      </c>
      <c r="C30" s="15" t="s">
        <v>21</v>
      </c>
      <c r="D30" s="11">
        <f>ROUND('Vendas de Veículos'!D32*(1-'Frota Nacional 2028'!D$21),0)</f>
        <v>0</v>
      </c>
      <c r="E30" s="11">
        <f>ROUND('Vendas de Veículos'!E32*(1-'Frota Nacional 2028'!E$21),0)</f>
        <v>0</v>
      </c>
      <c r="F30" s="11">
        <f>ROUND('Vendas de Veículos'!F32*(1-'Frota Nacional 2028'!F$21),0)</f>
        <v>0</v>
      </c>
      <c r="G30" s="11">
        <f>ROUND('Vendas de Veículos'!G32*(1-'Frota Nacional 2028'!G$21),0)</f>
        <v>0</v>
      </c>
      <c r="H30" s="11">
        <f>ROUND('Vendas de Veículos'!H32*(1-'Frota Nacional 2028'!H$21),0)</f>
        <v>0</v>
      </c>
      <c r="I30" s="11">
        <f>ROUND('Vendas de Veículos'!I32*(1-'Frota Nacional 2028'!I$21),0)</f>
        <v>0</v>
      </c>
      <c r="J30" s="11">
        <f>ROUND('Vendas de Veículos'!J32*(1-'Frota Nacional 2028'!J$21),0)</f>
        <v>0</v>
      </c>
      <c r="K30" s="11">
        <f>ROUND('Vendas de Veículos'!K32*(1-'Frota Nacional 2028'!K$21),0)</f>
        <v>0</v>
      </c>
      <c r="L30" s="11">
        <f>ROUND('Vendas de Veículos'!L32*(1-'Frota Nacional 2028'!L$21),0)</f>
        <v>0</v>
      </c>
      <c r="M30" s="11">
        <f>ROUND('Vendas de Veículos'!M32*(1-'Frota Nacional 2028'!M$21),0)</f>
        <v>0</v>
      </c>
      <c r="N30" s="11">
        <f>ROUND('Vendas de Veículos'!N32*(1-'Frota Nacional 2028'!N$21),0)</f>
        <v>0</v>
      </c>
      <c r="O30" s="11">
        <f>ROUND('Vendas de Veículos'!O32*(1-'Frota Nacional 2028'!O$21),0)</f>
        <v>0</v>
      </c>
      <c r="P30" s="11">
        <f>ROUND('Vendas de Veículos'!P32*(1-'Frota Nacional 2028'!P$21),0)</f>
        <v>0</v>
      </c>
      <c r="Q30" s="11">
        <f>ROUND('Vendas de Veículos'!Q32*(1-'Frota Nacional 2028'!Q$21),0)</f>
        <v>0</v>
      </c>
      <c r="R30" s="11">
        <f>ROUND('Vendas de Veículos'!R32*(1-'Frota Nacional 2028'!R$21),0)</f>
        <v>0</v>
      </c>
      <c r="S30" s="11">
        <f>ROUND('Vendas de Veículos'!S32*(1-'Frota Nacional 2028'!S$21),0)</f>
        <v>0</v>
      </c>
      <c r="T30" s="11">
        <f>ROUND('Vendas de Veículos'!T32*(1-'Frota Nacional 2028'!T$21),0)</f>
        <v>0</v>
      </c>
      <c r="U30" s="11">
        <f>ROUND('Vendas de Veículos'!U32*(1-'Frota Nacional 2028'!U$21),0)</f>
        <v>0</v>
      </c>
      <c r="V30" s="11">
        <f>ROUND('Vendas de Veículos'!V32*(1-'Frota Nacional 2028'!V$21),0)</f>
        <v>0</v>
      </c>
      <c r="W30" s="11">
        <f>ROUND('Vendas de Veículos'!W32*(1-'Frota Nacional 2028'!W$21),0)</f>
        <v>0</v>
      </c>
      <c r="X30" s="11">
        <f>ROUND('Vendas de Veículos'!X32*(1-'Frota Nacional 2028'!X$21),0)</f>
        <v>0</v>
      </c>
      <c r="Y30" s="11">
        <f>ROUND('Vendas de Veículos'!Y32*(1-'Frota Nacional 2028'!Y$21),0)</f>
        <v>0</v>
      </c>
      <c r="Z30" s="11">
        <f>ROUND('Vendas de Veículos'!Z32*(1-'Frota Nacional 2028'!Z$21),0)</f>
        <v>0</v>
      </c>
      <c r="AA30" s="11">
        <f>ROUND('Vendas de Veículos'!AA32*(1-'Frota Nacional 2028'!AA$21),0)</f>
        <v>0</v>
      </c>
      <c r="AB30" s="11">
        <f>ROUND('Vendas de Veículos'!AB32*(1-'Frota Nacional 2028'!AB$21),0)</f>
        <v>0</v>
      </c>
      <c r="AC30" s="11">
        <f>ROUND('Vendas de Veículos'!AC32*(1-'Frota Nacional 2028'!AC$21),0)</f>
        <v>0</v>
      </c>
      <c r="AD30" s="11">
        <f>ROUND('Vendas de Veículos'!AD32*(1-'Frota Nacional 2028'!AD$21),0)</f>
        <v>0</v>
      </c>
      <c r="AE30" s="11">
        <f>ROUND('Vendas de Veículos'!AE32*(1-'Frota Nacional 2028'!AE$21),0)</f>
        <v>0</v>
      </c>
      <c r="AF30" s="11">
        <f>ROUND('Vendas de Veículos'!AF32*(1-'Frota Nacional 2028'!AF$21),0)</f>
        <v>0</v>
      </c>
      <c r="AG30" s="11">
        <f>ROUND('Vendas de Veículos'!AG32*(1-'Frota Nacional 2028'!AG$21),0)</f>
        <v>0</v>
      </c>
      <c r="AH30" s="11">
        <f>ROUND('Vendas de Veículos'!AH32*(1-'Frota Nacional 2028'!AH$21),0)</f>
        <v>0</v>
      </c>
      <c r="AI30" s="11">
        <f>ROUND('Vendas de Veículos'!AI32*(1-'Frota Nacional 2028'!AI$21),0)</f>
        <v>0</v>
      </c>
      <c r="AJ30" s="11">
        <f>ROUND('Vendas de Veículos'!AJ32*(1-'Frota Nacional 2028'!AJ$21),0)</f>
        <v>0</v>
      </c>
      <c r="AK30" s="11">
        <f>ROUND('Vendas de Veículos'!AK32*(1-'Frota Nacional 2028'!AK$21),0)</f>
        <v>0</v>
      </c>
      <c r="AL30" s="11">
        <f>ROUND('Vendas de Veículos'!AL32*(1-'Frota Nacional 2028'!AL$21),0)</f>
        <v>0</v>
      </c>
      <c r="AM30" s="11">
        <f>ROUND('Vendas de Veículos'!AM32*(1-'Frota Nacional 2028'!AM$21),0)</f>
        <v>0</v>
      </c>
      <c r="AN30" s="11">
        <f>ROUND('Vendas de Veículos'!AN32*(1-'Frota Nacional 2028'!AN$21),0)</f>
        <v>0</v>
      </c>
      <c r="AO30" s="11">
        <f>ROUND('Vendas de Veículos'!AO32*(1-'Frota Nacional 2028'!AO$21),0)</f>
        <v>0</v>
      </c>
      <c r="AP30" s="11">
        <f>ROUND('Vendas de Veículos'!AP32*(1-'Frota Nacional 2028'!AP$21),0)</f>
        <v>0</v>
      </c>
      <c r="AQ30" s="11">
        <f>ROUND('Vendas de Veículos'!AQ32*(1-'Frota Nacional 2028'!AQ$21),0)</f>
        <v>0</v>
      </c>
      <c r="AR30" s="11">
        <f>ROUND('Vendas de Veículos'!AR32*(1-'Frota Nacional 2028'!AR$21),0)</f>
        <v>0</v>
      </c>
      <c r="AS30" s="11">
        <f>ROUND('Vendas de Veículos'!AS32*(1-'Frota Nacional 2028'!AS$21),0)</f>
        <v>0</v>
      </c>
      <c r="AT30" s="11">
        <f>ROUND('Vendas de Veículos'!AT32*(1-'Frota Nacional 2028'!AT$21),0)</f>
        <v>0</v>
      </c>
      <c r="AU30" s="11">
        <f>ROUND('Vendas de Veículos'!AU32*(1-'Frota Nacional 2028'!AU$21),0)</f>
        <v>0</v>
      </c>
      <c r="AV30" s="11">
        <f>ROUND('Vendas de Veículos'!AV32*(1-'Frota Nacional 2028'!AV$21),0)</f>
        <v>0</v>
      </c>
      <c r="AW30" s="11">
        <f>ROUND('Vendas de Veículos'!AW32*(1-'Frota Nacional 2028'!AW$21),0)</f>
        <v>0</v>
      </c>
      <c r="AX30" s="11">
        <f>ROUND('Vendas de Veículos'!AX32*(1-'Frota Nacional 2028'!AX$21),0)</f>
        <v>0</v>
      </c>
      <c r="AY30" s="11">
        <f>ROUND('Vendas de Veículos'!AY32*(1-'Frota Nacional 2028'!AY$21),0)</f>
        <v>0</v>
      </c>
      <c r="AZ30" s="11">
        <f>ROUND('Vendas de Veículos'!AZ32*(1-'Frota Nacional 2028'!AZ$21),0)</f>
        <v>3</v>
      </c>
      <c r="BA30" s="11">
        <f>ROUND('Vendas de Veículos'!BA32*(1-'Frota Nacional 2028'!BA$21),0)</f>
        <v>1</v>
      </c>
      <c r="BB30" s="11">
        <f>ROUND('Vendas de Veículos'!BB32*(1-'Frota Nacional 2028'!BB$21),0)</f>
        <v>1</v>
      </c>
      <c r="BC30" s="11">
        <f>ROUND('Vendas de Veículos'!BC32*(1-'Frota Nacional 2028'!BC$21),0)</f>
        <v>0</v>
      </c>
      <c r="BD30" s="11">
        <f>ROUND('Vendas de Veículos'!BD32*(1-'Frota Nacional 2028'!BD$21),0)</f>
        <v>2</v>
      </c>
      <c r="BE30" s="11">
        <f>ROUND('Vendas de Veículos'!BE32*(1-'Frota Nacional 2028'!BE$21),0)</f>
        <v>1</v>
      </c>
      <c r="BF30" s="11">
        <f>ROUND('Vendas de Veículos'!BF32*(1-'Frota Nacional 2028'!BF$21),0)</f>
        <v>0</v>
      </c>
      <c r="BG30" s="11">
        <f>ROUND('Vendas de Veículos'!BG32*(1-'Frota Nacional 2028'!BG$21),0)</f>
        <v>0</v>
      </c>
      <c r="BH30" s="11">
        <f>ROUND('Vendas de Veículos'!BH32*(1-'Frota Nacional 2028'!BH$21),0)</f>
        <v>0</v>
      </c>
      <c r="BI30" s="11">
        <f>ROUND('Vendas de Veículos'!BI32*(1-'Frota Nacional 2028'!BI$21),0)</f>
        <v>0</v>
      </c>
      <c r="BJ30" s="11">
        <f>ROUND('Vendas de Veículos'!BJ32*(1-'Frota Nacional 2028'!BJ$21),0)</f>
        <v>1</v>
      </c>
      <c r="BK30" s="11">
        <f>ROUND('Vendas de Veículos'!BK32*(1-'Frota Nacional 2028'!BK$21),0)</f>
        <v>2</v>
      </c>
      <c r="BL30" s="11">
        <f>ROUND('Vendas de Veículos'!BL32*(1-'Frota Nacional 2028'!BL$21),0)</f>
        <v>0</v>
      </c>
      <c r="BM30" s="11">
        <f>ROUND('Vendas de Veículos'!BM32*(1-'Frota Nacional 2028'!BM$21),0)</f>
        <v>0</v>
      </c>
      <c r="BN30" s="11">
        <f>ROUND('Vendas de Veículos'!BN32*(1-'Frota Nacional 2028'!BN$21),0)</f>
        <v>0</v>
      </c>
      <c r="BO30" s="11">
        <f>ROUND('Vendas de Veículos'!BO32*(1-'Frota Nacional 2028'!BO$21),0)</f>
        <v>0</v>
      </c>
      <c r="BP30" s="11">
        <f>ROUND('Vendas de Veículos'!BP32*(1-'Frota Nacional 2028'!BP$21),0)</f>
        <v>2</v>
      </c>
      <c r="BQ30" s="11">
        <f>ROUND('Vendas de Veículos'!BQ32*(1-'Frota Nacional 2028'!BQ$21),0)</f>
        <v>0</v>
      </c>
      <c r="BR30" s="11">
        <f>ROUND('Vendas de Veículos'!BR32*(1-'Frota Nacional 2028'!BR$21),0)</f>
        <v>0</v>
      </c>
      <c r="BS30" s="11">
        <f>ROUND('Vendas de Veículos'!BS32*(1-'Frota Nacional 2028'!BS$21),0)</f>
        <v>0</v>
      </c>
      <c r="BT30" s="11">
        <f>ROUND('Vendas de Veículos'!BT32*(1-'Frota Nacional 2028'!BT$21),0)</f>
        <v>0</v>
      </c>
      <c r="BU30" s="11">
        <f>ROUND('Vendas de Veículos'!BU32*(1-'Frota Nacional 2028'!BU$21),0)</f>
        <v>0</v>
      </c>
      <c r="BV30" s="11">
        <f>ROUND('Vendas de Veículos'!BV32*(1-'Frota Nacional 2028'!BV$21),0)</f>
        <v>0</v>
      </c>
      <c r="BW30" s="11">
        <f>ROUND('Vendas de Veículos'!BW32*(1-'Frota Nacional 2028'!BW$21),0)</f>
        <v>0</v>
      </c>
    </row>
    <row r="31" spans="2:75" x14ac:dyDescent="0.35">
      <c r="B31" s="15" t="s">
        <v>22</v>
      </c>
      <c r="C31" s="15" t="s">
        <v>19</v>
      </c>
      <c r="D31" s="11">
        <f>ROUND('Vendas de Veículos'!D33*(1-'Frota Nacional 2028'!D$21),0)</f>
        <v>26</v>
      </c>
      <c r="E31" s="11">
        <f>ROUND('Vendas de Veículos'!E33*(1-'Frota Nacional 2028'!E$21),0)</f>
        <v>50</v>
      </c>
      <c r="F31" s="11">
        <f>ROUND('Vendas de Veículos'!F33*(1-'Frota Nacional 2028'!F$21),0)</f>
        <v>5</v>
      </c>
      <c r="G31" s="11">
        <f>ROUND('Vendas de Veículos'!G33*(1-'Frota Nacional 2028'!G$21),0)</f>
        <v>61</v>
      </c>
      <c r="H31" s="11">
        <f>ROUND('Vendas de Veículos'!H33*(1-'Frota Nacional 2028'!H$21),0)</f>
        <v>6</v>
      </c>
      <c r="I31" s="11">
        <f>ROUND('Vendas de Veículos'!I33*(1-'Frota Nacional 2028'!I$21),0)</f>
        <v>68</v>
      </c>
      <c r="J31" s="11">
        <f>ROUND('Vendas de Veículos'!J33*(1-'Frota Nacional 2028'!J$21),0)</f>
        <v>53</v>
      </c>
      <c r="K31" s="11">
        <f>ROUND('Vendas de Veículos'!K33*(1-'Frota Nacional 2028'!K$21),0)</f>
        <v>65</v>
      </c>
      <c r="L31" s="11">
        <f>ROUND('Vendas de Veículos'!L33*(1-'Frota Nacional 2028'!L$21),0)</f>
        <v>81</v>
      </c>
      <c r="M31" s="11">
        <f>ROUND('Vendas de Veículos'!M33*(1-'Frota Nacional 2028'!M$21),0)</f>
        <v>109</v>
      </c>
      <c r="N31" s="11">
        <f>ROUND('Vendas de Veículos'!N33*(1-'Frota Nacional 2028'!N$21),0)</f>
        <v>158</v>
      </c>
      <c r="O31" s="11">
        <f>ROUND('Vendas de Veículos'!O33*(1-'Frota Nacional 2028'!O$21),0)</f>
        <v>253</v>
      </c>
      <c r="P31" s="11">
        <f>ROUND('Vendas de Veículos'!P33*(1-'Frota Nacional 2028'!P$21),0)</f>
        <v>222</v>
      </c>
      <c r="Q31" s="11">
        <f>ROUND('Vendas de Veículos'!Q33*(1-'Frota Nacional 2028'!Q$21),0)</f>
        <v>2</v>
      </c>
      <c r="R31" s="11">
        <f>ROUND('Vendas de Veículos'!R33*(1-'Frota Nacional 2028'!R$21),0)</f>
        <v>203</v>
      </c>
      <c r="S31" s="11">
        <f>ROUND('Vendas de Veículos'!S33*(1-'Frota Nacional 2028'!S$21),0)</f>
        <v>217</v>
      </c>
      <c r="T31" s="11">
        <f>ROUND('Vendas de Veículos'!T33*(1-'Frota Nacional 2028'!T$21),0)</f>
        <v>356</v>
      </c>
      <c r="U31" s="11">
        <f>ROUND('Vendas de Veículos'!U33*(1-'Frota Nacional 2028'!U$21),0)</f>
        <v>43</v>
      </c>
      <c r="V31" s="11">
        <f>ROUND('Vendas de Veículos'!V33*(1-'Frota Nacional 2028'!V$21),0)</f>
        <v>59</v>
      </c>
      <c r="W31" s="11">
        <f>ROUND('Vendas de Veículos'!W33*(1-'Frota Nacional 2028'!W$21),0)</f>
        <v>801</v>
      </c>
      <c r="X31" s="11">
        <f>ROUND('Vendas de Veículos'!X33*(1-'Frota Nacional 2028'!X$21),0)</f>
        <v>956</v>
      </c>
      <c r="Y31" s="11">
        <f>ROUND('Vendas de Veículos'!Y33*(1-'Frota Nacional 2028'!Y$21),0)</f>
        <v>1028</v>
      </c>
      <c r="Z31" s="11">
        <f>ROUND('Vendas de Veículos'!Z33*(1-'Frota Nacional 2028'!Z$21),0)</f>
        <v>1089</v>
      </c>
      <c r="AA31" s="11">
        <f>ROUND('Vendas de Veículos'!AA33*(1-'Frota Nacional 2028'!AA$21),0)</f>
        <v>1187</v>
      </c>
      <c r="AB31" s="11">
        <f>ROUND('Vendas de Veículos'!AB33*(1-'Frota Nacional 2028'!AB$21),0)</f>
        <v>1028</v>
      </c>
      <c r="AC31" s="11">
        <f>ROUND('Vendas de Veículos'!AC33*(1-'Frota Nacional 2028'!AC$21),0)</f>
        <v>981</v>
      </c>
      <c r="AD31" s="11">
        <f>ROUND('Vendas de Veículos'!AD33*(1-'Frota Nacional 2028'!AD$21),0)</f>
        <v>872</v>
      </c>
      <c r="AE31" s="11">
        <f>ROUND('Vendas de Veículos'!AE33*(1-'Frota Nacional 2028'!AE$21),0)</f>
        <v>863</v>
      </c>
      <c r="AF31" s="11">
        <f>ROUND('Vendas de Veículos'!AF33*(1-'Frota Nacional 2028'!AF$21),0)</f>
        <v>1118</v>
      </c>
      <c r="AG31" s="11">
        <f>ROUND('Vendas de Veículos'!AG33*(1-'Frota Nacional 2028'!AG$21),0)</f>
        <v>1443</v>
      </c>
      <c r="AH31" s="11">
        <f>ROUND('Vendas de Veículos'!AH33*(1-'Frota Nacional 2028'!AH$21),0)</f>
        <v>1857</v>
      </c>
      <c r="AI31" s="11">
        <f>ROUND('Vendas de Veículos'!AI33*(1-'Frota Nacional 2028'!AI$21),0)</f>
        <v>2593</v>
      </c>
      <c r="AJ31" s="11">
        <f>ROUND('Vendas de Veículos'!AJ33*(1-'Frota Nacional 2028'!AJ$21),0)</f>
        <v>2055</v>
      </c>
      <c r="AK31" s="11">
        <f>ROUND('Vendas de Veículos'!AK33*(1-'Frota Nacional 2028'!AK$21),0)</f>
        <v>2366</v>
      </c>
      <c r="AL31" s="11">
        <f>ROUND('Vendas de Veículos'!AL33*(1-'Frota Nacional 2028'!AL$21),0)</f>
        <v>4274</v>
      </c>
      <c r="AM31" s="11">
        <f>ROUND('Vendas de Veículos'!AM33*(1-'Frota Nacional 2028'!AM$21),0)</f>
        <v>3752</v>
      </c>
      <c r="AN31" s="11">
        <f>ROUND('Vendas de Veículos'!AN33*(1-'Frota Nacional 2028'!AN$21),0)</f>
        <v>3365</v>
      </c>
      <c r="AO31" s="11">
        <f>ROUND('Vendas de Veículos'!AO33*(1-'Frota Nacional 2028'!AO$21),0)</f>
        <v>4007</v>
      </c>
      <c r="AP31" s="11">
        <f>ROUND('Vendas de Veículos'!AP33*(1-'Frota Nacional 2028'!AP$21),0)</f>
        <v>5944</v>
      </c>
      <c r="AQ31" s="11">
        <f>ROUND('Vendas de Veículos'!AQ33*(1-'Frota Nacional 2028'!AQ$21),0)</f>
        <v>5706</v>
      </c>
      <c r="AR31" s="11">
        <f>ROUND('Vendas de Veículos'!AR33*(1-'Frota Nacional 2028'!AR$21),0)</f>
        <v>5862</v>
      </c>
      <c r="AS31" s="11">
        <f>ROUND('Vendas de Veículos'!AS33*(1-'Frota Nacional 2028'!AS$21),0)</f>
        <v>6657</v>
      </c>
      <c r="AT31" s="11">
        <f>ROUND('Vendas de Veículos'!AT33*(1-'Frota Nacional 2028'!AT$21),0)</f>
        <v>4821</v>
      </c>
      <c r="AU31" s="11">
        <f>ROUND('Vendas de Veículos'!AU33*(1-'Frota Nacional 2028'!AU$21),0)</f>
        <v>8008</v>
      </c>
      <c r="AV31" s="11">
        <f>ROUND('Vendas de Veículos'!AV33*(1-'Frota Nacional 2028'!AV$21),0)</f>
        <v>870</v>
      </c>
      <c r="AW31" s="11">
        <f>ROUND('Vendas de Veículos'!AW33*(1-'Frota Nacional 2028'!AW$21),0)</f>
        <v>914</v>
      </c>
      <c r="AX31" s="11">
        <f>ROUND('Vendas de Veículos'!AX33*(1-'Frota Nacional 2028'!AX$21),0)</f>
        <v>10050</v>
      </c>
      <c r="AY31" s="11">
        <f>ROUND('Vendas de Veículos'!AY33*(1-'Frota Nacional 2028'!AY$21),0)</f>
        <v>10360</v>
      </c>
      <c r="AZ31" s="11">
        <f>ROUND('Vendas de Veículos'!AZ33*(1-'Frota Nacional 2028'!AZ$21),0)</f>
        <v>9807</v>
      </c>
      <c r="BA31" s="11">
        <f>ROUND('Vendas de Veículos'!BA33*(1-'Frota Nacional 2028'!BA$21),0)</f>
        <v>13169</v>
      </c>
      <c r="BB31" s="11">
        <f>ROUND('Vendas de Veículos'!BB33*(1-'Frota Nacional 2028'!BB$21),0)</f>
        <v>16232</v>
      </c>
      <c r="BC31" s="11">
        <f>ROUND('Vendas de Veículos'!BC33*(1-'Frota Nacional 2028'!BC$21),0)</f>
        <v>19905</v>
      </c>
      <c r="BD31" s="11">
        <f>ROUND('Vendas de Veículos'!BD33*(1-'Frota Nacional 2028'!BD$21),0)</f>
        <v>17387</v>
      </c>
      <c r="BE31" s="11">
        <f>ROUND('Vendas de Veículos'!BE33*(1-'Frota Nacional 2028'!BE$21),0)</f>
        <v>22697</v>
      </c>
      <c r="BF31" s="11">
        <f>ROUND('Vendas de Veículos'!BF33*(1-'Frota Nacional 2028'!BF$21),0)</f>
        <v>28650</v>
      </c>
      <c r="BG31" s="11">
        <f>ROUND('Vendas de Veículos'!BG33*(1-'Frota Nacional 2028'!BG$21),0)</f>
        <v>2449</v>
      </c>
      <c r="BH31" s="11">
        <f>ROUND('Vendas de Veículos'!BH33*(1-'Frota Nacional 2028'!BH$21),0)</f>
        <v>2883</v>
      </c>
      <c r="BI31" s="11">
        <f>ROUND('Vendas de Veículos'!BI33*(1-'Frota Nacional 2028'!BI$21),0)</f>
        <v>24764</v>
      </c>
      <c r="BJ31" s="11">
        <f>ROUND('Vendas de Veículos'!BJ33*(1-'Frota Nacional 2028'!BJ$21),0)</f>
        <v>15447</v>
      </c>
      <c r="BK31" s="11">
        <f>ROUND('Vendas de Veículos'!BK33*(1-'Frota Nacional 2028'!BK$21),0)</f>
        <v>10448</v>
      </c>
      <c r="BL31" s="11">
        <f>ROUND('Vendas de Veículos'!BL33*(1-'Frota Nacional 2028'!BL$21),0)</f>
        <v>11187</v>
      </c>
      <c r="BM31" s="11">
        <f>ROUND('Vendas de Veículos'!BM33*(1-'Frota Nacional 2028'!BM$21),0)</f>
        <v>14529</v>
      </c>
      <c r="BN31" s="11">
        <f>ROUND('Vendas de Veículos'!BN33*(1-'Frota Nacional 2028'!BN$21),0)</f>
        <v>20342</v>
      </c>
      <c r="BO31" s="11">
        <f>ROUND('Vendas de Veículos'!BO33*(1-'Frota Nacional 2028'!BO$21),0)</f>
        <v>13660</v>
      </c>
      <c r="BP31" s="11">
        <f>ROUND('Vendas de Veículos'!BP33*(1-'Frota Nacional 2028'!BP$21),0)</f>
        <v>1386</v>
      </c>
      <c r="BQ31" s="11">
        <f>ROUND('Vendas de Veículos'!BQ33*(1-'Frota Nacional 2028'!BQ$21),0)</f>
        <v>17173</v>
      </c>
      <c r="BR31" s="11">
        <f>ROUND('Vendas de Veículos'!BR33*(1-'Frota Nacional 2028'!BR$21),0)</f>
        <v>18386</v>
      </c>
      <c r="BS31" s="11">
        <f>ROUND('Vendas de Veículos'!BS33*(1-'Frota Nacional 2028'!BS$21),0)</f>
        <v>19788</v>
      </c>
      <c r="BT31" s="11">
        <f>ROUND('Vendas de Veículos'!BT33*(1-'Frota Nacional 2028'!BT$21),0)</f>
        <v>21281</v>
      </c>
      <c r="BU31" s="11">
        <f>ROUND('Vendas de Veículos'!BU33*(1-'Frota Nacional 2028'!BU$21),0)</f>
        <v>22879</v>
      </c>
      <c r="BV31" s="11">
        <f>ROUND('Vendas de Veículos'!BV33*(1-'Frota Nacional 2028'!BV$21),0)</f>
        <v>24523</v>
      </c>
      <c r="BW31" s="11">
        <f>ROUND('Vendas de Veículos'!BW33*(1-'Frota Nacional 2028'!BW$21),0)</f>
        <v>26266</v>
      </c>
    </row>
    <row r="32" spans="2:75" x14ac:dyDescent="0.35">
      <c r="B32" s="2"/>
      <c r="C32" s="3" t="s">
        <v>40</v>
      </c>
      <c r="D32" s="7">
        <f>EXP(-EXP($G$3+$I$3*($D$1-D4)))</f>
        <v>0.99965679122720885</v>
      </c>
      <c r="E32" s="7">
        <f t="shared" ref="E32:BP32" si="4">EXP(-EXP($G$3+$I$3*($D$1-E4)))</f>
        <v>0.99960640843683457</v>
      </c>
      <c r="F32" s="7">
        <f t="shared" si="4"/>
        <v>0.99954863116055381</v>
      </c>
      <c r="G32" s="7">
        <f t="shared" si="4"/>
        <v>0.99948237466478929</v>
      </c>
      <c r="H32" s="7">
        <f t="shared" si="4"/>
        <v>0.99940639525693675</v>
      </c>
      <c r="I32" s="7">
        <f t="shared" si="4"/>
        <v>0.99931926704348506</v>
      </c>
      <c r="J32" s="7">
        <f t="shared" si="4"/>
        <v>0.99921935530636385</v>
      </c>
      <c r="K32" s="7">
        <f t="shared" si="4"/>
        <v>0.99910478601066999</v>
      </c>
      <c r="L32" s="7">
        <f t="shared" si="4"/>
        <v>0.99897341088848524</v>
      </c>
      <c r="M32" s="7">
        <f t="shared" si="4"/>
        <v>0.9988227674659691</v>
      </c>
      <c r="N32" s="7">
        <f t="shared" si="4"/>
        <v>0.99865003331325297</v>
      </c>
      <c r="O32" s="7">
        <f t="shared" si="4"/>
        <v>0.99845197369778238</v>
      </c>
      <c r="P32" s="7">
        <f t="shared" si="4"/>
        <v>0.99822488171051615</v>
      </c>
      <c r="Q32" s="7">
        <f t="shared" si="4"/>
        <v>0.99796450980966256</v>
      </c>
      <c r="R32" s="7">
        <f t="shared" si="4"/>
        <v>0.99766599158730629</v>
      </c>
      <c r="S32" s="7">
        <f t="shared" si="4"/>
        <v>0.99732375240937732</v>
      </c>
      <c r="T32" s="7">
        <f t="shared" si="4"/>
        <v>0.99693140740815389</v>
      </c>
      <c r="U32" s="7">
        <f t="shared" si="4"/>
        <v>0.99648164511846049</v>
      </c>
      <c r="V32" s="7">
        <f t="shared" si="4"/>
        <v>0.99596609484402432</v>
      </c>
      <c r="W32" s="7">
        <f t="shared" si="4"/>
        <v>0.99537517562002886</v>
      </c>
      <c r="X32" s="7">
        <f t="shared" si="4"/>
        <v>0.99469792440381699</v>
      </c>
      <c r="Y32" s="7">
        <f t="shared" si="4"/>
        <v>0.99392180088165549</v>
      </c>
      <c r="Z32" s="7">
        <f t="shared" si="4"/>
        <v>0.99303246603143258</v>
      </c>
      <c r="AA32" s="7">
        <f t="shared" si="4"/>
        <v>0.99201353133813563</v>
      </c>
      <c r="AB32" s="7">
        <f t="shared" si="4"/>
        <v>0.99084627533411584</v>
      </c>
      <c r="AC32" s="7">
        <f t="shared" si="4"/>
        <v>0.98950932394817137</v>
      </c>
      <c r="AD32" s="7">
        <f t="shared" si="4"/>
        <v>0.98797829102238655</v>
      </c>
      <c r="AE32" s="7">
        <f t="shared" si="4"/>
        <v>0.98622537532904997</v>
      </c>
      <c r="AF32" s="7">
        <f t="shared" si="4"/>
        <v>0.98421891053992383</v>
      </c>
      <c r="AG32" s="7">
        <f t="shared" si="4"/>
        <v>0.98192286493078851</v>
      </c>
      <c r="AH32" s="7">
        <f t="shared" si="4"/>
        <v>0.97929628823019488</v>
      </c>
      <c r="AI32" s="7">
        <f t="shared" si="4"/>
        <v>0.97629270405320667</v>
      </c>
      <c r="AJ32" s="7">
        <f t="shared" si="4"/>
        <v>0.97285944794128898</v>
      </c>
      <c r="AK32" s="7">
        <f t="shared" si="4"/>
        <v>0.96893695334056984</v>
      </c>
      <c r="AL32" s="7">
        <f t="shared" si="4"/>
        <v>0.96445799112211872</v>
      </c>
      <c r="AM32" s="7">
        <f t="shared" si="4"/>
        <v>0.95934687276509312</v>
      </c>
      <c r="AN32" s="7">
        <f t="shared" si="4"/>
        <v>0.95351863343533205</v>
      </c>
      <c r="AO32" s="7">
        <f t="shared" si="4"/>
        <v>0.94687821931546456</v>
      </c>
      <c r="AP32" s="7">
        <f t="shared" si="4"/>
        <v>0.93931971416360571</v>
      </c>
      <c r="AQ32" s="7">
        <f t="shared" si="4"/>
        <v>0.93072565374119087</v>
      </c>
      <c r="AR32" s="7">
        <f t="shared" si="4"/>
        <v>0.92096649403535658</v>
      </c>
      <c r="AS32" s="7">
        <f t="shared" si="4"/>
        <v>0.90990032066991677</v>
      </c>
      <c r="AT32" s="7">
        <f t="shared" si="4"/>
        <v>0.89737291300825173</v>
      </c>
      <c r="AU32" s="7">
        <f t="shared" si="4"/>
        <v>0.88321830740738239</v>
      </c>
      <c r="AV32" s="7">
        <f t="shared" si="4"/>
        <v>0.86726003961592757</v>
      </c>
      <c r="AW32" s="7">
        <f t="shared" si="4"/>
        <v>0.84931328534446748</v>
      </c>
      <c r="AX32" s="7">
        <f t="shared" si="4"/>
        <v>0.82918815822840697</v>
      </c>
      <c r="AY32" s="7">
        <f t="shared" si="4"/>
        <v>0.80669446150818402</v>
      </c>
      <c r="AZ32" s="7">
        <f t="shared" si="4"/>
        <v>0.78164821684245012</v>
      </c>
      <c r="BA32" s="7">
        <f t="shared" si="4"/>
        <v>0.75388030021795338</v>
      </c>
      <c r="BB32" s="7">
        <f t="shared" si="4"/>
        <v>0.7232474858644018</v>
      </c>
      <c r="BC32" s="7">
        <f t="shared" si="4"/>
        <v>0.68964611413565224</v>
      </c>
      <c r="BD32" s="7">
        <f t="shared" si="4"/>
        <v>0.65302843296223179</v>
      </c>
      <c r="BE32" s="7">
        <f t="shared" si="4"/>
        <v>0.61342138540010138</v>
      </c>
      <c r="BF32" s="7">
        <f t="shared" si="4"/>
        <v>0.57094719884623257</v>
      </c>
      <c r="BG32" s="7">
        <f t="shared" si="4"/>
        <v>0.52584455356868054</v>
      </c>
      <c r="BH32" s="7">
        <f t="shared" si="4"/>
        <v>0.47848836957560087</v>
      </c>
      <c r="BI32" s="7">
        <f t="shared" si="4"/>
        <v>0.42940539280525503</v>
      </c>
      <c r="BJ32" s="7">
        <f t="shared" si="4"/>
        <v>0.37928189159250653</v>
      </c>
      <c r="BK32" s="7">
        <f t="shared" si="4"/>
        <v>0.32895909195614254</v>
      </c>
      <c r="BL32" s="7">
        <f t="shared" si="4"/>
        <v>0.2794117931754857</v>
      </c>
      <c r="BM32" s="7">
        <f t="shared" si="4"/>
        <v>0.23170631579006803</v>
      </c>
      <c r="BN32" s="7">
        <f t="shared" si="4"/>
        <v>0.18693596978845631</v>
      </c>
      <c r="BO32" s="7">
        <f t="shared" si="4"/>
        <v>0.14613588994476942</v>
      </c>
      <c r="BP32" s="7">
        <f t="shared" si="4"/>
        <v>0.11018429293770678</v>
      </c>
      <c r="BQ32" s="7">
        <f t="shared" ref="BQ32:BW32" si="5">EXP(-EXP($G$3+$I$3*($D$1-BQ4)))</f>
        <v>7.9703225387389706E-2</v>
      </c>
      <c r="BR32" s="7">
        <f t="shared" si="5"/>
        <v>5.4977075811719761E-2</v>
      </c>
      <c r="BS32" s="7">
        <f t="shared" si="5"/>
        <v>3.5909126302346613E-2</v>
      </c>
      <c r="BT32" s="7">
        <f t="shared" si="5"/>
        <v>2.203272632438022E-2</v>
      </c>
      <c r="BU32" s="7">
        <f t="shared" si="5"/>
        <v>1.2582994808545227E-2</v>
      </c>
      <c r="BV32" s="7">
        <f t="shared" si="5"/>
        <v>6.618793365645346E-3</v>
      </c>
      <c r="BW32" s="7">
        <f t="shared" si="5"/>
        <v>3.168165149053243E-3</v>
      </c>
    </row>
    <row r="33" spans="2:75" x14ac:dyDescent="0.35">
      <c r="B33" s="24" t="s">
        <v>36</v>
      </c>
      <c r="C33" s="24" t="s">
        <v>37</v>
      </c>
      <c r="D33" s="25">
        <f>ROUND('Vendas de Veículos'!D35*(1-'Frota Nacional 2028'!D$32),0)</f>
        <v>0</v>
      </c>
      <c r="E33" s="25">
        <f>ROUND('Vendas de Veículos'!E35*(1-'Frota Nacional 2028'!E$32),0)</f>
        <v>0</v>
      </c>
      <c r="F33" s="25">
        <f>ROUND('Vendas de Veículos'!F35*(1-'Frota Nacional 2028'!F$32),0)</f>
        <v>0</v>
      </c>
      <c r="G33" s="25">
        <f>ROUND('Vendas de Veículos'!G35*(1-'Frota Nacional 2028'!G$32),0)</f>
        <v>0</v>
      </c>
      <c r="H33" s="25">
        <f>ROUND('Vendas de Veículos'!H35*(1-'Frota Nacional 2028'!H$32),0)</f>
        <v>0</v>
      </c>
      <c r="I33" s="25">
        <f>ROUND('Vendas de Veículos'!I35*(1-'Frota Nacional 2028'!I$32),0)</f>
        <v>0</v>
      </c>
      <c r="J33" s="25">
        <f>ROUND('Vendas de Veículos'!J35*(1-'Frota Nacional 2028'!J$32),0)</f>
        <v>0</v>
      </c>
      <c r="K33" s="25">
        <f>ROUND('Vendas de Veículos'!K35*(1-'Frota Nacional 2028'!K$32),0)</f>
        <v>0</v>
      </c>
      <c r="L33" s="25">
        <f>ROUND('Vendas de Veículos'!L35*(1-'Frota Nacional 2028'!L$32),0)</f>
        <v>0</v>
      </c>
      <c r="M33" s="25">
        <f>ROUND('Vendas de Veículos'!M35*(1-'Frota Nacional 2028'!M$32),0)</f>
        <v>0</v>
      </c>
      <c r="N33" s="25">
        <f>ROUND('Vendas de Veículos'!N35*(1-'Frota Nacional 2028'!N$32),0)</f>
        <v>0</v>
      </c>
      <c r="O33" s="25">
        <f>ROUND('Vendas de Veículos'!O35*(1-'Frota Nacional 2028'!O$32),0)</f>
        <v>0</v>
      </c>
      <c r="P33" s="25">
        <f>ROUND('Vendas de Veículos'!P35*(1-'Frota Nacional 2028'!P$32),0)</f>
        <v>0</v>
      </c>
      <c r="Q33" s="25">
        <f>ROUND('Vendas de Veículos'!Q35*(1-'Frota Nacional 2028'!Q$32),0)</f>
        <v>0</v>
      </c>
      <c r="R33" s="25">
        <f>ROUND('Vendas de Veículos'!R35*(1-'Frota Nacional 2028'!R$32),0)</f>
        <v>0</v>
      </c>
      <c r="S33" s="25">
        <f>ROUND('Vendas de Veículos'!S35*(1-'Frota Nacional 2028'!S$32),0)</f>
        <v>0</v>
      </c>
      <c r="T33" s="25">
        <f>ROUND('Vendas de Veículos'!T35*(1-'Frota Nacional 2028'!T$32),0)</f>
        <v>0</v>
      </c>
      <c r="U33" s="25">
        <f>ROUND('Vendas de Veículos'!U35*(1-'Frota Nacional 2028'!U$32),0)</f>
        <v>0</v>
      </c>
      <c r="V33" s="25">
        <f>ROUND('Vendas de Veículos'!V35*(1-'Frota Nacional 2028'!V$32),0)</f>
        <v>0</v>
      </c>
      <c r="W33" s="25">
        <f>ROUND('Vendas de Veículos'!W35*(1-'Frota Nacional 2028'!W$32),0)</f>
        <v>11</v>
      </c>
      <c r="X33" s="25">
        <f>ROUND('Vendas de Veículos'!X35*(1-'Frota Nacional 2028'!X$32),0)</f>
        <v>158</v>
      </c>
      <c r="Y33" s="25">
        <f>ROUND('Vendas de Veículos'!Y35*(1-'Frota Nacional 2028'!Y$32),0)</f>
        <v>196</v>
      </c>
      <c r="Z33" s="25">
        <f>ROUND('Vendas de Veículos'!Z35*(1-'Frota Nacional 2028'!Z$32),0)</f>
        <v>365</v>
      </c>
      <c r="AA33" s="25">
        <f>ROUND('Vendas de Veículos'!AA35*(1-'Frota Nacional 2028'!AA$32),0)</f>
        <v>626</v>
      </c>
      <c r="AB33" s="25">
        <f>ROUND('Vendas de Veículos'!AB35*(1-'Frota Nacional 2028'!AB$32),0)</f>
        <v>1049</v>
      </c>
      <c r="AC33" s="25">
        <f>ROUND('Vendas de Veículos'!AC35*(1-'Frota Nacional 2028'!AC$32),0)</f>
        <v>1742</v>
      </c>
      <c r="AD33" s="25">
        <f>ROUND('Vendas de Veículos'!AD35*(1-'Frota Nacional 2028'!AD$32),0)</f>
        <v>2266</v>
      </c>
      <c r="AE33" s="25">
        <f>ROUND('Vendas de Veículos'!AE35*(1-'Frota Nacional 2028'!AE$32),0)</f>
        <v>1788</v>
      </c>
      <c r="AF33" s="25">
        <f>ROUND('Vendas de Veículos'!AF35*(1-'Frota Nacional 2028'!AF$32),0)</f>
        <v>1839</v>
      </c>
      <c r="AG33" s="25">
        <f>ROUND('Vendas de Veículos'!AG35*(1-'Frota Nacional 2028'!AG$32),0)</f>
        <v>2081</v>
      </c>
      <c r="AH33" s="25">
        <f>ROUND('Vendas de Veículos'!AH35*(1-'Frota Nacional 2028'!AH$32),0)</f>
        <v>2720</v>
      </c>
      <c r="AI33" s="25">
        <f>ROUND('Vendas de Veículos'!AI35*(1-'Frota Nacional 2028'!AI$32),0)</f>
        <v>3264</v>
      </c>
      <c r="AJ33" s="25">
        <f>ROUND('Vendas de Veículos'!AJ35*(1-'Frota Nacional 2028'!AJ$32),0)</f>
        <v>3817</v>
      </c>
      <c r="AK33" s="25">
        <f>ROUND('Vendas de Veículos'!AK35*(1-'Frota Nacional 2028'!AK$32),0)</f>
        <v>3828</v>
      </c>
      <c r="AL33" s="25">
        <f>ROUND('Vendas de Veículos'!AL35*(1-'Frota Nacional 2028'!AL$32),0)</f>
        <v>3416</v>
      </c>
      <c r="AM33" s="25">
        <f>ROUND('Vendas de Veículos'!AM35*(1-'Frota Nacional 2028'!AM$32),0)</f>
        <v>5089</v>
      </c>
      <c r="AN33" s="25">
        <f>ROUND('Vendas de Veículos'!AN35*(1-'Frota Nacional 2028'!AN$32),0)</f>
        <v>3206</v>
      </c>
      <c r="AO33" s="25">
        <f>ROUND('Vendas de Veículos'!AO35*(1-'Frota Nacional 2028'!AO$32),0)</f>
        <v>6753</v>
      </c>
      <c r="AP33" s="25">
        <f>ROUND('Vendas de Veículos'!AP35*(1-'Frota Nacional 2028'!AP$32),0)</f>
        <v>12631</v>
      </c>
      <c r="AQ33" s="25">
        <f>ROUND('Vendas de Veículos'!AQ35*(1-'Frota Nacional 2028'!AQ$32),0)</f>
        <v>20032</v>
      </c>
      <c r="AR33" s="25">
        <f>ROUND('Vendas de Veículos'!AR35*(1-'Frota Nacional 2028'!AR$32),0)</f>
        <v>29259</v>
      </c>
      <c r="AS33" s="25">
        <f>ROUND('Vendas de Veículos'!AS35*(1-'Frota Nacional 2028'!AS$32),0)</f>
        <v>40656</v>
      </c>
      <c r="AT33" s="25">
        <f>ROUND('Vendas de Veículos'!AT35*(1-'Frota Nacional 2028'!AT$32),0)</f>
        <v>55077</v>
      </c>
      <c r="AU33" s="25">
        <f>ROUND('Vendas de Veículos'!AU35*(1-'Frota Nacional 2028'!AU$32),0)</f>
        <v>72651</v>
      </c>
      <c r="AV33" s="25">
        <f>ROUND('Vendas de Veículos'!AV35*(1-'Frota Nacional 2028'!AV$32),0)</f>
        <v>93920</v>
      </c>
      <c r="AW33" s="25">
        <f>ROUND('Vendas de Veículos'!AW35*(1-'Frota Nacional 2028'!AW$32),0)</f>
        <v>119493</v>
      </c>
      <c r="AX33" s="25">
        <f>ROUND('Vendas de Veículos'!AX35*(1-'Frota Nacional 2028'!AX$32),0)</f>
        <v>140982</v>
      </c>
      <c r="AY33" s="25">
        <f>ROUND('Vendas de Veículos'!AY35*(1-'Frota Nacional 2028'!AY$32),0)</f>
        <v>169744</v>
      </c>
      <c r="AZ33" s="25">
        <f>ROUND('Vendas de Veículos'!AZ35*(1-'Frota Nacional 2028'!AZ$32),0)</f>
        <v>219909</v>
      </c>
      <c r="BA33" s="25">
        <f>ROUND('Vendas de Veículos'!BA35*(1-'Frota Nacional 2028'!BA$32),0)</f>
        <v>312612</v>
      </c>
      <c r="BB33" s="25">
        <f>ROUND('Vendas de Veículos'!BB35*(1-'Frota Nacional 2028'!BB$32),0)</f>
        <v>468962</v>
      </c>
      <c r="BC33" s="25">
        <f>ROUND('Vendas de Veículos'!BC35*(1-'Frota Nacional 2028'!BC$32),0)</f>
        <v>597604</v>
      </c>
      <c r="BD33" s="25">
        <f>ROUND('Vendas de Veículos'!BD35*(1-'Frota Nacional 2028'!BD$32),0)</f>
        <v>558502</v>
      </c>
      <c r="BE33" s="25">
        <f>ROUND('Vendas de Veículos'!BE35*(1-'Frota Nacional 2028'!BE$32),0)</f>
        <v>697581</v>
      </c>
      <c r="BF33" s="25">
        <f>ROUND('Vendas de Veículos'!BF35*(1-'Frota Nacional 2028'!BF$32),0)</f>
        <v>832595</v>
      </c>
      <c r="BG33" s="25">
        <f>ROUND('Vendas de Veículos'!BG35*(1-'Frota Nacional 2028'!BG$32),0)</f>
        <v>776379</v>
      </c>
      <c r="BH33" s="25">
        <f>ROUND('Vendas de Veículos'!BH35*(1-'Frota Nacional 2028'!BH$32),0)</f>
        <v>790388</v>
      </c>
      <c r="BI33" s="25">
        <f>ROUND('Vendas de Veículos'!BI35*(1-'Frota Nacional 2028'!BI$32),0)</f>
        <v>815746</v>
      </c>
      <c r="BJ33" s="25">
        <f>ROUND('Vendas de Veículos'!BJ35*(1-'Frota Nacional 2028'!BJ$32),0)</f>
        <v>760130</v>
      </c>
      <c r="BK33" s="25">
        <f>ROUND('Vendas de Veículos'!BK35*(1-'Frota Nacional 2028'!BK$32),0)</f>
        <v>603798</v>
      </c>
      <c r="BL33" s="25">
        <f>ROUND('Vendas de Veículos'!BL35*(1-'Frota Nacional 2028'!BL$32),0)</f>
        <v>613230</v>
      </c>
      <c r="BM33" s="25">
        <f>ROUND('Vendas de Veículos'!BM35*(1-'Frota Nacional 2028'!BM$32),0)</f>
        <v>722279</v>
      </c>
      <c r="BN33" s="25">
        <f>ROUND('Vendas de Veículos'!BN35*(1-'Frota Nacional 2028'!BN$32),0)</f>
        <v>875860</v>
      </c>
      <c r="BO33" s="25">
        <f>ROUND('Vendas de Veículos'!BO35*(1-'Frota Nacional 2028'!BO$32),0)</f>
        <v>781420</v>
      </c>
      <c r="BP33" s="25">
        <f>ROUND('Vendas de Veículos'!BP35*(1-'Frota Nacional 2028'!BP$32),0)</f>
        <v>1029317</v>
      </c>
      <c r="BQ33" s="25">
        <f>ROUND('Vendas de Veículos'!BQ35*(1-'Frota Nacional 2028'!BQ$32),0)</f>
        <v>1253390</v>
      </c>
      <c r="BR33" s="25">
        <f>ROUND('Vendas de Veículos'!BR35*(1-'Frota Nacional 2028'!BR$32),0)</f>
        <v>1325677</v>
      </c>
      <c r="BS33" s="25">
        <f>ROUND('Vendas de Veículos'!BS35*(1-'Frota Nacional 2028'!BS$32),0)</f>
        <v>1392999</v>
      </c>
      <c r="BT33" s="25">
        <f>ROUND('Vendas de Veículos'!BT35*(1-'Frota Nacional 2028'!BT$32),0)</f>
        <v>1455440</v>
      </c>
      <c r="BU33" s="25">
        <f>ROUND('Vendas de Veículos'!BU35*(1-'Frota Nacional 2028'!BU$32),0)</f>
        <v>1513588</v>
      </c>
      <c r="BV33" s="25">
        <f>ROUND('Vendas de Veículos'!BV35*(1-'Frota Nacional 2028'!BV$32),0)</f>
        <v>1568413</v>
      </c>
      <c r="BW33" s="25">
        <f>ROUND('Vendas de Veículos'!BW35*(1-'Frota Nacional 2028'!BW$32),0)</f>
        <v>1621077</v>
      </c>
    </row>
    <row r="34" spans="2:75" x14ac:dyDescent="0.35">
      <c r="B34" s="24" t="s">
        <v>36</v>
      </c>
      <c r="C34" s="24" t="s">
        <v>10</v>
      </c>
      <c r="D34" s="26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>
        <f>ROUND('Vendas de Veículos'!W36*(1-'Frota Nacional 2028'!W$32),0)</f>
        <v>11</v>
      </c>
      <c r="X34" s="25">
        <f>ROUND('Vendas de Veículos'!X36*(1-'Frota Nacional 2028'!X$32),0)</f>
        <v>158</v>
      </c>
      <c r="Y34" s="25">
        <f>ROUND('Vendas de Veículos'!Y36*(1-'Frota Nacional 2028'!Y$32),0)</f>
        <v>196</v>
      </c>
      <c r="Z34" s="25">
        <f>ROUND('Vendas de Veículos'!Z36*(1-'Frota Nacional 2028'!Z$32),0)</f>
        <v>365</v>
      </c>
      <c r="AA34" s="25">
        <f>ROUND('Vendas de Veículos'!AA36*(1-'Frota Nacional 2028'!AA$32),0)</f>
        <v>626</v>
      </c>
      <c r="AB34" s="25">
        <f>ROUND('Vendas de Veículos'!AB36*(1-'Frota Nacional 2028'!AB$32),0)</f>
        <v>1049</v>
      </c>
      <c r="AC34" s="25">
        <f>ROUND('Vendas de Veículos'!AC36*(1-'Frota Nacional 2028'!AC$32),0)</f>
        <v>1742</v>
      </c>
      <c r="AD34" s="25">
        <f>ROUND('Vendas de Veículos'!AD36*(1-'Frota Nacional 2028'!AD$32),0)</f>
        <v>2266</v>
      </c>
      <c r="AE34" s="25">
        <f>ROUND('Vendas de Veículos'!AE36*(1-'Frota Nacional 2028'!AE$32),0)</f>
        <v>1788</v>
      </c>
      <c r="AF34" s="25">
        <f>ROUND('Vendas de Veículos'!AF36*(1-'Frota Nacional 2028'!AF$32),0)</f>
        <v>1839</v>
      </c>
      <c r="AG34" s="25">
        <f>ROUND('Vendas de Veículos'!AG36*(1-'Frota Nacional 2028'!AG$32),0)</f>
        <v>2081</v>
      </c>
      <c r="AH34" s="25">
        <f>ROUND('Vendas de Veículos'!AH36*(1-'Frota Nacional 2028'!AH$32),0)</f>
        <v>2720</v>
      </c>
      <c r="AI34" s="25">
        <f>ROUND('Vendas de Veículos'!AI36*(1-'Frota Nacional 2028'!AI$32),0)</f>
        <v>3264</v>
      </c>
      <c r="AJ34" s="25">
        <f>ROUND('Vendas de Veículos'!AJ36*(1-'Frota Nacional 2028'!AJ$32),0)</f>
        <v>3817</v>
      </c>
      <c r="AK34" s="25">
        <f>ROUND('Vendas de Veículos'!AK36*(1-'Frota Nacional 2028'!AK$32),0)</f>
        <v>3828</v>
      </c>
      <c r="AL34" s="25">
        <f>ROUND('Vendas de Veículos'!AL36*(1-'Frota Nacional 2028'!AL$32),0)</f>
        <v>3416</v>
      </c>
      <c r="AM34" s="25">
        <f>ROUND('Vendas de Veículos'!AM36*(1-'Frota Nacional 2028'!AM$32),0)</f>
        <v>5089</v>
      </c>
      <c r="AN34" s="25">
        <f>ROUND('Vendas de Veículos'!AN36*(1-'Frota Nacional 2028'!AN$32),0)</f>
        <v>3206</v>
      </c>
      <c r="AO34" s="25">
        <f>ROUND('Vendas de Veículos'!AO36*(1-'Frota Nacional 2028'!AO$32),0)</f>
        <v>6753</v>
      </c>
      <c r="AP34" s="25">
        <f>ROUND('Vendas de Veículos'!AP36*(1-'Frota Nacional 2028'!AP$32),0)</f>
        <v>12631</v>
      </c>
      <c r="AQ34" s="25">
        <f>ROUND('Vendas de Veículos'!AQ36*(1-'Frota Nacional 2028'!AQ$32),0)</f>
        <v>20032</v>
      </c>
      <c r="AR34" s="25">
        <f>ROUND('Vendas de Veículos'!AR36*(1-'Frota Nacional 2028'!AR$32),0)</f>
        <v>29259</v>
      </c>
      <c r="AS34" s="25">
        <f>ROUND('Vendas de Veículos'!AS36*(1-'Frota Nacional 2028'!AS$32),0)</f>
        <v>40656</v>
      </c>
      <c r="AT34" s="25">
        <f>ROUND('Vendas de Veículos'!AT36*(1-'Frota Nacional 2028'!AT$32),0)</f>
        <v>55077</v>
      </c>
      <c r="AU34" s="25">
        <f>ROUND('Vendas de Veículos'!AU36*(1-'Frota Nacional 2028'!AU$32),0)</f>
        <v>72651</v>
      </c>
      <c r="AV34" s="25">
        <f>ROUND('Vendas de Veículos'!AV36*(1-'Frota Nacional 2028'!AV$32),0)</f>
        <v>93920</v>
      </c>
      <c r="AW34" s="25">
        <f>ROUND('Vendas de Veículos'!AW36*(1-'Frota Nacional 2028'!AW$32),0)</f>
        <v>119493</v>
      </c>
      <c r="AX34" s="25">
        <f>ROUND('Vendas de Veículos'!AX36*(1-'Frota Nacional 2028'!AX$32),0)</f>
        <v>140982</v>
      </c>
      <c r="AY34" s="25">
        <f>ROUND('Vendas de Veículos'!AY36*(1-'Frota Nacional 2028'!AY$32),0)</f>
        <v>169744</v>
      </c>
      <c r="AZ34" s="25">
        <f>ROUND('Vendas de Veículos'!AZ36*(1-'Frota Nacional 2028'!AZ$32),0)</f>
        <v>219909</v>
      </c>
      <c r="BA34" s="25">
        <f>ROUND('Vendas de Veículos'!BA36*(1-'Frota Nacional 2028'!BA$32),0)</f>
        <v>312612</v>
      </c>
      <c r="BB34" s="25">
        <f>ROUND('Vendas de Veículos'!BB36*(1-'Frota Nacional 2028'!BB$32),0)</f>
        <v>468962</v>
      </c>
      <c r="BC34" s="25">
        <f>ROUND('Vendas de Veículos'!BC36*(1-'Frota Nacional 2028'!BC$32),0)</f>
        <v>597604</v>
      </c>
      <c r="BD34" s="25">
        <f>ROUND('Vendas de Veículos'!BD36*(1-'Frota Nacional 2028'!BD$32),0)</f>
        <v>502652</v>
      </c>
      <c r="BE34" s="25">
        <f>ROUND('Vendas de Veículos'!BE36*(1-'Frota Nacional 2028'!BE$32),0)</f>
        <v>558065</v>
      </c>
      <c r="BF34" s="25">
        <f>ROUND('Vendas de Veículos'!BF36*(1-'Frota Nacional 2028'!BF$32),0)</f>
        <v>582817</v>
      </c>
      <c r="BG34" s="25">
        <f>ROUND('Vendas de Veículos'!BG36*(1-'Frota Nacional 2028'!BG$32),0)</f>
        <v>465827</v>
      </c>
      <c r="BH34" s="25">
        <f>ROUND('Vendas de Veículos'!BH36*(1-'Frota Nacional 2028'!BH$32),0)</f>
        <v>372851</v>
      </c>
      <c r="BI34" s="25">
        <f>ROUND('Vendas de Veículos'!BI36*(1-'Frota Nacional 2028'!BI$32),0)</f>
        <v>384814</v>
      </c>
      <c r="BJ34" s="25">
        <f>ROUND('Vendas de Veículos'!BJ36*(1-'Frota Nacional 2028'!BJ$32),0)</f>
        <v>358425</v>
      </c>
      <c r="BK34" s="25">
        <f>ROUND('Vendas de Veículos'!BK36*(1-'Frota Nacional 2028'!BK$32),0)</f>
        <v>284589</v>
      </c>
      <c r="BL34" s="25">
        <f>ROUND('Vendas de Veículos'!BL36*(1-'Frota Nacional 2028'!BL$32),0)</f>
        <v>289280</v>
      </c>
      <c r="BM34" s="25">
        <f>ROUND('Vendas de Veículos'!BM36*(1-'Frota Nacional 2028'!BM$32),0)</f>
        <v>339536</v>
      </c>
      <c r="BN34" s="25">
        <f>ROUND('Vendas de Veículos'!BN36*(1-'Frota Nacional 2028'!BN$32),0)</f>
        <v>394137</v>
      </c>
      <c r="BO34" s="25">
        <f>ROUND('Vendas de Veículos'!BO36*(1-'Frota Nacional 2028'!BO$32),0)</f>
        <v>328196</v>
      </c>
      <c r="BP34" s="25">
        <f>ROUND('Vendas de Veículos'!BP36*(1-'Frota Nacional 2028'!BP$32),0)</f>
        <v>395305</v>
      </c>
      <c r="BQ34" s="25">
        <f>ROUND('Vendas de Veículos'!BQ36*(1-'Frota Nacional 2028'!BQ$32),0)</f>
        <v>481358</v>
      </c>
      <c r="BR34" s="25">
        <f>ROUND('Vendas de Veículos'!BR36*(1-'Frota Nacional 2028'!BR$32),0)</f>
        <v>506409</v>
      </c>
      <c r="BS34" s="25">
        <f>ROUND('Vendas de Veículos'!BS36*(1-'Frota Nacional 2028'!BS$32),0)</f>
        <v>530733</v>
      </c>
      <c r="BT34" s="25">
        <f>ROUND('Vendas de Veículos'!BT36*(1-'Frota Nacional 2028'!BT$32),0)</f>
        <v>553067</v>
      </c>
      <c r="BU34" s="25">
        <f>ROUND('Vendas de Veículos'!BU36*(1-'Frota Nacional 2028'!BU$32),0)</f>
        <v>575164</v>
      </c>
      <c r="BV34" s="25">
        <f>ROUND('Vendas de Veículos'!BV36*(1-'Frota Nacional 2028'!BV$32),0)</f>
        <v>595997</v>
      </c>
      <c r="BW34" s="25">
        <f>ROUND('Vendas de Veículos'!BW36*(1-'Frota Nacional 2028'!BW$32),0)</f>
        <v>616009</v>
      </c>
    </row>
    <row r="35" spans="2:75" x14ac:dyDescent="0.35">
      <c r="B35" s="24" t="s">
        <v>36</v>
      </c>
      <c r="C35" s="24" t="s">
        <v>38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>
        <f>ROUND('Vendas de Veículos'!W37*(1-'Frota Nacional 2028'!W$32),0)</f>
        <v>0</v>
      </c>
      <c r="X35" s="25">
        <f>ROUND('Vendas de Veículos'!X37*(1-'Frota Nacional 2028'!X$32),0)</f>
        <v>0</v>
      </c>
      <c r="Y35" s="25">
        <f>ROUND('Vendas de Veículos'!Y37*(1-'Frota Nacional 2028'!Y$32),0)</f>
        <v>0</v>
      </c>
      <c r="Z35" s="25">
        <f>ROUND('Vendas de Veículos'!Z37*(1-'Frota Nacional 2028'!Z$32),0)</f>
        <v>0</v>
      </c>
      <c r="AA35" s="25">
        <f>ROUND('Vendas de Veículos'!AA37*(1-'Frota Nacional 2028'!AA$32),0)</f>
        <v>0</v>
      </c>
      <c r="AB35" s="25">
        <f>ROUND('Vendas de Veículos'!AB37*(1-'Frota Nacional 2028'!AB$32),0)</f>
        <v>0</v>
      </c>
      <c r="AC35" s="25">
        <f>ROUND('Vendas de Veículos'!AC37*(1-'Frota Nacional 2028'!AC$32),0)</f>
        <v>0</v>
      </c>
      <c r="AD35" s="25">
        <f>ROUND('Vendas de Veículos'!AD37*(1-'Frota Nacional 2028'!AD$32),0)</f>
        <v>0</v>
      </c>
      <c r="AE35" s="25">
        <f>ROUND('Vendas de Veículos'!AE37*(1-'Frota Nacional 2028'!AE$32),0)</f>
        <v>0</v>
      </c>
      <c r="AF35" s="25">
        <f>ROUND('Vendas de Veículos'!AF37*(1-'Frota Nacional 2028'!AF$32),0)</f>
        <v>0</v>
      </c>
      <c r="AG35" s="25">
        <f>ROUND('Vendas de Veículos'!AG37*(1-'Frota Nacional 2028'!AG$32),0)</f>
        <v>0</v>
      </c>
      <c r="AH35" s="25">
        <f>ROUND('Vendas de Veículos'!AH37*(1-'Frota Nacional 2028'!AH$32),0)</f>
        <v>0</v>
      </c>
      <c r="AI35" s="25">
        <f>ROUND('Vendas de Veículos'!AI37*(1-'Frota Nacional 2028'!AI$32),0)</f>
        <v>0</v>
      </c>
      <c r="AJ35" s="25">
        <f>ROUND('Vendas de Veículos'!AJ37*(1-'Frota Nacional 2028'!AJ$32),0)</f>
        <v>0</v>
      </c>
      <c r="AK35" s="25">
        <f>ROUND('Vendas de Veículos'!AK37*(1-'Frota Nacional 2028'!AK$32),0)</f>
        <v>0</v>
      </c>
      <c r="AL35" s="25">
        <f>ROUND('Vendas de Veículos'!AL37*(1-'Frota Nacional 2028'!AL$32),0)</f>
        <v>0</v>
      </c>
      <c r="AM35" s="25">
        <f>ROUND('Vendas de Veículos'!AM37*(1-'Frota Nacional 2028'!AM$32),0)</f>
        <v>0</v>
      </c>
      <c r="AN35" s="25">
        <f>ROUND('Vendas de Veículos'!AN37*(1-'Frota Nacional 2028'!AN$32),0)</f>
        <v>0</v>
      </c>
      <c r="AO35" s="25">
        <f>ROUND('Vendas de Veículos'!AO37*(1-'Frota Nacional 2028'!AO$32),0)</f>
        <v>0</v>
      </c>
      <c r="AP35" s="25">
        <f>ROUND('Vendas de Veículos'!AP37*(1-'Frota Nacional 2028'!AP$32),0)</f>
        <v>0</v>
      </c>
      <c r="AQ35" s="25">
        <f>ROUND('Vendas de Veículos'!AQ37*(1-'Frota Nacional 2028'!AQ$32),0)</f>
        <v>0</v>
      </c>
      <c r="AR35" s="25">
        <f>ROUND('Vendas de Veículos'!AR37*(1-'Frota Nacional 2028'!AR$32),0)</f>
        <v>0</v>
      </c>
      <c r="AS35" s="25">
        <f>ROUND('Vendas de Veículos'!AS37*(1-'Frota Nacional 2028'!AS$32),0)</f>
        <v>0</v>
      </c>
      <c r="AT35" s="25">
        <f>ROUND('Vendas de Veículos'!AT37*(1-'Frota Nacional 2028'!AT$32),0)</f>
        <v>0</v>
      </c>
      <c r="AU35" s="25">
        <f>ROUND('Vendas de Veículos'!AU37*(1-'Frota Nacional 2028'!AU$32),0)</f>
        <v>0</v>
      </c>
      <c r="AV35" s="25">
        <f>ROUND('Vendas de Veículos'!AV37*(1-'Frota Nacional 2028'!AV$32),0)</f>
        <v>0</v>
      </c>
      <c r="AW35" s="25">
        <f>ROUND('Vendas de Veículos'!AW37*(1-'Frota Nacional 2028'!AW$32),0)</f>
        <v>0</v>
      </c>
      <c r="AX35" s="25">
        <f>ROUND('Vendas de Veículos'!AX37*(1-'Frota Nacional 2028'!AX$32),0)</f>
        <v>0</v>
      </c>
      <c r="AY35" s="25">
        <f>ROUND('Vendas de Veículos'!AY37*(1-'Frota Nacional 2028'!AY$32),0)</f>
        <v>0</v>
      </c>
      <c r="AZ35" s="25">
        <f>ROUND('Vendas de Veículos'!AZ37*(1-'Frota Nacional 2028'!AZ$32),0)</f>
        <v>0</v>
      </c>
      <c r="BA35" s="25">
        <f>ROUND('Vendas de Veículos'!BA37*(1-'Frota Nacional 2028'!BA$32),0)</f>
        <v>0</v>
      </c>
      <c r="BB35" s="25">
        <f>ROUND('Vendas de Veículos'!BB37*(1-'Frota Nacional 2028'!BB$32),0)</f>
        <v>0</v>
      </c>
      <c r="BC35" s="25">
        <f>ROUND('Vendas de Veículos'!BC37*(1-'Frota Nacional 2028'!BC$32),0)</f>
        <v>0</v>
      </c>
      <c r="BD35" s="25">
        <f>ROUND('Vendas de Veículos'!BD37*(1-'Frota Nacional 2028'!BD$32),0)</f>
        <v>55794</v>
      </c>
      <c r="BE35" s="25">
        <f>ROUND('Vendas de Veículos'!BE37*(1-'Frota Nacional 2028'!BE$32),0)</f>
        <v>139447</v>
      </c>
      <c r="BF35" s="25">
        <f>ROUND('Vendas de Veículos'!BF37*(1-'Frota Nacional 2028'!BF$32),0)</f>
        <v>249695</v>
      </c>
      <c r="BG35" s="25">
        <f>ROUND('Vendas de Veículos'!BG37*(1-'Frota Nacional 2028'!BG$32),0)</f>
        <v>310474</v>
      </c>
      <c r="BH35" s="25">
        <f>ROUND('Vendas de Veículos'!BH37*(1-'Frota Nacional 2028'!BH$32),0)</f>
        <v>417356</v>
      </c>
      <c r="BI35" s="25">
        <f>ROUND('Vendas de Veículos'!BI37*(1-'Frota Nacional 2028'!BI$32),0)</f>
        <v>430746</v>
      </c>
      <c r="BJ35" s="25">
        <f>ROUND('Vendas de Veículos'!BJ37*(1-'Frota Nacional 2028'!BJ$32),0)</f>
        <v>401379</v>
      </c>
      <c r="BK35" s="25">
        <f>ROUND('Vendas de Veículos'!BK37*(1-'Frota Nacional 2028'!BK$32),0)</f>
        <v>318830</v>
      </c>
      <c r="BL35" s="25">
        <f>ROUND('Vendas de Veículos'!BL37*(1-'Frota Nacional 2028'!BL$32),0)</f>
        <v>323442</v>
      </c>
      <c r="BM35" s="25">
        <f>ROUND('Vendas de Veículos'!BM37*(1-'Frota Nacional 2028'!BM$32),0)</f>
        <v>381975</v>
      </c>
      <c r="BN35" s="25">
        <f>ROUND('Vendas de Veículos'!BN37*(1-'Frota Nacional 2028'!BN$32),0)</f>
        <v>480672</v>
      </c>
      <c r="BO35" s="25">
        <f>ROUND('Vendas de Veículos'!BO37*(1-'Frota Nacional 2028'!BO$32),0)</f>
        <v>452207</v>
      </c>
      <c r="BP35" s="25">
        <f>ROUND('Vendas de Veículos'!BP37*(1-'Frota Nacional 2028'!BP$32),0)</f>
        <v>632569</v>
      </c>
      <c r="BQ35" s="25">
        <f>ROUND('Vendas de Veículos'!BQ37*(1-'Frota Nacional 2028'!BQ$32),0)</f>
        <v>770274</v>
      </c>
      <c r="BR35" s="25">
        <f>ROUND('Vendas de Veículos'!BR37*(1-'Frota Nacional 2028'!BR$32),0)</f>
        <v>813303</v>
      </c>
      <c r="BS35" s="25">
        <f>ROUND('Vendas de Veículos'!BS37*(1-'Frota Nacional 2028'!BS$32),0)</f>
        <v>853489</v>
      </c>
      <c r="BT35" s="25">
        <f>ROUND('Vendas de Veículos'!BT37*(1-'Frota Nacional 2028'!BT$32),0)</f>
        <v>889274</v>
      </c>
      <c r="BU35" s="25">
        <f>ROUND('Vendas de Veículos'!BU37*(1-'Frota Nacional 2028'!BU$32),0)</f>
        <v>920110</v>
      </c>
      <c r="BV35" s="25">
        <f>ROUND('Vendas de Veículos'!BV37*(1-'Frota Nacional 2028'!BV$32),0)</f>
        <v>946067</v>
      </c>
      <c r="BW35" s="25">
        <f>ROUND('Vendas de Veículos'!BW37*(1-'Frota Nacional 2028'!BW$32),0)</f>
        <v>969242</v>
      </c>
    </row>
    <row r="36" spans="2:75" x14ac:dyDescent="0.35">
      <c r="B36" s="24" t="s">
        <v>36</v>
      </c>
      <c r="C36" s="24" t="s">
        <v>39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>
        <f>ROUND('Vendas de Veículos'!W38*(1-'Frota Nacional 2028'!W$32),0)</f>
        <v>0</v>
      </c>
      <c r="X36" s="25">
        <f>ROUND('Vendas de Veículos'!X38*(1-'Frota Nacional 2028'!X$32),0)</f>
        <v>0</v>
      </c>
      <c r="Y36" s="25">
        <f>ROUND('Vendas de Veículos'!Y38*(1-'Frota Nacional 2028'!Y$32),0)</f>
        <v>0</v>
      </c>
      <c r="Z36" s="25">
        <f>ROUND('Vendas de Veículos'!Z38*(1-'Frota Nacional 2028'!Z$32),0)</f>
        <v>0</v>
      </c>
      <c r="AA36" s="25">
        <f>ROUND('Vendas de Veículos'!AA38*(1-'Frota Nacional 2028'!AA$32),0)</f>
        <v>0</v>
      </c>
      <c r="AB36" s="25">
        <f>ROUND('Vendas de Veículos'!AB38*(1-'Frota Nacional 2028'!AB$32),0)</f>
        <v>0</v>
      </c>
      <c r="AC36" s="25">
        <f>ROUND('Vendas de Veículos'!AC38*(1-'Frota Nacional 2028'!AC$32),0)</f>
        <v>0</v>
      </c>
      <c r="AD36" s="25">
        <f>ROUND('Vendas de Veículos'!AD38*(1-'Frota Nacional 2028'!AD$32),0)</f>
        <v>0</v>
      </c>
      <c r="AE36" s="25">
        <f>ROUND('Vendas de Veículos'!AE38*(1-'Frota Nacional 2028'!AE$32),0)</f>
        <v>0</v>
      </c>
      <c r="AF36" s="25">
        <f>ROUND('Vendas de Veículos'!AF38*(1-'Frota Nacional 2028'!AF$32),0)</f>
        <v>0</v>
      </c>
      <c r="AG36" s="25">
        <f>ROUND('Vendas de Veículos'!AG38*(1-'Frota Nacional 2028'!AG$32),0)</f>
        <v>0</v>
      </c>
      <c r="AH36" s="25">
        <f>ROUND('Vendas de Veículos'!AH38*(1-'Frota Nacional 2028'!AH$32),0)</f>
        <v>0</v>
      </c>
      <c r="AI36" s="25">
        <f>ROUND('Vendas de Veículos'!AI38*(1-'Frota Nacional 2028'!AI$32),0)</f>
        <v>0</v>
      </c>
      <c r="AJ36" s="25">
        <f>ROUND('Vendas de Veículos'!AJ38*(1-'Frota Nacional 2028'!AJ$32),0)</f>
        <v>0</v>
      </c>
      <c r="AK36" s="25">
        <f>ROUND('Vendas de Veículos'!AK38*(1-'Frota Nacional 2028'!AK$32),0)</f>
        <v>0</v>
      </c>
      <c r="AL36" s="25">
        <f>ROUND('Vendas de Veículos'!AL38*(1-'Frota Nacional 2028'!AL$32),0)</f>
        <v>0</v>
      </c>
      <c r="AM36" s="25">
        <f>ROUND('Vendas de Veículos'!AM38*(1-'Frota Nacional 2028'!AM$32),0)</f>
        <v>0</v>
      </c>
      <c r="AN36" s="25">
        <f>ROUND('Vendas de Veículos'!AN38*(1-'Frota Nacional 2028'!AN$32),0)</f>
        <v>0</v>
      </c>
      <c r="AO36" s="25">
        <f>ROUND('Vendas de Veículos'!AO38*(1-'Frota Nacional 2028'!AO$32),0)</f>
        <v>0</v>
      </c>
      <c r="AP36" s="25">
        <f>ROUND('Vendas de Veículos'!AP38*(1-'Frota Nacional 2028'!AP$32),0)</f>
        <v>0</v>
      </c>
      <c r="AQ36" s="25">
        <f>ROUND('Vendas de Veículos'!AQ38*(1-'Frota Nacional 2028'!AQ$32),0)</f>
        <v>0</v>
      </c>
      <c r="AR36" s="25">
        <f>ROUND('Vendas de Veículos'!AR38*(1-'Frota Nacional 2028'!AR$32),0)</f>
        <v>0</v>
      </c>
      <c r="AS36" s="25">
        <f>ROUND('Vendas de Veículos'!AS38*(1-'Frota Nacional 2028'!AS$32),0)</f>
        <v>0</v>
      </c>
      <c r="AT36" s="25">
        <f>ROUND('Vendas de Veículos'!AT38*(1-'Frota Nacional 2028'!AT$32),0)</f>
        <v>0</v>
      </c>
      <c r="AU36" s="25">
        <f>ROUND('Vendas de Veículos'!AU38*(1-'Frota Nacional 2028'!AU$32),0)</f>
        <v>0</v>
      </c>
      <c r="AV36" s="25">
        <f>ROUND('Vendas de Veículos'!AV38*(1-'Frota Nacional 2028'!AV$32),0)</f>
        <v>0</v>
      </c>
      <c r="AW36" s="25">
        <f>ROUND('Vendas de Veículos'!AW38*(1-'Frota Nacional 2028'!AW$32),0)</f>
        <v>0</v>
      </c>
      <c r="AX36" s="25">
        <f>ROUND('Vendas de Veículos'!AX38*(1-'Frota Nacional 2028'!AX$32),0)</f>
        <v>0</v>
      </c>
      <c r="AY36" s="25">
        <f>ROUND('Vendas de Veículos'!AY38*(1-'Frota Nacional 2028'!AY$32),0)</f>
        <v>0</v>
      </c>
      <c r="AZ36" s="25">
        <f>ROUND('Vendas de Veículos'!AZ38*(1-'Frota Nacional 2028'!AZ$32),0)</f>
        <v>0</v>
      </c>
      <c r="BA36" s="25">
        <f>ROUND('Vendas de Veículos'!BA38*(1-'Frota Nacional 2028'!BA$32),0)</f>
        <v>0</v>
      </c>
      <c r="BB36" s="25">
        <f>ROUND('Vendas de Veículos'!BB38*(1-'Frota Nacional 2028'!BB$32),0)</f>
        <v>0</v>
      </c>
      <c r="BC36" s="25">
        <f>ROUND('Vendas de Veículos'!BC38*(1-'Frota Nacional 2028'!BC$32),0)</f>
        <v>0</v>
      </c>
      <c r="BD36" s="25">
        <f>ROUND('Vendas de Veículos'!BD38*(1-'Frota Nacional 2028'!BD$32),0)</f>
        <v>56</v>
      </c>
      <c r="BE36" s="25">
        <f>ROUND('Vendas de Veículos'!BE38*(1-'Frota Nacional 2028'!BE$32),0)</f>
        <v>70</v>
      </c>
      <c r="BF36" s="25">
        <f>ROUND('Vendas de Veículos'!BF38*(1-'Frota Nacional 2028'!BF$32),0)</f>
        <v>83</v>
      </c>
      <c r="BG36" s="25">
        <f>ROUND('Vendas de Veículos'!BG38*(1-'Frota Nacional 2028'!BG$32),0)</f>
        <v>78</v>
      </c>
      <c r="BH36" s="25">
        <f>ROUND('Vendas de Veículos'!BH38*(1-'Frota Nacional 2028'!BH$32),0)</f>
        <v>180</v>
      </c>
      <c r="BI36" s="25">
        <f>ROUND('Vendas de Veículos'!BI38*(1-'Frota Nacional 2028'!BI$32),0)</f>
        <v>186</v>
      </c>
      <c r="BJ36" s="25">
        <f>ROUND('Vendas de Veículos'!BJ38*(1-'Frota Nacional 2028'!BJ$32),0)</f>
        <v>325</v>
      </c>
      <c r="BK36" s="25">
        <f>ROUND('Vendas de Veículos'!BK38*(1-'Frota Nacional 2028'!BK$32),0)</f>
        <v>379</v>
      </c>
      <c r="BL36" s="25">
        <f>ROUND('Vendas de Veículos'!BL38*(1-'Frota Nacional 2028'!BL$32),0)</f>
        <v>508</v>
      </c>
      <c r="BM36" s="25">
        <f>ROUND('Vendas de Veículos'!BM38*(1-'Frota Nacional 2028'!BM$32),0)</f>
        <v>768</v>
      </c>
      <c r="BN36" s="25">
        <f>ROUND('Vendas de Veículos'!BN38*(1-'Frota Nacional 2028'!BN$32),0)</f>
        <v>1051</v>
      </c>
      <c r="BO36" s="25">
        <f>ROUND('Vendas de Veículos'!BO38*(1-'Frota Nacional 2028'!BO$32),0)</f>
        <v>1016</v>
      </c>
      <c r="BP36" s="25">
        <f>ROUND('Vendas de Veículos'!BP38*(1-'Frota Nacional 2028'!BP$32),0)</f>
        <v>1443</v>
      </c>
      <c r="BQ36" s="25">
        <f>ROUND('Vendas de Veículos'!BQ38*(1-'Frota Nacional 2028'!BQ$32),0)</f>
        <v>1758</v>
      </c>
      <c r="BR36" s="25">
        <f>ROUND('Vendas de Veículos'!BR38*(1-'Frota Nacional 2028'!BR$32),0)</f>
        <v>5966</v>
      </c>
      <c r="BS36" s="25">
        <f>ROUND('Vendas de Veículos'!BS38*(1-'Frota Nacional 2028'!BS$32),0)</f>
        <v>8777</v>
      </c>
      <c r="BT36" s="25">
        <f>ROUND('Vendas de Veículos'!BT38*(1-'Frota Nacional 2028'!BT$32),0)</f>
        <v>13099</v>
      </c>
      <c r="BU36" s="25">
        <f>ROUND('Vendas de Veículos'!BU38*(1-'Frota Nacional 2028'!BU$32),0)</f>
        <v>18314</v>
      </c>
      <c r="BV36" s="25">
        <f>ROUND('Vendas de Veículos'!BV38*(1-'Frota Nacional 2028'!BV$32),0)</f>
        <v>26349</v>
      </c>
      <c r="BW36" s="25">
        <f>ROUND('Vendas de Veículos'!BW38*(1-'Frota Nacional 2028'!BW$32),0)</f>
        <v>35826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BX36"/>
  <sheetViews>
    <sheetView workbookViewId="0">
      <selection activeCell="G1" sqref="G1:G3"/>
    </sheetView>
  </sheetViews>
  <sheetFormatPr defaultColWidth="9.1796875" defaultRowHeight="14.5" x14ac:dyDescent="0.35"/>
  <cols>
    <col min="1" max="1" width="3.81640625" style="8" customWidth="1"/>
    <col min="2" max="2" width="4.81640625" style="8" bestFit="1" customWidth="1"/>
    <col min="3" max="3" width="16.1796875" style="8" customWidth="1"/>
    <col min="4" max="4" width="9.453125" style="8" bestFit="1" customWidth="1"/>
    <col min="5" max="8" width="10.453125" style="8" bestFit="1" customWidth="1"/>
    <col min="9" max="9" width="11.453125" style="8" bestFit="1" customWidth="1"/>
    <col min="10" max="11" width="11.7265625" style="8" bestFit="1" customWidth="1"/>
    <col min="12" max="13" width="10.7265625" style="8" bestFit="1" customWidth="1"/>
    <col min="14" max="22" width="11.7265625" style="8" bestFit="1" customWidth="1"/>
    <col min="23" max="24" width="10.7265625" style="8" bestFit="1" customWidth="1"/>
    <col min="25" max="41" width="11.7265625" style="8" bestFit="1" customWidth="1"/>
    <col min="42" max="42" width="10.7265625" style="8" bestFit="1" customWidth="1"/>
    <col min="43" max="47" width="10.453125" style="8" bestFit="1" customWidth="1"/>
    <col min="48" max="50" width="10.7265625" style="8" bestFit="1" customWidth="1"/>
    <col min="51" max="52" width="11.7265625" style="8" bestFit="1" customWidth="1"/>
    <col min="53" max="68" width="13.453125" style="8" bestFit="1" customWidth="1"/>
    <col min="69" max="76" width="13.453125" style="8" customWidth="1"/>
    <col min="77" max="16384" width="9.1796875" style="8"/>
  </cols>
  <sheetData>
    <row r="1" spans="2:76" x14ac:dyDescent="0.35">
      <c r="B1" s="17"/>
      <c r="C1" s="20" t="s">
        <v>25</v>
      </c>
      <c r="D1" s="21">
        <v>2029</v>
      </c>
      <c r="E1" s="17"/>
      <c r="F1" s="22" t="s">
        <v>32</v>
      </c>
      <c r="G1" s="161">
        <f>'Base Curvas'!K1</f>
        <v>1.95</v>
      </c>
      <c r="H1" s="22" t="s">
        <v>33</v>
      </c>
      <c r="I1" s="162">
        <f>'Base Curvas'!M1</f>
        <v>-0.127</v>
      </c>
    </row>
    <row r="2" spans="2:76" x14ac:dyDescent="0.35">
      <c r="B2" s="17"/>
      <c r="C2" s="17"/>
      <c r="D2" s="17"/>
      <c r="E2" s="17"/>
      <c r="F2" s="22" t="s">
        <v>34</v>
      </c>
      <c r="G2" s="161">
        <f>'Base Curvas'!K2</f>
        <v>2.1</v>
      </c>
      <c r="H2" s="22" t="s">
        <v>35</v>
      </c>
      <c r="I2" s="162">
        <f>'Base Curvas'!M2</f>
        <v>-0.09</v>
      </c>
    </row>
    <row r="3" spans="2:76" x14ac:dyDescent="0.35">
      <c r="B3" s="17"/>
      <c r="C3" s="17"/>
      <c r="D3" s="17"/>
      <c r="E3" s="17"/>
      <c r="F3" s="22" t="s">
        <v>41</v>
      </c>
      <c r="G3" s="161">
        <f>'Base Curvas'!K3</f>
        <v>1.75</v>
      </c>
      <c r="H3" s="22" t="s">
        <v>42</v>
      </c>
      <c r="I3" s="162">
        <f>'Base Curvas'!M3</f>
        <v>-0.13700000000000001</v>
      </c>
    </row>
    <row r="4" spans="2:76" s="1" customFormat="1" x14ac:dyDescent="0.35">
      <c r="B4" s="2"/>
      <c r="C4" s="3"/>
      <c r="D4" s="2">
        <v>1957</v>
      </c>
      <c r="E4" s="2">
        <v>1958</v>
      </c>
      <c r="F4" s="2">
        <v>1959</v>
      </c>
      <c r="G4" s="2">
        <v>1960</v>
      </c>
      <c r="H4" s="2">
        <v>1961</v>
      </c>
      <c r="I4" s="2">
        <v>1962</v>
      </c>
      <c r="J4" s="2">
        <v>1963</v>
      </c>
      <c r="K4" s="2">
        <v>1964</v>
      </c>
      <c r="L4" s="2">
        <v>1965</v>
      </c>
      <c r="M4" s="2">
        <v>1966</v>
      </c>
      <c r="N4" s="2">
        <v>1967</v>
      </c>
      <c r="O4" s="2">
        <v>1968</v>
      </c>
      <c r="P4" s="2">
        <v>1969</v>
      </c>
      <c r="Q4" s="2">
        <v>1970</v>
      </c>
      <c r="R4" s="2">
        <v>1971</v>
      </c>
      <c r="S4" s="2">
        <v>1972</v>
      </c>
      <c r="T4" s="2">
        <v>1973</v>
      </c>
      <c r="U4" s="2">
        <v>1974</v>
      </c>
      <c r="V4" s="2">
        <v>1975</v>
      </c>
      <c r="W4" s="2">
        <v>1976</v>
      </c>
      <c r="X4" s="2">
        <v>1977</v>
      </c>
      <c r="Y4" s="2">
        <v>1978</v>
      </c>
      <c r="Z4" s="2">
        <v>1979</v>
      </c>
      <c r="AA4" s="2">
        <v>1980</v>
      </c>
      <c r="AB4" s="2">
        <v>1981</v>
      </c>
      <c r="AC4" s="2">
        <v>1982</v>
      </c>
      <c r="AD4" s="2">
        <v>1983</v>
      </c>
      <c r="AE4" s="2">
        <v>1984</v>
      </c>
      <c r="AF4" s="2">
        <v>1985</v>
      </c>
      <c r="AG4" s="2">
        <v>1986</v>
      </c>
      <c r="AH4" s="2">
        <v>1987</v>
      </c>
      <c r="AI4" s="2">
        <v>1988</v>
      </c>
      <c r="AJ4" s="2">
        <v>1989</v>
      </c>
      <c r="AK4" s="2">
        <v>1990</v>
      </c>
      <c r="AL4" s="2">
        <v>1991</v>
      </c>
      <c r="AM4" s="2">
        <v>1992</v>
      </c>
      <c r="AN4" s="2">
        <v>1993</v>
      </c>
      <c r="AO4" s="2">
        <v>1994</v>
      </c>
      <c r="AP4" s="2">
        <v>1995</v>
      </c>
      <c r="AQ4" s="2">
        <v>1996</v>
      </c>
      <c r="AR4" s="2">
        <v>1997</v>
      </c>
      <c r="AS4" s="2">
        <v>1998</v>
      </c>
      <c r="AT4" s="2">
        <v>1999</v>
      </c>
      <c r="AU4" s="2">
        <v>2000</v>
      </c>
      <c r="AV4" s="2">
        <v>2001</v>
      </c>
      <c r="AW4" s="2">
        <v>2002</v>
      </c>
      <c r="AX4" s="2">
        <v>2003</v>
      </c>
      <c r="AY4" s="2">
        <v>2004</v>
      </c>
      <c r="AZ4" s="2">
        <v>2005</v>
      </c>
      <c r="BA4" s="2">
        <v>2006</v>
      </c>
      <c r="BB4" s="2">
        <v>2007</v>
      </c>
      <c r="BC4" s="2">
        <v>2008</v>
      </c>
      <c r="BD4" s="2">
        <v>2009</v>
      </c>
      <c r="BE4" s="2">
        <v>2010</v>
      </c>
      <c r="BF4" s="2">
        <v>2011</v>
      </c>
      <c r="BG4" s="2">
        <v>2012</v>
      </c>
      <c r="BH4" s="2">
        <v>2013</v>
      </c>
      <c r="BI4" s="2">
        <v>2014</v>
      </c>
      <c r="BJ4" s="2">
        <v>2015</v>
      </c>
      <c r="BK4" s="2">
        <v>2016</v>
      </c>
      <c r="BL4" s="2">
        <v>2017</v>
      </c>
      <c r="BM4" s="2">
        <v>2018</v>
      </c>
      <c r="BN4" s="2">
        <v>2019</v>
      </c>
      <c r="BO4" s="2">
        <v>2020</v>
      </c>
      <c r="BP4" s="2">
        <v>2021</v>
      </c>
      <c r="BQ4" s="2">
        <v>2022</v>
      </c>
      <c r="BR4" s="2">
        <v>2023</v>
      </c>
      <c r="BS4" s="2">
        <v>2024</v>
      </c>
      <c r="BT4" s="2">
        <v>2025</v>
      </c>
      <c r="BU4" s="2">
        <v>2026</v>
      </c>
      <c r="BV4" s="2">
        <v>2027</v>
      </c>
      <c r="BW4" s="2">
        <v>2028</v>
      </c>
      <c r="BX4" s="2">
        <v>2029</v>
      </c>
    </row>
    <row r="5" spans="2:76" s="1" customFormat="1" x14ac:dyDescent="0.35">
      <c r="B5" s="2"/>
      <c r="C5" s="3" t="s">
        <v>30</v>
      </c>
      <c r="D5" s="7">
        <f>EXP(-EXP($G$1+$I$1*($D$1-D4)))</f>
        <v>0.99924920320038135</v>
      </c>
      <c r="E5" s="7">
        <f t="shared" ref="E5:BP5" si="0">EXP(-EXP($G$1+$I$1*($D$1-E4)))</f>
        <v>0.99914757588166347</v>
      </c>
      <c r="F5" s="7">
        <f t="shared" si="0"/>
        <v>0.99903219902458207</v>
      </c>
      <c r="G5" s="7">
        <f t="shared" si="0"/>
        <v>0.99890121432912149</v>
      </c>
      <c r="H5" s="7">
        <f t="shared" si="0"/>
        <v>0.99875251289617606</v>
      </c>
      <c r="I5" s="7">
        <f t="shared" si="0"/>
        <v>0.99858370159434284</v>
      </c>
      <c r="J5" s="7">
        <f t="shared" si="0"/>
        <v>0.99839206495939814</v>
      </c>
      <c r="K5" s="7">
        <f t="shared" si="0"/>
        <v>0.99817452204663693</v>
      </c>
      <c r="L5" s="7">
        <f t="shared" si="0"/>
        <v>0.9979275775849582</v>
      </c>
      <c r="M5" s="7">
        <f t="shared" si="0"/>
        <v>0.9976472667027072</v>
      </c>
      <c r="N5" s="7">
        <f t="shared" si="0"/>
        <v>0.99732909240839074</v>
      </c>
      <c r="O5" s="7">
        <f t="shared" si="0"/>
        <v>0.99696795491413681</v>
      </c>
      <c r="P5" s="7">
        <f t="shared" si="0"/>
        <v>0.99655807178602107</v>
      </c>
      <c r="Q5" s="7">
        <f t="shared" si="0"/>
        <v>0.9960928877932087</v>
      </c>
      <c r="R5" s="7">
        <f t="shared" si="0"/>
        <v>0.9955649732077223</v>
      </c>
      <c r="S5" s="7">
        <f t="shared" si="0"/>
        <v>0.99496590917948902</v>
      </c>
      <c r="T5" s="7">
        <f t="shared" si="0"/>
        <v>0.99428615867878556</v>
      </c>
      <c r="U5" s="7">
        <f t="shared" si="0"/>
        <v>0.99351492136286523</v>
      </c>
      <c r="V5" s="7">
        <f t="shared" si="0"/>
        <v>0.99263997058924403</v>
      </c>
      <c r="W5" s="7">
        <f t="shared" si="0"/>
        <v>0.99164747067030767</v>
      </c>
      <c r="X5" s="7">
        <f t="shared" si="0"/>
        <v>0.99052177235023764</v>
      </c>
      <c r="Y5" s="7">
        <f t="shared" si="0"/>
        <v>0.98924518439619036</v>
      </c>
      <c r="Z5" s="7">
        <f t="shared" si="0"/>
        <v>0.98779771914531234</v>
      </c>
      <c r="AA5" s="7">
        <f t="shared" si="0"/>
        <v>0.98615680985629639</v>
      </c>
      <c r="AB5" s="7">
        <f t="shared" si="0"/>
        <v>0.98429699780347546</v>
      </c>
      <c r="AC5" s="7">
        <f t="shared" si="0"/>
        <v>0.98218958725509387</v>
      </c>
      <c r="AD5" s="7">
        <f t="shared" si="0"/>
        <v>0.97980226683689708</v>
      </c>
      <c r="AE5" s="7">
        <f t="shared" si="0"/>
        <v>0.9770986963506636</v>
      </c>
      <c r="AF5" s="7">
        <f t="shared" si="0"/>
        <v>0.97403805896202678</v>
      </c>
      <c r="AG5" s="7">
        <f t="shared" si="0"/>
        <v>0.97057457987731532</v>
      </c>
      <c r="AH5" s="7">
        <f t="shared" si="0"/>
        <v>0.96665701429994344</v>
      </c>
      <c r="AI5" s="7">
        <f t="shared" si="0"/>
        <v>0.96222810972160688</v>
      </c>
      <c r="AJ5" s="7">
        <f t="shared" si="0"/>
        <v>0.95722405061755766</v>
      </c>
      <c r="AK5" s="7">
        <f t="shared" si="0"/>
        <v>0.95157389756332666</v>
      </c>
      <c r="AL5" s="7">
        <f t="shared" si="0"/>
        <v>0.94519903788749804</v>
      </c>
      <c r="AM5" s="7">
        <f t="shared" si="0"/>
        <v>0.93801267146512757</v>
      </c>
      <c r="AN5" s="7">
        <f t="shared" si="0"/>
        <v>0.9299193634046875</v>
      </c>
      <c r="AO5" s="7">
        <f t="shared" si="0"/>
        <v>0.92081470546167199</v>
      </c>
      <c r="AP5" s="7">
        <f t="shared" si="0"/>
        <v>0.91058514028086823</v>
      </c>
      <c r="AQ5" s="7">
        <f t="shared" si="0"/>
        <v>0.89910801722505029</v>
      </c>
      <c r="AR5" s="7">
        <f t="shared" si="0"/>
        <v>0.88625196566597997</v>
      </c>
      <c r="AS5" s="7">
        <f t="shared" si="0"/>
        <v>0.8718776910511713</v>
      </c>
      <c r="AT5" s="7">
        <f t="shared" si="0"/>
        <v>0.85583932031884391</v>
      </c>
      <c r="AU5" s="7">
        <f t="shared" si="0"/>
        <v>0.83798644527310595</v>
      </c>
      <c r="AV5" s="7">
        <f t="shared" si="0"/>
        <v>0.81816703352082987</v>
      </c>
      <c r="AW5" s="7">
        <f t="shared" si="0"/>
        <v>0.79623139358019068</v>
      </c>
      <c r="AX5" s="7">
        <f t="shared" si="0"/>
        <v>0.77203738940403066</v>
      </c>
      <c r="AY5" s="7">
        <f t="shared" si="0"/>
        <v>0.74545709357507939</v>
      </c>
      <c r="AZ5" s="7">
        <f t="shared" si="0"/>
        <v>0.71638503939153442</v>
      </c>
      <c r="BA5" s="7">
        <f t="shared" si="0"/>
        <v>0.68474816918315407</v>
      </c>
      <c r="BB5" s="7">
        <f t="shared" si="0"/>
        <v>0.65051746655651721</v>
      </c>
      <c r="BC5" s="7">
        <f t="shared" si="0"/>
        <v>0.61372108972226069</v>
      </c>
      <c r="BD5" s="7">
        <f t="shared" si="0"/>
        <v>0.5744585782961753</v>
      </c>
      <c r="BE5" s="7">
        <f t="shared" si="0"/>
        <v>0.53291537820843737</v>
      </c>
      <c r="BF5" s="7">
        <f t="shared" si="0"/>
        <v>0.48937652020714406</v>
      </c>
      <c r="BG5" s="7">
        <f t="shared" si="0"/>
        <v>0.44423781719008598</v>
      </c>
      <c r="BH5" s="7">
        <f t="shared" si="0"/>
        <v>0.39801246356568487</v>
      </c>
      <c r="BI5" s="7">
        <f t="shared" si="0"/>
        <v>0.35133051517356745</v>
      </c>
      <c r="BJ5" s="7">
        <f t="shared" si="0"/>
        <v>0.30492853746731463</v>
      </c>
      <c r="BK5" s="7">
        <f t="shared" si="0"/>
        <v>0.25962691430343204</v>
      </c>
      <c r="BL5" s="7">
        <f t="shared" si="0"/>
        <v>0.21629311547304511</v>
      </c>
      <c r="BM5" s="7">
        <f t="shared" si="0"/>
        <v>0.17579080754688289</v>
      </c>
      <c r="BN5" s="7">
        <f t="shared" si="0"/>
        <v>0.13891712700793685</v>
      </c>
      <c r="BO5" s="7">
        <f t="shared" si="0"/>
        <v>0.10633355627958595</v>
      </c>
      <c r="BP5" s="7">
        <f t="shared" si="0"/>
        <v>7.8499147237953093E-2</v>
      </c>
      <c r="BQ5" s="7">
        <f t="shared" ref="BQ5:BX5" si="1">EXP(-EXP($G$1+$I$1*($D$1-BQ4)))</f>
        <v>5.5617420751964505E-2</v>
      </c>
      <c r="BR5" s="7">
        <f t="shared" si="1"/>
        <v>3.7608935341775958E-2</v>
      </c>
      <c r="BS5" s="7">
        <f t="shared" si="1"/>
        <v>2.4119105692130841E-2</v>
      </c>
      <c r="BT5" s="7">
        <f t="shared" si="1"/>
        <v>1.4564828613461218E-2</v>
      </c>
      <c r="BU5" s="7">
        <f t="shared" si="1"/>
        <v>8.2145858051170632E-3</v>
      </c>
      <c r="BV5" s="7">
        <f t="shared" si="1"/>
        <v>4.2873119161356962E-3</v>
      </c>
      <c r="BW5" s="7">
        <f t="shared" si="1"/>
        <v>2.0490032442558614E-3</v>
      </c>
      <c r="BX5" s="7">
        <f t="shared" si="1"/>
        <v>8.8609394469837022E-4</v>
      </c>
    </row>
    <row r="6" spans="2:76" x14ac:dyDescent="0.35">
      <c r="B6" s="12" t="s">
        <v>11</v>
      </c>
      <c r="C6" s="12" t="s">
        <v>10</v>
      </c>
      <c r="D6" s="6">
        <f>ROUND('Vendas de Veículos'!D6*(1-'Frota Nacional 2029'!D$5),0)</f>
        <v>7</v>
      </c>
      <c r="E6" s="6">
        <f>ROUND('Vendas de Veículos'!E6*(1-'Frota Nacional 2029'!E$5),0)</f>
        <v>18</v>
      </c>
      <c r="F6" s="6">
        <f>ROUND('Vendas de Veículos'!F6*(1-'Frota Nacional 2029'!F$5),0)</f>
        <v>38</v>
      </c>
      <c r="G6" s="6">
        <f>ROUND('Vendas de Veículos'!G6*(1-'Frota Nacional 2029'!G$5),0)</f>
        <v>75</v>
      </c>
      <c r="H6" s="6">
        <f>ROUND('Vendas de Veículos'!H6*(1-'Frota Nacional 2029'!H$5),0)</f>
        <v>108</v>
      </c>
      <c r="I6" s="6">
        <f>ROUND('Vendas de Veículos'!I6*(1-'Frota Nacional 2029'!I$5),0)</f>
        <v>165</v>
      </c>
      <c r="J6" s="6">
        <f>ROUND('Vendas de Veículos'!J6*(1-'Frota Nacional 2029'!J$5),0)</f>
        <v>193</v>
      </c>
      <c r="K6" s="6">
        <f>ROUND('Vendas de Veículos'!K6*(1-'Frota Nacional 2029'!K$5),0)</f>
        <v>235</v>
      </c>
      <c r="L6" s="6">
        <f>ROUND('Vendas de Veículos'!L6*(1-'Frota Nacional 2029'!L$5),0)</f>
        <v>28</v>
      </c>
      <c r="M6" s="6">
        <f>ROUND('Vendas de Veículos'!M6*(1-'Frota Nacional 2029'!M$5),0)</f>
        <v>36</v>
      </c>
      <c r="N6" s="6">
        <f>ROUND('Vendas de Veículos'!N6*(1-'Frota Nacional 2029'!N$5),0)</f>
        <v>424</v>
      </c>
      <c r="O6" s="6">
        <f>ROUND('Vendas de Veículos'!O6*(1-'Frota Nacional 2029'!O$5),0)</f>
        <v>560</v>
      </c>
      <c r="P6" s="6">
        <f>ROUND('Vendas de Veículos'!P6*(1-'Frota Nacional 2029'!P$5),0)</f>
        <v>879</v>
      </c>
      <c r="Q6" s="6">
        <f>ROUND('Vendas de Veículos'!Q6*(1-'Frota Nacional 2029'!Q$5),0)</f>
        <v>1252</v>
      </c>
      <c r="R6" s="6">
        <f>ROUND('Vendas de Veículos'!R6*(1-'Frota Nacional 2029'!R$5),0)</f>
        <v>1827</v>
      </c>
      <c r="S6" s="6">
        <f>ROUND('Vendas de Veículos'!S6*(1-'Frota Nacional 2029'!S$5),0)</f>
        <v>2387</v>
      </c>
      <c r="T6" s="6">
        <f>ROUND('Vendas de Veículos'!T6*(1-'Frota Nacional 2029'!T$5),0)</f>
        <v>3263</v>
      </c>
      <c r="U6" s="6">
        <f>ROUND('Vendas de Veículos'!U6*(1-'Frota Nacional 2029'!U$5),0)</f>
        <v>4248</v>
      </c>
      <c r="V6" s="6">
        <f>ROUND('Vendas de Veículos'!V6*(1-'Frota Nacional 2029'!V$5),0)</f>
        <v>4964</v>
      </c>
      <c r="W6" s="6">
        <f>ROUND('Vendas de Veículos'!W6*(1-'Frota Nacional 2029'!W$5),0)</f>
        <v>589</v>
      </c>
      <c r="X6" s="6">
        <f>ROUND('Vendas de Veículos'!X6*(1-'Frota Nacional 2029'!X$5),0)</f>
        <v>646</v>
      </c>
      <c r="Y6" s="6">
        <f>ROUND('Vendas de Veículos'!Y6*(1-'Frota Nacional 2029'!Y$5),0)</f>
        <v>8620</v>
      </c>
      <c r="Z6" s="6">
        <f>ROUND('Vendas de Veículos'!Z6*(1-'Frota Nacional 2029'!Z$5),0)</f>
        <v>10127</v>
      </c>
      <c r="AA6" s="6">
        <f>ROUND('Vendas de Veículos'!AA6*(1-'Frota Nacional 2029'!AA$5),0)</f>
        <v>7894</v>
      </c>
      <c r="AB6" s="6">
        <f>ROUND('Vendas de Veículos'!AB6*(1-'Frota Nacional 2029'!AB$5),0)</f>
        <v>5032</v>
      </c>
      <c r="AC6" s="6">
        <f>ROUND('Vendas de Veículos'!AC6*(1-'Frota Nacional 2029'!AC$5),0)</f>
        <v>6171</v>
      </c>
      <c r="AD6" s="6">
        <f>ROUND('Vendas de Veículos'!AD6*(1-'Frota Nacional 2029'!AD$5),0)</f>
        <v>1431</v>
      </c>
      <c r="AE6" s="6">
        <f>ROUND('Vendas de Veículos'!AE6*(1-'Frota Nacional 2029'!AE$5),0)</f>
        <v>664</v>
      </c>
      <c r="AF6" s="6">
        <f>ROUND('Vendas de Veículos'!AF6*(1-'Frota Nacional 2029'!AF$5),0)</f>
        <v>631</v>
      </c>
      <c r="AG6" s="6">
        <f>ROUND('Vendas de Veículos'!AG6*(1-'Frota Nacional 2029'!AG$5),0)</f>
        <v>1600</v>
      </c>
      <c r="AH6" s="6">
        <f>ROUND('Vendas de Veículos'!AH6*(1-'Frota Nacional 2029'!AH$5),0)</f>
        <v>825</v>
      </c>
      <c r="AI6" s="6">
        <f>ROUND('Vendas de Veículos'!AI6*(1-'Frota Nacional 2029'!AI$5),0)</f>
        <v>2482</v>
      </c>
      <c r="AJ6" s="6">
        <f>ROUND('Vendas de Veículos'!AJ6*(1-'Frota Nacional 2029'!AJ$5),0)</f>
        <v>9520</v>
      </c>
      <c r="AK6" s="6">
        <f>ROUND('Vendas de Veículos'!AK6*(1-'Frota Nacional 2029'!AK$5),0)</f>
        <v>22444</v>
      </c>
      <c r="AL6" s="6">
        <f>ROUND('Vendas de Veículos'!AL6*(1-'Frota Nacional 2029'!AL$5),0)</f>
        <v>25979</v>
      </c>
      <c r="AM6" s="6">
        <f>ROUND('Vendas de Veículos'!AM6*(1-'Frota Nacional 2029'!AM$5),0)</f>
        <v>26913</v>
      </c>
      <c r="AN6" s="6">
        <f>ROUND('Vendas de Veículos'!AN6*(1-'Frota Nacional 2029'!AN$5),0)</f>
        <v>47633</v>
      </c>
      <c r="AO6" s="6">
        <f>ROUND('Vendas de Veículos'!AO6*(1-'Frota Nacional 2029'!AO$5),0)</f>
        <v>80247</v>
      </c>
      <c r="AP6" s="6">
        <f>ROUND('Vendas de Veículos'!AP6*(1-'Frota Nacional 2029'!AP$5),0)</f>
        <v>123499</v>
      </c>
      <c r="AQ6" s="6">
        <f>ROUND('Vendas de Veículos'!AQ6*(1-'Frota Nacional 2029'!AQ$5),0)</f>
        <v>143402</v>
      </c>
      <c r="AR6" s="6">
        <f>ROUND('Vendas de Veículos'!AR6*(1-'Frota Nacional 2029'!AR$5),0)</f>
        <v>181942</v>
      </c>
      <c r="AS6" s="6">
        <f>ROUND('Vendas de Veículos'!AS6*(1-'Frota Nacional 2029'!AS$5),0)</f>
        <v>158870</v>
      </c>
      <c r="AT6" s="6">
        <f>ROUND('Vendas de Veículos'!AT6*(1-'Frota Nacional 2029'!AT$5),0)</f>
        <v>147511</v>
      </c>
      <c r="AU6" s="6">
        <f>ROUND('Vendas de Veículos'!AU6*(1-'Frota Nacional 2029'!AU$5),0)</f>
        <v>193069</v>
      </c>
      <c r="AV6" s="6">
        <f>ROUND('Vendas de Veículos'!AV6*(1-'Frota Nacional 2029'!AV$5),0)</f>
        <v>236346</v>
      </c>
      <c r="AW6" s="6">
        <f>ROUND('Vendas de Veículos'!AW6*(1-'Frota Nacional 2029'!AW$5),0)</f>
        <v>240810</v>
      </c>
      <c r="AX6" s="6">
        <f>ROUND('Vendas de Veículos'!AX6*(1-'Frota Nacional 2029'!AX$5),0)</f>
        <v>238557</v>
      </c>
      <c r="AY6" s="6">
        <f>ROUND('Vendas de Veículos'!AY6*(1-'Frota Nacional 2029'!AY$5),0)</f>
        <v>246203</v>
      </c>
      <c r="AZ6" s="6">
        <f>ROUND('Vendas de Veículos'!AZ6*(1-'Frota Nacional 2029'!AZ$5),0)</f>
        <v>183402</v>
      </c>
      <c r="BA6" s="6">
        <f>ROUND('Vendas de Veículos'!BA6*(1-'Frota Nacional 2029'!BA$5),0)</f>
        <v>8929</v>
      </c>
      <c r="BB6" s="6">
        <f>ROUND('Vendas de Veículos'!BB6*(1-'Frota Nacional 2029'!BB$5),0)</f>
        <v>8158</v>
      </c>
      <c r="BC6" s="6">
        <f>ROUND('Vendas de Veículos'!BC6*(1-'Frota Nacional 2029'!BC$5),0)</f>
        <v>79888</v>
      </c>
      <c r="BD6" s="6">
        <f>ROUND('Vendas de Veículos'!BD6*(1-'Frota Nacional 2029'!BD$5),0)</f>
        <v>89483</v>
      </c>
      <c r="BE6" s="6">
        <f>ROUND('Vendas de Veículos'!BE6*(1-'Frota Nacional 2029'!BE$5),0)</f>
        <v>12346</v>
      </c>
      <c r="BF6" s="6">
        <f>ROUND('Vendas de Veículos'!BF6*(1-'Frota Nacional 2029'!BF$5),0)</f>
        <v>179151</v>
      </c>
      <c r="BG6" s="6">
        <f>ROUND('Vendas de Veículos'!BG6*(1-'Frota Nacional 2029'!BG$5),0)</f>
        <v>14391</v>
      </c>
      <c r="BH6" s="6">
        <f>ROUND('Vendas de Veículos'!BH6*(1-'Frota Nacional 2029'!BH$5),0)</f>
        <v>109589</v>
      </c>
      <c r="BI6" s="6">
        <f>ROUND('Vendas de Veículos'!BI6*(1-'Frota Nacional 2029'!BI$5),0)</f>
        <v>117124</v>
      </c>
      <c r="BJ6" s="6">
        <f>ROUND('Vendas de Veículos'!BJ6*(1-'Frota Nacional 2029'!BJ$5),0)</f>
        <v>93085</v>
      </c>
      <c r="BK6" s="6">
        <f>ROUND('Vendas de Veículos'!BK6*(1-'Frota Nacional 2029'!BK$5),0)</f>
        <v>5885</v>
      </c>
      <c r="BL6" s="6">
        <f>ROUND('Vendas de Veículos'!BL6*(1-'Frota Nacional 2029'!BL$5),0)</f>
        <v>53406</v>
      </c>
      <c r="BM6" s="6">
        <f>ROUND('Vendas de Veículos'!BM6*(1-'Frota Nacional 2029'!BM$5),0)</f>
        <v>67167</v>
      </c>
      <c r="BN6" s="6">
        <f>ROUND('Vendas de Veículos'!BN6*(1-'Frota Nacional 2029'!BN$5),0)</f>
        <v>63228</v>
      </c>
      <c r="BO6" s="6">
        <f>ROUND('Vendas de Veículos'!BO6*(1-'Frota Nacional 2029'!BO$5),0)</f>
        <v>5213</v>
      </c>
      <c r="BP6" s="6">
        <f>ROUND('Vendas de Veículos'!BP6*(1-'Frota Nacional 2029'!BP$5),0)</f>
        <v>48000</v>
      </c>
      <c r="BQ6" s="6">
        <f>ROUND('Vendas de Veículos'!BQ6*(1-'Frota Nacional 2029'!BQ$5),0)</f>
        <v>41823</v>
      </c>
      <c r="BR6" s="6">
        <f>ROUND('Vendas de Veículos'!BR6*(1-'Frota Nacional 2029'!BR$5),0)</f>
        <v>58458</v>
      </c>
      <c r="BS6" s="6">
        <f>ROUND('Vendas de Veículos'!BS6*(1-'Frota Nacional 2029'!BS$5),0)</f>
        <v>59215</v>
      </c>
      <c r="BT6" s="6">
        <f>ROUND('Vendas de Veículos'!BT6*(1-'Frota Nacional 2029'!BT$5),0)</f>
        <v>58170</v>
      </c>
      <c r="BU6" s="6">
        <f>ROUND('Vendas de Veículos'!BU6*(1-'Frota Nacional 2029'!BU$5),0)</f>
        <v>56097</v>
      </c>
      <c r="BV6" s="6">
        <f>ROUND('Vendas de Veículos'!BV6*(1-'Frota Nacional 2029'!BV$5),0)</f>
        <v>64929</v>
      </c>
      <c r="BW6" s="6">
        <f>ROUND('Vendas de Veículos'!BW6*(1-'Frota Nacional 2029'!BW$5),0)</f>
        <v>67846</v>
      </c>
      <c r="BX6" s="6">
        <f>ROUND('Vendas de Veículos'!BX6*(1-'Frota Nacional 2029'!BX$5),0)</f>
        <v>70150</v>
      </c>
    </row>
    <row r="7" spans="2:76" x14ac:dyDescent="0.35">
      <c r="B7" s="12" t="s">
        <v>11</v>
      </c>
      <c r="C7" s="12" t="s">
        <v>12</v>
      </c>
      <c r="D7" s="6">
        <f>ROUND('Vendas de Veículos'!D7*(1-'Frota Nacional 2029'!D$5),0)</f>
        <v>0</v>
      </c>
      <c r="E7" s="6">
        <f>ROUND('Vendas de Veículos'!E7*(1-'Frota Nacional 2029'!E$5),0)</f>
        <v>0</v>
      </c>
      <c r="F7" s="6">
        <f>ROUND('Vendas de Veículos'!F7*(1-'Frota Nacional 2029'!F$5),0)</f>
        <v>0</v>
      </c>
      <c r="G7" s="6">
        <f>ROUND('Vendas de Veículos'!G7*(1-'Frota Nacional 2029'!G$5),0)</f>
        <v>0</v>
      </c>
      <c r="H7" s="6">
        <f>ROUND('Vendas de Veículos'!H7*(1-'Frota Nacional 2029'!H$5),0)</f>
        <v>0</v>
      </c>
      <c r="I7" s="6">
        <f>ROUND('Vendas de Veículos'!I7*(1-'Frota Nacional 2029'!I$5),0)</f>
        <v>0</v>
      </c>
      <c r="J7" s="6">
        <f>ROUND('Vendas de Veículos'!J7*(1-'Frota Nacional 2029'!J$5),0)</f>
        <v>0</v>
      </c>
      <c r="K7" s="6">
        <f>ROUND('Vendas de Veículos'!K7*(1-'Frota Nacional 2029'!K$5),0)</f>
        <v>0</v>
      </c>
      <c r="L7" s="6">
        <f>ROUND('Vendas de Veículos'!L7*(1-'Frota Nacional 2029'!L$5),0)</f>
        <v>0</v>
      </c>
      <c r="M7" s="6">
        <f>ROUND('Vendas de Veículos'!M7*(1-'Frota Nacional 2029'!M$5),0)</f>
        <v>0</v>
      </c>
      <c r="N7" s="6">
        <f>ROUND('Vendas de Veículos'!N7*(1-'Frota Nacional 2029'!N$5),0)</f>
        <v>0</v>
      </c>
      <c r="O7" s="6">
        <f>ROUND('Vendas de Veículos'!O7*(1-'Frota Nacional 2029'!O$5),0)</f>
        <v>0</v>
      </c>
      <c r="P7" s="6">
        <f>ROUND('Vendas de Veículos'!P7*(1-'Frota Nacional 2029'!P$5),0)</f>
        <v>0</v>
      </c>
      <c r="Q7" s="6">
        <f>ROUND('Vendas de Veículos'!Q7*(1-'Frota Nacional 2029'!Q$5),0)</f>
        <v>0</v>
      </c>
      <c r="R7" s="6">
        <f>ROUND('Vendas de Veículos'!R7*(1-'Frota Nacional 2029'!R$5),0)</f>
        <v>0</v>
      </c>
      <c r="S7" s="6">
        <f>ROUND('Vendas de Veículos'!S7*(1-'Frota Nacional 2029'!S$5),0)</f>
        <v>0</v>
      </c>
      <c r="T7" s="6">
        <f>ROUND('Vendas de Veículos'!T7*(1-'Frota Nacional 2029'!T$5),0)</f>
        <v>0</v>
      </c>
      <c r="U7" s="6">
        <f>ROUND('Vendas de Veículos'!U7*(1-'Frota Nacional 2029'!U$5),0)</f>
        <v>0</v>
      </c>
      <c r="V7" s="6">
        <f>ROUND('Vendas de Veículos'!V7*(1-'Frota Nacional 2029'!V$5),0)</f>
        <v>0</v>
      </c>
      <c r="W7" s="6">
        <f>ROUND('Vendas de Veículos'!W7*(1-'Frota Nacional 2029'!W$5),0)</f>
        <v>0</v>
      </c>
      <c r="X7" s="6">
        <f>ROUND('Vendas de Veículos'!X7*(1-'Frota Nacional 2029'!X$5),0)</f>
        <v>0</v>
      </c>
      <c r="Y7" s="6">
        <f>ROUND('Vendas de Veículos'!Y7*(1-'Frota Nacional 2029'!Y$5),0)</f>
        <v>0</v>
      </c>
      <c r="Z7" s="6">
        <f>ROUND('Vendas de Veículos'!Z7*(1-'Frota Nacional 2029'!Z$5),0)</f>
        <v>28</v>
      </c>
      <c r="AA7" s="6">
        <f>ROUND('Vendas de Veículos'!AA7*(1-'Frota Nacional 2029'!AA$5),0)</f>
        <v>3136</v>
      </c>
      <c r="AB7" s="6">
        <f>ROUND('Vendas de Veículos'!AB7*(1-'Frota Nacional 2029'!AB$5),0)</f>
        <v>2022</v>
      </c>
      <c r="AC7" s="6">
        <f>ROUND('Vendas de Veículos'!AC7*(1-'Frota Nacional 2029'!AC$5),0)</f>
        <v>378</v>
      </c>
      <c r="AD7" s="6">
        <f>ROUND('Vendas de Veículos'!AD7*(1-'Frota Nacional 2029'!AD$5),0)</f>
        <v>10883</v>
      </c>
      <c r="AE7" s="6">
        <f>ROUND('Vendas de Veículos'!AE7*(1-'Frota Nacional 2029'!AE$5),0)</f>
        <v>11540</v>
      </c>
      <c r="AF7" s="6">
        <f>ROUND('Vendas de Veículos'!AF7*(1-'Frota Nacional 2029'!AF$5),0)</f>
        <v>15025</v>
      </c>
      <c r="AG7" s="6">
        <f>ROUND('Vendas de Veículos'!AG7*(1-'Frota Nacional 2029'!AG$5),0)</f>
        <v>18250</v>
      </c>
      <c r="AH7" s="6">
        <f>ROUND('Vendas de Veículos'!AH7*(1-'Frota Nacional 2029'!AH$5),0)</f>
        <v>12930</v>
      </c>
      <c r="AI7" s="6">
        <f>ROUND('Vendas de Veículos'!AI7*(1-'Frota Nacional 2029'!AI$5),0)</f>
        <v>18608</v>
      </c>
      <c r="AJ7" s="6">
        <f>ROUND('Vendas de Veículos'!AJ7*(1-'Frota Nacional 2029'!AJ$5),0)</f>
        <v>14786</v>
      </c>
      <c r="AK7" s="6">
        <f>ROUND('Vendas de Veículos'!AK7*(1-'Frota Nacional 2029'!AK$5),0)</f>
        <v>340</v>
      </c>
      <c r="AL7" s="6">
        <f>ROUND('Vendas de Veículos'!AL7*(1-'Frota Nacional 2029'!AL$5),0)</f>
        <v>7077</v>
      </c>
      <c r="AM7" s="6">
        <f>ROUND('Vendas de Veículos'!AM7*(1-'Frota Nacional 2029'!AM$5),0)</f>
        <v>1022</v>
      </c>
      <c r="AN7" s="6">
        <f>ROUND('Vendas de Veículos'!AN7*(1-'Frota Nacional 2029'!AN$5),0)</f>
        <v>15929</v>
      </c>
      <c r="AO7" s="6">
        <f>ROUND('Vendas de Veículos'!AO7*(1-'Frota Nacional 2029'!AO$5),0)</f>
        <v>9439</v>
      </c>
      <c r="AP7" s="6">
        <f>ROUND('Vendas de Veículos'!AP7*(1-'Frota Nacional 2029'!AP$5),0)</f>
        <v>2934</v>
      </c>
      <c r="AQ7" s="6">
        <f>ROUND('Vendas de Veículos'!AQ7*(1-'Frota Nacional 2029'!AQ$5),0)</f>
        <v>639</v>
      </c>
      <c r="AR7" s="6">
        <f>ROUND('Vendas de Veículos'!AR7*(1-'Frota Nacional 2029'!AR$5),0)</f>
        <v>105</v>
      </c>
      <c r="AS7" s="6">
        <f>ROUND('Vendas de Veículos'!AS7*(1-'Frota Nacional 2029'!AS$5),0)</f>
        <v>126</v>
      </c>
      <c r="AT7" s="6">
        <f>ROUND('Vendas de Veículos'!AT7*(1-'Frota Nacional 2029'!AT$5),0)</f>
        <v>1420</v>
      </c>
      <c r="AU7" s="6">
        <f>ROUND('Vendas de Veículos'!AU7*(1-'Frota Nacional 2029'!AU$5),0)</f>
        <v>156</v>
      </c>
      <c r="AV7" s="6">
        <f>ROUND('Vendas de Veículos'!AV7*(1-'Frota Nacional 2029'!AV$5),0)</f>
        <v>2724</v>
      </c>
      <c r="AW7" s="6">
        <f>ROUND('Vendas de Veículos'!AW7*(1-'Frota Nacional 2029'!AW$5),0)</f>
        <v>9652</v>
      </c>
      <c r="AX7" s="6">
        <f>ROUND('Vendas de Veículos'!AX7*(1-'Frota Nacional 2029'!AX$5),0)</f>
        <v>7531</v>
      </c>
      <c r="AY7" s="6">
        <f>ROUND('Vendas de Veículos'!AY7*(1-'Frota Nacional 2029'!AY$5),0)</f>
        <v>12676</v>
      </c>
      <c r="AZ7" s="6">
        <f>ROUND('Vendas de Veículos'!AZ7*(1-'Frota Nacional 2029'!AZ$5),0)</f>
        <v>8765</v>
      </c>
      <c r="BA7" s="6">
        <f>ROUND('Vendas de Veículos'!BA7*(1-'Frota Nacional 2029'!BA$5),0)</f>
        <v>520</v>
      </c>
      <c r="BB7" s="6">
        <f>ROUND('Vendas de Veículos'!BB7*(1-'Frota Nacional 2029'!BB$5),0)</f>
        <v>31</v>
      </c>
      <c r="BC7" s="6">
        <f>ROUND('Vendas de Veículos'!BC7*(1-'Frota Nacional 2029'!BC$5),0)</f>
        <v>27</v>
      </c>
      <c r="BD7" s="6">
        <f>ROUND('Vendas de Veículos'!BD7*(1-'Frota Nacional 2029'!BD$5),0)</f>
        <v>26</v>
      </c>
      <c r="BE7" s="6">
        <f>ROUND('Vendas de Veículos'!BE7*(1-'Frota Nacional 2029'!BE$5),0)</f>
        <v>21</v>
      </c>
      <c r="BF7" s="6">
        <f>ROUND('Vendas de Veículos'!BF7*(1-'Frota Nacional 2029'!BF$5),0)</f>
        <v>22</v>
      </c>
      <c r="BG7" s="6">
        <f>ROUND('Vendas de Veículos'!BG7*(1-'Frota Nacional 2029'!BG$5),0)</f>
        <v>26</v>
      </c>
      <c r="BH7" s="6">
        <f>ROUND('Vendas de Veículos'!BH7*(1-'Frota Nacional 2029'!BH$5),0)</f>
        <v>17</v>
      </c>
      <c r="BI7" s="6">
        <f>ROUND('Vendas de Veículos'!BI7*(1-'Frota Nacional 2029'!BI$5),0)</f>
        <v>6</v>
      </c>
      <c r="BJ7" s="6">
        <f>ROUND('Vendas de Veículos'!BJ7*(1-'Frota Nacional 2029'!BJ$5),0)</f>
        <v>9</v>
      </c>
      <c r="BK7" s="6">
        <f>ROUND('Vendas de Veículos'!BK7*(1-'Frota Nacional 2029'!BK$5),0)</f>
        <v>9</v>
      </c>
      <c r="BL7" s="6">
        <f>ROUND('Vendas de Veículos'!BL7*(1-'Frota Nacional 2029'!BL$5),0)</f>
        <v>20</v>
      </c>
      <c r="BM7" s="6">
        <f>ROUND('Vendas de Veículos'!BM7*(1-'Frota Nacional 2029'!BM$5),0)</f>
        <v>16</v>
      </c>
      <c r="BN7" s="6">
        <f>ROUND('Vendas de Veículos'!BN7*(1-'Frota Nacional 2029'!BN$5),0)</f>
        <v>22</v>
      </c>
      <c r="BO7" s="6">
        <f>ROUND('Vendas de Veículos'!BO7*(1-'Frota Nacional 2029'!BO$5),0)</f>
        <v>16</v>
      </c>
      <c r="BP7" s="6">
        <f>ROUND('Vendas de Veículos'!BP7*(1-'Frota Nacional 2029'!BP$5),0)</f>
        <v>18</v>
      </c>
      <c r="BQ7" s="6">
        <f>ROUND('Vendas de Veículos'!BQ7*(1-'Frota Nacional 2029'!BQ$5),0)</f>
        <v>30</v>
      </c>
      <c r="BR7" s="6">
        <f>ROUND('Vendas de Veículos'!BR7*(1-'Frota Nacional 2029'!BR$5),0)</f>
        <v>17</v>
      </c>
      <c r="BS7" s="6">
        <f>ROUND('Vendas de Veículos'!BS7*(1-'Frota Nacional 2029'!BS$5),0)</f>
        <v>19</v>
      </c>
      <c r="BT7" s="6">
        <f>ROUND('Vendas de Veículos'!BT7*(1-'Frota Nacional 2029'!BT$5),0)</f>
        <v>22</v>
      </c>
      <c r="BU7" s="6">
        <f>ROUND('Vendas de Veículos'!BU7*(1-'Frota Nacional 2029'!BU$5),0)</f>
        <v>24</v>
      </c>
      <c r="BV7" s="6">
        <f>ROUND('Vendas de Veículos'!BV7*(1-'Frota Nacional 2029'!BV$5),0)</f>
        <v>27</v>
      </c>
      <c r="BW7" s="6">
        <f>ROUND('Vendas de Veículos'!BW7*(1-'Frota Nacional 2029'!BW$5),0)</f>
        <v>28</v>
      </c>
      <c r="BX7" s="6">
        <f>ROUND('Vendas de Veículos'!BX7*(1-'Frota Nacional 2029'!BX$5),0)</f>
        <v>30</v>
      </c>
    </row>
    <row r="8" spans="2:76" x14ac:dyDescent="0.35">
      <c r="B8" s="12" t="s">
        <v>11</v>
      </c>
      <c r="C8" s="12" t="s">
        <v>13</v>
      </c>
      <c r="D8" s="6">
        <f>ROUND('Vendas de Veículos'!D8*(1-'Frota Nacional 2029'!D$5),0)</f>
        <v>0</v>
      </c>
      <c r="E8" s="6">
        <f>ROUND('Vendas de Veículos'!E8*(1-'Frota Nacional 2029'!E$5),0)</f>
        <v>0</v>
      </c>
      <c r="F8" s="6">
        <f>ROUND('Vendas de Veículos'!F8*(1-'Frota Nacional 2029'!F$5),0)</f>
        <v>0</v>
      </c>
      <c r="G8" s="6">
        <f>ROUND('Vendas de Veículos'!G8*(1-'Frota Nacional 2029'!G$5),0)</f>
        <v>0</v>
      </c>
      <c r="H8" s="6">
        <f>ROUND('Vendas de Veículos'!H8*(1-'Frota Nacional 2029'!H$5),0)</f>
        <v>0</v>
      </c>
      <c r="I8" s="6">
        <f>ROUND('Vendas de Veículos'!I8*(1-'Frota Nacional 2029'!I$5),0)</f>
        <v>0</v>
      </c>
      <c r="J8" s="6">
        <f>ROUND('Vendas de Veículos'!J8*(1-'Frota Nacional 2029'!J$5),0)</f>
        <v>0</v>
      </c>
      <c r="K8" s="6">
        <f>ROUND('Vendas de Veículos'!K8*(1-'Frota Nacional 2029'!K$5),0)</f>
        <v>0</v>
      </c>
      <c r="L8" s="6">
        <f>ROUND('Vendas de Veículos'!L8*(1-'Frota Nacional 2029'!L$5),0)</f>
        <v>0</v>
      </c>
      <c r="M8" s="6">
        <f>ROUND('Vendas de Veículos'!M8*(1-'Frota Nacional 2029'!M$5),0)</f>
        <v>0</v>
      </c>
      <c r="N8" s="6">
        <f>ROUND('Vendas de Veículos'!N8*(1-'Frota Nacional 2029'!N$5),0)</f>
        <v>0</v>
      </c>
      <c r="O8" s="6">
        <f>ROUND('Vendas de Veículos'!O8*(1-'Frota Nacional 2029'!O$5),0)</f>
        <v>0</v>
      </c>
      <c r="P8" s="6">
        <f>ROUND('Vendas de Veículos'!P8*(1-'Frota Nacional 2029'!P$5),0)</f>
        <v>0</v>
      </c>
      <c r="Q8" s="6">
        <f>ROUND('Vendas de Veículos'!Q8*(1-'Frota Nacional 2029'!Q$5),0)</f>
        <v>0</v>
      </c>
      <c r="R8" s="6">
        <f>ROUND('Vendas de Veículos'!R8*(1-'Frota Nacional 2029'!R$5),0)</f>
        <v>0</v>
      </c>
      <c r="S8" s="6">
        <f>ROUND('Vendas de Veículos'!S8*(1-'Frota Nacional 2029'!S$5),0)</f>
        <v>0</v>
      </c>
      <c r="T8" s="6">
        <f>ROUND('Vendas de Veículos'!T8*(1-'Frota Nacional 2029'!T$5),0)</f>
        <v>0</v>
      </c>
      <c r="U8" s="6">
        <f>ROUND('Vendas de Veículos'!U8*(1-'Frota Nacional 2029'!U$5),0)</f>
        <v>0</v>
      </c>
      <c r="V8" s="6">
        <f>ROUND('Vendas de Veículos'!V8*(1-'Frota Nacional 2029'!V$5),0)</f>
        <v>0</v>
      </c>
      <c r="W8" s="6">
        <f>ROUND('Vendas de Veículos'!W8*(1-'Frota Nacional 2029'!W$5),0)</f>
        <v>0</v>
      </c>
      <c r="X8" s="6">
        <f>ROUND('Vendas de Veículos'!X8*(1-'Frota Nacional 2029'!X$5),0)</f>
        <v>0</v>
      </c>
      <c r="Y8" s="6">
        <f>ROUND('Vendas de Veículos'!Y8*(1-'Frota Nacional 2029'!Y$5),0)</f>
        <v>0</v>
      </c>
      <c r="Z8" s="6">
        <f>ROUND('Vendas de Veículos'!Z8*(1-'Frota Nacional 2029'!Z$5),0)</f>
        <v>0</v>
      </c>
      <c r="AA8" s="6">
        <f>ROUND('Vendas de Veículos'!AA8*(1-'Frota Nacional 2029'!AA$5),0)</f>
        <v>0</v>
      </c>
      <c r="AB8" s="6">
        <f>ROUND('Vendas de Veículos'!AB8*(1-'Frota Nacional 2029'!AB$5),0)</f>
        <v>0</v>
      </c>
      <c r="AC8" s="6">
        <f>ROUND('Vendas de Veículos'!AC8*(1-'Frota Nacional 2029'!AC$5),0)</f>
        <v>0</v>
      </c>
      <c r="AD8" s="6">
        <f>ROUND('Vendas de Veículos'!AD8*(1-'Frota Nacional 2029'!AD$5),0)</f>
        <v>0</v>
      </c>
      <c r="AE8" s="6">
        <f>ROUND('Vendas de Veículos'!AE8*(1-'Frota Nacional 2029'!AE$5),0)</f>
        <v>0</v>
      </c>
      <c r="AF8" s="6">
        <f>ROUND('Vendas de Veículos'!AF8*(1-'Frota Nacional 2029'!AF$5),0)</f>
        <v>0</v>
      </c>
      <c r="AG8" s="6">
        <f>ROUND('Vendas de Veículos'!AG8*(1-'Frota Nacional 2029'!AG$5),0)</f>
        <v>0</v>
      </c>
      <c r="AH8" s="6">
        <f>ROUND('Vendas de Veículos'!AH8*(1-'Frota Nacional 2029'!AH$5),0)</f>
        <v>0</v>
      </c>
      <c r="AI8" s="6">
        <f>ROUND('Vendas de Veículos'!AI8*(1-'Frota Nacional 2029'!AI$5),0)</f>
        <v>0</v>
      </c>
      <c r="AJ8" s="6">
        <f>ROUND('Vendas de Veículos'!AJ8*(1-'Frota Nacional 2029'!AJ$5),0)</f>
        <v>0</v>
      </c>
      <c r="AK8" s="6">
        <f>ROUND('Vendas de Veículos'!AK8*(1-'Frota Nacional 2029'!AK$5),0)</f>
        <v>0</v>
      </c>
      <c r="AL8" s="6">
        <f>ROUND('Vendas de Veículos'!AL8*(1-'Frota Nacional 2029'!AL$5),0)</f>
        <v>0</v>
      </c>
      <c r="AM8" s="6">
        <f>ROUND('Vendas de Veículos'!AM8*(1-'Frota Nacional 2029'!AM$5),0)</f>
        <v>0</v>
      </c>
      <c r="AN8" s="6">
        <f>ROUND('Vendas de Veículos'!AN8*(1-'Frota Nacional 2029'!AN$5),0)</f>
        <v>0</v>
      </c>
      <c r="AO8" s="6">
        <f>ROUND('Vendas de Veículos'!AO8*(1-'Frota Nacional 2029'!AO$5),0)</f>
        <v>0</v>
      </c>
      <c r="AP8" s="6">
        <f>ROUND('Vendas de Veículos'!AP8*(1-'Frota Nacional 2029'!AP$5),0)</f>
        <v>0</v>
      </c>
      <c r="AQ8" s="6">
        <f>ROUND('Vendas de Veículos'!AQ8*(1-'Frota Nacional 2029'!AQ$5),0)</f>
        <v>0</v>
      </c>
      <c r="AR8" s="6">
        <f>ROUND('Vendas de Veículos'!AR8*(1-'Frota Nacional 2029'!AR$5),0)</f>
        <v>0</v>
      </c>
      <c r="AS8" s="6">
        <f>ROUND('Vendas de Veículos'!AS8*(1-'Frota Nacional 2029'!AS$5),0)</f>
        <v>0</v>
      </c>
      <c r="AT8" s="6">
        <f>ROUND('Vendas de Veículos'!AT8*(1-'Frota Nacional 2029'!AT$5),0)</f>
        <v>0</v>
      </c>
      <c r="AU8" s="6">
        <f>ROUND('Vendas de Veículos'!AU8*(1-'Frota Nacional 2029'!AU$5),0)</f>
        <v>0</v>
      </c>
      <c r="AV8" s="6">
        <f>ROUND('Vendas de Veículos'!AV8*(1-'Frota Nacional 2029'!AV$5),0)</f>
        <v>0</v>
      </c>
      <c r="AW8" s="6">
        <f>ROUND('Vendas de Veículos'!AW8*(1-'Frota Nacional 2029'!AW$5),0)</f>
        <v>0</v>
      </c>
      <c r="AX8" s="6">
        <f>ROUND('Vendas de Veículos'!AX8*(1-'Frota Nacional 2029'!AX$5),0)</f>
        <v>8912</v>
      </c>
      <c r="AY8" s="6">
        <f>ROUND('Vendas de Veículos'!AY8*(1-'Frota Nacional 2029'!AY$5),0)</f>
        <v>70957</v>
      </c>
      <c r="AZ8" s="6">
        <f>ROUND('Vendas de Veículos'!AZ8*(1-'Frota Nacional 2029'!AZ$5),0)</f>
        <v>213448</v>
      </c>
      <c r="BA8" s="6">
        <f>ROUND('Vendas de Veículos'!BA8*(1-'Frota Nacional 2029'!BA$5),0)</f>
        <v>420654</v>
      </c>
      <c r="BB8" s="6">
        <f>ROUND('Vendas de Veículos'!BB8*(1-'Frota Nacional 2029'!BB$5),0)</f>
        <v>641041</v>
      </c>
      <c r="BC8" s="6">
        <f>ROUND('Vendas de Veículos'!BC8*(1-'Frota Nacional 2029'!BC$5),0)</f>
        <v>816319</v>
      </c>
      <c r="BD8" s="6">
        <f>ROUND('Vendas de Veículos'!BD8*(1-'Frota Nacional 2029'!BD$5),0)</f>
        <v>1028155</v>
      </c>
      <c r="BE8" s="6">
        <f>ROUND('Vendas de Veículos'!BE8*(1-'Frota Nacional 2029'!BE$5),0)</f>
        <v>1200677</v>
      </c>
      <c r="BF8" s="6">
        <f>ROUND('Vendas de Veículos'!BF8*(1-'Frota Nacional 2029'!BF$5),0)</f>
        <v>1289019</v>
      </c>
      <c r="BG8" s="6">
        <f>ROUND('Vendas de Veículos'!BG8*(1-'Frota Nacional 2029'!BG$5),0)</f>
        <v>1575216</v>
      </c>
      <c r="BH8" s="6">
        <f>ROUND('Vendas de Veículos'!BH8*(1-'Frota Nacional 2029'!BH$5),0)</f>
        <v>1705485</v>
      </c>
      <c r="BI8" s="6">
        <f>ROUND('Vendas de Veículos'!BI8*(1-'Frota Nacional 2029'!BI$5),0)</f>
        <v>1678995</v>
      </c>
      <c r="BJ8" s="6">
        <f>ROUND('Vendas de Veículos'!BJ8*(1-'Frota Nacional 2029'!BJ$5),0)</f>
        <v>1362248</v>
      </c>
      <c r="BK8" s="6">
        <f>ROUND('Vendas de Veículos'!BK8*(1-'Frota Nacional 2029'!BK$5),0)</f>
        <v>1164457</v>
      </c>
      <c r="BL8" s="6">
        <f>ROUND('Vendas de Veículos'!BL8*(1-'Frota Nacional 2029'!BL$5),0)</f>
        <v>1362877</v>
      </c>
      <c r="BM8" s="6">
        <f>ROUND('Vendas de Veículos'!BM8*(1-'Frota Nacional 2029'!BM$5),0)</f>
        <v>1623422</v>
      </c>
      <c r="BN8" s="6">
        <f>ROUND('Vendas de Veículos'!BN8*(1-'Frota Nacional 2029'!BN$5),0)</f>
        <v>1828803</v>
      </c>
      <c r="BO8" s="6">
        <f>ROUND('Vendas de Veículos'!BO8*(1-'Frota Nacional 2029'!BO$5),0)</f>
        <v>1331992</v>
      </c>
      <c r="BP8" s="6">
        <f>ROUND('Vendas de Veículos'!BP8*(1-'Frota Nacional 2029'!BP$5),0)</f>
        <v>1300848</v>
      </c>
      <c r="BQ8" s="6">
        <f>ROUND('Vendas de Veículos'!BQ8*(1-'Frota Nacional 2029'!BQ$5),0)</f>
        <v>1357751</v>
      </c>
      <c r="BR8" s="6">
        <f>ROUND('Vendas de Veículos'!BR8*(1-'Frota Nacional 2029'!BR$5),0)</f>
        <v>1432040</v>
      </c>
      <c r="BS8" s="6">
        <f>ROUND('Vendas de Veículos'!BS8*(1-'Frota Nacional 2029'!BS$5),0)</f>
        <v>1516529</v>
      </c>
      <c r="BT8" s="6">
        <f>ROUND('Vendas de Veículos'!BT8*(1-'Frota Nacional 2029'!BT$5),0)</f>
        <v>1599982</v>
      </c>
      <c r="BU8" s="6">
        <f>ROUND('Vendas de Veículos'!BU8*(1-'Frota Nacional 2029'!BU$5),0)</f>
        <v>1682151</v>
      </c>
      <c r="BV8" s="6">
        <f>ROUND('Vendas de Veículos'!BV8*(1-'Frota Nacional 2029'!BV$5),0)</f>
        <v>1730986</v>
      </c>
      <c r="BW8" s="6">
        <f>ROUND('Vendas de Veículos'!BW8*(1-'Frota Nacional 2029'!BW$5),0)</f>
        <v>1782233</v>
      </c>
      <c r="BX8" s="6">
        <f>ROUND('Vendas de Veículos'!BX8*(1-'Frota Nacional 2029'!BX$5),0)</f>
        <v>1831178</v>
      </c>
    </row>
    <row r="9" spans="2:76" x14ac:dyDescent="0.35">
      <c r="B9" s="12" t="s">
        <v>11</v>
      </c>
      <c r="C9" s="12" t="s">
        <v>14</v>
      </c>
      <c r="D9" s="6">
        <f>ROUND('Vendas de Veículos'!D9*(1-'Frota Nacional 2029'!D$5),0)</f>
        <v>0</v>
      </c>
      <c r="E9" s="6">
        <f>ROUND('Vendas de Veículos'!E9*(1-'Frota Nacional 2029'!E$5),0)</f>
        <v>0</v>
      </c>
      <c r="F9" s="6">
        <f>ROUND('Vendas de Veículos'!F9*(1-'Frota Nacional 2029'!F$5),0)</f>
        <v>0</v>
      </c>
      <c r="G9" s="6">
        <f>ROUND('Vendas de Veículos'!G9*(1-'Frota Nacional 2029'!G$5),0)</f>
        <v>0</v>
      </c>
      <c r="H9" s="6">
        <f>ROUND('Vendas de Veículos'!H9*(1-'Frota Nacional 2029'!H$5),0)</f>
        <v>0</v>
      </c>
      <c r="I9" s="6">
        <f>ROUND('Vendas de Veículos'!I9*(1-'Frota Nacional 2029'!I$5),0)</f>
        <v>0</v>
      </c>
      <c r="J9" s="6">
        <f>ROUND('Vendas de Veículos'!J9*(1-'Frota Nacional 2029'!J$5),0)</f>
        <v>0</v>
      </c>
      <c r="K9" s="6">
        <f>ROUND('Vendas de Veículos'!K9*(1-'Frota Nacional 2029'!K$5),0)</f>
        <v>0</v>
      </c>
      <c r="L9" s="6">
        <f>ROUND('Vendas de Veículos'!L9*(1-'Frota Nacional 2029'!L$5),0)</f>
        <v>0</v>
      </c>
      <c r="M9" s="6">
        <f>ROUND('Vendas de Veículos'!M9*(1-'Frota Nacional 2029'!M$5),0)</f>
        <v>0</v>
      </c>
      <c r="N9" s="6">
        <f>ROUND('Vendas de Veículos'!N9*(1-'Frota Nacional 2029'!N$5),0)</f>
        <v>0</v>
      </c>
      <c r="O9" s="6">
        <f>ROUND('Vendas de Veículos'!O9*(1-'Frota Nacional 2029'!O$5),0)</f>
        <v>0</v>
      </c>
      <c r="P9" s="6">
        <f>ROUND('Vendas de Veículos'!P9*(1-'Frota Nacional 2029'!P$5),0)</f>
        <v>0</v>
      </c>
      <c r="Q9" s="6">
        <f>ROUND('Vendas de Veículos'!Q9*(1-'Frota Nacional 2029'!Q$5),0)</f>
        <v>0</v>
      </c>
      <c r="R9" s="6">
        <f>ROUND('Vendas de Veículos'!R9*(1-'Frota Nacional 2029'!R$5),0)</f>
        <v>0</v>
      </c>
      <c r="S9" s="6">
        <f>ROUND('Vendas de Veículos'!S9*(1-'Frota Nacional 2029'!S$5),0)</f>
        <v>0</v>
      </c>
      <c r="T9" s="6">
        <f>ROUND('Vendas de Veículos'!T9*(1-'Frota Nacional 2029'!T$5),0)</f>
        <v>0</v>
      </c>
      <c r="U9" s="6">
        <f>ROUND('Vendas de Veículos'!U9*(1-'Frota Nacional 2029'!U$5),0)</f>
        <v>0</v>
      </c>
      <c r="V9" s="6">
        <f>ROUND('Vendas de Veículos'!V9*(1-'Frota Nacional 2029'!V$5),0)</f>
        <v>0</v>
      </c>
      <c r="W9" s="6">
        <f>ROUND('Vendas de Veículos'!W9*(1-'Frota Nacional 2029'!W$5),0)</f>
        <v>0</v>
      </c>
      <c r="X9" s="6">
        <f>ROUND('Vendas de Veículos'!X9*(1-'Frota Nacional 2029'!X$5),0)</f>
        <v>0</v>
      </c>
      <c r="Y9" s="6">
        <f>ROUND('Vendas de Veículos'!Y9*(1-'Frota Nacional 2029'!Y$5),0)</f>
        <v>0</v>
      </c>
      <c r="Z9" s="6">
        <f>ROUND('Vendas de Veículos'!Z9*(1-'Frota Nacional 2029'!Z$5),0)</f>
        <v>0</v>
      </c>
      <c r="AA9" s="6">
        <f>ROUND('Vendas de Veículos'!AA9*(1-'Frota Nacional 2029'!AA$5),0)</f>
        <v>0</v>
      </c>
      <c r="AB9" s="6">
        <f>ROUND('Vendas de Veículos'!AB9*(1-'Frota Nacional 2029'!AB$5),0)</f>
        <v>0</v>
      </c>
      <c r="AC9" s="6">
        <f>ROUND('Vendas de Veículos'!AC9*(1-'Frota Nacional 2029'!AC$5),0)</f>
        <v>0</v>
      </c>
      <c r="AD9" s="6">
        <f>ROUND('Vendas de Veículos'!AD9*(1-'Frota Nacional 2029'!AD$5),0)</f>
        <v>0</v>
      </c>
      <c r="AE9" s="6">
        <f>ROUND('Vendas de Veículos'!AE9*(1-'Frota Nacional 2029'!AE$5),0)</f>
        <v>0</v>
      </c>
      <c r="AF9" s="6">
        <f>ROUND('Vendas de Veículos'!AF9*(1-'Frota Nacional 2029'!AF$5),0)</f>
        <v>0</v>
      </c>
      <c r="AG9" s="6">
        <f>ROUND('Vendas de Veículos'!AG9*(1-'Frota Nacional 2029'!AG$5),0)</f>
        <v>0</v>
      </c>
      <c r="AH9" s="6">
        <f>ROUND('Vendas de Veículos'!AH9*(1-'Frota Nacional 2029'!AH$5),0)</f>
        <v>0</v>
      </c>
      <c r="AI9" s="6">
        <f>ROUND('Vendas de Veículos'!AI9*(1-'Frota Nacional 2029'!AI$5),0)</f>
        <v>0</v>
      </c>
      <c r="AJ9" s="6">
        <f>ROUND('Vendas de Veículos'!AJ9*(1-'Frota Nacional 2029'!AJ$5),0)</f>
        <v>0</v>
      </c>
      <c r="AK9" s="6">
        <f>ROUND('Vendas de Veículos'!AK9*(1-'Frota Nacional 2029'!AK$5),0)</f>
        <v>0</v>
      </c>
      <c r="AL9" s="6">
        <f>ROUND('Vendas de Veículos'!AL9*(1-'Frota Nacional 2029'!AL$5),0)</f>
        <v>0</v>
      </c>
      <c r="AM9" s="6">
        <f>ROUND('Vendas de Veículos'!AM9*(1-'Frota Nacional 2029'!AM$5),0)</f>
        <v>0</v>
      </c>
      <c r="AN9" s="6">
        <f>ROUND('Vendas de Veículos'!AN9*(1-'Frota Nacional 2029'!AN$5),0)</f>
        <v>0</v>
      </c>
      <c r="AO9" s="6">
        <f>ROUND('Vendas de Veículos'!AO9*(1-'Frota Nacional 2029'!AO$5),0)</f>
        <v>0</v>
      </c>
      <c r="AP9" s="6">
        <f>ROUND('Vendas de Veículos'!AP9*(1-'Frota Nacional 2029'!AP$5),0)</f>
        <v>0</v>
      </c>
      <c r="AQ9" s="6">
        <f>ROUND('Vendas de Veículos'!AQ9*(1-'Frota Nacional 2029'!AQ$5),0)</f>
        <v>0</v>
      </c>
      <c r="AR9" s="6">
        <f>ROUND('Vendas de Veículos'!AR9*(1-'Frota Nacional 2029'!AR$5),0)</f>
        <v>0</v>
      </c>
      <c r="AS9" s="6">
        <f>ROUND('Vendas de Veículos'!AS9*(1-'Frota Nacional 2029'!AS$5),0)</f>
        <v>0</v>
      </c>
      <c r="AT9" s="6">
        <f>ROUND('Vendas de Veículos'!AT9*(1-'Frota Nacional 2029'!AT$5),0)</f>
        <v>0</v>
      </c>
      <c r="AU9" s="6">
        <f>ROUND('Vendas de Veículos'!AU9*(1-'Frota Nacional 2029'!AU$5),0)</f>
        <v>0</v>
      </c>
      <c r="AV9" s="6">
        <f>ROUND('Vendas de Veículos'!AV9*(1-'Frota Nacional 2029'!AV$5),0)</f>
        <v>0</v>
      </c>
      <c r="AW9" s="6">
        <f>ROUND('Vendas de Veículos'!AW9*(1-'Frota Nacional 2029'!AW$5),0)</f>
        <v>0</v>
      </c>
      <c r="AX9" s="6">
        <f>ROUND('Vendas de Veículos'!AX9*(1-'Frota Nacional 2029'!AX$5),0)</f>
        <v>0</v>
      </c>
      <c r="AY9" s="6">
        <f>ROUND('Vendas de Veículos'!AY9*(1-'Frota Nacional 2029'!AY$5),0)</f>
        <v>0</v>
      </c>
      <c r="AZ9" s="6">
        <f>ROUND('Vendas de Veículos'!AZ9*(1-'Frota Nacional 2029'!AZ$5),0)</f>
        <v>0</v>
      </c>
      <c r="BA9" s="6">
        <f>ROUND('Vendas de Veículos'!BA9*(1-'Frota Nacional 2029'!BA$5),0)</f>
        <v>0</v>
      </c>
      <c r="BB9" s="6">
        <f>ROUND('Vendas de Veículos'!BB9*(1-'Frota Nacional 2029'!BB$5),0)</f>
        <v>0</v>
      </c>
      <c r="BC9" s="6">
        <f>ROUND('Vendas de Veículos'!BC9*(1-'Frota Nacional 2029'!BC$5),0)</f>
        <v>3</v>
      </c>
      <c r="BD9" s="6">
        <f>ROUND('Vendas de Veículos'!BD9*(1-'Frota Nacional 2029'!BD$5),0)</f>
        <v>9</v>
      </c>
      <c r="BE9" s="6">
        <f>ROUND('Vendas de Veículos'!BE9*(1-'Frota Nacional 2029'!BE$5),0)</f>
        <v>11</v>
      </c>
      <c r="BF9" s="6">
        <f>ROUND('Vendas de Veículos'!BF9*(1-'Frota Nacional 2029'!BF$5),0)</f>
        <v>102</v>
      </c>
      <c r="BG9" s="6">
        <f>ROUND('Vendas de Veículos'!BG9*(1-'Frota Nacional 2029'!BG$5),0)</f>
        <v>66</v>
      </c>
      <c r="BH9" s="6">
        <f>ROUND('Vendas de Veículos'!BH9*(1-'Frota Nacional 2029'!BH$5),0)</f>
        <v>291</v>
      </c>
      <c r="BI9" s="6">
        <f>ROUND('Vendas de Veículos'!BI9*(1-'Frota Nacional 2029'!BI$5),0)</f>
        <v>546</v>
      </c>
      <c r="BJ9" s="6">
        <f>ROUND('Vendas de Veículos'!BJ9*(1-'Frota Nacional 2029'!BJ$5),0)</f>
        <v>586</v>
      </c>
      <c r="BK9" s="6">
        <f>ROUND('Vendas de Veículos'!BK9*(1-'Frota Nacional 2029'!BK$5),0)</f>
        <v>804</v>
      </c>
      <c r="BL9" s="6">
        <f>ROUND('Vendas de Veículos'!BL9*(1-'Frota Nacional 2029'!BL$5),0)</f>
        <v>2569</v>
      </c>
      <c r="BM9" s="6">
        <f>ROUND('Vendas de Veículos'!BM9*(1-'Frota Nacional 2029'!BM$5),0)</f>
        <v>3268</v>
      </c>
      <c r="BN9" s="6">
        <f>ROUND('Vendas de Veículos'!BN9*(1-'Frota Nacional 2029'!BN$5),0)</f>
        <v>10199</v>
      </c>
      <c r="BO9" s="6">
        <f>ROUND('Vendas de Veículos'!BO9*(1-'Frota Nacional 2029'!BO$5),0)</f>
        <v>17594</v>
      </c>
      <c r="BP9" s="6">
        <f>ROUND('Vendas de Veículos'!BP9*(1-'Frota Nacional 2029'!BP$5),0)</f>
        <v>32105</v>
      </c>
      <c r="BQ9" s="6">
        <f>ROUND('Vendas de Veículos'!BQ9*(1-'Frota Nacional 2029'!BQ$5),0)</f>
        <v>46033</v>
      </c>
      <c r="BR9" s="6">
        <f>ROUND('Vendas de Veículos'!BR9*(1-'Frota Nacional 2029'!BR$5),0)</f>
        <v>78448</v>
      </c>
      <c r="BS9" s="6">
        <f>ROUND('Vendas de Veículos'!BS9*(1-'Frota Nacional 2029'!BS$5),0)</f>
        <v>118606</v>
      </c>
      <c r="BT9" s="6">
        <f>ROUND('Vendas de Veículos'!BT9*(1-'Frota Nacional 2029'!BT$5),0)</f>
        <v>163995</v>
      </c>
      <c r="BU9" s="6">
        <f>ROUND('Vendas de Veículos'!BU9*(1-'Frota Nacional 2029'!BU$5),0)</f>
        <v>214843</v>
      </c>
      <c r="BV9" s="6">
        <f>ROUND('Vendas de Veículos'!BV9*(1-'Frota Nacional 2029'!BV$5),0)</f>
        <v>292362</v>
      </c>
      <c r="BW9" s="6">
        <f>ROUND('Vendas de Veículos'!BW9*(1-'Frota Nacional 2029'!BW$5),0)</f>
        <v>378937</v>
      </c>
      <c r="BX9" s="6">
        <f>ROUND('Vendas de Veículos'!BX9*(1-'Frota Nacional 2029'!BX$5),0)</f>
        <v>475339</v>
      </c>
    </row>
    <row r="10" spans="2:76" x14ac:dyDescent="0.35">
      <c r="B10" s="12" t="s">
        <v>11</v>
      </c>
      <c r="C10" s="12" t="s">
        <v>15</v>
      </c>
      <c r="D10" s="6">
        <f>ROUND('Vendas de Veículos'!D10*(1-'Frota Nacional 2029'!D$5),0)</f>
        <v>0</v>
      </c>
      <c r="E10" s="6">
        <f>ROUND('Vendas de Veículos'!E10*(1-'Frota Nacional 2029'!E$5),0)</f>
        <v>0</v>
      </c>
      <c r="F10" s="6">
        <f>ROUND('Vendas de Veículos'!F10*(1-'Frota Nacional 2029'!F$5),0)</f>
        <v>0</v>
      </c>
      <c r="G10" s="6">
        <f>ROUND('Vendas de Veículos'!G10*(1-'Frota Nacional 2029'!G$5),0)</f>
        <v>0</v>
      </c>
      <c r="H10" s="6">
        <f>ROUND('Vendas de Veículos'!H10*(1-'Frota Nacional 2029'!H$5),0)</f>
        <v>0</v>
      </c>
      <c r="I10" s="6">
        <f>ROUND('Vendas de Veículos'!I10*(1-'Frota Nacional 2029'!I$5),0)</f>
        <v>0</v>
      </c>
      <c r="J10" s="6">
        <f>ROUND('Vendas de Veículos'!J10*(1-'Frota Nacional 2029'!J$5),0)</f>
        <v>0</v>
      </c>
      <c r="K10" s="6">
        <f>ROUND('Vendas de Veículos'!K10*(1-'Frota Nacional 2029'!K$5),0)</f>
        <v>0</v>
      </c>
      <c r="L10" s="6">
        <f>ROUND('Vendas de Veículos'!L10*(1-'Frota Nacional 2029'!L$5),0)</f>
        <v>0</v>
      </c>
      <c r="M10" s="6">
        <f>ROUND('Vendas de Veículos'!M10*(1-'Frota Nacional 2029'!M$5),0)</f>
        <v>0</v>
      </c>
      <c r="N10" s="6">
        <f>ROUND('Vendas de Veículos'!N10*(1-'Frota Nacional 2029'!N$5),0)</f>
        <v>0</v>
      </c>
      <c r="O10" s="6">
        <f>ROUND('Vendas de Veículos'!O10*(1-'Frota Nacional 2029'!O$5),0)</f>
        <v>0</v>
      </c>
      <c r="P10" s="6">
        <f>ROUND('Vendas de Veículos'!P10*(1-'Frota Nacional 2029'!P$5),0)</f>
        <v>0</v>
      </c>
      <c r="Q10" s="6">
        <f>ROUND('Vendas de Veículos'!Q10*(1-'Frota Nacional 2029'!Q$5),0)</f>
        <v>0</v>
      </c>
      <c r="R10" s="6">
        <f>ROUND('Vendas de Veículos'!R10*(1-'Frota Nacional 2029'!R$5),0)</f>
        <v>0</v>
      </c>
      <c r="S10" s="6">
        <f>ROUND('Vendas de Veículos'!S10*(1-'Frota Nacional 2029'!S$5),0)</f>
        <v>0</v>
      </c>
      <c r="T10" s="6">
        <f>ROUND('Vendas de Veículos'!T10*(1-'Frota Nacional 2029'!T$5),0)</f>
        <v>0</v>
      </c>
      <c r="U10" s="6">
        <f>ROUND('Vendas de Veículos'!U10*(1-'Frota Nacional 2029'!U$5),0)</f>
        <v>0</v>
      </c>
      <c r="V10" s="6">
        <f>ROUND('Vendas de Veículos'!V10*(1-'Frota Nacional 2029'!V$5),0)</f>
        <v>0</v>
      </c>
      <c r="W10" s="6">
        <f>ROUND('Vendas de Veículos'!W10*(1-'Frota Nacional 2029'!W$5),0)</f>
        <v>0</v>
      </c>
      <c r="X10" s="6">
        <f>ROUND('Vendas de Veículos'!X10*(1-'Frota Nacional 2029'!X$5),0)</f>
        <v>0</v>
      </c>
      <c r="Y10" s="6">
        <f>ROUND('Vendas de Veículos'!Y10*(1-'Frota Nacional 2029'!Y$5),0)</f>
        <v>0</v>
      </c>
      <c r="Z10" s="6">
        <f>ROUND('Vendas de Veículos'!Z10*(1-'Frota Nacional 2029'!Z$5),0)</f>
        <v>0</v>
      </c>
      <c r="AA10" s="6">
        <f>ROUND('Vendas de Veículos'!AA10*(1-'Frota Nacional 2029'!AA$5),0)</f>
        <v>0</v>
      </c>
      <c r="AB10" s="6">
        <f>ROUND('Vendas de Veículos'!AB10*(1-'Frota Nacional 2029'!AB$5),0)</f>
        <v>0</v>
      </c>
      <c r="AC10" s="6">
        <f>ROUND('Vendas de Veículos'!AC10*(1-'Frota Nacional 2029'!AC$5),0)</f>
        <v>0</v>
      </c>
      <c r="AD10" s="6">
        <f>ROUND('Vendas de Veículos'!AD10*(1-'Frota Nacional 2029'!AD$5),0)</f>
        <v>0</v>
      </c>
      <c r="AE10" s="6">
        <f>ROUND('Vendas de Veículos'!AE10*(1-'Frota Nacional 2029'!AE$5),0)</f>
        <v>0</v>
      </c>
      <c r="AF10" s="6">
        <f>ROUND('Vendas de Veículos'!AF10*(1-'Frota Nacional 2029'!AF$5),0)</f>
        <v>0</v>
      </c>
      <c r="AG10" s="6">
        <f>ROUND('Vendas de Veículos'!AG10*(1-'Frota Nacional 2029'!AG$5),0)</f>
        <v>0</v>
      </c>
      <c r="AH10" s="6">
        <f>ROUND('Vendas de Veículos'!AH10*(1-'Frota Nacional 2029'!AH$5),0)</f>
        <v>0</v>
      </c>
      <c r="AI10" s="6">
        <f>ROUND('Vendas de Veículos'!AI10*(1-'Frota Nacional 2029'!AI$5),0)</f>
        <v>0</v>
      </c>
      <c r="AJ10" s="6">
        <f>ROUND('Vendas de Veículos'!AJ10*(1-'Frota Nacional 2029'!AJ$5),0)</f>
        <v>0</v>
      </c>
      <c r="AK10" s="6">
        <f>ROUND('Vendas de Veículos'!AK10*(1-'Frota Nacional 2029'!AK$5),0)</f>
        <v>0</v>
      </c>
      <c r="AL10" s="6">
        <f>ROUND('Vendas de Veículos'!AL10*(1-'Frota Nacional 2029'!AL$5),0)</f>
        <v>0</v>
      </c>
      <c r="AM10" s="6">
        <f>ROUND('Vendas de Veículos'!AM10*(1-'Frota Nacional 2029'!AM$5),0)</f>
        <v>0</v>
      </c>
      <c r="AN10" s="6">
        <f>ROUND('Vendas de Veículos'!AN10*(1-'Frota Nacional 2029'!AN$5),0)</f>
        <v>0</v>
      </c>
      <c r="AO10" s="6">
        <f>ROUND('Vendas de Veículos'!AO10*(1-'Frota Nacional 2029'!AO$5),0)</f>
        <v>0</v>
      </c>
      <c r="AP10" s="6">
        <f>ROUND('Vendas de Veículos'!AP10*(1-'Frota Nacional 2029'!AP$5),0)</f>
        <v>0</v>
      </c>
      <c r="AQ10" s="6">
        <f>ROUND('Vendas de Veículos'!AQ10*(1-'Frota Nacional 2029'!AQ$5),0)</f>
        <v>0</v>
      </c>
      <c r="AR10" s="6">
        <f>ROUND('Vendas de Veículos'!AR10*(1-'Frota Nacional 2029'!AR$5),0)</f>
        <v>0</v>
      </c>
      <c r="AS10" s="6">
        <f>ROUND('Vendas de Veículos'!AS10*(1-'Frota Nacional 2029'!AS$5),0)</f>
        <v>0</v>
      </c>
      <c r="AT10" s="6">
        <f>ROUND('Vendas de Veículos'!AT10*(1-'Frota Nacional 2029'!AT$5),0)</f>
        <v>0</v>
      </c>
      <c r="AU10" s="6">
        <f>ROUND('Vendas de Veículos'!AU10*(1-'Frota Nacional 2029'!AU$5),0)</f>
        <v>0</v>
      </c>
      <c r="AV10" s="6">
        <f>ROUND('Vendas de Veículos'!AV10*(1-'Frota Nacional 2029'!AV$5),0)</f>
        <v>0</v>
      </c>
      <c r="AW10" s="6">
        <f>ROUND('Vendas de Veículos'!AW10*(1-'Frota Nacional 2029'!AW$5),0)</f>
        <v>0</v>
      </c>
      <c r="AX10" s="6">
        <f>ROUND('Vendas de Veículos'!AX10*(1-'Frota Nacional 2029'!AX$5),0)</f>
        <v>0</v>
      </c>
      <c r="AY10" s="6">
        <f>ROUND('Vendas de Veículos'!AY10*(1-'Frota Nacional 2029'!AY$5),0)</f>
        <v>0</v>
      </c>
      <c r="AZ10" s="6">
        <f>ROUND('Vendas de Veículos'!AZ10*(1-'Frota Nacional 2029'!AZ$5),0)</f>
        <v>0</v>
      </c>
      <c r="BA10" s="6">
        <f>ROUND('Vendas de Veículos'!BA10*(1-'Frota Nacional 2029'!BA$5),0)</f>
        <v>0</v>
      </c>
      <c r="BB10" s="6">
        <f>ROUND('Vendas de Veículos'!BB10*(1-'Frota Nacional 2029'!BB$5),0)</f>
        <v>0</v>
      </c>
      <c r="BC10" s="6">
        <f>ROUND('Vendas de Veículos'!BC10*(1-'Frota Nacional 2029'!BC$5),0)</f>
        <v>0</v>
      </c>
      <c r="BD10" s="6">
        <f>ROUND('Vendas de Veículos'!BD10*(1-'Frota Nacional 2029'!BD$5),0)</f>
        <v>1</v>
      </c>
      <c r="BE10" s="6">
        <f>ROUND('Vendas de Veículos'!BE10*(1-'Frota Nacional 2029'!BE$5),0)</f>
        <v>1</v>
      </c>
      <c r="BF10" s="6">
        <f>ROUND('Vendas de Veículos'!BF10*(1-'Frota Nacional 2029'!BF$5),0)</f>
        <v>9</v>
      </c>
      <c r="BG10" s="6">
        <f>ROUND('Vendas de Veículos'!BG10*(1-'Frota Nacional 2029'!BG$5),0)</f>
        <v>6</v>
      </c>
      <c r="BH10" s="6">
        <f>ROUND('Vendas de Veículos'!BH10*(1-'Frota Nacional 2029'!BH$5),0)</f>
        <v>26</v>
      </c>
      <c r="BI10" s="6">
        <f>ROUND('Vendas de Veículos'!BI10*(1-'Frota Nacional 2029'!BI$5),0)</f>
        <v>49</v>
      </c>
      <c r="BJ10" s="6">
        <f>ROUND('Vendas de Veículos'!BJ10*(1-'Frota Nacional 2029'!BJ$5),0)</f>
        <v>53</v>
      </c>
      <c r="BK10" s="6">
        <f>ROUND('Vendas de Veículos'!BK10*(1-'Frota Nacional 2029'!BK$5),0)</f>
        <v>73</v>
      </c>
      <c r="BL10" s="6">
        <f>ROUND('Vendas de Veículos'!BL10*(1-'Frota Nacional 2029'!BL$5),0)</f>
        <v>231</v>
      </c>
      <c r="BM10" s="6">
        <f>ROUND('Vendas de Veículos'!BM10*(1-'Frota Nacional 2029'!BM$5),0)</f>
        <v>294</v>
      </c>
      <c r="BN10" s="6">
        <f>ROUND('Vendas de Veículos'!BN10*(1-'Frota Nacional 2029'!BN$5),0)</f>
        <v>918</v>
      </c>
      <c r="BO10" s="6">
        <f>ROUND('Vendas de Veículos'!BO10*(1-'Frota Nacional 2029'!BO$5),0)</f>
        <v>1584</v>
      </c>
      <c r="BP10" s="6">
        <f>ROUND('Vendas de Veículos'!BP10*(1-'Frota Nacional 2029'!BP$5),0)</f>
        <v>2890</v>
      </c>
      <c r="BQ10" s="6">
        <f>ROUND('Vendas de Veículos'!BQ10*(1-'Frota Nacional 2029'!BQ$5),0)</f>
        <v>4143</v>
      </c>
      <c r="BR10" s="6">
        <f>ROUND('Vendas de Veículos'!BR10*(1-'Frota Nacional 2029'!BR$5),0)</f>
        <v>7060</v>
      </c>
      <c r="BS10" s="6">
        <f>ROUND('Vendas de Veículos'!BS10*(1-'Frota Nacional 2029'!BS$5),0)</f>
        <v>10676</v>
      </c>
      <c r="BT10" s="6">
        <f>ROUND('Vendas de Veículos'!BT10*(1-'Frota Nacional 2029'!BT$5),0)</f>
        <v>16400</v>
      </c>
      <c r="BU10" s="6">
        <f>ROUND('Vendas de Veículos'!BU10*(1-'Frota Nacional 2029'!BU$5),0)</f>
        <v>23632</v>
      </c>
      <c r="BV10" s="6">
        <f>ROUND('Vendas de Veículos'!BV10*(1-'Frota Nacional 2029'!BV$5),0)</f>
        <v>35084</v>
      </c>
      <c r="BW10" s="6">
        <f>ROUND('Vendas de Veículos'!BW10*(1-'Frota Nacional 2029'!BW$5),0)</f>
        <v>49262</v>
      </c>
      <c r="BX10" s="6">
        <f>ROUND('Vendas de Veículos'!BX10*(1-'Frota Nacional 2029'!BX$5),0)</f>
        <v>71301</v>
      </c>
    </row>
    <row r="11" spans="2:76" x14ac:dyDescent="0.35">
      <c r="B11" s="12" t="s">
        <v>11</v>
      </c>
      <c r="C11" s="12" t="s">
        <v>16</v>
      </c>
      <c r="D11" s="6">
        <f>ROUND('Vendas de Veículos'!D11*(1-'Frota Nacional 2029'!D$5),0)</f>
        <v>0</v>
      </c>
      <c r="E11" s="6">
        <f>ROUND('Vendas de Veículos'!E11*(1-'Frota Nacional 2029'!E$5),0)</f>
        <v>0</v>
      </c>
      <c r="F11" s="6">
        <f>ROUND('Vendas de Veículos'!F11*(1-'Frota Nacional 2029'!F$5),0)</f>
        <v>0</v>
      </c>
      <c r="G11" s="6">
        <f>ROUND('Vendas de Veículos'!G11*(1-'Frota Nacional 2029'!G$5),0)</f>
        <v>0</v>
      </c>
      <c r="H11" s="6">
        <f>ROUND('Vendas de Veículos'!H11*(1-'Frota Nacional 2029'!H$5),0)</f>
        <v>0</v>
      </c>
      <c r="I11" s="6">
        <f>ROUND('Vendas de Veículos'!I11*(1-'Frota Nacional 2029'!I$5),0)</f>
        <v>0</v>
      </c>
      <c r="J11" s="6">
        <f>ROUND('Vendas de Veículos'!J11*(1-'Frota Nacional 2029'!J$5),0)</f>
        <v>0</v>
      </c>
      <c r="K11" s="6">
        <f>ROUND('Vendas de Veículos'!K11*(1-'Frota Nacional 2029'!K$5),0)</f>
        <v>0</v>
      </c>
      <c r="L11" s="6">
        <f>ROUND('Vendas de Veículos'!L11*(1-'Frota Nacional 2029'!L$5),0)</f>
        <v>0</v>
      </c>
      <c r="M11" s="6">
        <f>ROUND('Vendas de Veículos'!M11*(1-'Frota Nacional 2029'!M$5),0)</f>
        <v>0</v>
      </c>
      <c r="N11" s="6">
        <f>ROUND('Vendas de Veículos'!N11*(1-'Frota Nacional 2029'!N$5),0)</f>
        <v>0</v>
      </c>
      <c r="O11" s="6">
        <f>ROUND('Vendas de Veículos'!O11*(1-'Frota Nacional 2029'!O$5),0)</f>
        <v>0</v>
      </c>
      <c r="P11" s="6">
        <f>ROUND('Vendas de Veículos'!P11*(1-'Frota Nacional 2029'!P$5),0)</f>
        <v>0</v>
      </c>
      <c r="Q11" s="6">
        <f>ROUND('Vendas de Veículos'!Q11*(1-'Frota Nacional 2029'!Q$5),0)</f>
        <v>0</v>
      </c>
      <c r="R11" s="6">
        <f>ROUND('Vendas de Veículos'!R11*(1-'Frota Nacional 2029'!R$5),0)</f>
        <v>0</v>
      </c>
      <c r="S11" s="6">
        <f>ROUND('Vendas de Veículos'!S11*(1-'Frota Nacional 2029'!S$5),0)</f>
        <v>0</v>
      </c>
      <c r="T11" s="6">
        <f>ROUND('Vendas de Veículos'!T11*(1-'Frota Nacional 2029'!T$5),0)</f>
        <v>0</v>
      </c>
      <c r="U11" s="6">
        <f>ROUND('Vendas de Veículos'!U11*(1-'Frota Nacional 2029'!U$5),0)</f>
        <v>0</v>
      </c>
      <c r="V11" s="6">
        <f>ROUND('Vendas de Veículos'!V11*(1-'Frota Nacional 2029'!V$5),0)</f>
        <v>0</v>
      </c>
      <c r="W11" s="6">
        <f>ROUND('Vendas de Veículos'!W11*(1-'Frota Nacional 2029'!W$5),0)</f>
        <v>0</v>
      </c>
      <c r="X11" s="6">
        <f>ROUND('Vendas de Veículos'!X11*(1-'Frota Nacional 2029'!X$5),0)</f>
        <v>0</v>
      </c>
      <c r="Y11" s="6">
        <f>ROUND('Vendas de Veículos'!Y11*(1-'Frota Nacional 2029'!Y$5),0)</f>
        <v>0</v>
      </c>
      <c r="Z11" s="6">
        <f>ROUND('Vendas de Veículos'!Z11*(1-'Frota Nacional 2029'!Z$5),0)</f>
        <v>0</v>
      </c>
      <c r="AA11" s="6">
        <f>ROUND('Vendas de Veículos'!AA11*(1-'Frota Nacional 2029'!AA$5),0)</f>
        <v>0</v>
      </c>
      <c r="AB11" s="6">
        <f>ROUND('Vendas de Veículos'!AB11*(1-'Frota Nacional 2029'!AB$5),0)</f>
        <v>0</v>
      </c>
      <c r="AC11" s="6">
        <f>ROUND('Vendas de Veículos'!AC11*(1-'Frota Nacional 2029'!AC$5),0)</f>
        <v>0</v>
      </c>
      <c r="AD11" s="6">
        <f>ROUND('Vendas de Veículos'!AD11*(1-'Frota Nacional 2029'!AD$5),0)</f>
        <v>0</v>
      </c>
      <c r="AE11" s="6">
        <f>ROUND('Vendas de Veículos'!AE11*(1-'Frota Nacional 2029'!AE$5),0)</f>
        <v>0</v>
      </c>
      <c r="AF11" s="6">
        <f>ROUND('Vendas de Veículos'!AF11*(1-'Frota Nacional 2029'!AF$5),0)</f>
        <v>0</v>
      </c>
      <c r="AG11" s="6">
        <f>ROUND('Vendas de Veículos'!AG11*(1-'Frota Nacional 2029'!AG$5),0)</f>
        <v>0</v>
      </c>
      <c r="AH11" s="6">
        <f>ROUND('Vendas de Veículos'!AH11*(1-'Frota Nacional 2029'!AH$5),0)</f>
        <v>0</v>
      </c>
      <c r="AI11" s="6">
        <f>ROUND('Vendas de Veículos'!AI11*(1-'Frota Nacional 2029'!AI$5),0)</f>
        <v>0</v>
      </c>
      <c r="AJ11" s="6">
        <f>ROUND('Vendas de Veículos'!AJ11*(1-'Frota Nacional 2029'!AJ$5),0)</f>
        <v>0</v>
      </c>
      <c r="AK11" s="6">
        <f>ROUND('Vendas de Veículos'!AK11*(1-'Frota Nacional 2029'!AK$5),0)</f>
        <v>0</v>
      </c>
      <c r="AL11" s="6">
        <f>ROUND('Vendas de Veículos'!AL11*(1-'Frota Nacional 2029'!AL$5),0)</f>
        <v>0</v>
      </c>
      <c r="AM11" s="6">
        <f>ROUND('Vendas de Veículos'!AM11*(1-'Frota Nacional 2029'!AM$5),0)</f>
        <v>0</v>
      </c>
      <c r="AN11" s="6">
        <f>ROUND('Vendas de Veículos'!AN11*(1-'Frota Nacional 2029'!AN$5),0)</f>
        <v>0</v>
      </c>
      <c r="AO11" s="6">
        <f>ROUND('Vendas de Veículos'!AO11*(1-'Frota Nacional 2029'!AO$5),0)</f>
        <v>0</v>
      </c>
      <c r="AP11" s="6">
        <f>ROUND('Vendas de Veículos'!AP11*(1-'Frota Nacional 2029'!AP$5),0)</f>
        <v>0</v>
      </c>
      <c r="AQ11" s="6">
        <f>ROUND('Vendas de Veículos'!AQ11*(1-'Frota Nacional 2029'!AQ$5),0)</f>
        <v>0</v>
      </c>
      <c r="AR11" s="6">
        <f>ROUND('Vendas de Veículos'!AR11*(1-'Frota Nacional 2029'!AR$5),0)</f>
        <v>0</v>
      </c>
      <c r="AS11" s="6">
        <f>ROUND('Vendas de Veículos'!AS11*(1-'Frota Nacional 2029'!AS$5),0)</f>
        <v>0</v>
      </c>
      <c r="AT11" s="6">
        <f>ROUND('Vendas de Veículos'!AT11*(1-'Frota Nacional 2029'!AT$5),0)</f>
        <v>0</v>
      </c>
      <c r="AU11" s="6">
        <f>ROUND('Vendas de Veículos'!AU11*(1-'Frota Nacional 2029'!AU$5),0)</f>
        <v>0</v>
      </c>
      <c r="AV11" s="6">
        <f>ROUND('Vendas de Veículos'!AV11*(1-'Frota Nacional 2029'!AV$5),0)</f>
        <v>0</v>
      </c>
      <c r="AW11" s="6">
        <f>ROUND('Vendas de Veículos'!AW11*(1-'Frota Nacional 2029'!AW$5),0)</f>
        <v>0</v>
      </c>
      <c r="AX11" s="6">
        <f>ROUND('Vendas de Veículos'!AX11*(1-'Frota Nacional 2029'!AX$5),0)</f>
        <v>0</v>
      </c>
      <c r="AY11" s="6">
        <f>ROUND('Vendas de Veículos'!AY11*(1-'Frota Nacional 2029'!AY$5),0)</f>
        <v>0</v>
      </c>
      <c r="AZ11" s="6">
        <f>ROUND('Vendas de Veículos'!AZ11*(1-'Frota Nacional 2029'!AZ$5),0)</f>
        <v>0</v>
      </c>
      <c r="BA11" s="6">
        <f>ROUND('Vendas de Veículos'!BA11*(1-'Frota Nacional 2029'!BA$5),0)</f>
        <v>0</v>
      </c>
      <c r="BB11" s="6">
        <f>ROUND('Vendas de Veículos'!BB11*(1-'Frota Nacional 2029'!BB$5),0)</f>
        <v>0</v>
      </c>
      <c r="BC11" s="6">
        <f>ROUND('Vendas de Veículos'!BC11*(1-'Frota Nacional 2029'!BC$5),0)</f>
        <v>2</v>
      </c>
      <c r="BD11" s="6">
        <f>ROUND('Vendas de Veículos'!BD11*(1-'Frota Nacional 2029'!BD$5),0)</f>
        <v>6</v>
      </c>
      <c r="BE11" s="6">
        <f>ROUND('Vendas de Veículos'!BE11*(1-'Frota Nacional 2029'!BE$5),0)</f>
        <v>8</v>
      </c>
      <c r="BF11" s="6">
        <f>ROUND('Vendas de Veículos'!BF11*(1-'Frota Nacional 2029'!BF$5),0)</f>
        <v>70</v>
      </c>
      <c r="BG11" s="6">
        <f>ROUND('Vendas de Veículos'!BG11*(1-'Frota Nacional 2029'!BG$5),0)</f>
        <v>45</v>
      </c>
      <c r="BH11" s="6">
        <f>ROUND('Vendas de Veículos'!BH11*(1-'Frota Nacional 2029'!BH$5),0)</f>
        <v>201</v>
      </c>
      <c r="BI11" s="6">
        <f>ROUND('Vendas de Veículos'!BI11*(1-'Frota Nacional 2029'!BI$5),0)</f>
        <v>377</v>
      </c>
      <c r="BJ11" s="6">
        <f>ROUND('Vendas de Veículos'!BJ11*(1-'Frota Nacional 2029'!BJ$5),0)</f>
        <v>405</v>
      </c>
      <c r="BK11" s="6">
        <f>ROUND('Vendas de Veículos'!BK11*(1-'Frota Nacional 2029'!BK$5),0)</f>
        <v>555</v>
      </c>
      <c r="BL11" s="6">
        <f>ROUND('Vendas de Veículos'!BL11*(1-'Frota Nacional 2029'!BL$5),0)</f>
        <v>1773</v>
      </c>
      <c r="BM11" s="6">
        <f>ROUND('Vendas de Veículos'!BM11*(1-'Frota Nacional 2029'!BM$5),0)</f>
        <v>2255</v>
      </c>
      <c r="BN11" s="6">
        <f>ROUND('Vendas de Veículos'!BN11*(1-'Frota Nacional 2029'!BN$5),0)</f>
        <v>7037</v>
      </c>
      <c r="BO11" s="6">
        <f>ROUND('Vendas de Veículos'!BO11*(1-'Frota Nacional 2029'!BO$5),0)</f>
        <v>12140</v>
      </c>
      <c r="BP11" s="6">
        <f>ROUND('Vendas de Veículos'!BP11*(1-'Frota Nacional 2029'!BP$5),0)</f>
        <v>22152</v>
      </c>
      <c r="BQ11" s="6">
        <f>ROUND('Vendas de Veículos'!BQ11*(1-'Frota Nacional 2029'!BQ$5),0)</f>
        <v>31762</v>
      </c>
      <c r="BR11" s="6">
        <f>ROUND('Vendas de Veículos'!BR11*(1-'Frota Nacional 2029'!BR$5),0)</f>
        <v>54129</v>
      </c>
      <c r="BS11" s="6">
        <f>ROUND('Vendas de Veículos'!BS11*(1-'Frota Nacional 2029'!BS$5),0)</f>
        <v>81838</v>
      </c>
      <c r="BT11" s="6">
        <f>ROUND('Vendas de Veículos'!BT11*(1-'Frota Nacional 2029'!BT$5),0)</f>
        <v>114796</v>
      </c>
      <c r="BU11" s="6">
        <f>ROUND('Vendas de Veículos'!BU11*(1-'Frota Nacional 2029'!BU$5),0)</f>
        <v>150390</v>
      </c>
      <c r="BV11" s="6">
        <f>ROUND('Vendas de Veículos'!BV11*(1-'Frota Nacional 2029'!BV$5),0)</f>
        <v>207577</v>
      </c>
      <c r="BW11" s="6">
        <f>ROUND('Vendas de Veículos'!BW11*(1-'Frota Nacional 2029'!BW$5),0)</f>
        <v>269046</v>
      </c>
      <c r="BX11" s="6">
        <f>ROUND('Vendas de Veículos'!BX11*(1-'Frota Nacional 2029'!BX$5),0)</f>
        <v>342244</v>
      </c>
    </row>
    <row r="12" spans="2:76" x14ac:dyDescent="0.35">
      <c r="B12" s="12" t="s">
        <v>11</v>
      </c>
      <c r="C12" s="12" t="s">
        <v>17</v>
      </c>
      <c r="D12" s="6">
        <f>ROUND('Vendas de Veículos'!D12*(1-'Frota Nacional 2029'!D$5),0)</f>
        <v>0</v>
      </c>
      <c r="E12" s="6">
        <f>ROUND('Vendas de Veículos'!E12*(1-'Frota Nacional 2029'!E$5),0)</f>
        <v>0</v>
      </c>
      <c r="F12" s="6">
        <f>ROUND('Vendas de Veículos'!F12*(1-'Frota Nacional 2029'!F$5),0)</f>
        <v>0</v>
      </c>
      <c r="G12" s="6">
        <f>ROUND('Vendas de Veículos'!G12*(1-'Frota Nacional 2029'!G$5),0)</f>
        <v>0</v>
      </c>
      <c r="H12" s="6">
        <f>ROUND('Vendas de Veículos'!H12*(1-'Frota Nacional 2029'!H$5),0)</f>
        <v>0</v>
      </c>
      <c r="I12" s="6">
        <f>ROUND('Vendas de Veículos'!I12*(1-'Frota Nacional 2029'!I$5),0)</f>
        <v>0</v>
      </c>
      <c r="J12" s="6">
        <f>ROUND('Vendas de Veículos'!J12*(1-'Frota Nacional 2029'!J$5),0)</f>
        <v>0</v>
      </c>
      <c r="K12" s="6">
        <f>ROUND('Vendas de Veículos'!K12*(1-'Frota Nacional 2029'!K$5),0)</f>
        <v>0</v>
      </c>
      <c r="L12" s="6">
        <f>ROUND('Vendas de Veículos'!L12*(1-'Frota Nacional 2029'!L$5),0)</f>
        <v>0</v>
      </c>
      <c r="M12" s="6">
        <f>ROUND('Vendas de Veículos'!M12*(1-'Frota Nacional 2029'!M$5),0)</f>
        <v>0</v>
      </c>
      <c r="N12" s="6">
        <f>ROUND('Vendas de Veículos'!N12*(1-'Frota Nacional 2029'!N$5),0)</f>
        <v>0</v>
      </c>
      <c r="O12" s="6">
        <f>ROUND('Vendas de Veículos'!O12*(1-'Frota Nacional 2029'!O$5),0)</f>
        <v>0</v>
      </c>
      <c r="P12" s="6">
        <f>ROUND('Vendas de Veículos'!P12*(1-'Frota Nacional 2029'!P$5),0)</f>
        <v>0</v>
      </c>
      <c r="Q12" s="6">
        <f>ROUND('Vendas de Veículos'!Q12*(1-'Frota Nacional 2029'!Q$5),0)</f>
        <v>0</v>
      </c>
      <c r="R12" s="6">
        <f>ROUND('Vendas de Veículos'!R12*(1-'Frota Nacional 2029'!R$5),0)</f>
        <v>0</v>
      </c>
      <c r="S12" s="6">
        <f>ROUND('Vendas de Veículos'!S12*(1-'Frota Nacional 2029'!S$5),0)</f>
        <v>0</v>
      </c>
      <c r="T12" s="6">
        <f>ROUND('Vendas de Veículos'!T12*(1-'Frota Nacional 2029'!T$5),0)</f>
        <v>0</v>
      </c>
      <c r="U12" s="6">
        <f>ROUND('Vendas de Veículos'!U12*(1-'Frota Nacional 2029'!U$5),0)</f>
        <v>0</v>
      </c>
      <c r="V12" s="6">
        <f>ROUND('Vendas de Veículos'!V12*(1-'Frota Nacional 2029'!V$5),0)</f>
        <v>0</v>
      </c>
      <c r="W12" s="6">
        <f>ROUND('Vendas de Veículos'!W12*(1-'Frota Nacional 2029'!W$5),0)</f>
        <v>0</v>
      </c>
      <c r="X12" s="6">
        <f>ROUND('Vendas de Veículos'!X12*(1-'Frota Nacional 2029'!X$5),0)</f>
        <v>0</v>
      </c>
      <c r="Y12" s="6">
        <f>ROUND('Vendas de Veículos'!Y12*(1-'Frota Nacional 2029'!Y$5),0)</f>
        <v>0</v>
      </c>
      <c r="Z12" s="6">
        <f>ROUND('Vendas de Veículos'!Z12*(1-'Frota Nacional 2029'!Z$5),0)</f>
        <v>0</v>
      </c>
      <c r="AA12" s="6">
        <f>ROUND('Vendas de Veículos'!AA12*(1-'Frota Nacional 2029'!AA$5),0)</f>
        <v>0</v>
      </c>
      <c r="AB12" s="6">
        <f>ROUND('Vendas de Veículos'!AB12*(1-'Frota Nacional 2029'!AB$5),0)</f>
        <v>0</v>
      </c>
      <c r="AC12" s="6">
        <f>ROUND('Vendas de Veículos'!AC12*(1-'Frota Nacional 2029'!AC$5),0)</f>
        <v>0</v>
      </c>
      <c r="AD12" s="6">
        <f>ROUND('Vendas de Veículos'!AD12*(1-'Frota Nacional 2029'!AD$5),0)</f>
        <v>0</v>
      </c>
      <c r="AE12" s="6">
        <f>ROUND('Vendas de Veículos'!AE12*(1-'Frota Nacional 2029'!AE$5),0)</f>
        <v>0</v>
      </c>
      <c r="AF12" s="6">
        <f>ROUND('Vendas de Veículos'!AF12*(1-'Frota Nacional 2029'!AF$5),0)</f>
        <v>0</v>
      </c>
      <c r="AG12" s="6">
        <f>ROUND('Vendas de Veículos'!AG12*(1-'Frota Nacional 2029'!AG$5),0)</f>
        <v>0</v>
      </c>
      <c r="AH12" s="6">
        <f>ROUND('Vendas de Veículos'!AH12*(1-'Frota Nacional 2029'!AH$5),0)</f>
        <v>0</v>
      </c>
      <c r="AI12" s="6">
        <f>ROUND('Vendas de Veículos'!AI12*(1-'Frota Nacional 2029'!AI$5),0)</f>
        <v>0</v>
      </c>
      <c r="AJ12" s="6">
        <f>ROUND('Vendas de Veículos'!AJ12*(1-'Frota Nacional 2029'!AJ$5),0)</f>
        <v>0</v>
      </c>
      <c r="AK12" s="6">
        <f>ROUND('Vendas de Veículos'!AK12*(1-'Frota Nacional 2029'!AK$5),0)</f>
        <v>0</v>
      </c>
      <c r="AL12" s="6">
        <f>ROUND('Vendas de Veículos'!AL12*(1-'Frota Nacional 2029'!AL$5),0)</f>
        <v>0</v>
      </c>
      <c r="AM12" s="6">
        <f>ROUND('Vendas de Veículos'!AM12*(1-'Frota Nacional 2029'!AM$5),0)</f>
        <v>0</v>
      </c>
      <c r="AN12" s="6">
        <f>ROUND('Vendas de Veículos'!AN12*(1-'Frota Nacional 2029'!AN$5),0)</f>
        <v>0</v>
      </c>
      <c r="AO12" s="6">
        <f>ROUND('Vendas de Veículos'!AO12*(1-'Frota Nacional 2029'!AO$5),0)</f>
        <v>0</v>
      </c>
      <c r="AP12" s="6">
        <f>ROUND('Vendas de Veículos'!AP12*(1-'Frota Nacional 2029'!AP$5),0)</f>
        <v>0</v>
      </c>
      <c r="AQ12" s="6">
        <f>ROUND('Vendas de Veículos'!AQ12*(1-'Frota Nacional 2029'!AQ$5),0)</f>
        <v>0</v>
      </c>
      <c r="AR12" s="6">
        <f>ROUND('Vendas de Veículos'!AR12*(1-'Frota Nacional 2029'!AR$5),0)</f>
        <v>0</v>
      </c>
      <c r="AS12" s="6">
        <f>ROUND('Vendas de Veículos'!AS12*(1-'Frota Nacional 2029'!AS$5),0)</f>
        <v>0</v>
      </c>
      <c r="AT12" s="6">
        <f>ROUND('Vendas de Veículos'!AT12*(1-'Frota Nacional 2029'!AT$5),0)</f>
        <v>0</v>
      </c>
      <c r="AU12" s="6">
        <f>ROUND('Vendas de Veículos'!AU12*(1-'Frota Nacional 2029'!AU$5),0)</f>
        <v>0</v>
      </c>
      <c r="AV12" s="6">
        <f>ROUND('Vendas de Veículos'!AV12*(1-'Frota Nacional 2029'!AV$5),0)</f>
        <v>0</v>
      </c>
      <c r="AW12" s="6">
        <f>ROUND('Vendas de Veículos'!AW12*(1-'Frota Nacional 2029'!AW$5),0)</f>
        <v>0</v>
      </c>
      <c r="AX12" s="6">
        <f>ROUND('Vendas de Veículos'!AX12*(1-'Frota Nacional 2029'!AX$5),0)</f>
        <v>0</v>
      </c>
      <c r="AY12" s="6">
        <f>ROUND('Vendas de Veículos'!AY12*(1-'Frota Nacional 2029'!AY$5),0)</f>
        <v>0</v>
      </c>
      <c r="AZ12" s="6">
        <f>ROUND('Vendas de Veículos'!AZ12*(1-'Frota Nacional 2029'!AZ$5),0)</f>
        <v>0</v>
      </c>
      <c r="BA12" s="6">
        <f>ROUND('Vendas de Veículos'!BA12*(1-'Frota Nacional 2029'!BA$5),0)</f>
        <v>0</v>
      </c>
      <c r="BB12" s="6">
        <f>ROUND('Vendas de Veículos'!BB12*(1-'Frota Nacional 2029'!BB$5),0)</f>
        <v>0</v>
      </c>
      <c r="BC12" s="6">
        <f>ROUND('Vendas de Veículos'!BC12*(1-'Frota Nacional 2029'!BC$5),0)</f>
        <v>1</v>
      </c>
      <c r="BD12" s="6">
        <f>ROUND('Vendas de Veículos'!BD12*(1-'Frota Nacional 2029'!BD$5),0)</f>
        <v>2</v>
      </c>
      <c r="BE12" s="6">
        <f>ROUND('Vendas de Veículos'!BE12*(1-'Frota Nacional 2029'!BE$5),0)</f>
        <v>2</v>
      </c>
      <c r="BF12" s="6">
        <f>ROUND('Vendas de Veículos'!BF12*(1-'Frota Nacional 2029'!BF$5),0)</f>
        <v>22</v>
      </c>
      <c r="BG12" s="6">
        <f>ROUND('Vendas de Veículos'!BG12*(1-'Frota Nacional 2029'!BG$5),0)</f>
        <v>14</v>
      </c>
      <c r="BH12" s="6">
        <f>ROUND('Vendas de Veículos'!BH12*(1-'Frota Nacional 2029'!BH$5),0)</f>
        <v>64</v>
      </c>
      <c r="BI12" s="6">
        <f>ROUND('Vendas de Veículos'!BI12*(1-'Frota Nacional 2029'!BI$5),0)</f>
        <v>120</v>
      </c>
      <c r="BJ12" s="6">
        <f>ROUND('Vendas de Veículos'!BJ12*(1-'Frota Nacional 2029'!BJ$5),0)</f>
        <v>129</v>
      </c>
      <c r="BK12" s="6">
        <f>ROUND('Vendas de Veículos'!BK12*(1-'Frota Nacional 2029'!BK$5),0)</f>
        <v>177</v>
      </c>
      <c r="BL12" s="6">
        <f>ROUND('Vendas de Veículos'!BL12*(1-'Frota Nacional 2029'!BL$5),0)</f>
        <v>565</v>
      </c>
      <c r="BM12" s="6">
        <f>ROUND('Vendas de Veículos'!BM12*(1-'Frota Nacional 2029'!BM$5),0)</f>
        <v>719</v>
      </c>
      <c r="BN12" s="6">
        <f>ROUND('Vendas de Veículos'!BN12*(1-'Frota Nacional 2029'!BN$5),0)</f>
        <v>2244</v>
      </c>
      <c r="BO12" s="6">
        <f>ROUND('Vendas de Veículos'!BO12*(1-'Frota Nacional 2029'!BO$5),0)</f>
        <v>3870</v>
      </c>
      <c r="BP12" s="6">
        <f>ROUND('Vendas de Veículos'!BP12*(1-'Frota Nacional 2029'!BP$5),0)</f>
        <v>7063</v>
      </c>
      <c r="BQ12" s="6">
        <f>ROUND('Vendas de Veículos'!BQ12*(1-'Frota Nacional 2029'!BQ$5),0)</f>
        <v>10128</v>
      </c>
      <c r="BR12" s="6">
        <f>ROUND('Vendas de Veículos'!BR12*(1-'Frota Nacional 2029'!BR$5),0)</f>
        <v>17259</v>
      </c>
      <c r="BS12" s="6">
        <f>ROUND('Vendas de Veículos'!BS12*(1-'Frota Nacional 2029'!BS$5),0)</f>
        <v>26092</v>
      </c>
      <c r="BT12" s="6">
        <f>ROUND('Vendas de Veículos'!BT12*(1-'Frota Nacional 2029'!BT$5),0)</f>
        <v>32799</v>
      </c>
      <c r="BU12" s="6">
        <f>ROUND('Vendas de Veículos'!BU12*(1-'Frota Nacional 2029'!BU$5),0)</f>
        <v>40820</v>
      </c>
      <c r="BV12" s="6">
        <f>ROUND('Vendas de Veículos'!BV12*(1-'Frota Nacional 2029'!BV$5),0)</f>
        <v>49702</v>
      </c>
      <c r="BW12" s="6">
        <f>ROUND('Vendas de Veículos'!BW12*(1-'Frota Nacional 2029'!BW$5),0)</f>
        <v>60630</v>
      </c>
      <c r="BX12" s="6">
        <f>ROUND('Vendas de Veículos'!BX12*(1-'Frota Nacional 2029'!BX$5),0)</f>
        <v>61794</v>
      </c>
    </row>
    <row r="13" spans="2:76" x14ac:dyDescent="0.35">
      <c r="B13" s="13" t="s">
        <v>18</v>
      </c>
      <c r="C13" s="13" t="s">
        <v>10</v>
      </c>
      <c r="D13" s="4">
        <f>ROUND('Vendas de Veículos'!D14*(1-'Frota Nacional 2029'!D$5),0)</f>
        <v>1</v>
      </c>
      <c r="E13" s="4">
        <f>ROUND('Vendas de Veículos'!E14*(1-'Frota Nacional 2029'!E$5),0)</f>
        <v>8</v>
      </c>
      <c r="F13" s="4">
        <f>ROUND('Vendas de Veículos'!F14*(1-'Frota Nacional 2029'!F$5),0)</f>
        <v>16</v>
      </c>
      <c r="G13" s="4">
        <f>ROUND('Vendas de Veículos'!G14*(1-'Frota Nacional 2029'!G$5),0)</f>
        <v>23</v>
      </c>
      <c r="H13" s="4">
        <f>ROUND('Vendas de Veículos'!H14*(1-'Frota Nacional 2029'!H$5),0)</f>
        <v>36</v>
      </c>
      <c r="I13" s="4">
        <f>ROUND('Vendas de Veículos'!I14*(1-'Frota Nacional 2029'!I$5),0)</f>
        <v>47</v>
      </c>
      <c r="J13" s="4">
        <f>ROUND('Vendas de Veículos'!J14*(1-'Frota Nacional 2029'!J$5),0)</f>
        <v>45</v>
      </c>
      <c r="K13" s="4">
        <f>ROUND('Vendas de Veículos'!K14*(1-'Frota Nacional 2029'!K$5),0)</f>
        <v>48</v>
      </c>
      <c r="L13" s="4">
        <f>ROUND('Vendas de Veículos'!L14*(1-'Frota Nacional 2029'!L$5),0)</f>
        <v>53</v>
      </c>
      <c r="M13" s="4">
        <f>ROUND('Vendas de Veículos'!M14*(1-'Frota Nacional 2029'!M$5),0)</f>
        <v>74</v>
      </c>
      <c r="N13" s="4">
        <f>ROUND('Vendas de Veículos'!N14*(1-'Frota Nacional 2029'!N$5),0)</f>
        <v>94</v>
      </c>
      <c r="O13" s="4">
        <f>ROUND('Vendas de Veículos'!O14*(1-'Frota Nacional 2029'!O$5),0)</f>
        <v>138</v>
      </c>
      <c r="P13" s="4">
        <f>ROUND('Vendas de Veículos'!P14*(1-'Frota Nacional 2029'!P$5),0)</f>
        <v>17</v>
      </c>
      <c r="Q13" s="4">
        <f>ROUND('Vendas de Veículos'!Q14*(1-'Frota Nacional 2029'!Q$5),0)</f>
        <v>208</v>
      </c>
      <c r="R13" s="4">
        <f>ROUND('Vendas de Veículos'!R14*(1-'Frota Nacional 2029'!R$5),0)</f>
        <v>245</v>
      </c>
      <c r="S13" s="4">
        <f>ROUND('Vendas de Veículos'!S14*(1-'Frota Nacional 2029'!S$5),0)</f>
        <v>363</v>
      </c>
      <c r="T13" s="4">
        <f>ROUND('Vendas de Veículos'!T14*(1-'Frota Nacional 2029'!T$5),0)</f>
        <v>528</v>
      </c>
      <c r="U13" s="4">
        <f>ROUND('Vendas de Veículos'!U14*(1-'Frota Nacional 2029'!U$5),0)</f>
        <v>654</v>
      </c>
      <c r="V13" s="4">
        <f>ROUND('Vendas de Veículos'!V14*(1-'Frota Nacional 2029'!V$5),0)</f>
        <v>768</v>
      </c>
      <c r="W13" s="4">
        <f>ROUND('Vendas de Veículos'!W14*(1-'Frota Nacional 2029'!W$5),0)</f>
        <v>867</v>
      </c>
      <c r="X13" s="4">
        <f>ROUND('Vendas de Veículos'!X14*(1-'Frota Nacional 2029'!X$5),0)</f>
        <v>627</v>
      </c>
      <c r="Y13" s="4">
        <f>ROUND('Vendas de Veículos'!Y14*(1-'Frota Nacional 2029'!Y$5),0)</f>
        <v>82</v>
      </c>
      <c r="Z13" s="4">
        <f>ROUND('Vendas de Veículos'!Z14*(1-'Frota Nacional 2029'!Z$5),0)</f>
        <v>925</v>
      </c>
      <c r="AA13" s="4">
        <f>ROUND('Vendas de Veículos'!AA14*(1-'Frota Nacional 2029'!AA$5),0)</f>
        <v>778</v>
      </c>
      <c r="AB13" s="4">
        <f>ROUND('Vendas de Veículos'!AB14*(1-'Frota Nacional 2029'!AB$5),0)</f>
        <v>378</v>
      </c>
      <c r="AC13" s="4">
        <f>ROUND('Vendas de Veículos'!AC14*(1-'Frota Nacional 2029'!AC$5),0)</f>
        <v>338</v>
      </c>
      <c r="AD13" s="4">
        <f>ROUND('Vendas de Veículos'!AD14*(1-'Frota Nacional 2029'!AD$5),0)</f>
        <v>157</v>
      </c>
      <c r="AE13" s="4">
        <f>ROUND('Vendas de Veículos'!AE14*(1-'Frota Nacional 2029'!AE$5),0)</f>
        <v>10</v>
      </c>
      <c r="AF13" s="4">
        <f>ROUND('Vendas de Veículos'!AF14*(1-'Frota Nacional 2029'!AF$5),0)</f>
        <v>113</v>
      </c>
      <c r="AG13" s="4">
        <f>ROUND('Vendas de Veículos'!AG14*(1-'Frota Nacional 2029'!AG$5),0)</f>
        <v>222</v>
      </c>
      <c r="AH13" s="4">
        <f>ROUND('Vendas de Veículos'!AH14*(1-'Frota Nacional 2029'!AH$5),0)</f>
        <v>215</v>
      </c>
      <c r="AI13" s="4">
        <f>ROUND('Vendas de Veículos'!AI14*(1-'Frota Nacional 2029'!AI$5),0)</f>
        <v>439</v>
      </c>
      <c r="AJ13" s="4">
        <f>ROUND('Vendas de Veículos'!AJ14*(1-'Frota Nacional 2029'!AJ$5),0)</f>
        <v>164</v>
      </c>
      <c r="AK13" s="4">
        <f>ROUND('Vendas de Veículos'!AK14*(1-'Frota Nacional 2029'!AK$5),0)</f>
        <v>3845</v>
      </c>
      <c r="AL13" s="4">
        <f>ROUND('Vendas de Veículos'!AL14*(1-'Frota Nacional 2029'!AL$5),0)</f>
        <v>3956</v>
      </c>
      <c r="AM13" s="4">
        <f>ROUND('Vendas de Veículos'!AM14*(1-'Frota Nacional 2029'!AM$5),0)</f>
        <v>4014</v>
      </c>
      <c r="AN13" s="4">
        <f>ROUND('Vendas de Veículos'!AN14*(1-'Frota Nacional 2029'!AN$5),0)</f>
        <v>5951</v>
      </c>
      <c r="AO13" s="4">
        <f>ROUND('Vendas de Veículos'!AO14*(1-'Frota Nacional 2029'!AO$5),0)</f>
        <v>9033</v>
      </c>
      <c r="AP13" s="4">
        <f>ROUND('Vendas de Veículos'!AP14*(1-'Frota Nacional 2029'!AP$5),0)</f>
        <v>15780</v>
      </c>
      <c r="AQ13" s="4">
        <f>ROUND('Vendas de Veículos'!AQ14*(1-'Frota Nacional 2029'!AQ$5),0)</f>
        <v>20242</v>
      </c>
      <c r="AR13" s="4">
        <f>ROUND('Vendas de Veículos'!AR14*(1-'Frota Nacional 2029'!AR$5),0)</f>
        <v>22997</v>
      </c>
      <c r="AS13" s="4">
        <f>ROUND('Vendas de Veículos'!AS14*(1-'Frota Nacional 2029'!AS$5),0)</f>
        <v>1906</v>
      </c>
      <c r="AT13" s="4">
        <f>ROUND('Vendas de Veículos'!AT14*(1-'Frota Nacional 2029'!AT$5),0)</f>
        <v>14270</v>
      </c>
      <c r="AU13" s="4">
        <f>ROUND('Vendas de Veículos'!AU14*(1-'Frota Nacional 2029'!AU$5),0)</f>
        <v>19246</v>
      </c>
      <c r="AV13" s="4">
        <f>ROUND('Vendas de Veículos'!AV14*(1-'Frota Nacional 2029'!AV$5),0)</f>
        <v>20479</v>
      </c>
      <c r="AW13" s="4">
        <f>ROUND('Vendas de Veículos'!AW14*(1-'Frota Nacional 2029'!AW$5),0)</f>
        <v>20822</v>
      </c>
      <c r="AX13" s="4">
        <f>ROUND('Vendas de Veículos'!AX14*(1-'Frota Nacional 2029'!AX$5),0)</f>
        <v>24162</v>
      </c>
      <c r="AY13" s="4">
        <f>ROUND('Vendas de Veículos'!AY14*(1-'Frota Nacional 2029'!AY$5),0)</f>
        <v>2818</v>
      </c>
      <c r="AZ13" s="4">
        <f>ROUND('Vendas de Veículos'!AZ14*(1-'Frota Nacional 2029'!AZ$5),0)</f>
        <v>14279</v>
      </c>
      <c r="BA13" s="4">
        <f>ROUND('Vendas de Veículos'!BA14*(1-'Frota Nacional 2029'!BA$5),0)</f>
        <v>10504</v>
      </c>
      <c r="BB13" s="4">
        <f>ROUND('Vendas de Veículos'!BB14*(1-'Frota Nacional 2029'!BB$5),0)</f>
        <v>4268</v>
      </c>
      <c r="BC13" s="4">
        <f>ROUND('Vendas de Veículos'!BC14*(1-'Frota Nacional 2029'!BC$5),0)</f>
        <v>3940</v>
      </c>
      <c r="BD13" s="4">
        <f>ROUND('Vendas de Veículos'!BD14*(1-'Frota Nacional 2029'!BD$5),0)</f>
        <v>4854</v>
      </c>
      <c r="BE13" s="4">
        <f>ROUND('Vendas de Veículos'!BE14*(1-'Frota Nacional 2029'!BE$5),0)</f>
        <v>7635</v>
      </c>
      <c r="BF13" s="4">
        <f>ROUND('Vendas de Veículos'!BF14*(1-'Frota Nacional 2029'!BF$5),0)</f>
        <v>13254</v>
      </c>
      <c r="BG13" s="4">
        <f>ROUND('Vendas de Veículos'!BG14*(1-'Frota Nacional 2029'!BG$5),0)</f>
        <v>8317</v>
      </c>
      <c r="BH13" s="4">
        <f>ROUND('Vendas de Veículos'!BH14*(1-'Frota Nacional 2029'!BH$5),0)</f>
        <v>4252</v>
      </c>
      <c r="BI13" s="4">
        <f>ROUND('Vendas de Veículos'!BI14*(1-'Frota Nacional 2029'!BI$5),0)</f>
        <v>278</v>
      </c>
      <c r="BJ13" s="4">
        <f>ROUND('Vendas de Veículos'!BJ14*(1-'Frota Nacional 2029'!BJ$5),0)</f>
        <v>1549</v>
      </c>
      <c r="BK13" s="4">
        <f>ROUND('Vendas de Veículos'!BK14*(1-'Frota Nacional 2029'!BK$5),0)</f>
        <v>744</v>
      </c>
      <c r="BL13" s="4">
        <f>ROUND('Vendas de Veículos'!BL14*(1-'Frota Nacional 2029'!BL$5),0)</f>
        <v>593</v>
      </c>
      <c r="BM13" s="4">
        <f>ROUND('Vendas de Veículos'!BM14*(1-'Frota Nacional 2029'!BM$5),0)</f>
        <v>364</v>
      </c>
      <c r="BN13" s="4">
        <f>ROUND('Vendas de Veículos'!BN14*(1-'Frota Nacional 2029'!BN$5),0)</f>
        <v>366</v>
      </c>
      <c r="BO13" s="4">
        <f>ROUND('Vendas de Veículos'!BO14*(1-'Frota Nacional 2029'!BO$5),0)</f>
        <v>536</v>
      </c>
      <c r="BP13" s="4">
        <f>ROUND('Vendas de Veículos'!BP14*(1-'Frota Nacional 2029'!BP$5),0)</f>
        <v>1381</v>
      </c>
      <c r="BQ13" s="4">
        <f>ROUND('Vendas de Veículos'!BQ14*(1-'Frota Nacional 2029'!BQ$5),0)</f>
        <v>427</v>
      </c>
      <c r="BR13" s="4">
        <f>ROUND('Vendas de Veículos'!BR14*(1-'Frota Nacional 2029'!BR$5),0)</f>
        <v>1535</v>
      </c>
      <c r="BS13" s="4">
        <f>ROUND('Vendas de Veículos'!BS14*(1-'Frota Nacional 2029'!BS$5),0)</f>
        <v>1269</v>
      </c>
      <c r="BT13" s="4">
        <f>ROUND('Vendas de Veículos'!BT14*(1-'Frota Nacional 2029'!BT$5),0)</f>
        <v>1458</v>
      </c>
      <c r="BU13" s="4">
        <f>ROUND('Vendas de Veículos'!BU14*(1-'Frota Nacional 2029'!BU$5),0)</f>
        <v>1415</v>
      </c>
      <c r="BV13" s="4">
        <f>ROUND('Vendas de Veículos'!BV14*(1-'Frota Nacional 2029'!BV$5),0)</f>
        <v>1488</v>
      </c>
      <c r="BW13" s="4">
        <f>ROUND('Vendas de Veículos'!BW14*(1-'Frota Nacional 2029'!BW$5),0)</f>
        <v>1611</v>
      </c>
      <c r="BX13" s="4">
        <f>ROUND('Vendas de Veículos'!BX14*(1-'Frota Nacional 2029'!BX$5),0)</f>
        <v>1750</v>
      </c>
    </row>
    <row r="14" spans="2:76" x14ac:dyDescent="0.35">
      <c r="B14" s="13" t="s">
        <v>18</v>
      </c>
      <c r="C14" s="13" t="s">
        <v>12</v>
      </c>
      <c r="D14" s="4">
        <f>ROUND('Vendas de Veículos'!D15*(1-'Frota Nacional 2029'!D$5),0)</f>
        <v>0</v>
      </c>
      <c r="E14" s="4">
        <f>ROUND('Vendas de Veículos'!E15*(1-'Frota Nacional 2029'!E$5),0)</f>
        <v>0</v>
      </c>
      <c r="F14" s="4">
        <f>ROUND('Vendas de Veículos'!F15*(1-'Frota Nacional 2029'!F$5),0)</f>
        <v>0</v>
      </c>
      <c r="G14" s="4">
        <f>ROUND('Vendas de Veículos'!G15*(1-'Frota Nacional 2029'!G$5),0)</f>
        <v>0</v>
      </c>
      <c r="H14" s="4">
        <f>ROUND('Vendas de Veículos'!H15*(1-'Frota Nacional 2029'!H$5),0)</f>
        <v>0</v>
      </c>
      <c r="I14" s="4">
        <f>ROUND('Vendas de Veículos'!I15*(1-'Frota Nacional 2029'!I$5),0)</f>
        <v>0</v>
      </c>
      <c r="J14" s="4">
        <f>ROUND('Vendas de Veículos'!J15*(1-'Frota Nacional 2029'!J$5),0)</f>
        <v>0</v>
      </c>
      <c r="K14" s="4">
        <f>ROUND('Vendas de Veículos'!K15*(1-'Frota Nacional 2029'!K$5),0)</f>
        <v>0</v>
      </c>
      <c r="L14" s="4">
        <f>ROUND('Vendas de Veículos'!L15*(1-'Frota Nacional 2029'!L$5),0)</f>
        <v>0</v>
      </c>
      <c r="M14" s="4">
        <f>ROUND('Vendas de Veículos'!M15*(1-'Frota Nacional 2029'!M$5),0)</f>
        <v>0</v>
      </c>
      <c r="N14" s="4">
        <f>ROUND('Vendas de Veículos'!N15*(1-'Frota Nacional 2029'!N$5),0)</f>
        <v>0</v>
      </c>
      <c r="O14" s="4">
        <f>ROUND('Vendas de Veículos'!O15*(1-'Frota Nacional 2029'!O$5),0)</f>
        <v>0</v>
      </c>
      <c r="P14" s="4">
        <f>ROUND('Vendas de Veículos'!P15*(1-'Frota Nacional 2029'!P$5),0)</f>
        <v>0</v>
      </c>
      <c r="Q14" s="4">
        <f>ROUND('Vendas de Veículos'!Q15*(1-'Frota Nacional 2029'!Q$5),0)</f>
        <v>0</v>
      </c>
      <c r="R14" s="4">
        <f>ROUND('Vendas de Veículos'!R15*(1-'Frota Nacional 2029'!R$5),0)</f>
        <v>0</v>
      </c>
      <c r="S14" s="4">
        <f>ROUND('Vendas de Veículos'!S15*(1-'Frota Nacional 2029'!S$5),0)</f>
        <v>0</v>
      </c>
      <c r="T14" s="4">
        <f>ROUND('Vendas de Veículos'!T15*(1-'Frota Nacional 2029'!T$5),0)</f>
        <v>0</v>
      </c>
      <c r="U14" s="4">
        <f>ROUND('Vendas de Veículos'!U15*(1-'Frota Nacional 2029'!U$5),0)</f>
        <v>0</v>
      </c>
      <c r="V14" s="4">
        <f>ROUND('Vendas de Veículos'!V15*(1-'Frota Nacional 2029'!V$5),0)</f>
        <v>0</v>
      </c>
      <c r="W14" s="4">
        <f>ROUND('Vendas de Veículos'!W15*(1-'Frota Nacional 2029'!W$5),0)</f>
        <v>0</v>
      </c>
      <c r="X14" s="4">
        <f>ROUND('Vendas de Veículos'!X15*(1-'Frota Nacional 2029'!X$5),0)</f>
        <v>0</v>
      </c>
      <c r="Y14" s="4">
        <f>ROUND('Vendas de Veículos'!Y15*(1-'Frota Nacional 2029'!Y$5),0)</f>
        <v>0</v>
      </c>
      <c r="Z14" s="4">
        <f>ROUND('Vendas de Veículos'!Z15*(1-'Frota Nacional 2029'!Z$5),0)</f>
        <v>10</v>
      </c>
      <c r="AA14" s="4">
        <f>ROUND('Vendas de Veículos'!AA15*(1-'Frota Nacional 2029'!AA$5),0)</f>
        <v>195</v>
      </c>
      <c r="AB14" s="4">
        <f>ROUND('Vendas de Veículos'!AB15*(1-'Frota Nacional 2029'!AB$5),0)</f>
        <v>117</v>
      </c>
      <c r="AC14" s="4">
        <f>ROUND('Vendas de Veículos'!AC15*(1-'Frota Nacional 2029'!AC$5),0)</f>
        <v>365</v>
      </c>
      <c r="AD14" s="4">
        <f>ROUND('Vendas de Veículos'!AD15*(1-'Frota Nacional 2029'!AD$5),0)</f>
        <v>818</v>
      </c>
      <c r="AE14" s="4">
        <f>ROUND('Vendas de Veículos'!AE15*(1-'Frota Nacional 2029'!AE$5),0)</f>
        <v>1411</v>
      </c>
      <c r="AF14" s="4">
        <f>ROUND('Vendas de Veículos'!AF15*(1-'Frota Nacional 2029'!AF$5),0)</f>
        <v>1735</v>
      </c>
      <c r="AG14" s="4">
        <f>ROUND('Vendas de Veículos'!AG15*(1-'Frota Nacional 2029'!AG$5),0)</f>
        <v>2261</v>
      </c>
      <c r="AH14" s="4">
        <f>ROUND('Vendas de Veículos'!AH15*(1-'Frota Nacional 2029'!AH$5),0)</f>
        <v>2364</v>
      </c>
      <c r="AI14" s="4">
        <f>ROUND('Vendas de Veículos'!AI15*(1-'Frota Nacional 2029'!AI$5),0)</f>
        <v>279</v>
      </c>
      <c r="AJ14" s="4">
        <f>ROUND('Vendas de Veículos'!AJ15*(1-'Frota Nacional 2029'!AJ$5),0)</f>
        <v>2304</v>
      </c>
      <c r="AK14" s="4">
        <f>ROUND('Vendas de Veículos'!AK15*(1-'Frota Nacional 2029'!AK$5),0)</f>
        <v>569</v>
      </c>
      <c r="AL14" s="4">
        <f>ROUND('Vendas de Veículos'!AL15*(1-'Frota Nacional 2029'!AL$5),0)</f>
        <v>1197</v>
      </c>
      <c r="AM14" s="4">
        <f>ROUND('Vendas de Veículos'!AM15*(1-'Frota Nacional 2029'!AM$5),0)</f>
        <v>1901</v>
      </c>
      <c r="AN14" s="4">
        <f>ROUND('Vendas de Veículos'!AN15*(1-'Frota Nacional 2029'!AN$5),0)</f>
        <v>2589</v>
      </c>
      <c r="AO14" s="4">
        <f>ROUND('Vendas de Veículos'!AO15*(1-'Frota Nacional 2029'!AO$5),0)</f>
        <v>1792</v>
      </c>
      <c r="AP14" s="4">
        <f>ROUND('Vendas de Veículos'!AP15*(1-'Frota Nacional 2029'!AP$5),0)</f>
        <v>706</v>
      </c>
      <c r="AQ14" s="4">
        <f>ROUND('Vendas de Veículos'!AQ15*(1-'Frota Nacional 2029'!AQ$5),0)</f>
        <v>133</v>
      </c>
      <c r="AR14" s="4">
        <f>ROUND('Vendas de Veículos'!AR15*(1-'Frota Nacional 2029'!AR$5),0)</f>
        <v>22</v>
      </c>
      <c r="AS14" s="4">
        <f>ROUND('Vendas de Veículos'!AS15*(1-'Frota Nacional 2029'!AS$5),0)</f>
        <v>31</v>
      </c>
      <c r="AT14" s="4">
        <f>ROUND('Vendas de Veículos'!AT15*(1-'Frota Nacional 2029'!AT$5),0)</f>
        <v>158</v>
      </c>
      <c r="AU14" s="4">
        <f>ROUND('Vendas de Veículos'!AU15*(1-'Frota Nacional 2029'!AU$5),0)</f>
        <v>110</v>
      </c>
      <c r="AV14" s="4">
        <f>ROUND('Vendas de Veículos'!AV15*(1-'Frota Nacional 2029'!AV$5),0)</f>
        <v>610</v>
      </c>
      <c r="AW14" s="4">
        <f>ROUND('Vendas de Veículos'!AW15*(1-'Frota Nacional 2029'!AW$5),0)</f>
        <v>1751</v>
      </c>
      <c r="AX14" s="4">
        <f>ROUND('Vendas de Veículos'!AX15*(1-'Frota Nacional 2029'!AX$5),0)</f>
        <v>763</v>
      </c>
      <c r="AY14" s="4">
        <f>ROUND('Vendas de Veículos'!AY15*(1-'Frota Nacional 2029'!AY$5),0)</f>
        <v>292</v>
      </c>
      <c r="AZ14" s="4">
        <f>ROUND('Vendas de Veículos'!AZ15*(1-'Frota Nacional 2029'!AZ$5),0)</f>
        <v>412</v>
      </c>
      <c r="BA14" s="4">
        <f>ROUND('Vendas de Veículos'!BA15*(1-'Frota Nacional 2029'!BA$5),0)</f>
        <v>67</v>
      </c>
      <c r="BB14" s="4">
        <f>ROUND('Vendas de Veículos'!BB15*(1-'Frota Nacional 2029'!BB$5),0)</f>
        <v>6</v>
      </c>
      <c r="BC14" s="4">
        <f>ROUND('Vendas de Veículos'!BC15*(1-'Frota Nacional 2029'!BC$5),0)</f>
        <v>5</v>
      </c>
      <c r="BD14" s="4">
        <f>ROUND('Vendas de Veículos'!BD15*(1-'Frota Nacional 2029'!BD$5),0)</f>
        <v>4</v>
      </c>
      <c r="BE14" s="4">
        <f>ROUND('Vendas de Veículos'!BE15*(1-'Frota Nacional 2029'!BE$5),0)</f>
        <v>3</v>
      </c>
      <c r="BF14" s="4">
        <f>ROUND('Vendas de Veículos'!BF15*(1-'Frota Nacional 2029'!BF$5),0)</f>
        <v>4</v>
      </c>
      <c r="BG14" s="4">
        <f>ROUND('Vendas de Veículos'!BG15*(1-'Frota Nacional 2029'!BG$5),0)</f>
        <v>3</v>
      </c>
      <c r="BH14" s="4">
        <f>ROUND('Vendas de Veículos'!BH15*(1-'Frota Nacional 2029'!BH$5),0)</f>
        <v>3</v>
      </c>
      <c r="BI14" s="4">
        <f>ROUND('Vendas de Veículos'!BI15*(1-'Frota Nacional 2029'!BI$5),0)</f>
        <v>3</v>
      </c>
      <c r="BJ14" s="4">
        <f>ROUND('Vendas de Veículos'!BJ15*(1-'Frota Nacional 2029'!BJ$5),0)</f>
        <v>2</v>
      </c>
      <c r="BK14" s="4">
        <f>ROUND('Vendas de Veículos'!BK15*(1-'Frota Nacional 2029'!BK$5),0)</f>
        <v>3</v>
      </c>
      <c r="BL14" s="4">
        <f>ROUND('Vendas de Veículos'!BL15*(1-'Frota Nacional 2029'!BL$5),0)</f>
        <v>3</v>
      </c>
      <c r="BM14" s="4">
        <f>ROUND('Vendas de Veículos'!BM15*(1-'Frota Nacional 2029'!BM$5),0)</f>
        <v>1</v>
      </c>
      <c r="BN14" s="4">
        <f>ROUND('Vendas de Veículos'!BN15*(1-'Frota Nacional 2029'!BN$5),0)</f>
        <v>2</v>
      </c>
      <c r="BO14" s="4">
        <f>ROUND('Vendas de Veículos'!BO15*(1-'Frota Nacional 2029'!BO$5),0)</f>
        <v>3</v>
      </c>
      <c r="BP14" s="4">
        <f>ROUND('Vendas de Veículos'!BP15*(1-'Frota Nacional 2029'!BP$5),0)</f>
        <v>6</v>
      </c>
      <c r="BQ14" s="4">
        <f>ROUND('Vendas de Veículos'!BQ15*(1-'Frota Nacional 2029'!BQ$5),0)</f>
        <v>3</v>
      </c>
      <c r="BR14" s="4">
        <f>ROUND('Vendas de Veículos'!BR15*(1-'Frota Nacional 2029'!BR$5),0)</f>
        <v>4</v>
      </c>
      <c r="BS14" s="4">
        <f>ROUND('Vendas de Veículos'!BS15*(1-'Frota Nacional 2029'!BS$5),0)</f>
        <v>5</v>
      </c>
      <c r="BT14" s="4">
        <f>ROUND('Vendas de Veículos'!BT15*(1-'Frota Nacional 2029'!BT$5),0)</f>
        <v>5</v>
      </c>
      <c r="BU14" s="4">
        <f>ROUND('Vendas de Veículos'!BU15*(1-'Frota Nacional 2029'!BU$5),0)</f>
        <v>6</v>
      </c>
      <c r="BV14" s="4">
        <f>ROUND('Vendas de Veículos'!BV15*(1-'Frota Nacional 2029'!BV$5),0)</f>
        <v>6</v>
      </c>
      <c r="BW14" s="4">
        <f>ROUND('Vendas de Veículos'!BW15*(1-'Frota Nacional 2029'!BW$5),0)</f>
        <v>6</v>
      </c>
      <c r="BX14" s="4">
        <f>ROUND('Vendas de Veículos'!BX15*(1-'Frota Nacional 2029'!BX$5),0)</f>
        <v>7</v>
      </c>
    </row>
    <row r="15" spans="2:76" x14ac:dyDescent="0.35">
      <c r="B15" s="13" t="s">
        <v>18</v>
      </c>
      <c r="C15" s="13" t="s">
        <v>13</v>
      </c>
      <c r="D15" s="4">
        <f>ROUND('Vendas de Veículos'!D16*(1-'Frota Nacional 2029'!D$5),0)</f>
        <v>0</v>
      </c>
      <c r="E15" s="4">
        <f>ROUND('Vendas de Veículos'!E16*(1-'Frota Nacional 2029'!E$5),0)</f>
        <v>0</v>
      </c>
      <c r="F15" s="4">
        <f>ROUND('Vendas de Veículos'!F16*(1-'Frota Nacional 2029'!F$5),0)</f>
        <v>0</v>
      </c>
      <c r="G15" s="4">
        <f>ROUND('Vendas de Veículos'!G16*(1-'Frota Nacional 2029'!G$5),0)</f>
        <v>0</v>
      </c>
      <c r="H15" s="4">
        <f>ROUND('Vendas de Veículos'!H16*(1-'Frota Nacional 2029'!H$5),0)</f>
        <v>0</v>
      </c>
      <c r="I15" s="4">
        <f>ROUND('Vendas de Veículos'!I16*(1-'Frota Nacional 2029'!I$5),0)</f>
        <v>0</v>
      </c>
      <c r="J15" s="4">
        <f>ROUND('Vendas de Veículos'!J16*(1-'Frota Nacional 2029'!J$5),0)</f>
        <v>0</v>
      </c>
      <c r="K15" s="4">
        <f>ROUND('Vendas de Veículos'!K16*(1-'Frota Nacional 2029'!K$5),0)</f>
        <v>0</v>
      </c>
      <c r="L15" s="4">
        <f>ROUND('Vendas de Veículos'!L16*(1-'Frota Nacional 2029'!L$5),0)</f>
        <v>0</v>
      </c>
      <c r="M15" s="4">
        <f>ROUND('Vendas de Veículos'!M16*(1-'Frota Nacional 2029'!M$5),0)</f>
        <v>0</v>
      </c>
      <c r="N15" s="4">
        <f>ROUND('Vendas de Veículos'!N16*(1-'Frota Nacional 2029'!N$5),0)</f>
        <v>0</v>
      </c>
      <c r="O15" s="4">
        <f>ROUND('Vendas de Veículos'!O16*(1-'Frota Nacional 2029'!O$5),0)</f>
        <v>0</v>
      </c>
      <c r="P15" s="4">
        <f>ROUND('Vendas de Veículos'!P16*(1-'Frota Nacional 2029'!P$5),0)</f>
        <v>0</v>
      </c>
      <c r="Q15" s="4">
        <f>ROUND('Vendas de Veículos'!Q16*(1-'Frota Nacional 2029'!Q$5),0)</f>
        <v>0</v>
      </c>
      <c r="R15" s="4">
        <f>ROUND('Vendas de Veículos'!R16*(1-'Frota Nacional 2029'!R$5),0)</f>
        <v>0</v>
      </c>
      <c r="S15" s="4">
        <f>ROUND('Vendas de Veículos'!S16*(1-'Frota Nacional 2029'!S$5),0)</f>
        <v>0</v>
      </c>
      <c r="T15" s="4">
        <f>ROUND('Vendas de Veículos'!T16*(1-'Frota Nacional 2029'!T$5),0)</f>
        <v>0</v>
      </c>
      <c r="U15" s="4">
        <f>ROUND('Vendas de Veículos'!U16*(1-'Frota Nacional 2029'!U$5),0)</f>
        <v>0</v>
      </c>
      <c r="V15" s="4">
        <f>ROUND('Vendas de Veículos'!V16*(1-'Frota Nacional 2029'!V$5),0)</f>
        <v>0</v>
      </c>
      <c r="W15" s="4">
        <f>ROUND('Vendas de Veículos'!W16*(1-'Frota Nacional 2029'!W$5),0)</f>
        <v>0</v>
      </c>
      <c r="X15" s="4">
        <f>ROUND('Vendas de Veículos'!X16*(1-'Frota Nacional 2029'!X$5),0)</f>
        <v>0</v>
      </c>
      <c r="Y15" s="4">
        <f>ROUND('Vendas de Veículos'!Y16*(1-'Frota Nacional 2029'!Y$5),0)</f>
        <v>0</v>
      </c>
      <c r="Z15" s="4">
        <f>ROUND('Vendas de Veículos'!Z16*(1-'Frota Nacional 2029'!Z$5),0)</f>
        <v>0</v>
      </c>
      <c r="AA15" s="4">
        <f>ROUND('Vendas de Veículos'!AA16*(1-'Frota Nacional 2029'!AA$5),0)</f>
        <v>0</v>
      </c>
      <c r="AB15" s="4">
        <f>ROUND('Vendas de Veículos'!AB16*(1-'Frota Nacional 2029'!AB$5),0)</f>
        <v>0</v>
      </c>
      <c r="AC15" s="4">
        <f>ROUND('Vendas de Veículos'!AC16*(1-'Frota Nacional 2029'!AC$5),0)</f>
        <v>0</v>
      </c>
      <c r="AD15" s="4">
        <f>ROUND('Vendas de Veículos'!AD16*(1-'Frota Nacional 2029'!AD$5),0)</f>
        <v>0</v>
      </c>
      <c r="AE15" s="4">
        <f>ROUND('Vendas de Veículos'!AE16*(1-'Frota Nacional 2029'!AE$5),0)</f>
        <v>0</v>
      </c>
      <c r="AF15" s="4">
        <f>ROUND('Vendas de Veículos'!AF16*(1-'Frota Nacional 2029'!AF$5),0)</f>
        <v>0</v>
      </c>
      <c r="AG15" s="4">
        <f>ROUND('Vendas de Veículos'!AG16*(1-'Frota Nacional 2029'!AG$5),0)</f>
        <v>0</v>
      </c>
      <c r="AH15" s="4">
        <f>ROUND('Vendas de Veículos'!AH16*(1-'Frota Nacional 2029'!AH$5),0)</f>
        <v>0</v>
      </c>
      <c r="AI15" s="4">
        <f>ROUND('Vendas de Veículos'!AI16*(1-'Frota Nacional 2029'!AI$5),0)</f>
        <v>0</v>
      </c>
      <c r="AJ15" s="4">
        <f>ROUND('Vendas de Veículos'!AJ16*(1-'Frota Nacional 2029'!AJ$5),0)</f>
        <v>0</v>
      </c>
      <c r="AK15" s="4">
        <f>ROUND('Vendas de Veículos'!AK16*(1-'Frota Nacional 2029'!AK$5),0)</f>
        <v>0</v>
      </c>
      <c r="AL15" s="4">
        <f>ROUND('Vendas de Veículos'!AL16*(1-'Frota Nacional 2029'!AL$5),0)</f>
        <v>0</v>
      </c>
      <c r="AM15" s="4">
        <f>ROUND('Vendas de Veículos'!AM16*(1-'Frota Nacional 2029'!AM$5),0)</f>
        <v>0</v>
      </c>
      <c r="AN15" s="4">
        <f>ROUND('Vendas de Veículos'!AN16*(1-'Frota Nacional 2029'!AN$5),0)</f>
        <v>0</v>
      </c>
      <c r="AO15" s="4">
        <f>ROUND('Vendas de Veículos'!AO16*(1-'Frota Nacional 2029'!AO$5),0)</f>
        <v>0</v>
      </c>
      <c r="AP15" s="4">
        <f>ROUND('Vendas de Veículos'!AP16*(1-'Frota Nacional 2029'!AP$5),0)</f>
        <v>0</v>
      </c>
      <c r="AQ15" s="4">
        <f>ROUND('Vendas de Veículos'!AQ16*(1-'Frota Nacional 2029'!AQ$5),0)</f>
        <v>0</v>
      </c>
      <c r="AR15" s="4">
        <f>ROUND('Vendas de Veículos'!AR16*(1-'Frota Nacional 2029'!AR$5),0)</f>
        <v>0</v>
      </c>
      <c r="AS15" s="4">
        <f>ROUND('Vendas de Veículos'!AS16*(1-'Frota Nacional 2029'!AS$5),0)</f>
        <v>0</v>
      </c>
      <c r="AT15" s="4">
        <f>ROUND('Vendas de Veículos'!AT16*(1-'Frota Nacional 2029'!AT$5),0)</f>
        <v>0</v>
      </c>
      <c r="AU15" s="4">
        <f>ROUND('Vendas de Veículos'!AU16*(1-'Frota Nacional 2029'!AU$5),0)</f>
        <v>0</v>
      </c>
      <c r="AV15" s="4">
        <f>ROUND('Vendas de Veículos'!AV16*(1-'Frota Nacional 2029'!AV$5),0)</f>
        <v>0</v>
      </c>
      <c r="AW15" s="4">
        <f>ROUND('Vendas de Veículos'!AW16*(1-'Frota Nacional 2029'!AW$5),0)</f>
        <v>0</v>
      </c>
      <c r="AX15" s="4">
        <f>ROUND('Vendas de Veículos'!AX16*(1-'Frota Nacional 2029'!AX$5),0)</f>
        <v>2071</v>
      </c>
      <c r="AY15" s="4">
        <f>ROUND('Vendas de Veículos'!AY16*(1-'Frota Nacional 2029'!AY$5),0)</f>
        <v>12629</v>
      </c>
      <c r="AZ15" s="4">
        <f>ROUND('Vendas de Veículos'!AZ16*(1-'Frota Nacional 2029'!AZ$5),0)</f>
        <v>16877</v>
      </c>
      <c r="BA15" s="4">
        <f>ROUND('Vendas de Veículos'!BA16*(1-'Frota Nacional 2029'!BA$5),0)</f>
        <v>30262</v>
      </c>
      <c r="BB15" s="4">
        <f>ROUND('Vendas de Veículos'!BB16*(1-'Frota Nacional 2029'!BB$5),0)</f>
        <v>59000</v>
      </c>
      <c r="BC15" s="4">
        <f>ROUND('Vendas de Veículos'!BC16*(1-'Frota Nacional 2029'!BC$5),0)</f>
        <v>83422</v>
      </c>
      <c r="BD15" s="4">
        <f>ROUND('Vendas de Veículos'!BD16*(1-'Frota Nacional 2029'!BD$5),0)</f>
        <v>100507</v>
      </c>
      <c r="BE15" s="4">
        <f>ROUND('Vendas de Veículos'!BE16*(1-'Frota Nacional 2029'!BE$5),0)</f>
        <v>142739</v>
      </c>
      <c r="BF15" s="4">
        <f>ROUND('Vendas de Veículos'!BF16*(1-'Frota Nacional 2029'!BF$5),0)</f>
        <v>165273</v>
      </c>
      <c r="BG15" s="4">
        <f>ROUND('Vendas de Veículos'!BG16*(1-'Frota Nacional 2029'!BG$5),0)</f>
        <v>182561</v>
      </c>
      <c r="BH15" s="4">
        <f>ROUND('Vendas de Veículos'!BH16*(1-'Frota Nacional 2029'!BH$5),0)</f>
        <v>202261</v>
      </c>
      <c r="BI15" s="4">
        <f>ROUND('Vendas de Veículos'!BI16*(1-'Frota Nacional 2029'!BI$5),0)</f>
        <v>228414</v>
      </c>
      <c r="BJ15" s="4">
        <f>ROUND('Vendas de Veículos'!BJ16*(1-'Frota Nacional 2029'!BJ$5),0)</f>
        <v>162741</v>
      </c>
      <c r="BK15" s="4">
        <f>ROUND('Vendas de Veículos'!BK16*(1-'Frota Nacional 2029'!BK$5),0)</f>
        <v>131738</v>
      </c>
      <c r="BL15" s="4">
        <f>ROUND('Vendas de Veículos'!BL16*(1-'Frota Nacional 2029'!BL$5),0)</f>
        <v>147476</v>
      </c>
      <c r="BM15" s="4">
        <f>ROUND('Vendas de Veículos'!BM16*(1-'Frota Nacional 2029'!BM$5),0)</f>
        <v>16359</v>
      </c>
      <c r="BN15" s="4">
        <f>ROUND('Vendas de Veículos'!BN16*(1-'Frota Nacional 2029'!BN$5),0)</f>
        <v>17633</v>
      </c>
      <c r="BO15" s="4">
        <f>ROUND('Vendas de Veículos'!BO16*(1-'Frota Nacional 2029'!BO$5),0)</f>
        <v>155943</v>
      </c>
      <c r="BP15" s="4">
        <f>ROUND('Vendas de Veículos'!BP16*(1-'Frota Nacional 2029'!BP$5),0)</f>
        <v>19597</v>
      </c>
      <c r="BQ15" s="4">
        <f>ROUND('Vendas de Veículos'!BQ16*(1-'Frota Nacional 2029'!BQ$5),0)</f>
        <v>184657</v>
      </c>
      <c r="BR15" s="4">
        <f>ROUND('Vendas de Veículos'!BR16*(1-'Frota Nacional 2029'!BR$5),0)</f>
        <v>171373</v>
      </c>
      <c r="BS15" s="4">
        <f>ROUND('Vendas de Veículos'!BS16*(1-'Frota Nacional 2029'!BS$5),0)</f>
        <v>176482</v>
      </c>
      <c r="BT15" s="4">
        <f>ROUND('Vendas de Veículos'!BT16*(1-'Frota Nacional 2029'!BT$5),0)</f>
        <v>178282</v>
      </c>
      <c r="BU15" s="4">
        <f>ROUND('Vendas de Veículos'!BU16*(1-'Frota Nacional 2029'!BU$5),0)</f>
        <v>177918</v>
      </c>
      <c r="BV15" s="4">
        <f>ROUND('Vendas de Veículos'!BV16*(1-'Frota Nacional 2029'!BV$5),0)</f>
        <v>178001</v>
      </c>
      <c r="BW15" s="4">
        <f>ROUND('Vendas de Veículos'!BW16*(1-'Frota Nacional 2029'!BW$5),0)</f>
        <v>176080</v>
      </c>
      <c r="BX15" s="4">
        <f>ROUND('Vendas de Veículos'!BX16*(1-'Frota Nacional 2029'!BX$5),0)</f>
        <v>199497</v>
      </c>
    </row>
    <row r="16" spans="2:76" x14ac:dyDescent="0.35">
      <c r="B16" s="13" t="s">
        <v>18</v>
      </c>
      <c r="C16" s="13" t="s">
        <v>14</v>
      </c>
      <c r="D16" s="4">
        <f>ROUND('Vendas de Veículos'!D17*(1-'Frota Nacional 2029'!D$5),0)</f>
        <v>0</v>
      </c>
      <c r="E16" s="4">
        <f>ROUND('Vendas de Veículos'!E17*(1-'Frota Nacional 2029'!E$5),0)</f>
        <v>0</v>
      </c>
      <c r="F16" s="4">
        <f>ROUND('Vendas de Veículos'!F17*(1-'Frota Nacional 2029'!F$5),0)</f>
        <v>0</v>
      </c>
      <c r="G16" s="4">
        <f>ROUND('Vendas de Veículos'!G17*(1-'Frota Nacional 2029'!G$5),0)</f>
        <v>0</v>
      </c>
      <c r="H16" s="4">
        <f>ROUND('Vendas de Veículos'!H17*(1-'Frota Nacional 2029'!H$5),0)</f>
        <v>0</v>
      </c>
      <c r="I16" s="4">
        <f>ROUND('Vendas de Veículos'!I17*(1-'Frota Nacional 2029'!I$5),0)</f>
        <v>0</v>
      </c>
      <c r="J16" s="4">
        <f>ROUND('Vendas de Veículos'!J17*(1-'Frota Nacional 2029'!J$5),0)</f>
        <v>0</v>
      </c>
      <c r="K16" s="4">
        <f>ROUND('Vendas de Veículos'!K17*(1-'Frota Nacional 2029'!K$5),0)</f>
        <v>0</v>
      </c>
      <c r="L16" s="4">
        <f>ROUND('Vendas de Veículos'!L17*(1-'Frota Nacional 2029'!L$5),0)</f>
        <v>0</v>
      </c>
      <c r="M16" s="4">
        <f>ROUND('Vendas de Veículos'!M17*(1-'Frota Nacional 2029'!M$5),0)</f>
        <v>0</v>
      </c>
      <c r="N16" s="4">
        <f>ROUND('Vendas de Veículos'!N17*(1-'Frota Nacional 2029'!N$5),0)</f>
        <v>0</v>
      </c>
      <c r="O16" s="4">
        <f>ROUND('Vendas de Veículos'!O17*(1-'Frota Nacional 2029'!O$5),0)</f>
        <v>0</v>
      </c>
      <c r="P16" s="4">
        <f>ROUND('Vendas de Veículos'!P17*(1-'Frota Nacional 2029'!P$5),0)</f>
        <v>0</v>
      </c>
      <c r="Q16" s="4">
        <f>ROUND('Vendas de Veículos'!Q17*(1-'Frota Nacional 2029'!Q$5),0)</f>
        <v>0</v>
      </c>
      <c r="R16" s="4">
        <f>ROUND('Vendas de Veículos'!R17*(1-'Frota Nacional 2029'!R$5),0)</f>
        <v>0</v>
      </c>
      <c r="S16" s="4">
        <f>ROUND('Vendas de Veículos'!S17*(1-'Frota Nacional 2029'!S$5),0)</f>
        <v>0</v>
      </c>
      <c r="T16" s="4">
        <f>ROUND('Vendas de Veículos'!T17*(1-'Frota Nacional 2029'!T$5),0)</f>
        <v>0</v>
      </c>
      <c r="U16" s="4">
        <f>ROUND('Vendas de Veículos'!U17*(1-'Frota Nacional 2029'!U$5),0)</f>
        <v>0</v>
      </c>
      <c r="V16" s="4">
        <f>ROUND('Vendas de Veículos'!V17*(1-'Frota Nacional 2029'!V$5),0)</f>
        <v>0</v>
      </c>
      <c r="W16" s="4">
        <f>ROUND('Vendas de Veículos'!W17*(1-'Frota Nacional 2029'!W$5),0)</f>
        <v>0</v>
      </c>
      <c r="X16" s="4">
        <f>ROUND('Vendas de Veículos'!X17*(1-'Frota Nacional 2029'!X$5),0)</f>
        <v>0</v>
      </c>
      <c r="Y16" s="4">
        <f>ROUND('Vendas de Veículos'!Y17*(1-'Frota Nacional 2029'!Y$5),0)</f>
        <v>0</v>
      </c>
      <c r="Z16" s="4">
        <f>ROUND('Vendas de Veículos'!Z17*(1-'Frota Nacional 2029'!Z$5),0)</f>
        <v>0</v>
      </c>
      <c r="AA16" s="4">
        <f>ROUND('Vendas de Veículos'!AA17*(1-'Frota Nacional 2029'!AA$5),0)</f>
        <v>0</v>
      </c>
      <c r="AB16" s="4">
        <f>ROUND('Vendas de Veículos'!AB17*(1-'Frota Nacional 2029'!AB$5),0)</f>
        <v>0</v>
      </c>
      <c r="AC16" s="4">
        <f>ROUND('Vendas de Veículos'!AC17*(1-'Frota Nacional 2029'!AC$5),0)</f>
        <v>0</v>
      </c>
      <c r="AD16" s="4">
        <f>ROUND('Vendas de Veículos'!AD17*(1-'Frota Nacional 2029'!AD$5),0)</f>
        <v>0</v>
      </c>
      <c r="AE16" s="4">
        <f>ROUND('Vendas de Veículos'!AE17*(1-'Frota Nacional 2029'!AE$5),0)</f>
        <v>0</v>
      </c>
      <c r="AF16" s="4">
        <f>ROUND('Vendas de Veículos'!AF17*(1-'Frota Nacional 2029'!AF$5),0)</f>
        <v>0</v>
      </c>
      <c r="AG16" s="4">
        <f>ROUND('Vendas de Veículos'!AG17*(1-'Frota Nacional 2029'!AG$5),0)</f>
        <v>0</v>
      </c>
      <c r="AH16" s="4">
        <f>ROUND('Vendas de Veículos'!AH17*(1-'Frota Nacional 2029'!AH$5),0)</f>
        <v>0</v>
      </c>
      <c r="AI16" s="4">
        <f>ROUND('Vendas de Veículos'!AI17*(1-'Frota Nacional 2029'!AI$5),0)</f>
        <v>0</v>
      </c>
      <c r="AJ16" s="4">
        <f>ROUND('Vendas de Veículos'!AJ17*(1-'Frota Nacional 2029'!AJ$5),0)</f>
        <v>0</v>
      </c>
      <c r="AK16" s="4">
        <f>ROUND('Vendas de Veículos'!AK17*(1-'Frota Nacional 2029'!AK$5),0)</f>
        <v>0</v>
      </c>
      <c r="AL16" s="4">
        <f>ROUND('Vendas de Veículos'!AL17*(1-'Frota Nacional 2029'!AL$5),0)</f>
        <v>0</v>
      </c>
      <c r="AM16" s="4">
        <f>ROUND('Vendas de Veículos'!AM17*(1-'Frota Nacional 2029'!AM$5),0)</f>
        <v>0</v>
      </c>
      <c r="AN16" s="4">
        <f>ROUND('Vendas de Veículos'!AN17*(1-'Frota Nacional 2029'!AN$5),0)</f>
        <v>0</v>
      </c>
      <c r="AO16" s="4">
        <f>ROUND('Vendas de Veículos'!AO17*(1-'Frota Nacional 2029'!AO$5),0)</f>
        <v>0</v>
      </c>
      <c r="AP16" s="4">
        <f>ROUND('Vendas de Veículos'!AP17*(1-'Frota Nacional 2029'!AP$5),0)</f>
        <v>0</v>
      </c>
      <c r="AQ16" s="4">
        <f>ROUND('Vendas de Veículos'!AQ17*(1-'Frota Nacional 2029'!AQ$5),0)</f>
        <v>0</v>
      </c>
      <c r="AR16" s="4">
        <f>ROUND('Vendas de Veículos'!AR17*(1-'Frota Nacional 2029'!AR$5),0)</f>
        <v>0</v>
      </c>
      <c r="AS16" s="4">
        <f>ROUND('Vendas de Veículos'!AS17*(1-'Frota Nacional 2029'!AS$5),0)</f>
        <v>0</v>
      </c>
      <c r="AT16" s="4">
        <f>ROUND('Vendas de Veículos'!AT17*(1-'Frota Nacional 2029'!AT$5),0)</f>
        <v>0</v>
      </c>
      <c r="AU16" s="4">
        <f>ROUND('Vendas de Veículos'!AU17*(1-'Frota Nacional 2029'!AU$5),0)</f>
        <v>0</v>
      </c>
      <c r="AV16" s="4">
        <f>ROUND('Vendas de Veículos'!AV17*(1-'Frota Nacional 2029'!AV$5),0)</f>
        <v>0</v>
      </c>
      <c r="AW16" s="4">
        <f>ROUND('Vendas de Veículos'!AW17*(1-'Frota Nacional 2029'!AW$5),0)</f>
        <v>0</v>
      </c>
      <c r="AX16" s="4">
        <f>ROUND('Vendas de Veículos'!AX17*(1-'Frota Nacional 2029'!AX$5),0)</f>
        <v>0</v>
      </c>
      <c r="AY16" s="4">
        <f>ROUND('Vendas de Veículos'!AY17*(1-'Frota Nacional 2029'!AY$5),0)</f>
        <v>0</v>
      </c>
      <c r="AZ16" s="4">
        <f>ROUND('Vendas de Veículos'!AZ17*(1-'Frota Nacional 2029'!AZ$5),0)</f>
        <v>0</v>
      </c>
      <c r="BA16" s="4">
        <f>ROUND('Vendas de Veículos'!BA17*(1-'Frota Nacional 2029'!BA$5),0)</f>
        <v>1</v>
      </c>
      <c r="BB16" s="4">
        <f>ROUND('Vendas de Veículos'!BB17*(1-'Frota Nacional 2029'!BB$5),0)</f>
        <v>0</v>
      </c>
      <c r="BC16" s="4">
        <f>ROUND('Vendas de Veículos'!BC17*(1-'Frota Nacional 2029'!BC$5),0)</f>
        <v>0</v>
      </c>
      <c r="BD16" s="4">
        <f>ROUND('Vendas de Veículos'!BD17*(1-'Frota Nacional 2029'!BD$5),0)</f>
        <v>0</v>
      </c>
      <c r="BE16" s="4">
        <f>ROUND('Vendas de Veículos'!BE17*(1-'Frota Nacional 2029'!BE$5),0)</f>
        <v>2</v>
      </c>
      <c r="BF16" s="4">
        <f>ROUND('Vendas de Veículos'!BF17*(1-'Frota Nacional 2029'!BF$5),0)</f>
        <v>0</v>
      </c>
      <c r="BG16" s="4">
        <f>ROUND('Vendas de Veículos'!BG17*(1-'Frota Nacional 2029'!BG$5),0)</f>
        <v>0</v>
      </c>
      <c r="BH16" s="4">
        <f>ROUND('Vendas de Veículos'!BH17*(1-'Frota Nacional 2029'!BH$5),0)</f>
        <v>4</v>
      </c>
      <c r="BI16" s="4">
        <f>ROUND('Vendas de Veículos'!BI17*(1-'Frota Nacional 2029'!BI$5),0)</f>
        <v>8</v>
      </c>
      <c r="BJ16" s="4">
        <f>ROUND('Vendas de Veículos'!BJ17*(1-'Frota Nacional 2029'!BJ$5),0)</f>
        <v>2</v>
      </c>
      <c r="BK16" s="4">
        <f>ROUND('Vendas de Veículos'!BK17*(1-'Frota Nacional 2029'!BK$5),0)</f>
        <v>4</v>
      </c>
      <c r="BL16" s="4">
        <f>ROUND('Vendas de Veículos'!BL17*(1-'Frota Nacional 2029'!BL$5),0)</f>
        <v>14</v>
      </c>
      <c r="BM16" s="4">
        <f>ROUND('Vendas de Veículos'!BM17*(1-'Frota Nacional 2029'!BM$5),0)</f>
        <v>4</v>
      </c>
      <c r="BN16" s="4">
        <f>ROUND('Vendas de Veículos'!BN17*(1-'Frota Nacional 2029'!BN$5),0)</f>
        <v>12</v>
      </c>
      <c r="BO16" s="4">
        <f>ROUND('Vendas de Veículos'!BO17*(1-'Frota Nacional 2029'!BO$5),0)</f>
        <v>52</v>
      </c>
      <c r="BP16" s="4">
        <f>ROUND('Vendas de Veículos'!BP17*(1-'Frota Nacional 2029'!BP$5),0)</f>
        <v>139</v>
      </c>
      <c r="BQ16" s="4">
        <f>ROUND('Vendas de Veículos'!BQ17*(1-'Frota Nacional 2029'!BQ$5),0)</f>
        <v>489</v>
      </c>
      <c r="BR16" s="4">
        <f>ROUND('Vendas de Veículos'!BR17*(1-'Frota Nacional 2029'!BR$5),0)</f>
        <v>593</v>
      </c>
      <c r="BS16" s="4">
        <f>ROUND('Vendas de Veículos'!BS17*(1-'Frota Nacional 2029'!BS$5),0)</f>
        <v>891</v>
      </c>
      <c r="BT16" s="4">
        <f>ROUND('Vendas de Veículos'!BT17*(1-'Frota Nacional 2029'!BT$5),0)</f>
        <v>1223</v>
      </c>
      <c r="BU16" s="4">
        <f>ROUND('Vendas de Veículos'!BU17*(1-'Frota Nacional 2029'!BU$5),0)</f>
        <v>1596</v>
      </c>
      <c r="BV16" s="4">
        <f>ROUND('Vendas de Veículos'!BV17*(1-'Frota Nacional 2029'!BV$5),0)</f>
        <v>2161</v>
      </c>
      <c r="BW16" s="4">
        <f>ROUND('Vendas de Veículos'!BW17*(1-'Frota Nacional 2029'!BW$5),0)</f>
        <v>2787</v>
      </c>
      <c r="BX16" s="4">
        <f>ROUND('Vendas de Veículos'!BX17*(1-'Frota Nacional 2029'!BX$5),0)</f>
        <v>3486</v>
      </c>
    </row>
    <row r="17" spans="2:76" x14ac:dyDescent="0.35">
      <c r="B17" s="13" t="s">
        <v>18</v>
      </c>
      <c r="C17" s="13" t="s">
        <v>15</v>
      </c>
      <c r="D17" s="4">
        <f>ROUND('Vendas de Veículos'!D18*(1-'Frota Nacional 2029'!D$5),0)</f>
        <v>0</v>
      </c>
      <c r="E17" s="4">
        <f>ROUND('Vendas de Veículos'!E18*(1-'Frota Nacional 2029'!E$5),0)</f>
        <v>0</v>
      </c>
      <c r="F17" s="4">
        <f>ROUND('Vendas de Veículos'!F18*(1-'Frota Nacional 2029'!F$5),0)</f>
        <v>0</v>
      </c>
      <c r="G17" s="4">
        <f>ROUND('Vendas de Veículos'!G18*(1-'Frota Nacional 2029'!G$5),0)</f>
        <v>0</v>
      </c>
      <c r="H17" s="4">
        <f>ROUND('Vendas de Veículos'!H18*(1-'Frota Nacional 2029'!H$5),0)</f>
        <v>0</v>
      </c>
      <c r="I17" s="4">
        <f>ROUND('Vendas de Veículos'!I18*(1-'Frota Nacional 2029'!I$5),0)</f>
        <v>0</v>
      </c>
      <c r="J17" s="4">
        <f>ROUND('Vendas de Veículos'!J18*(1-'Frota Nacional 2029'!J$5),0)</f>
        <v>0</v>
      </c>
      <c r="K17" s="4">
        <f>ROUND('Vendas de Veículos'!K18*(1-'Frota Nacional 2029'!K$5),0)</f>
        <v>0</v>
      </c>
      <c r="L17" s="4">
        <f>ROUND('Vendas de Veículos'!L18*(1-'Frota Nacional 2029'!L$5),0)</f>
        <v>0</v>
      </c>
      <c r="M17" s="4">
        <f>ROUND('Vendas de Veículos'!M18*(1-'Frota Nacional 2029'!M$5),0)</f>
        <v>0</v>
      </c>
      <c r="N17" s="4">
        <f>ROUND('Vendas de Veículos'!N18*(1-'Frota Nacional 2029'!N$5),0)</f>
        <v>0</v>
      </c>
      <c r="O17" s="4">
        <f>ROUND('Vendas de Veículos'!O18*(1-'Frota Nacional 2029'!O$5),0)</f>
        <v>0</v>
      </c>
      <c r="P17" s="4">
        <f>ROUND('Vendas de Veículos'!P18*(1-'Frota Nacional 2029'!P$5),0)</f>
        <v>0</v>
      </c>
      <c r="Q17" s="4">
        <f>ROUND('Vendas de Veículos'!Q18*(1-'Frota Nacional 2029'!Q$5),0)</f>
        <v>0</v>
      </c>
      <c r="R17" s="4">
        <f>ROUND('Vendas de Veículos'!R18*(1-'Frota Nacional 2029'!R$5),0)</f>
        <v>0</v>
      </c>
      <c r="S17" s="4">
        <f>ROUND('Vendas de Veículos'!S18*(1-'Frota Nacional 2029'!S$5),0)</f>
        <v>0</v>
      </c>
      <c r="T17" s="4">
        <f>ROUND('Vendas de Veículos'!T18*(1-'Frota Nacional 2029'!T$5),0)</f>
        <v>0</v>
      </c>
      <c r="U17" s="4">
        <f>ROUND('Vendas de Veículos'!U18*(1-'Frota Nacional 2029'!U$5),0)</f>
        <v>0</v>
      </c>
      <c r="V17" s="4">
        <f>ROUND('Vendas de Veículos'!V18*(1-'Frota Nacional 2029'!V$5),0)</f>
        <v>0</v>
      </c>
      <c r="W17" s="4">
        <f>ROUND('Vendas de Veículos'!W18*(1-'Frota Nacional 2029'!W$5),0)</f>
        <v>0</v>
      </c>
      <c r="X17" s="4">
        <f>ROUND('Vendas de Veículos'!X18*(1-'Frota Nacional 2029'!X$5),0)</f>
        <v>0</v>
      </c>
      <c r="Y17" s="4">
        <f>ROUND('Vendas de Veículos'!Y18*(1-'Frota Nacional 2029'!Y$5),0)</f>
        <v>0</v>
      </c>
      <c r="Z17" s="4">
        <f>ROUND('Vendas de Veículos'!Z18*(1-'Frota Nacional 2029'!Z$5),0)</f>
        <v>0</v>
      </c>
      <c r="AA17" s="4">
        <f>ROUND('Vendas de Veículos'!AA18*(1-'Frota Nacional 2029'!AA$5),0)</f>
        <v>0</v>
      </c>
      <c r="AB17" s="4">
        <f>ROUND('Vendas de Veículos'!AB18*(1-'Frota Nacional 2029'!AB$5),0)</f>
        <v>0</v>
      </c>
      <c r="AC17" s="4">
        <f>ROUND('Vendas de Veículos'!AC18*(1-'Frota Nacional 2029'!AC$5),0)</f>
        <v>0</v>
      </c>
      <c r="AD17" s="4">
        <f>ROUND('Vendas de Veículos'!AD18*(1-'Frota Nacional 2029'!AD$5),0)</f>
        <v>0</v>
      </c>
      <c r="AE17" s="4">
        <f>ROUND('Vendas de Veículos'!AE18*(1-'Frota Nacional 2029'!AE$5),0)</f>
        <v>0</v>
      </c>
      <c r="AF17" s="4">
        <f>ROUND('Vendas de Veículos'!AF18*(1-'Frota Nacional 2029'!AF$5),0)</f>
        <v>0</v>
      </c>
      <c r="AG17" s="4">
        <f>ROUND('Vendas de Veículos'!AG18*(1-'Frota Nacional 2029'!AG$5),0)</f>
        <v>0</v>
      </c>
      <c r="AH17" s="4">
        <f>ROUND('Vendas de Veículos'!AH18*(1-'Frota Nacional 2029'!AH$5),0)</f>
        <v>0</v>
      </c>
      <c r="AI17" s="4">
        <f>ROUND('Vendas de Veículos'!AI18*(1-'Frota Nacional 2029'!AI$5),0)</f>
        <v>0</v>
      </c>
      <c r="AJ17" s="4">
        <f>ROUND('Vendas de Veículos'!AJ18*(1-'Frota Nacional 2029'!AJ$5),0)</f>
        <v>0</v>
      </c>
      <c r="AK17" s="4">
        <f>ROUND('Vendas de Veículos'!AK18*(1-'Frota Nacional 2029'!AK$5),0)</f>
        <v>0</v>
      </c>
      <c r="AL17" s="4">
        <f>ROUND('Vendas de Veículos'!AL18*(1-'Frota Nacional 2029'!AL$5),0)</f>
        <v>0</v>
      </c>
      <c r="AM17" s="4">
        <f>ROUND('Vendas de Veículos'!AM18*(1-'Frota Nacional 2029'!AM$5),0)</f>
        <v>0</v>
      </c>
      <c r="AN17" s="4">
        <f>ROUND('Vendas de Veículos'!AN18*(1-'Frota Nacional 2029'!AN$5),0)</f>
        <v>0</v>
      </c>
      <c r="AO17" s="4">
        <f>ROUND('Vendas de Veículos'!AO18*(1-'Frota Nacional 2029'!AO$5),0)</f>
        <v>0</v>
      </c>
      <c r="AP17" s="4">
        <f>ROUND('Vendas de Veículos'!AP18*(1-'Frota Nacional 2029'!AP$5),0)</f>
        <v>0</v>
      </c>
      <c r="AQ17" s="4">
        <f>ROUND('Vendas de Veículos'!AQ18*(1-'Frota Nacional 2029'!AQ$5),0)</f>
        <v>0</v>
      </c>
      <c r="AR17" s="4">
        <f>ROUND('Vendas de Veículos'!AR18*(1-'Frota Nacional 2029'!AR$5),0)</f>
        <v>0</v>
      </c>
      <c r="AS17" s="4">
        <f>ROUND('Vendas de Veículos'!AS18*(1-'Frota Nacional 2029'!AS$5),0)</f>
        <v>0</v>
      </c>
      <c r="AT17" s="4">
        <f>ROUND('Vendas de Veículos'!AT18*(1-'Frota Nacional 2029'!AT$5),0)</f>
        <v>0</v>
      </c>
      <c r="AU17" s="4">
        <f>ROUND('Vendas de Veículos'!AU18*(1-'Frota Nacional 2029'!AU$5),0)</f>
        <v>0</v>
      </c>
      <c r="AV17" s="4">
        <f>ROUND('Vendas de Veículos'!AV18*(1-'Frota Nacional 2029'!AV$5),0)</f>
        <v>0</v>
      </c>
      <c r="AW17" s="4">
        <f>ROUND('Vendas de Veículos'!AW18*(1-'Frota Nacional 2029'!AW$5),0)</f>
        <v>0</v>
      </c>
      <c r="AX17" s="4">
        <f>ROUND('Vendas de Veículos'!AX18*(1-'Frota Nacional 2029'!AX$5),0)</f>
        <v>0</v>
      </c>
      <c r="AY17" s="4">
        <f>ROUND('Vendas de Veículos'!AY18*(1-'Frota Nacional 2029'!AY$5),0)</f>
        <v>0</v>
      </c>
      <c r="AZ17" s="4">
        <f>ROUND('Vendas de Veículos'!AZ18*(1-'Frota Nacional 2029'!AZ$5),0)</f>
        <v>0</v>
      </c>
      <c r="BA17" s="4">
        <f>ROUND('Vendas de Veículos'!BA18*(1-'Frota Nacional 2029'!BA$5),0)</f>
        <v>0</v>
      </c>
      <c r="BB17" s="4">
        <f>ROUND('Vendas de Veículos'!BB18*(1-'Frota Nacional 2029'!BB$5),0)</f>
        <v>0</v>
      </c>
      <c r="BC17" s="4">
        <f>ROUND('Vendas de Veículos'!BC18*(1-'Frota Nacional 2029'!BC$5),0)</f>
        <v>0</v>
      </c>
      <c r="BD17" s="4">
        <f>ROUND('Vendas de Veículos'!BD18*(1-'Frota Nacional 2029'!BD$5),0)</f>
        <v>0</v>
      </c>
      <c r="BE17" s="4">
        <f>ROUND('Vendas de Veículos'!BE18*(1-'Frota Nacional 2029'!BE$5),0)</f>
        <v>0</v>
      </c>
      <c r="BF17" s="4">
        <f>ROUND('Vendas de Veículos'!BF18*(1-'Frota Nacional 2029'!BF$5),0)</f>
        <v>0</v>
      </c>
      <c r="BG17" s="4">
        <f>ROUND('Vendas de Veículos'!BG18*(1-'Frota Nacional 2029'!BG$5),0)</f>
        <v>0</v>
      </c>
      <c r="BH17" s="4">
        <f>ROUND('Vendas de Veículos'!BH18*(1-'Frota Nacional 2029'!BH$5),0)</f>
        <v>1</v>
      </c>
      <c r="BI17" s="4">
        <f>ROUND('Vendas de Veículos'!BI18*(1-'Frota Nacional 2029'!BI$5),0)</f>
        <v>1</v>
      </c>
      <c r="BJ17" s="4">
        <f>ROUND('Vendas de Veículos'!BJ18*(1-'Frota Nacional 2029'!BJ$5),0)</f>
        <v>0</v>
      </c>
      <c r="BK17" s="4">
        <f>ROUND('Vendas de Veículos'!BK18*(1-'Frota Nacional 2029'!BK$5),0)</f>
        <v>1</v>
      </c>
      <c r="BL17" s="4">
        <f>ROUND('Vendas de Veículos'!BL18*(1-'Frota Nacional 2029'!BL$5),0)</f>
        <v>2</v>
      </c>
      <c r="BM17" s="4">
        <f>ROUND('Vendas de Veículos'!BM18*(1-'Frota Nacional 2029'!BM$5),0)</f>
        <v>0</v>
      </c>
      <c r="BN17" s="4">
        <f>ROUND('Vendas de Veículos'!BN18*(1-'Frota Nacional 2029'!BN$5),0)</f>
        <v>1</v>
      </c>
      <c r="BO17" s="4">
        <f>ROUND('Vendas de Veículos'!BO18*(1-'Frota Nacional 2029'!BO$5),0)</f>
        <v>4</v>
      </c>
      <c r="BP17" s="4">
        <f>ROUND('Vendas de Veículos'!BP18*(1-'Frota Nacional 2029'!BP$5),0)</f>
        <v>13</v>
      </c>
      <c r="BQ17" s="4">
        <f>ROUND('Vendas de Veículos'!BQ18*(1-'Frota Nacional 2029'!BQ$5),0)</f>
        <v>44</v>
      </c>
      <c r="BR17" s="4">
        <f>ROUND('Vendas de Veículos'!BR18*(1-'Frota Nacional 2029'!BR$5),0)</f>
        <v>54</v>
      </c>
      <c r="BS17" s="4">
        <f>ROUND('Vendas de Veículos'!BS18*(1-'Frota Nacional 2029'!BS$5),0)</f>
        <v>80</v>
      </c>
      <c r="BT17" s="4">
        <f>ROUND('Vendas de Veículos'!BT18*(1-'Frota Nacional 2029'!BT$5),0)</f>
        <v>110</v>
      </c>
      <c r="BU17" s="4">
        <f>ROUND('Vendas de Veículos'!BU18*(1-'Frota Nacional 2029'!BU$5),0)</f>
        <v>144</v>
      </c>
      <c r="BV17" s="4">
        <f>ROUND('Vendas de Veículos'!BV18*(1-'Frota Nacional 2029'!BV$5),0)</f>
        <v>195</v>
      </c>
      <c r="BW17" s="4">
        <f>ROUND('Vendas de Veículos'!BW18*(1-'Frota Nacional 2029'!BW$5),0)</f>
        <v>251</v>
      </c>
      <c r="BX17" s="4">
        <f>ROUND('Vendas de Veículos'!BX18*(1-'Frota Nacional 2029'!BX$5),0)</f>
        <v>315</v>
      </c>
    </row>
    <row r="18" spans="2:76" x14ac:dyDescent="0.35">
      <c r="B18" s="13" t="s">
        <v>18</v>
      </c>
      <c r="C18" s="13" t="s">
        <v>16</v>
      </c>
      <c r="D18" s="4">
        <f>ROUND('Vendas de Veículos'!D19*(1-'Frota Nacional 2029'!D$5),0)</f>
        <v>0</v>
      </c>
      <c r="E18" s="4">
        <f>ROUND('Vendas de Veículos'!E19*(1-'Frota Nacional 2029'!E$5),0)</f>
        <v>0</v>
      </c>
      <c r="F18" s="4">
        <f>ROUND('Vendas de Veículos'!F19*(1-'Frota Nacional 2029'!F$5),0)</f>
        <v>0</v>
      </c>
      <c r="G18" s="4">
        <f>ROUND('Vendas de Veículos'!G19*(1-'Frota Nacional 2029'!G$5),0)</f>
        <v>0</v>
      </c>
      <c r="H18" s="4">
        <f>ROUND('Vendas de Veículos'!H19*(1-'Frota Nacional 2029'!H$5),0)</f>
        <v>0</v>
      </c>
      <c r="I18" s="4">
        <f>ROUND('Vendas de Veículos'!I19*(1-'Frota Nacional 2029'!I$5),0)</f>
        <v>0</v>
      </c>
      <c r="J18" s="4">
        <f>ROUND('Vendas de Veículos'!J19*(1-'Frota Nacional 2029'!J$5),0)</f>
        <v>0</v>
      </c>
      <c r="K18" s="4">
        <f>ROUND('Vendas de Veículos'!K19*(1-'Frota Nacional 2029'!K$5),0)</f>
        <v>0</v>
      </c>
      <c r="L18" s="4">
        <f>ROUND('Vendas de Veículos'!L19*(1-'Frota Nacional 2029'!L$5),0)</f>
        <v>0</v>
      </c>
      <c r="M18" s="4">
        <f>ROUND('Vendas de Veículos'!M19*(1-'Frota Nacional 2029'!M$5),0)</f>
        <v>0</v>
      </c>
      <c r="N18" s="4">
        <f>ROUND('Vendas de Veículos'!N19*(1-'Frota Nacional 2029'!N$5),0)</f>
        <v>0</v>
      </c>
      <c r="O18" s="4">
        <f>ROUND('Vendas de Veículos'!O19*(1-'Frota Nacional 2029'!O$5),0)</f>
        <v>0</v>
      </c>
      <c r="P18" s="4">
        <f>ROUND('Vendas de Veículos'!P19*(1-'Frota Nacional 2029'!P$5),0)</f>
        <v>0</v>
      </c>
      <c r="Q18" s="4">
        <f>ROUND('Vendas de Veículos'!Q19*(1-'Frota Nacional 2029'!Q$5),0)</f>
        <v>0</v>
      </c>
      <c r="R18" s="4">
        <f>ROUND('Vendas de Veículos'!R19*(1-'Frota Nacional 2029'!R$5),0)</f>
        <v>0</v>
      </c>
      <c r="S18" s="4">
        <f>ROUND('Vendas de Veículos'!S19*(1-'Frota Nacional 2029'!S$5),0)</f>
        <v>0</v>
      </c>
      <c r="T18" s="4">
        <f>ROUND('Vendas de Veículos'!T19*(1-'Frota Nacional 2029'!T$5),0)</f>
        <v>0</v>
      </c>
      <c r="U18" s="4">
        <f>ROUND('Vendas de Veículos'!U19*(1-'Frota Nacional 2029'!U$5),0)</f>
        <v>0</v>
      </c>
      <c r="V18" s="4">
        <f>ROUND('Vendas de Veículos'!V19*(1-'Frota Nacional 2029'!V$5),0)</f>
        <v>0</v>
      </c>
      <c r="W18" s="4">
        <f>ROUND('Vendas de Veículos'!W19*(1-'Frota Nacional 2029'!W$5),0)</f>
        <v>0</v>
      </c>
      <c r="X18" s="4">
        <f>ROUND('Vendas de Veículos'!X19*(1-'Frota Nacional 2029'!X$5),0)</f>
        <v>0</v>
      </c>
      <c r="Y18" s="4">
        <f>ROUND('Vendas de Veículos'!Y19*(1-'Frota Nacional 2029'!Y$5),0)</f>
        <v>0</v>
      </c>
      <c r="Z18" s="4">
        <f>ROUND('Vendas de Veículos'!Z19*(1-'Frota Nacional 2029'!Z$5),0)</f>
        <v>0</v>
      </c>
      <c r="AA18" s="4">
        <f>ROUND('Vendas de Veículos'!AA19*(1-'Frota Nacional 2029'!AA$5),0)</f>
        <v>0</v>
      </c>
      <c r="AB18" s="4">
        <f>ROUND('Vendas de Veículos'!AB19*(1-'Frota Nacional 2029'!AB$5),0)</f>
        <v>0</v>
      </c>
      <c r="AC18" s="4">
        <f>ROUND('Vendas de Veículos'!AC19*(1-'Frota Nacional 2029'!AC$5),0)</f>
        <v>0</v>
      </c>
      <c r="AD18" s="4">
        <f>ROUND('Vendas de Veículos'!AD19*(1-'Frota Nacional 2029'!AD$5),0)</f>
        <v>0</v>
      </c>
      <c r="AE18" s="4">
        <f>ROUND('Vendas de Veículos'!AE19*(1-'Frota Nacional 2029'!AE$5),0)</f>
        <v>0</v>
      </c>
      <c r="AF18" s="4">
        <f>ROUND('Vendas de Veículos'!AF19*(1-'Frota Nacional 2029'!AF$5),0)</f>
        <v>0</v>
      </c>
      <c r="AG18" s="4">
        <f>ROUND('Vendas de Veículos'!AG19*(1-'Frota Nacional 2029'!AG$5),0)</f>
        <v>0</v>
      </c>
      <c r="AH18" s="4">
        <f>ROUND('Vendas de Veículos'!AH19*(1-'Frota Nacional 2029'!AH$5),0)</f>
        <v>0</v>
      </c>
      <c r="AI18" s="4">
        <f>ROUND('Vendas de Veículos'!AI19*(1-'Frota Nacional 2029'!AI$5),0)</f>
        <v>0</v>
      </c>
      <c r="AJ18" s="4">
        <f>ROUND('Vendas de Veículos'!AJ19*(1-'Frota Nacional 2029'!AJ$5),0)</f>
        <v>0</v>
      </c>
      <c r="AK18" s="4">
        <f>ROUND('Vendas de Veículos'!AK19*(1-'Frota Nacional 2029'!AK$5),0)</f>
        <v>0</v>
      </c>
      <c r="AL18" s="4">
        <f>ROUND('Vendas de Veículos'!AL19*(1-'Frota Nacional 2029'!AL$5),0)</f>
        <v>0</v>
      </c>
      <c r="AM18" s="4">
        <f>ROUND('Vendas de Veículos'!AM19*(1-'Frota Nacional 2029'!AM$5),0)</f>
        <v>0</v>
      </c>
      <c r="AN18" s="4">
        <f>ROUND('Vendas de Veículos'!AN19*(1-'Frota Nacional 2029'!AN$5),0)</f>
        <v>0</v>
      </c>
      <c r="AO18" s="4">
        <f>ROUND('Vendas de Veículos'!AO19*(1-'Frota Nacional 2029'!AO$5),0)</f>
        <v>0</v>
      </c>
      <c r="AP18" s="4">
        <f>ROUND('Vendas de Veículos'!AP19*(1-'Frota Nacional 2029'!AP$5),0)</f>
        <v>0</v>
      </c>
      <c r="AQ18" s="4">
        <f>ROUND('Vendas de Veículos'!AQ19*(1-'Frota Nacional 2029'!AQ$5),0)</f>
        <v>0</v>
      </c>
      <c r="AR18" s="4">
        <f>ROUND('Vendas de Veículos'!AR19*(1-'Frota Nacional 2029'!AR$5),0)</f>
        <v>0</v>
      </c>
      <c r="AS18" s="4">
        <f>ROUND('Vendas de Veículos'!AS19*(1-'Frota Nacional 2029'!AS$5),0)</f>
        <v>0</v>
      </c>
      <c r="AT18" s="4">
        <f>ROUND('Vendas de Veículos'!AT19*(1-'Frota Nacional 2029'!AT$5),0)</f>
        <v>0</v>
      </c>
      <c r="AU18" s="4">
        <f>ROUND('Vendas de Veículos'!AU19*(1-'Frota Nacional 2029'!AU$5),0)</f>
        <v>0</v>
      </c>
      <c r="AV18" s="4">
        <f>ROUND('Vendas de Veículos'!AV19*(1-'Frota Nacional 2029'!AV$5),0)</f>
        <v>0</v>
      </c>
      <c r="AW18" s="4">
        <f>ROUND('Vendas de Veículos'!AW19*(1-'Frota Nacional 2029'!AW$5),0)</f>
        <v>0</v>
      </c>
      <c r="AX18" s="4">
        <f>ROUND('Vendas de Veículos'!AX19*(1-'Frota Nacional 2029'!AX$5),0)</f>
        <v>0</v>
      </c>
      <c r="AY18" s="4">
        <f>ROUND('Vendas de Veículos'!AY19*(1-'Frota Nacional 2029'!AY$5),0)</f>
        <v>0</v>
      </c>
      <c r="AZ18" s="4">
        <f>ROUND('Vendas de Veículos'!AZ19*(1-'Frota Nacional 2029'!AZ$5),0)</f>
        <v>0</v>
      </c>
      <c r="BA18" s="4">
        <f>ROUND('Vendas de Veículos'!BA19*(1-'Frota Nacional 2029'!BA$5),0)</f>
        <v>1</v>
      </c>
      <c r="BB18" s="4">
        <f>ROUND('Vendas de Veículos'!BB19*(1-'Frota Nacional 2029'!BB$5),0)</f>
        <v>0</v>
      </c>
      <c r="BC18" s="4">
        <f>ROUND('Vendas de Veículos'!BC19*(1-'Frota Nacional 2029'!BC$5),0)</f>
        <v>0</v>
      </c>
      <c r="BD18" s="4">
        <f>ROUND('Vendas de Veículos'!BD19*(1-'Frota Nacional 2029'!BD$5),0)</f>
        <v>0</v>
      </c>
      <c r="BE18" s="4">
        <f>ROUND('Vendas de Veículos'!BE19*(1-'Frota Nacional 2029'!BE$5),0)</f>
        <v>2</v>
      </c>
      <c r="BF18" s="4">
        <f>ROUND('Vendas de Veículos'!BF19*(1-'Frota Nacional 2029'!BF$5),0)</f>
        <v>0</v>
      </c>
      <c r="BG18" s="4">
        <f>ROUND('Vendas de Veículos'!BG19*(1-'Frota Nacional 2029'!BG$5),0)</f>
        <v>0</v>
      </c>
      <c r="BH18" s="4">
        <f>ROUND('Vendas de Veículos'!BH19*(1-'Frota Nacional 2029'!BH$5),0)</f>
        <v>3</v>
      </c>
      <c r="BI18" s="4">
        <f>ROUND('Vendas de Veículos'!BI19*(1-'Frota Nacional 2029'!BI$5),0)</f>
        <v>6</v>
      </c>
      <c r="BJ18" s="4">
        <f>ROUND('Vendas de Veículos'!BJ19*(1-'Frota Nacional 2029'!BJ$5),0)</f>
        <v>1</v>
      </c>
      <c r="BK18" s="4">
        <f>ROUND('Vendas de Veículos'!BK19*(1-'Frota Nacional 2029'!BK$5),0)</f>
        <v>3</v>
      </c>
      <c r="BL18" s="4">
        <f>ROUND('Vendas de Veículos'!BL19*(1-'Frota Nacional 2029'!BL$5),0)</f>
        <v>9</v>
      </c>
      <c r="BM18" s="4">
        <f>ROUND('Vendas de Veículos'!BM19*(1-'Frota Nacional 2029'!BM$5),0)</f>
        <v>2</v>
      </c>
      <c r="BN18" s="4">
        <f>ROUND('Vendas de Veículos'!BN19*(1-'Frota Nacional 2029'!BN$5),0)</f>
        <v>9</v>
      </c>
      <c r="BO18" s="4">
        <f>ROUND('Vendas de Veículos'!BO19*(1-'Frota Nacional 2029'!BO$5),0)</f>
        <v>36</v>
      </c>
      <c r="BP18" s="4">
        <f>ROUND('Vendas de Veículos'!BP19*(1-'Frota Nacional 2029'!BP$5),0)</f>
        <v>96</v>
      </c>
      <c r="BQ18" s="4">
        <f>ROUND('Vendas de Veículos'!BQ19*(1-'Frota Nacional 2029'!BQ$5),0)</f>
        <v>337</v>
      </c>
      <c r="BR18" s="4">
        <f>ROUND('Vendas de Veículos'!BR19*(1-'Frota Nacional 2029'!BR$5),0)</f>
        <v>408</v>
      </c>
      <c r="BS18" s="4">
        <f>ROUND('Vendas de Veículos'!BS19*(1-'Frota Nacional 2029'!BS$5),0)</f>
        <v>613</v>
      </c>
      <c r="BT18" s="4">
        <f>ROUND('Vendas de Veículos'!BT19*(1-'Frota Nacional 2029'!BT$5),0)</f>
        <v>842</v>
      </c>
      <c r="BU18" s="4">
        <f>ROUND('Vendas de Veículos'!BU19*(1-'Frota Nacional 2029'!BU$5),0)</f>
        <v>1098</v>
      </c>
      <c r="BV18" s="4">
        <f>ROUND('Vendas de Veículos'!BV19*(1-'Frota Nacional 2029'!BV$5),0)</f>
        <v>1487</v>
      </c>
      <c r="BW18" s="4">
        <f>ROUND('Vendas de Veículos'!BW19*(1-'Frota Nacional 2029'!BW$5),0)</f>
        <v>1918</v>
      </c>
      <c r="BX18" s="4">
        <f>ROUND('Vendas de Veículos'!BX19*(1-'Frota Nacional 2029'!BX$5),0)</f>
        <v>2399</v>
      </c>
    </row>
    <row r="19" spans="2:76" x14ac:dyDescent="0.35">
      <c r="B19" s="13" t="s">
        <v>18</v>
      </c>
      <c r="C19" s="13" t="s">
        <v>17</v>
      </c>
      <c r="D19" s="4">
        <f>ROUND('Vendas de Veículos'!D20*(1-'Frota Nacional 2029'!D$5),0)</f>
        <v>0</v>
      </c>
      <c r="E19" s="4">
        <f>ROUND('Vendas de Veículos'!E20*(1-'Frota Nacional 2029'!E$5),0)</f>
        <v>0</v>
      </c>
      <c r="F19" s="4">
        <f>ROUND('Vendas de Veículos'!F20*(1-'Frota Nacional 2029'!F$5),0)</f>
        <v>0</v>
      </c>
      <c r="G19" s="4">
        <f>ROUND('Vendas de Veículos'!G20*(1-'Frota Nacional 2029'!G$5),0)</f>
        <v>0</v>
      </c>
      <c r="H19" s="4">
        <f>ROUND('Vendas de Veículos'!H20*(1-'Frota Nacional 2029'!H$5),0)</f>
        <v>0</v>
      </c>
      <c r="I19" s="4">
        <f>ROUND('Vendas de Veículos'!I20*(1-'Frota Nacional 2029'!I$5),0)</f>
        <v>0</v>
      </c>
      <c r="J19" s="4">
        <f>ROUND('Vendas de Veículos'!J20*(1-'Frota Nacional 2029'!J$5),0)</f>
        <v>0</v>
      </c>
      <c r="K19" s="4">
        <f>ROUND('Vendas de Veículos'!K20*(1-'Frota Nacional 2029'!K$5),0)</f>
        <v>0</v>
      </c>
      <c r="L19" s="4">
        <f>ROUND('Vendas de Veículos'!L20*(1-'Frota Nacional 2029'!L$5),0)</f>
        <v>0</v>
      </c>
      <c r="M19" s="4">
        <f>ROUND('Vendas de Veículos'!M20*(1-'Frota Nacional 2029'!M$5),0)</f>
        <v>0</v>
      </c>
      <c r="N19" s="4">
        <f>ROUND('Vendas de Veículos'!N20*(1-'Frota Nacional 2029'!N$5),0)</f>
        <v>0</v>
      </c>
      <c r="O19" s="4">
        <f>ROUND('Vendas de Veículos'!O20*(1-'Frota Nacional 2029'!O$5),0)</f>
        <v>0</v>
      </c>
      <c r="P19" s="4">
        <f>ROUND('Vendas de Veículos'!P20*(1-'Frota Nacional 2029'!P$5),0)</f>
        <v>0</v>
      </c>
      <c r="Q19" s="4">
        <f>ROUND('Vendas de Veículos'!Q20*(1-'Frota Nacional 2029'!Q$5),0)</f>
        <v>0</v>
      </c>
      <c r="R19" s="4">
        <f>ROUND('Vendas de Veículos'!R20*(1-'Frota Nacional 2029'!R$5),0)</f>
        <v>0</v>
      </c>
      <c r="S19" s="4">
        <f>ROUND('Vendas de Veículos'!S20*(1-'Frota Nacional 2029'!S$5),0)</f>
        <v>0</v>
      </c>
      <c r="T19" s="4">
        <f>ROUND('Vendas de Veículos'!T20*(1-'Frota Nacional 2029'!T$5),0)</f>
        <v>0</v>
      </c>
      <c r="U19" s="4">
        <f>ROUND('Vendas de Veículos'!U20*(1-'Frota Nacional 2029'!U$5),0)</f>
        <v>0</v>
      </c>
      <c r="V19" s="4">
        <f>ROUND('Vendas de Veículos'!V20*(1-'Frota Nacional 2029'!V$5),0)</f>
        <v>0</v>
      </c>
      <c r="W19" s="4">
        <f>ROUND('Vendas de Veículos'!W20*(1-'Frota Nacional 2029'!W$5),0)</f>
        <v>0</v>
      </c>
      <c r="X19" s="4">
        <f>ROUND('Vendas de Veículos'!X20*(1-'Frota Nacional 2029'!X$5),0)</f>
        <v>0</v>
      </c>
      <c r="Y19" s="4">
        <f>ROUND('Vendas de Veículos'!Y20*(1-'Frota Nacional 2029'!Y$5),0)</f>
        <v>0</v>
      </c>
      <c r="Z19" s="4">
        <f>ROUND('Vendas de Veículos'!Z20*(1-'Frota Nacional 2029'!Z$5),0)</f>
        <v>0</v>
      </c>
      <c r="AA19" s="4">
        <f>ROUND('Vendas de Veículos'!AA20*(1-'Frota Nacional 2029'!AA$5),0)</f>
        <v>0</v>
      </c>
      <c r="AB19" s="4">
        <f>ROUND('Vendas de Veículos'!AB20*(1-'Frota Nacional 2029'!AB$5),0)</f>
        <v>0</v>
      </c>
      <c r="AC19" s="4">
        <f>ROUND('Vendas de Veículos'!AC20*(1-'Frota Nacional 2029'!AC$5),0)</f>
        <v>0</v>
      </c>
      <c r="AD19" s="4">
        <f>ROUND('Vendas de Veículos'!AD20*(1-'Frota Nacional 2029'!AD$5),0)</f>
        <v>0</v>
      </c>
      <c r="AE19" s="4">
        <f>ROUND('Vendas de Veículos'!AE20*(1-'Frota Nacional 2029'!AE$5),0)</f>
        <v>0</v>
      </c>
      <c r="AF19" s="4">
        <f>ROUND('Vendas de Veículos'!AF20*(1-'Frota Nacional 2029'!AF$5),0)</f>
        <v>0</v>
      </c>
      <c r="AG19" s="4">
        <f>ROUND('Vendas de Veículos'!AG20*(1-'Frota Nacional 2029'!AG$5),0)</f>
        <v>0</v>
      </c>
      <c r="AH19" s="4">
        <f>ROUND('Vendas de Veículos'!AH20*(1-'Frota Nacional 2029'!AH$5),0)</f>
        <v>0</v>
      </c>
      <c r="AI19" s="4">
        <f>ROUND('Vendas de Veículos'!AI20*(1-'Frota Nacional 2029'!AI$5),0)</f>
        <v>0</v>
      </c>
      <c r="AJ19" s="4">
        <f>ROUND('Vendas de Veículos'!AJ20*(1-'Frota Nacional 2029'!AJ$5),0)</f>
        <v>0</v>
      </c>
      <c r="AK19" s="4">
        <f>ROUND('Vendas de Veículos'!AK20*(1-'Frota Nacional 2029'!AK$5),0)</f>
        <v>0</v>
      </c>
      <c r="AL19" s="4">
        <f>ROUND('Vendas de Veículos'!AL20*(1-'Frota Nacional 2029'!AL$5),0)</f>
        <v>0</v>
      </c>
      <c r="AM19" s="4">
        <f>ROUND('Vendas de Veículos'!AM20*(1-'Frota Nacional 2029'!AM$5),0)</f>
        <v>0</v>
      </c>
      <c r="AN19" s="4">
        <f>ROUND('Vendas de Veículos'!AN20*(1-'Frota Nacional 2029'!AN$5),0)</f>
        <v>0</v>
      </c>
      <c r="AO19" s="4">
        <f>ROUND('Vendas de Veículos'!AO20*(1-'Frota Nacional 2029'!AO$5),0)</f>
        <v>0</v>
      </c>
      <c r="AP19" s="4">
        <f>ROUND('Vendas de Veículos'!AP20*(1-'Frota Nacional 2029'!AP$5),0)</f>
        <v>0</v>
      </c>
      <c r="AQ19" s="4">
        <f>ROUND('Vendas de Veículos'!AQ20*(1-'Frota Nacional 2029'!AQ$5),0)</f>
        <v>0</v>
      </c>
      <c r="AR19" s="4">
        <f>ROUND('Vendas de Veículos'!AR20*(1-'Frota Nacional 2029'!AR$5),0)</f>
        <v>0</v>
      </c>
      <c r="AS19" s="4">
        <f>ROUND('Vendas de Veículos'!AS20*(1-'Frota Nacional 2029'!AS$5),0)</f>
        <v>0</v>
      </c>
      <c r="AT19" s="4">
        <f>ROUND('Vendas de Veículos'!AT20*(1-'Frota Nacional 2029'!AT$5),0)</f>
        <v>0</v>
      </c>
      <c r="AU19" s="4">
        <f>ROUND('Vendas de Veículos'!AU20*(1-'Frota Nacional 2029'!AU$5),0)</f>
        <v>0</v>
      </c>
      <c r="AV19" s="4">
        <f>ROUND('Vendas de Veículos'!AV20*(1-'Frota Nacional 2029'!AV$5),0)</f>
        <v>0</v>
      </c>
      <c r="AW19" s="4">
        <f>ROUND('Vendas de Veículos'!AW20*(1-'Frota Nacional 2029'!AW$5),0)</f>
        <v>0</v>
      </c>
      <c r="AX19" s="4">
        <f>ROUND('Vendas de Veículos'!AX20*(1-'Frota Nacional 2029'!AX$5),0)</f>
        <v>0</v>
      </c>
      <c r="AY19" s="4">
        <f>ROUND('Vendas de Veículos'!AY20*(1-'Frota Nacional 2029'!AY$5),0)</f>
        <v>0</v>
      </c>
      <c r="AZ19" s="4">
        <f>ROUND('Vendas de Veículos'!AZ20*(1-'Frota Nacional 2029'!AZ$5),0)</f>
        <v>0</v>
      </c>
      <c r="BA19" s="4">
        <f>ROUND('Vendas de Veículos'!BA20*(1-'Frota Nacional 2029'!BA$5),0)</f>
        <v>0</v>
      </c>
      <c r="BB19" s="4">
        <f>ROUND('Vendas de Veículos'!BB20*(1-'Frota Nacional 2029'!BB$5),0)</f>
        <v>0</v>
      </c>
      <c r="BC19" s="4">
        <f>ROUND('Vendas de Veículos'!BC20*(1-'Frota Nacional 2029'!BC$5),0)</f>
        <v>0</v>
      </c>
      <c r="BD19" s="4">
        <f>ROUND('Vendas de Veículos'!BD20*(1-'Frota Nacional 2029'!BD$5),0)</f>
        <v>0</v>
      </c>
      <c r="BE19" s="4">
        <f>ROUND('Vendas de Veículos'!BE20*(1-'Frota Nacional 2029'!BE$5),0)</f>
        <v>0</v>
      </c>
      <c r="BF19" s="4">
        <f>ROUND('Vendas de Veículos'!BF20*(1-'Frota Nacional 2029'!BF$5),0)</f>
        <v>0</v>
      </c>
      <c r="BG19" s="4">
        <f>ROUND('Vendas de Veículos'!BG20*(1-'Frota Nacional 2029'!BG$5),0)</f>
        <v>0</v>
      </c>
      <c r="BH19" s="4">
        <f>ROUND('Vendas de Veículos'!BH20*(1-'Frota Nacional 2029'!BH$5),0)</f>
        <v>1</v>
      </c>
      <c r="BI19" s="4">
        <f>ROUND('Vendas de Veículos'!BI20*(1-'Frota Nacional 2029'!BI$5),0)</f>
        <v>2</v>
      </c>
      <c r="BJ19" s="4">
        <f>ROUND('Vendas de Veículos'!BJ20*(1-'Frota Nacional 2029'!BJ$5),0)</f>
        <v>1</v>
      </c>
      <c r="BK19" s="4">
        <f>ROUND('Vendas de Veículos'!BK20*(1-'Frota Nacional 2029'!BK$5),0)</f>
        <v>1</v>
      </c>
      <c r="BL19" s="4">
        <f>ROUND('Vendas de Veículos'!BL20*(1-'Frota Nacional 2029'!BL$5),0)</f>
        <v>3</v>
      </c>
      <c r="BM19" s="4">
        <f>ROUND('Vendas de Veículos'!BM20*(1-'Frota Nacional 2029'!BM$5),0)</f>
        <v>1</v>
      </c>
      <c r="BN19" s="4">
        <f>ROUND('Vendas de Veículos'!BN20*(1-'Frota Nacional 2029'!BN$5),0)</f>
        <v>3</v>
      </c>
      <c r="BO19" s="4">
        <f>ROUND('Vendas de Veículos'!BO20*(1-'Frota Nacional 2029'!BO$5),0)</f>
        <v>12</v>
      </c>
      <c r="BP19" s="4">
        <f>ROUND('Vendas de Veículos'!BP20*(1-'Frota Nacional 2029'!BP$5),0)</f>
        <v>30</v>
      </c>
      <c r="BQ19" s="4">
        <f>ROUND('Vendas de Veículos'!BQ20*(1-'Frota Nacional 2029'!BQ$5),0)</f>
        <v>108</v>
      </c>
      <c r="BR19" s="4">
        <f>ROUND('Vendas de Veículos'!BR20*(1-'Frota Nacional 2029'!BR$5),0)</f>
        <v>131</v>
      </c>
      <c r="BS19" s="4">
        <f>ROUND('Vendas de Veículos'!BS20*(1-'Frota Nacional 2029'!BS$5),0)</f>
        <v>196</v>
      </c>
      <c r="BT19" s="4">
        <f>ROUND('Vendas de Veículos'!BT20*(1-'Frota Nacional 2029'!BT$5),0)</f>
        <v>269</v>
      </c>
      <c r="BU19" s="4">
        <f>ROUND('Vendas de Veículos'!BU20*(1-'Frota Nacional 2029'!BU$5),0)</f>
        <v>350</v>
      </c>
      <c r="BV19" s="4">
        <f>ROUND('Vendas de Veículos'!BV20*(1-'Frota Nacional 2029'!BV$5),0)</f>
        <v>475</v>
      </c>
      <c r="BW19" s="4">
        <f>ROUND('Vendas de Veículos'!BW20*(1-'Frota Nacional 2029'!BW$5),0)</f>
        <v>613</v>
      </c>
      <c r="BX19" s="4">
        <f>ROUND('Vendas de Veículos'!BX20*(1-'Frota Nacional 2029'!BX$5),0)</f>
        <v>766</v>
      </c>
    </row>
    <row r="20" spans="2:76" x14ac:dyDescent="0.35">
      <c r="B20" s="13" t="s">
        <v>18</v>
      </c>
      <c r="C20" s="13" t="s">
        <v>19</v>
      </c>
      <c r="D20" s="4">
        <f>ROUND('Vendas de Veículos'!D21*(1-'Frota Nacional 2029'!D$5),0)</f>
        <v>0</v>
      </c>
      <c r="E20" s="4">
        <f>ROUND('Vendas de Veículos'!E21*(1-'Frota Nacional 2029'!E$5),0)</f>
        <v>0</v>
      </c>
      <c r="F20" s="4">
        <f>ROUND('Vendas de Veículos'!F21*(1-'Frota Nacional 2029'!F$5),0)</f>
        <v>0</v>
      </c>
      <c r="G20" s="4">
        <f>ROUND('Vendas de Veículos'!G21*(1-'Frota Nacional 2029'!G$5),0)</f>
        <v>0</v>
      </c>
      <c r="H20" s="4">
        <f>ROUND('Vendas de Veículos'!H21*(1-'Frota Nacional 2029'!H$5),0)</f>
        <v>0</v>
      </c>
      <c r="I20" s="4">
        <f>ROUND('Vendas de Veículos'!I21*(1-'Frota Nacional 2029'!I$5),0)</f>
        <v>0</v>
      </c>
      <c r="J20" s="4">
        <f>ROUND('Vendas de Veículos'!J21*(1-'Frota Nacional 2029'!J$5),0)</f>
        <v>0</v>
      </c>
      <c r="K20" s="4">
        <f>ROUND('Vendas de Veículos'!K21*(1-'Frota Nacional 2029'!K$5),0)</f>
        <v>1</v>
      </c>
      <c r="L20" s="4">
        <f>ROUND('Vendas de Veículos'!L21*(1-'Frota Nacional 2029'!L$5),0)</f>
        <v>1</v>
      </c>
      <c r="M20" s="4">
        <f>ROUND('Vendas de Veículos'!M21*(1-'Frota Nacional 2029'!M$5),0)</f>
        <v>1</v>
      </c>
      <c r="N20" s="4">
        <f>ROUND('Vendas de Veículos'!N21*(1-'Frota Nacional 2029'!N$5),0)</f>
        <v>1</v>
      </c>
      <c r="O20" s="4">
        <f>ROUND('Vendas de Veículos'!O21*(1-'Frota Nacional 2029'!O$5),0)</f>
        <v>2</v>
      </c>
      <c r="P20" s="4">
        <f>ROUND('Vendas de Veículos'!P21*(1-'Frota Nacional 2029'!P$5),0)</f>
        <v>2</v>
      </c>
      <c r="Q20" s="4">
        <f>ROUND('Vendas de Veículos'!Q21*(1-'Frota Nacional 2029'!Q$5),0)</f>
        <v>2</v>
      </c>
      <c r="R20" s="4">
        <f>ROUND('Vendas de Veículos'!R21*(1-'Frota Nacional 2029'!R$5),0)</f>
        <v>2</v>
      </c>
      <c r="S20" s="4">
        <f>ROUND('Vendas de Veículos'!S21*(1-'Frota Nacional 2029'!S$5),0)</f>
        <v>2</v>
      </c>
      <c r="T20" s="4">
        <f>ROUND('Vendas de Veículos'!T21*(1-'Frota Nacional 2029'!T$5),0)</f>
        <v>3</v>
      </c>
      <c r="U20" s="4">
        <f>ROUND('Vendas de Veículos'!U21*(1-'Frota Nacional 2029'!U$5),0)</f>
        <v>3</v>
      </c>
      <c r="V20" s="4">
        <f>ROUND('Vendas de Veículos'!V21*(1-'Frota Nacional 2029'!V$5),0)</f>
        <v>4</v>
      </c>
      <c r="W20" s="4">
        <f>ROUND('Vendas de Veículos'!W21*(1-'Frota Nacional 2029'!W$5),0)</f>
        <v>10</v>
      </c>
      <c r="X20" s="4">
        <f>ROUND('Vendas de Veículos'!X21*(1-'Frota Nacional 2029'!X$5),0)</f>
        <v>21</v>
      </c>
      <c r="Y20" s="4">
        <f>ROUND('Vendas de Veículos'!Y21*(1-'Frota Nacional 2029'!Y$5),0)</f>
        <v>41</v>
      </c>
      <c r="Z20" s="4">
        <f>ROUND('Vendas de Veículos'!Z21*(1-'Frota Nacional 2029'!Z$5),0)</f>
        <v>188</v>
      </c>
      <c r="AA20" s="4">
        <f>ROUND('Vendas de Veículos'!AA21*(1-'Frota Nacional 2029'!AA$5),0)</f>
        <v>264</v>
      </c>
      <c r="AB20" s="4">
        <f>ROUND('Vendas de Veículos'!AB21*(1-'Frota Nacional 2029'!AB$5),0)</f>
        <v>537</v>
      </c>
      <c r="AC20" s="4">
        <f>ROUND('Vendas de Veículos'!AC21*(1-'Frota Nacional 2029'!AC$5),0)</f>
        <v>772</v>
      </c>
      <c r="AD20" s="4">
        <f>ROUND('Vendas de Veículos'!AD21*(1-'Frota Nacional 2029'!AD$5),0)</f>
        <v>569</v>
      </c>
      <c r="AE20" s="4">
        <f>ROUND('Vendas de Veículos'!AE21*(1-'Frota Nacional 2029'!AE$5),0)</f>
        <v>657</v>
      </c>
      <c r="AF20" s="4">
        <f>ROUND('Vendas de Veículos'!AF21*(1-'Frota Nacional 2029'!AF$5),0)</f>
        <v>664</v>
      </c>
      <c r="AG20" s="4">
        <f>ROUND('Vendas de Veículos'!AG21*(1-'Frota Nacional 2029'!AG$5),0)</f>
        <v>785</v>
      </c>
      <c r="AH20" s="4">
        <f>ROUND('Vendas de Veículos'!AH21*(1-'Frota Nacional 2029'!AH$5),0)</f>
        <v>762</v>
      </c>
      <c r="AI20" s="4">
        <f>ROUND('Vendas de Veículos'!AI21*(1-'Frota Nacional 2029'!AI$5),0)</f>
        <v>132</v>
      </c>
      <c r="AJ20" s="4">
        <f>ROUND('Vendas de Veículos'!AJ21*(1-'Frota Nacional 2029'!AJ$5),0)</f>
        <v>182</v>
      </c>
      <c r="AK20" s="4">
        <f>ROUND('Vendas de Veículos'!AK21*(1-'Frota Nacional 2029'!AK$5),0)</f>
        <v>1716</v>
      </c>
      <c r="AL20" s="4">
        <f>ROUND('Vendas de Veículos'!AL21*(1-'Frota Nacional 2029'!AL$5),0)</f>
        <v>1858</v>
      </c>
      <c r="AM20" s="4">
        <f>ROUND('Vendas de Veículos'!AM21*(1-'Frota Nacional 2029'!AM$5),0)</f>
        <v>1800</v>
      </c>
      <c r="AN20" s="4">
        <f>ROUND('Vendas de Veículos'!AN21*(1-'Frota Nacional 2029'!AN$5),0)</f>
        <v>3428</v>
      </c>
      <c r="AO20" s="4">
        <f>ROUND('Vendas de Veículos'!AO21*(1-'Frota Nacional 2029'!AO$5),0)</f>
        <v>4652</v>
      </c>
      <c r="AP20" s="4">
        <f>ROUND('Vendas de Veículos'!AP21*(1-'Frota Nacional 2029'!AP$5),0)</f>
        <v>4681</v>
      </c>
      <c r="AQ20" s="4">
        <f>ROUND('Vendas de Veículos'!AQ21*(1-'Frota Nacional 2029'!AQ$5),0)</f>
        <v>4307</v>
      </c>
      <c r="AR20" s="4">
        <f>ROUND('Vendas de Veículos'!AR21*(1-'Frota Nacional 2029'!AR$5),0)</f>
        <v>7517</v>
      </c>
      <c r="AS20" s="4">
        <f>ROUND('Vendas de Veículos'!AS21*(1-'Frota Nacional 2029'!AS$5),0)</f>
        <v>9144</v>
      </c>
      <c r="AT20" s="4">
        <f>ROUND('Vendas de Veículos'!AT21*(1-'Frota Nacional 2029'!AT$5),0)</f>
        <v>8552</v>
      </c>
      <c r="AU20" s="4">
        <f>ROUND('Vendas de Veículos'!AU21*(1-'Frota Nacional 2029'!AU$5),0)</f>
        <v>12815</v>
      </c>
      <c r="AV20" s="4">
        <f>ROUND('Vendas de Veículos'!AV21*(1-'Frota Nacional 2029'!AV$5),0)</f>
        <v>13927</v>
      </c>
      <c r="AW20" s="4">
        <f>ROUND('Vendas de Veículos'!AW21*(1-'Frota Nacional 2029'!AW$5),0)</f>
        <v>13111</v>
      </c>
      <c r="AX20" s="4">
        <f>ROUND('Vendas de Veículos'!AX21*(1-'Frota Nacional 2029'!AX$5),0)</f>
        <v>12476</v>
      </c>
      <c r="AY20" s="4">
        <f>ROUND('Vendas de Veículos'!AY21*(1-'Frota Nacional 2029'!AY$5),0)</f>
        <v>16863</v>
      </c>
      <c r="AZ20" s="4">
        <f>ROUND('Vendas de Veículos'!AZ21*(1-'Frota Nacional 2029'!AZ$5),0)</f>
        <v>19488</v>
      </c>
      <c r="BA20" s="4">
        <f>ROUND('Vendas de Veículos'!BA21*(1-'Frota Nacional 2029'!BA$5),0)</f>
        <v>22009</v>
      </c>
      <c r="BB20" s="4">
        <f>ROUND('Vendas de Veículos'!BB21*(1-'Frota Nacional 2029'!BB$5),0)</f>
        <v>26025</v>
      </c>
      <c r="BC20" s="4">
        <f>ROUND('Vendas de Veículos'!BC21*(1-'Frota Nacional 2029'!BC$5),0)</f>
        <v>40061</v>
      </c>
      <c r="BD20" s="4">
        <f>ROUND('Vendas de Veículos'!BD21*(1-'Frota Nacional 2029'!BD$5),0)</f>
        <v>49959</v>
      </c>
      <c r="BE20" s="4">
        <f>ROUND('Vendas de Veículos'!BE21*(1-'Frota Nacional 2029'!BE$5),0)</f>
        <v>70313</v>
      </c>
      <c r="BF20" s="4">
        <f>ROUND('Vendas de Veículos'!BF21*(1-'Frota Nacional 2029'!BF$5),0)</f>
        <v>89130</v>
      </c>
      <c r="BG20" s="4">
        <f>ROUND('Vendas de Veículos'!BG21*(1-'Frota Nacional 2029'!BG$5),0)</f>
        <v>97537</v>
      </c>
      <c r="BH20" s="4">
        <f>ROUND('Vendas de Veículos'!BH21*(1-'Frota Nacional 2029'!BH$5),0)</f>
        <v>118019</v>
      </c>
      <c r="BI20" s="4">
        <f>ROUND('Vendas de Veículos'!BI21*(1-'Frota Nacional 2029'!BI$5),0)</f>
        <v>118299</v>
      </c>
      <c r="BJ20" s="4">
        <f>ROUND('Vendas de Veículos'!BJ21*(1-'Frota Nacional 2029'!BJ$5),0)</f>
        <v>84210</v>
      </c>
      <c r="BK20" s="4">
        <f>ROUND('Vendas de Veículos'!BK21*(1-'Frota Nacional 2029'!BK$5),0)</f>
        <v>89850</v>
      </c>
      <c r="BL20" s="4">
        <f>ROUND('Vendas de Veículos'!BL21*(1-'Frota Nacional 2029'!BL$5),0)</f>
        <v>102230</v>
      </c>
      <c r="BM20" s="4">
        <f>ROUND('Vendas de Veículos'!BM21*(1-'Frota Nacional 2029'!BM$5),0)</f>
        <v>143656</v>
      </c>
      <c r="BN20" s="4">
        <f>ROUND('Vendas de Veículos'!BN21*(1-'Frota Nacional 2029'!BN$5),0)</f>
        <v>170743</v>
      </c>
      <c r="BO20" s="4">
        <f>ROUND('Vendas de Veículos'!BO21*(1-'Frota Nacional 2029'!BO$5),0)</f>
        <v>146309</v>
      </c>
      <c r="BP20" s="4">
        <f>ROUND('Vendas de Veículos'!BP21*(1-'Frota Nacional 2029'!BP$5),0)</f>
        <v>188288</v>
      </c>
      <c r="BQ20" s="4">
        <f>ROUND('Vendas de Veículos'!BQ21*(1-'Frota Nacional 2029'!BQ$5),0)</f>
        <v>173032</v>
      </c>
      <c r="BR20" s="4">
        <f>ROUND('Vendas de Veículos'!BR21*(1-'Frota Nacional 2029'!BR$5),0)</f>
        <v>213868</v>
      </c>
      <c r="BS20" s="4">
        <f>ROUND('Vendas de Veículos'!BS21*(1-'Frota Nacional 2029'!BS$5),0)</f>
        <v>237725</v>
      </c>
      <c r="BT20" s="4">
        <f>ROUND('Vendas de Veículos'!BT21*(1-'Frota Nacional 2029'!BT$5),0)</f>
        <v>264707</v>
      </c>
      <c r="BU20" s="4">
        <f>ROUND('Vendas de Veículos'!BU21*(1-'Frota Nacional 2029'!BU$5),0)</f>
        <v>294526</v>
      </c>
      <c r="BV20" s="4">
        <f>ROUND('Vendas de Veículos'!BV21*(1-'Frota Nacional 2029'!BV$5),0)</f>
        <v>324330</v>
      </c>
      <c r="BW20" s="4">
        <f>ROUND('Vendas de Veículos'!BW21*(1-'Frota Nacional 2029'!BW$5),0)</f>
        <v>357065</v>
      </c>
      <c r="BX20" s="4">
        <f>ROUND('Vendas de Veículos'!BX21*(1-'Frota Nacional 2029'!BX$5),0)</f>
        <v>365727</v>
      </c>
    </row>
    <row r="21" spans="2:76" x14ac:dyDescent="0.35">
      <c r="B21" s="2"/>
      <c r="C21" s="3" t="s">
        <v>31</v>
      </c>
      <c r="D21" s="7">
        <f>EXP(-EXP($G$2+$I$2*($D$1-D4)))</f>
        <v>0.98755275720019031</v>
      </c>
      <c r="E21" s="7">
        <f t="shared" ref="E21:BP21" si="2">EXP(-EXP($G$2+$I$2*($D$1-E4)))</f>
        <v>0.98638855963603023</v>
      </c>
      <c r="F21" s="7">
        <f t="shared" si="2"/>
        <v>0.98511629693965774</v>
      </c>
      <c r="G21" s="7">
        <f t="shared" si="2"/>
        <v>0.98372609981279469</v>
      </c>
      <c r="H21" s="7">
        <f t="shared" si="2"/>
        <v>0.98220722944830852</v>
      </c>
      <c r="I21" s="7">
        <f t="shared" si="2"/>
        <v>0.98054800723244018</v>
      </c>
      <c r="J21" s="7">
        <f t="shared" si="2"/>
        <v>0.97873574004136021</v>
      </c>
      <c r="K21" s="7">
        <f t="shared" si="2"/>
        <v>0.97675664113233551</v>
      </c>
      <c r="L21" s="7">
        <f t="shared" si="2"/>
        <v>0.97459574670515448</v>
      </c>
      <c r="M21" s="7">
        <f t="shared" si="2"/>
        <v>0.97223682830482283</v>
      </c>
      <c r="N21" s="7">
        <f t="shared" si="2"/>
        <v>0.96966230135574383</v>
      </c>
      <c r="O21" s="7">
        <f t="shared" si="2"/>
        <v>0.96685313026505637</v>
      </c>
      <c r="P21" s="7">
        <f t="shared" si="2"/>
        <v>0.96378873071358573</v>
      </c>
      <c r="Q21" s="7">
        <f t="shared" si="2"/>
        <v>0.96044686997268258</v>
      </c>
      <c r="R21" s="7">
        <f t="shared" si="2"/>
        <v>0.95680356635050889</v>
      </c>
      <c r="S21" s="7">
        <f t="shared" si="2"/>
        <v>0.9528329891891979</v>
      </c>
      <c r="T21" s="7">
        <f t="shared" si="2"/>
        <v>0.94850736121254353</v>
      </c>
      <c r="U21" s="7">
        <f t="shared" si="2"/>
        <v>0.94379686547081298</v>
      </c>
      <c r="V21" s="7">
        <f t="shared" si="2"/>
        <v>0.93866955965368715</v>
      </c>
      <c r="W21" s="7">
        <f t="shared" si="2"/>
        <v>0.93309130115310734</v>
      </c>
      <c r="X21" s="7">
        <f t="shared" si="2"/>
        <v>0.92702568696359899</v>
      </c>
      <c r="Y21" s="7">
        <f t="shared" si="2"/>
        <v>0.92043401331625596</v>
      </c>
      <c r="Z21" s="7">
        <f t="shared" si="2"/>
        <v>0.9132752608601854</v>
      </c>
      <c r="AA21" s="7">
        <f t="shared" si="2"/>
        <v>0.90550611223529465</v>
      </c>
      <c r="AB21" s="7">
        <f t="shared" si="2"/>
        <v>0.89708101002212504</v>
      </c>
      <c r="AC21" s="7">
        <f t="shared" si="2"/>
        <v>0.88795226430124696</v>
      </c>
      <c r="AD21" s="7">
        <f t="shared" si="2"/>
        <v>0.87807022039130778</v>
      </c>
      <c r="AE21" s="7">
        <f t="shared" si="2"/>
        <v>0.8673834987344663</v>
      </c>
      <c r="AF21" s="7">
        <f t="shared" si="2"/>
        <v>0.85583932031884391</v>
      </c>
      <c r="AG21" s="7">
        <f t="shared" si="2"/>
        <v>0.84338393240830922</v>
      </c>
      <c r="AH21" s="7">
        <f t="shared" si="2"/>
        <v>0.82996315060425219</v>
      </c>
      <c r="AI21" s="7">
        <f t="shared" si="2"/>
        <v>0.81552303427518247</v>
      </c>
      <c r="AJ21" s="7">
        <f t="shared" si="2"/>
        <v>0.80001071300435356</v>
      </c>
      <c r="AK21" s="7">
        <f t="shared" si="2"/>
        <v>0.78337538172608712</v>
      </c>
      <c r="AL21" s="7">
        <f t="shared" si="2"/>
        <v>0.76556948140173364</v>
      </c>
      <c r="AM21" s="7">
        <f t="shared" si="2"/>
        <v>0.74655008012617419</v>
      </c>
      <c r="AN21" s="7">
        <f t="shared" si="2"/>
        <v>0.72628046610004759</v>
      </c>
      <c r="AO21" s="7">
        <f t="shared" si="2"/>
        <v>0.70473195854407911</v>
      </c>
      <c r="AP21" s="7">
        <f t="shared" si="2"/>
        <v>0.68188593492135419</v>
      </c>
      <c r="AQ21" s="7">
        <f t="shared" si="2"/>
        <v>0.65773606230289328</v>
      </c>
      <c r="AR21" s="7">
        <f t="shared" si="2"/>
        <v>0.6322907069100786</v>
      </c>
      <c r="AS21" s="7">
        <f t="shared" si="2"/>
        <v>0.60557547841581527</v>
      </c>
      <c r="AT21" s="7">
        <f t="shared" si="2"/>
        <v>0.57763584425891545</v>
      </c>
      <c r="AU21" s="7">
        <f t="shared" si="2"/>
        <v>0.54853972405774021</v>
      </c>
      <c r="AV21" s="7">
        <f t="shared" si="2"/>
        <v>0.51837994563239431</v>
      </c>
      <c r="AW21" s="7">
        <f t="shared" si="2"/>
        <v>0.48727641315583248</v>
      </c>
      <c r="AX21" s="7">
        <f t="shared" si="2"/>
        <v>0.45537780629663638</v>
      </c>
      <c r="AY21" s="7">
        <f t="shared" si="2"/>
        <v>0.42286259956536282</v>
      </c>
      <c r="AZ21" s="7">
        <f t="shared" si="2"/>
        <v>0.38993916719182814</v>
      </c>
      <c r="BA21" s="7">
        <f t="shared" si="2"/>
        <v>0.35684472565735781</v>
      </c>
      <c r="BB21" s="7">
        <f t="shared" si="2"/>
        <v>0.32384286947595758</v>
      </c>
      <c r="BC21" s="7">
        <f t="shared" si="2"/>
        <v>0.29121948271878961</v>
      </c>
      <c r="BD21" s="7">
        <f t="shared" si="2"/>
        <v>0.2592768659908275</v>
      </c>
      <c r="BE21" s="7">
        <f t="shared" si="2"/>
        <v>0.22832601205777195</v>
      </c>
      <c r="BF21" s="7">
        <f t="shared" si="2"/>
        <v>0.19867709662098684</v>
      </c>
      <c r="BG21" s="7">
        <f t="shared" si="2"/>
        <v>0.17062842304640172</v>
      </c>
      <c r="BH21" s="7">
        <f t="shared" si="2"/>
        <v>0.14445426389005228</v>
      </c>
      <c r="BI21" s="7">
        <f t="shared" si="2"/>
        <v>0.12039226207982952</v>
      </c>
      <c r="BJ21" s="7">
        <f t="shared" si="2"/>
        <v>9.863126515831637E-2</v>
      </c>
      <c r="BK21" s="7">
        <f t="shared" si="2"/>
        <v>7.9300632239492283E-2</v>
      </c>
      <c r="BL21" s="7">
        <f t="shared" si="2"/>
        <v>6.2462133867604783E-2</v>
      </c>
      <c r="BM21" s="7">
        <f t="shared" si="2"/>
        <v>4.8105517744068356E-2</v>
      </c>
      <c r="BN21" s="7">
        <f t="shared" si="2"/>
        <v>3.6148604913135492E-2</v>
      </c>
      <c r="BO21" s="7">
        <f t="shared" si="2"/>
        <v>2.6442398434797329E-2</v>
      </c>
      <c r="BP21" s="7">
        <f t="shared" si="2"/>
        <v>1.878114895248734E-2</v>
      </c>
      <c r="BQ21" s="7">
        <f t="shared" ref="BQ21:BX21" si="3">EXP(-EXP($G$2+$I$2*($D$1-BQ4)))</f>
        <v>1.2916688247698281E-2</v>
      </c>
      <c r="BR21" s="7">
        <f t="shared" si="3"/>
        <v>8.5757121043602402E-3</v>
      </c>
      <c r="BS21" s="7">
        <f t="shared" si="3"/>
        <v>5.4781938203353102E-3</v>
      </c>
      <c r="BT21" s="7">
        <f t="shared" si="3"/>
        <v>3.3548660908216564E-3</v>
      </c>
      <c r="BU21" s="7">
        <f t="shared" si="3"/>
        <v>1.9618121657663879E-3</v>
      </c>
      <c r="BV21" s="7">
        <f t="shared" si="3"/>
        <v>1.0906750426032791E-3</v>
      </c>
      <c r="BW21" s="7">
        <f t="shared" si="3"/>
        <v>5.7374968401893516E-4</v>
      </c>
      <c r="BX21" s="7">
        <f t="shared" si="3"/>
        <v>2.841040787212921E-4</v>
      </c>
    </row>
    <row r="22" spans="2:76" x14ac:dyDescent="0.35">
      <c r="B22" s="14" t="s">
        <v>20</v>
      </c>
      <c r="C22" s="14" t="s">
        <v>10</v>
      </c>
      <c r="D22" s="5">
        <f>ROUND('Vendas de Veículos'!D23*(1-'Frota Nacional 2029'!D$21),0)</f>
        <v>124</v>
      </c>
      <c r="E22" s="5">
        <f>ROUND('Vendas de Veículos'!E23*(1-'Frota Nacional 2029'!E$21),0)</f>
        <v>219</v>
      </c>
      <c r="F22" s="5">
        <f>ROUND('Vendas de Veículos'!F23*(1-'Frota Nacional 2029'!F$21),0)</f>
        <v>404</v>
      </c>
      <c r="G22" s="5">
        <f>ROUND('Vendas de Veículos'!G23*(1-'Frota Nacional 2029'!G$21),0)</f>
        <v>461</v>
      </c>
      <c r="H22" s="5">
        <f>ROUND('Vendas de Veículos'!H23*(1-'Frota Nacional 2029'!H$21),0)</f>
        <v>366</v>
      </c>
      <c r="I22" s="5">
        <f>ROUND('Vendas de Veículos'!I23*(1-'Frota Nacional 2029'!I$21),0)</f>
        <v>560</v>
      </c>
      <c r="J22" s="5">
        <f>ROUND('Vendas de Veículos'!J23*(1-'Frota Nacional 2029'!J$21),0)</f>
        <v>331</v>
      </c>
      <c r="K22" s="5">
        <f>ROUND('Vendas de Veículos'!K23*(1-'Frota Nacional 2029'!K$21),0)</f>
        <v>365</v>
      </c>
      <c r="L22" s="5">
        <f>ROUND('Vendas de Veículos'!L23*(1-'Frota Nacional 2029'!L$21),0)</f>
        <v>399</v>
      </c>
      <c r="M22" s="5">
        <f>ROUND('Vendas de Veículos'!M23*(1-'Frota Nacional 2029'!M$21),0)</f>
        <v>561</v>
      </c>
      <c r="N22" s="5">
        <f>ROUND('Vendas de Veículos'!N23*(1-'Frota Nacional 2029'!N$21),0)</f>
        <v>534</v>
      </c>
      <c r="O22" s="5">
        <f>ROUND('Vendas de Veículos'!O23*(1-'Frota Nacional 2029'!O$21),0)</f>
        <v>8</v>
      </c>
      <c r="P22" s="5">
        <f>ROUND('Vendas de Veículos'!P23*(1-'Frota Nacional 2029'!P$21),0)</f>
        <v>817</v>
      </c>
      <c r="Q22" s="5">
        <f>ROUND('Vendas de Veículos'!Q23*(1-'Frota Nacional 2029'!Q$21),0)</f>
        <v>675</v>
      </c>
      <c r="R22" s="5">
        <f>ROUND('Vendas de Veículos'!R23*(1-'Frota Nacional 2029'!R$21),0)</f>
        <v>686</v>
      </c>
      <c r="S22" s="5">
        <f>ROUND('Vendas de Veículos'!S23*(1-'Frota Nacional 2029'!S$21),0)</f>
        <v>939</v>
      </c>
      <c r="T22" s="5">
        <f>ROUND('Vendas de Veículos'!T23*(1-'Frota Nacional 2029'!T$21),0)</f>
        <v>1333</v>
      </c>
      <c r="U22" s="5">
        <f>ROUND('Vendas de Veículos'!U23*(1-'Frota Nacional 2029'!U$21),0)</f>
        <v>1652</v>
      </c>
      <c r="V22" s="5">
        <f>ROUND('Vendas de Veículos'!V23*(1-'Frota Nacional 2029'!V$21),0)</f>
        <v>100</v>
      </c>
      <c r="W22" s="5">
        <f>ROUND('Vendas de Veículos'!W23*(1-'Frota Nacional 2029'!W$21),0)</f>
        <v>549</v>
      </c>
      <c r="X22" s="5">
        <f>ROUND('Vendas de Veículos'!X23*(1-'Frota Nacional 2029'!X$21),0)</f>
        <v>137</v>
      </c>
      <c r="Y22" s="5">
        <f>ROUND('Vendas de Veículos'!Y23*(1-'Frota Nacional 2029'!Y$21),0)</f>
        <v>41</v>
      </c>
      <c r="Z22" s="5">
        <f>ROUND('Vendas de Veículos'!Z23*(1-'Frota Nacional 2029'!Z$21),0)</f>
        <v>102</v>
      </c>
      <c r="AA22" s="5">
        <f>ROUND('Vendas de Veículos'!AA23*(1-'Frota Nacional 2029'!AA$21),0)</f>
        <v>55</v>
      </c>
      <c r="AB22" s="5">
        <f>ROUND('Vendas de Veículos'!AB23*(1-'Frota Nacional 2029'!AB$21),0)</f>
        <v>6</v>
      </c>
      <c r="AC22" s="5">
        <f>ROUND('Vendas de Veículos'!AC23*(1-'Frota Nacional 2029'!AC$21),0)</f>
        <v>14</v>
      </c>
      <c r="AD22" s="5">
        <f>ROUND('Vendas de Veículos'!AD23*(1-'Frota Nacional 2029'!AD$21),0)</f>
        <v>25</v>
      </c>
      <c r="AE22" s="5">
        <f>ROUND('Vendas de Veículos'!AE23*(1-'Frota Nacional 2029'!AE$21),0)</f>
        <v>11</v>
      </c>
      <c r="AF22" s="5">
        <f>ROUND('Vendas de Veículos'!AF23*(1-'Frota Nacional 2029'!AF$21),0)</f>
        <v>3</v>
      </c>
      <c r="AG22" s="5">
        <f>ROUND('Vendas de Veículos'!AG23*(1-'Frota Nacional 2029'!AG$21),0)</f>
        <v>16</v>
      </c>
      <c r="AH22" s="5">
        <f>ROUND('Vendas de Veículos'!AH23*(1-'Frota Nacional 2029'!AH$21),0)</f>
        <v>9</v>
      </c>
      <c r="AI22" s="5">
        <f>ROUND('Vendas de Veículos'!AI23*(1-'Frota Nacional 2029'!AI$21),0)</f>
        <v>3</v>
      </c>
      <c r="AJ22" s="5">
        <f>ROUND('Vendas de Veículos'!AJ23*(1-'Frota Nacional 2029'!AJ$21),0)</f>
        <v>12</v>
      </c>
      <c r="AK22" s="5">
        <f>ROUND('Vendas de Veículos'!AK23*(1-'Frota Nacional 2029'!AK$21),0)</f>
        <v>26</v>
      </c>
      <c r="AL22" s="5">
        <f>ROUND('Vendas de Veículos'!AL23*(1-'Frota Nacional 2029'!AL$21),0)</f>
        <v>29</v>
      </c>
      <c r="AM22" s="5">
        <f>ROUND('Vendas de Veículos'!AM23*(1-'Frota Nacional 2029'!AM$21),0)</f>
        <v>15</v>
      </c>
      <c r="AN22" s="5">
        <f>ROUND('Vendas de Veículos'!AN23*(1-'Frota Nacional 2029'!AN$21),0)</f>
        <v>18</v>
      </c>
      <c r="AO22" s="5">
        <f>ROUND('Vendas de Veículos'!AO23*(1-'Frota Nacional 2029'!AO$21),0)</f>
        <v>6</v>
      </c>
      <c r="AP22" s="5">
        <f>ROUND('Vendas de Veículos'!AP23*(1-'Frota Nacional 2029'!AP$21),0)</f>
        <v>3</v>
      </c>
      <c r="AQ22" s="5">
        <f>ROUND('Vendas de Veículos'!AQ23*(1-'Frota Nacional 2029'!AQ$21),0)</f>
        <v>0</v>
      </c>
      <c r="AR22" s="5">
        <f>ROUND('Vendas de Veículos'!AR23*(1-'Frota Nacional 2029'!AR$21),0)</f>
        <v>0</v>
      </c>
      <c r="AS22" s="5">
        <f>ROUND('Vendas de Veículos'!AS23*(1-'Frota Nacional 2029'!AS$21),0)</f>
        <v>0</v>
      </c>
      <c r="AT22" s="5">
        <f>ROUND('Vendas de Veículos'!AT23*(1-'Frota Nacional 2029'!AT$21),0)</f>
        <v>0</v>
      </c>
      <c r="AU22" s="5">
        <f>ROUND('Vendas de Veículos'!AU23*(1-'Frota Nacional 2029'!AU$21),0)</f>
        <v>53</v>
      </c>
      <c r="AV22" s="5">
        <f>ROUND('Vendas de Veículos'!AV23*(1-'Frota Nacional 2029'!AV$21),0)</f>
        <v>0</v>
      </c>
      <c r="AW22" s="5">
        <f>ROUND('Vendas de Veículos'!AW23*(1-'Frota Nacional 2029'!AW$21),0)</f>
        <v>0</v>
      </c>
      <c r="AX22" s="5">
        <f>ROUND('Vendas de Veículos'!AX23*(1-'Frota Nacional 2029'!AX$21),0)</f>
        <v>0</v>
      </c>
      <c r="AY22" s="5">
        <f>ROUND('Vendas de Veículos'!AY23*(1-'Frota Nacional 2029'!AY$21),0)</f>
        <v>0</v>
      </c>
      <c r="AZ22" s="5">
        <f>ROUND('Vendas de Veículos'!AZ23*(1-'Frota Nacional 2029'!AZ$21),0)</f>
        <v>0</v>
      </c>
      <c r="BA22" s="5">
        <f>ROUND('Vendas de Veículos'!BA23*(1-'Frota Nacional 2029'!BA$21),0)</f>
        <v>0</v>
      </c>
      <c r="BB22" s="5">
        <f>ROUND('Vendas de Veículos'!BB23*(1-'Frota Nacional 2029'!BB$21),0)</f>
        <v>0</v>
      </c>
      <c r="BC22" s="5">
        <f>ROUND('Vendas de Veículos'!BC23*(1-'Frota Nacional 2029'!BC$21),0)</f>
        <v>0</v>
      </c>
      <c r="BD22" s="5">
        <f>ROUND('Vendas de Veículos'!BD23*(1-'Frota Nacional 2029'!BD$21),0)</f>
        <v>0</v>
      </c>
      <c r="BE22" s="5">
        <f>ROUND('Vendas de Veículos'!BE23*(1-'Frota Nacional 2029'!BE$21),0)</f>
        <v>0</v>
      </c>
      <c r="BF22" s="5">
        <f>ROUND('Vendas de Veículos'!BF23*(1-'Frota Nacional 2029'!BF$21),0)</f>
        <v>0</v>
      </c>
      <c r="BG22" s="5">
        <f>ROUND('Vendas de Veículos'!BG23*(1-'Frota Nacional 2029'!BG$21),0)</f>
        <v>0</v>
      </c>
      <c r="BH22" s="5">
        <f>ROUND('Vendas de Veículos'!BH23*(1-'Frota Nacional 2029'!BH$21),0)</f>
        <v>0</v>
      </c>
      <c r="BI22" s="5">
        <f>ROUND('Vendas de Veículos'!BI23*(1-'Frota Nacional 2029'!BI$21),0)</f>
        <v>0</v>
      </c>
      <c r="BJ22" s="5">
        <f>ROUND('Vendas de Veículos'!BJ23*(1-'Frota Nacional 2029'!BJ$21),0)</f>
        <v>0</v>
      </c>
      <c r="BK22" s="5">
        <f>ROUND('Vendas de Veículos'!BK23*(1-'Frota Nacional 2029'!BK$21),0)</f>
        <v>0</v>
      </c>
      <c r="BL22" s="5">
        <f>ROUND('Vendas de Veículos'!BL23*(1-'Frota Nacional 2029'!BL$21),0)</f>
        <v>2</v>
      </c>
      <c r="BM22" s="5">
        <f>ROUND('Vendas de Veículos'!BM23*(1-'Frota Nacional 2029'!BM$21),0)</f>
        <v>11</v>
      </c>
      <c r="BN22" s="5">
        <f>ROUND('Vendas de Veículos'!BN23*(1-'Frota Nacional 2029'!BN$21),0)</f>
        <v>16</v>
      </c>
      <c r="BO22" s="5">
        <f>ROUND('Vendas de Veículos'!BO23*(1-'Frota Nacional 2029'!BO$21),0)</f>
        <v>8</v>
      </c>
      <c r="BP22" s="5">
        <f>ROUND('Vendas de Veículos'!BP23*(1-'Frota Nacional 2029'!BP$21),0)</f>
        <v>9</v>
      </c>
      <c r="BQ22" s="5">
        <f>ROUND('Vendas de Veículos'!BQ23*(1-'Frota Nacional 2029'!BQ$21),0)</f>
        <v>34</v>
      </c>
      <c r="BR22" s="5">
        <f>ROUND('Vendas de Veículos'!BR23*(1-'Frota Nacional 2029'!BR$21),0)</f>
        <v>10</v>
      </c>
      <c r="BS22" s="5">
        <f>ROUND('Vendas de Veículos'!BS23*(1-'Frota Nacional 2029'!BS$21),0)</f>
        <v>11</v>
      </c>
      <c r="BT22" s="5">
        <f>ROUND('Vendas de Veículos'!BT23*(1-'Frota Nacional 2029'!BT$21),0)</f>
        <v>12</v>
      </c>
      <c r="BU22" s="5">
        <f>ROUND('Vendas de Veículos'!BU23*(1-'Frota Nacional 2029'!BU$21),0)</f>
        <v>14</v>
      </c>
      <c r="BV22" s="5">
        <f>ROUND('Vendas de Veículos'!BV23*(1-'Frota Nacional 2029'!BV$21),0)</f>
        <v>15</v>
      </c>
      <c r="BW22" s="5">
        <f>ROUND('Vendas de Veículos'!BW23*(1-'Frota Nacional 2029'!BW$21),0)</f>
        <v>16</v>
      </c>
      <c r="BX22" s="5">
        <f>ROUND('Vendas de Veículos'!BX23*(1-'Frota Nacional 2029'!BX$21),0)</f>
        <v>16</v>
      </c>
    </row>
    <row r="23" spans="2:76" x14ac:dyDescent="0.35">
      <c r="B23" s="14" t="s">
        <v>20</v>
      </c>
      <c r="C23" s="14" t="s">
        <v>12</v>
      </c>
      <c r="D23" s="5">
        <f>ROUND('Vendas de Veículos'!D24*(1-'Frota Nacional 2029'!D$21),0)</f>
        <v>0</v>
      </c>
      <c r="E23" s="5">
        <f>ROUND('Vendas de Veículos'!E24*(1-'Frota Nacional 2029'!E$21),0)</f>
        <v>0</v>
      </c>
      <c r="F23" s="5">
        <f>ROUND('Vendas de Veículos'!F24*(1-'Frota Nacional 2029'!F$21),0)</f>
        <v>0</v>
      </c>
      <c r="G23" s="5">
        <f>ROUND('Vendas de Veículos'!G24*(1-'Frota Nacional 2029'!G$21),0)</f>
        <v>0</v>
      </c>
      <c r="H23" s="5">
        <f>ROUND('Vendas de Veículos'!H24*(1-'Frota Nacional 2029'!H$21),0)</f>
        <v>0</v>
      </c>
      <c r="I23" s="5">
        <f>ROUND('Vendas de Veículos'!I24*(1-'Frota Nacional 2029'!I$21),0)</f>
        <v>0</v>
      </c>
      <c r="J23" s="5">
        <f>ROUND('Vendas de Veículos'!J24*(1-'Frota Nacional 2029'!J$21),0)</f>
        <v>0</v>
      </c>
      <c r="K23" s="5">
        <f>ROUND('Vendas de Veículos'!K24*(1-'Frota Nacional 2029'!K$21),0)</f>
        <v>0</v>
      </c>
      <c r="L23" s="5">
        <f>ROUND('Vendas de Veículos'!L24*(1-'Frota Nacional 2029'!L$21),0)</f>
        <v>0</v>
      </c>
      <c r="M23" s="5">
        <f>ROUND('Vendas de Veículos'!M24*(1-'Frota Nacional 2029'!M$21),0)</f>
        <v>0</v>
      </c>
      <c r="N23" s="5">
        <f>ROUND('Vendas de Veículos'!N24*(1-'Frota Nacional 2029'!N$21),0)</f>
        <v>0</v>
      </c>
      <c r="O23" s="5">
        <f>ROUND('Vendas de Veículos'!O24*(1-'Frota Nacional 2029'!O$21),0)</f>
        <v>0</v>
      </c>
      <c r="P23" s="5">
        <f>ROUND('Vendas de Veículos'!P24*(1-'Frota Nacional 2029'!P$21),0)</f>
        <v>0</v>
      </c>
      <c r="Q23" s="5">
        <f>ROUND('Vendas de Veículos'!Q24*(1-'Frota Nacional 2029'!Q$21),0)</f>
        <v>0</v>
      </c>
      <c r="R23" s="5">
        <f>ROUND('Vendas de Veículos'!R24*(1-'Frota Nacional 2029'!R$21),0)</f>
        <v>0</v>
      </c>
      <c r="S23" s="5">
        <f>ROUND('Vendas de Veículos'!S24*(1-'Frota Nacional 2029'!S$21),0)</f>
        <v>0</v>
      </c>
      <c r="T23" s="5">
        <f>ROUND('Vendas de Veículos'!T24*(1-'Frota Nacional 2029'!T$21),0)</f>
        <v>0</v>
      </c>
      <c r="U23" s="5">
        <f>ROUND('Vendas de Veículos'!U24*(1-'Frota Nacional 2029'!U$21),0)</f>
        <v>0</v>
      </c>
      <c r="V23" s="5">
        <f>ROUND('Vendas de Veículos'!V24*(1-'Frota Nacional 2029'!V$21),0)</f>
        <v>0</v>
      </c>
      <c r="W23" s="5">
        <f>ROUND('Vendas de Veículos'!W24*(1-'Frota Nacional 2029'!W$21),0)</f>
        <v>0</v>
      </c>
      <c r="X23" s="5">
        <f>ROUND('Vendas de Veículos'!X24*(1-'Frota Nacional 2029'!X$21),0)</f>
        <v>0</v>
      </c>
      <c r="Y23" s="5">
        <f>ROUND('Vendas de Veículos'!Y24*(1-'Frota Nacional 2029'!Y$21),0)</f>
        <v>0</v>
      </c>
      <c r="Z23" s="5">
        <f>ROUND('Vendas de Veículos'!Z24*(1-'Frota Nacional 2029'!Z$21),0)</f>
        <v>1</v>
      </c>
      <c r="AA23" s="5">
        <f>ROUND('Vendas de Veículos'!AA24*(1-'Frota Nacional 2029'!AA$21),0)</f>
        <v>0</v>
      </c>
      <c r="AB23" s="5">
        <f>ROUND('Vendas de Veículos'!AB24*(1-'Frota Nacional 2029'!AB$21),0)</f>
        <v>109</v>
      </c>
      <c r="AC23" s="5">
        <f>ROUND('Vendas de Veículos'!AC24*(1-'Frota Nacional 2029'!AC$21),0)</f>
        <v>103</v>
      </c>
      <c r="AD23" s="5">
        <f>ROUND('Vendas de Veículos'!AD24*(1-'Frota Nacional 2029'!AD$21),0)</f>
        <v>249</v>
      </c>
      <c r="AE23" s="5">
        <f>ROUND('Vendas de Veículos'!AE24*(1-'Frota Nacional 2029'!AE$21),0)</f>
        <v>347</v>
      </c>
      <c r="AF23" s="5">
        <f>ROUND('Vendas de Veículos'!AF24*(1-'Frota Nacional 2029'!AF$21),0)</f>
        <v>273</v>
      </c>
      <c r="AG23" s="5">
        <f>ROUND('Vendas de Veículos'!AG24*(1-'Frota Nacional 2029'!AG$21),0)</f>
        <v>237</v>
      </c>
      <c r="AH23" s="5">
        <f>ROUND('Vendas de Veículos'!AH24*(1-'Frota Nacional 2029'!AH$21),0)</f>
        <v>92</v>
      </c>
      <c r="AI23" s="5">
        <f>ROUND('Vendas de Veículos'!AI24*(1-'Frota Nacional 2029'!AI$21),0)</f>
        <v>24</v>
      </c>
      <c r="AJ23" s="5">
        <f>ROUND('Vendas de Veículos'!AJ24*(1-'Frota Nacional 2029'!AJ$21),0)</f>
        <v>10</v>
      </c>
      <c r="AK23" s="5">
        <f>ROUND('Vendas de Veículos'!AK24*(1-'Frota Nacional 2029'!AK$21),0)</f>
        <v>1</v>
      </c>
      <c r="AL23" s="5">
        <f>ROUND('Vendas de Veículos'!AL24*(1-'Frota Nacional 2029'!AL$21),0)</f>
        <v>1</v>
      </c>
      <c r="AM23" s="5">
        <f>ROUND('Vendas de Veículos'!AM24*(1-'Frota Nacional 2029'!AM$21),0)</f>
        <v>2</v>
      </c>
      <c r="AN23" s="5">
        <f>ROUND('Vendas de Veículos'!AN24*(1-'Frota Nacional 2029'!AN$21),0)</f>
        <v>0</v>
      </c>
      <c r="AO23" s="5">
        <f>ROUND('Vendas de Veículos'!AO24*(1-'Frota Nacional 2029'!AO$21),0)</f>
        <v>0</v>
      </c>
      <c r="AP23" s="5">
        <f>ROUND('Vendas de Veículos'!AP24*(1-'Frota Nacional 2029'!AP$21),0)</f>
        <v>0</v>
      </c>
      <c r="AQ23" s="5">
        <f>ROUND('Vendas de Veículos'!AQ24*(1-'Frota Nacional 2029'!AQ$21),0)</f>
        <v>0</v>
      </c>
      <c r="AR23" s="5">
        <f>ROUND('Vendas de Veículos'!AR24*(1-'Frota Nacional 2029'!AR$21),0)</f>
        <v>0</v>
      </c>
      <c r="AS23" s="5">
        <f>ROUND('Vendas de Veículos'!AS24*(1-'Frota Nacional 2029'!AS$21),0)</f>
        <v>0</v>
      </c>
      <c r="AT23" s="5">
        <f>ROUND('Vendas de Veículos'!AT24*(1-'Frota Nacional 2029'!AT$21),0)</f>
        <v>0</v>
      </c>
      <c r="AU23" s="5">
        <f>ROUND('Vendas de Veículos'!AU24*(1-'Frota Nacional 2029'!AU$21),0)</f>
        <v>0</v>
      </c>
      <c r="AV23" s="5">
        <f>ROUND('Vendas de Veículos'!AV24*(1-'Frota Nacional 2029'!AV$21),0)</f>
        <v>0</v>
      </c>
      <c r="AW23" s="5">
        <f>ROUND('Vendas de Veículos'!AW24*(1-'Frota Nacional 2029'!AW$21),0)</f>
        <v>0</v>
      </c>
      <c r="AX23" s="5">
        <f>ROUND('Vendas de Veículos'!AX24*(1-'Frota Nacional 2029'!AX$21),0)</f>
        <v>0</v>
      </c>
      <c r="AY23" s="5">
        <f>ROUND('Vendas de Veículos'!AY24*(1-'Frota Nacional 2029'!AY$21),0)</f>
        <v>0</v>
      </c>
      <c r="AZ23" s="5">
        <f>ROUND('Vendas de Veículos'!AZ24*(1-'Frota Nacional 2029'!AZ$21),0)</f>
        <v>0</v>
      </c>
      <c r="BA23" s="5">
        <f>ROUND('Vendas de Veículos'!BA24*(1-'Frota Nacional 2029'!BA$21),0)</f>
        <v>0</v>
      </c>
      <c r="BB23" s="5">
        <f>ROUND('Vendas de Veículos'!BB24*(1-'Frota Nacional 2029'!BB$21),0)</f>
        <v>0</v>
      </c>
      <c r="BC23" s="5">
        <f>ROUND('Vendas de Veículos'!BC24*(1-'Frota Nacional 2029'!BC$21),0)</f>
        <v>0</v>
      </c>
      <c r="BD23" s="5">
        <f>ROUND('Vendas de Veículos'!BD24*(1-'Frota Nacional 2029'!BD$21),0)</f>
        <v>0</v>
      </c>
      <c r="BE23" s="5">
        <f>ROUND('Vendas de Veículos'!BE24*(1-'Frota Nacional 2029'!BE$21),0)</f>
        <v>0</v>
      </c>
      <c r="BF23" s="5">
        <f>ROUND('Vendas de Veículos'!BF24*(1-'Frota Nacional 2029'!BF$21),0)</f>
        <v>0</v>
      </c>
      <c r="BG23" s="5">
        <f>ROUND('Vendas de Veículos'!BG24*(1-'Frota Nacional 2029'!BG$21),0)</f>
        <v>0</v>
      </c>
      <c r="BH23" s="5">
        <f>ROUND('Vendas de Veículos'!BH24*(1-'Frota Nacional 2029'!BH$21),0)</f>
        <v>0</v>
      </c>
      <c r="BI23" s="5">
        <f>ROUND('Vendas de Veículos'!BI24*(1-'Frota Nacional 2029'!BI$21),0)</f>
        <v>0</v>
      </c>
      <c r="BJ23" s="5">
        <f>ROUND('Vendas de Veículos'!BJ24*(1-'Frota Nacional 2029'!BJ$21),0)</f>
        <v>0</v>
      </c>
      <c r="BK23" s="5">
        <f>ROUND('Vendas de Veículos'!BK24*(1-'Frota Nacional 2029'!BK$21),0)</f>
        <v>0</v>
      </c>
      <c r="BL23" s="5">
        <f>ROUND('Vendas de Veículos'!BL24*(1-'Frota Nacional 2029'!BL$21),0)</f>
        <v>0</v>
      </c>
      <c r="BM23" s="5">
        <f>ROUND('Vendas de Veículos'!BM24*(1-'Frota Nacional 2029'!BM$21),0)</f>
        <v>0</v>
      </c>
      <c r="BN23" s="5">
        <f>ROUND('Vendas de Veículos'!BN24*(1-'Frota Nacional 2029'!BN$21),0)</f>
        <v>2</v>
      </c>
      <c r="BO23" s="5">
        <f>ROUND('Vendas de Veículos'!BO24*(1-'Frota Nacional 2029'!BO$21),0)</f>
        <v>0</v>
      </c>
      <c r="BP23" s="5">
        <f>ROUND('Vendas de Veículos'!BP24*(1-'Frota Nacional 2029'!BP$21),0)</f>
        <v>0</v>
      </c>
      <c r="BQ23" s="5">
        <f>ROUND('Vendas de Veículos'!BQ24*(1-'Frota Nacional 2029'!BQ$21),0)</f>
        <v>1</v>
      </c>
      <c r="BR23" s="5">
        <f>ROUND('Vendas de Veículos'!BR24*(1-'Frota Nacional 2029'!BR$21),0)</f>
        <v>0</v>
      </c>
      <c r="BS23" s="5">
        <f>ROUND('Vendas de Veículos'!BS24*(1-'Frota Nacional 2029'!BS$21),0)</f>
        <v>0</v>
      </c>
      <c r="BT23" s="5">
        <f>ROUND('Vendas de Veículos'!BT24*(1-'Frota Nacional 2029'!BT$21),0)</f>
        <v>0</v>
      </c>
      <c r="BU23" s="5">
        <f>ROUND('Vendas de Veículos'!BU24*(1-'Frota Nacional 2029'!BU$21),0)</f>
        <v>0</v>
      </c>
      <c r="BV23" s="5">
        <f>ROUND('Vendas de Veículos'!BV24*(1-'Frota Nacional 2029'!BV$21),0)</f>
        <v>1</v>
      </c>
      <c r="BW23" s="5">
        <f>ROUND('Vendas de Veículos'!BW24*(1-'Frota Nacional 2029'!BW$21),0)</f>
        <v>1</v>
      </c>
      <c r="BX23" s="5">
        <f>ROUND('Vendas de Veículos'!BX24*(1-'Frota Nacional 2029'!BX$21),0)</f>
        <v>1</v>
      </c>
    </row>
    <row r="24" spans="2:76" x14ac:dyDescent="0.35">
      <c r="B24" s="14" t="s">
        <v>20</v>
      </c>
      <c r="C24" s="14" t="s">
        <v>14</v>
      </c>
      <c r="D24" s="5">
        <f>ROUND('Vendas de Veículos'!D25*(1-'Frota Nacional 2029'!D$21),0)</f>
        <v>0</v>
      </c>
      <c r="E24" s="5">
        <f>ROUND('Vendas de Veículos'!E25*(1-'Frota Nacional 2029'!E$21),0)</f>
        <v>0</v>
      </c>
      <c r="F24" s="5">
        <f>ROUND('Vendas de Veículos'!F25*(1-'Frota Nacional 2029'!F$21),0)</f>
        <v>0</v>
      </c>
      <c r="G24" s="5">
        <f>ROUND('Vendas de Veículos'!G25*(1-'Frota Nacional 2029'!G$21),0)</f>
        <v>0</v>
      </c>
      <c r="H24" s="5">
        <f>ROUND('Vendas de Veículos'!H25*(1-'Frota Nacional 2029'!H$21),0)</f>
        <v>0</v>
      </c>
      <c r="I24" s="5">
        <f>ROUND('Vendas de Veículos'!I25*(1-'Frota Nacional 2029'!I$21),0)</f>
        <v>0</v>
      </c>
      <c r="J24" s="5">
        <f>ROUND('Vendas de Veículos'!J25*(1-'Frota Nacional 2029'!J$21),0)</f>
        <v>0</v>
      </c>
      <c r="K24" s="5">
        <f>ROUND('Vendas de Veículos'!K25*(1-'Frota Nacional 2029'!K$21),0)</f>
        <v>0</v>
      </c>
      <c r="L24" s="5">
        <f>ROUND('Vendas de Veículos'!L25*(1-'Frota Nacional 2029'!L$21),0)</f>
        <v>0</v>
      </c>
      <c r="M24" s="5">
        <f>ROUND('Vendas de Veículos'!M25*(1-'Frota Nacional 2029'!M$21),0)</f>
        <v>0</v>
      </c>
      <c r="N24" s="5">
        <f>ROUND('Vendas de Veículos'!N25*(1-'Frota Nacional 2029'!N$21),0)</f>
        <v>0</v>
      </c>
      <c r="O24" s="5">
        <f>ROUND('Vendas de Veículos'!O25*(1-'Frota Nacional 2029'!O$21),0)</f>
        <v>0</v>
      </c>
      <c r="P24" s="5">
        <f>ROUND('Vendas de Veículos'!P25*(1-'Frota Nacional 2029'!P$21),0)</f>
        <v>0</v>
      </c>
      <c r="Q24" s="5">
        <f>ROUND('Vendas de Veículos'!Q25*(1-'Frota Nacional 2029'!Q$21),0)</f>
        <v>0</v>
      </c>
      <c r="R24" s="5">
        <f>ROUND('Vendas de Veículos'!R25*(1-'Frota Nacional 2029'!R$21),0)</f>
        <v>0</v>
      </c>
      <c r="S24" s="5">
        <f>ROUND('Vendas de Veículos'!S25*(1-'Frota Nacional 2029'!S$21),0)</f>
        <v>0</v>
      </c>
      <c r="T24" s="5">
        <f>ROUND('Vendas de Veículos'!T25*(1-'Frota Nacional 2029'!T$21),0)</f>
        <v>0</v>
      </c>
      <c r="U24" s="5">
        <f>ROUND('Vendas de Veículos'!U25*(1-'Frota Nacional 2029'!U$21),0)</f>
        <v>0</v>
      </c>
      <c r="V24" s="5">
        <f>ROUND('Vendas de Veículos'!V25*(1-'Frota Nacional 2029'!V$21),0)</f>
        <v>0</v>
      </c>
      <c r="W24" s="5">
        <f>ROUND('Vendas de Veículos'!W25*(1-'Frota Nacional 2029'!W$21),0)</f>
        <v>0</v>
      </c>
      <c r="X24" s="5">
        <f>ROUND('Vendas de Veículos'!X25*(1-'Frota Nacional 2029'!X$21),0)</f>
        <v>0</v>
      </c>
      <c r="Y24" s="5">
        <f>ROUND('Vendas de Veículos'!Y25*(1-'Frota Nacional 2029'!Y$21),0)</f>
        <v>0</v>
      </c>
      <c r="Z24" s="5">
        <f>ROUND('Vendas de Veículos'!Z25*(1-'Frota Nacional 2029'!Z$21),0)</f>
        <v>0</v>
      </c>
      <c r="AA24" s="5">
        <f>ROUND('Vendas de Veículos'!AA25*(1-'Frota Nacional 2029'!AA$21),0)</f>
        <v>0</v>
      </c>
      <c r="AB24" s="5">
        <f>ROUND('Vendas de Veículos'!AB25*(1-'Frota Nacional 2029'!AB$21),0)</f>
        <v>0</v>
      </c>
      <c r="AC24" s="5">
        <f>ROUND('Vendas de Veículos'!AC25*(1-'Frota Nacional 2029'!AC$21),0)</f>
        <v>0</v>
      </c>
      <c r="AD24" s="5">
        <f>ROUND('Vendas de Veículos'!AD25*(1-'Frota Nacional 2029'!AD$21),0)</f>
        <v>0</v>
      </c>
      <c r="AE24" s="5">
        <f>ROUND('Vendas de Veículos'!AE25*(1-'Frota Nacional 2029'!AE$21),0)</f>
        <v>0</v>
      </c>
      <c r="AF24" s="5">
        <f>ROUND('Vendas de Veículos'!AF25*(1-'Frota Nacional 2029'!AF$21),0)</f>
        <v>0</v>
      </c>
      <c r="AG24" s="5">
        <f>ROUND('Vendas de Veículos'!AG25*(1-'Frota Nacional 2029'!AG$21),0)</f>
        <v>0</v>
      </c>
      <c r="AH24" s="5">
        <f>ROUND('Vendas de Veículos'!AH25*(1-'Frota Nacional 2029'!AH$21),0)</f>
        <v>0</v>
      </c>
      <c r="AI24" s="5">
        <f>ROUND('Vendas de Veículos'!AI25*(1-'Frota Nacional 2029'!AI$21),0)</f>
        <v>0</v>
      </c>
      <c r="AJ24" s="5">
        <f>ROUND('Vendas de Veículos'!AJ25*(1-'Frota Nacional 2029'!AJ$21),0)</f>
        <v>0</v>
      </c>
      <c r="AK24" s="5">
        <f>ROUND('Vendas de Veículos'!AK25*(1-'Frota Nacional 2029'!AK$21),0)</f>
        <v>0</v>
      </c>
      <c r="AL24" s="5">
        <f>ROUND('Vendas de Veículos'!AL25*(1-'Frota Nacional 2029'!AL$21),0)</f>
        <v>0</v>
      </c>
      <c r="AM24" s="5">
        <f>ROUND('Vendas de Veículos'!AM25*(1-'Frota Nacional 2029'!AM$21),0)</f>
        <v>0</v>
      </c>
      <c r="AN24" s="5">
        <f>ROUND('Vendas de Veículos'!AN25*(1-'Frota Nacional 2029'!AN$21),0)</f>
        <v>0</v>
      </c>
      <c r="AO24" s="5">
        <f>ROUND('Vendas de Veículos'!AO25*(1-'Frota Nacional 2029'!AO$21),0)</f>
        <v>0</v>
      </c>
      <c r="AP24" s="5">
        <f>ROUND('Vendas de Veículos'!AP25*(1-'Frota Nacional 2029'!AP$21),0)</f>
        <v>0</v>
      </c>
      <c r="AQ24" s="5">
        <f>ROUND('Vendas de Veículos'!AQ25*(1-'Frota Nacional 2029'!AQ$21),0)</f>
        <v>0</v>
      </c>
      <c r="AR24" s="5">
        <f>ROUND('Vendas de Veículos'!AR25*(1-'Frota Nacional 2029'!AR$21),0)</f>
        <v>0</v>
      </c>
      <c r="AS24" s="5">
        <f>ROUND('Vendas de Veículos'!AS25*(1-'Frota Nacional 2029'!AS$21),0)</f>
        <v>0</v>
      </c>
      <c r="AT24" s="5">
        <f>ROUND('Vendas de Veículos'!AT25*(1-'Frota Nacional 2029'!AT$21),0)</f>
        <v>0</v>
      </c>
      <c r="AU24" s="5">
        <f>ROUND('Vendas de Veículos'!AU25*(1-'Frota Nacional 2029'!AU$21),0)</f>
        <v>0</v>
      </c>
      <c r="AV24" s="5">
        <f>ROUND('Vendas de Veículos'!AV25*(1-'Frota Nacional 2029'!AV$21),0)</f>
        <v>0</v>
      </c>
      <c r="AW24" s="5">
        <f>ROUND('Vendas de Veículos'!AW25*(1-'Frota Nacional 2029'!AW$21),0)</f>
        <v>0</v>
      </c>
      <c r="AX24" s="5">
        <f>ROUND('Vendas de Veículos'!AX25*(1-'Frota Nacional 2029'!AX$21),0)</f>
        <v>0</v>
      </c>
      <c r="AY24" s="5">
        <f>ROUND('Vendas de Veículos'!AY25*(1-'Frota Nacional 2029'!AY$21),0)</f>
        <v>0</v>
      </c>
      <c r="AZ24" s="5">
        <f>ROUND('Vendas de Veículos'!AZ25*(1-'Frota Nacional 2029'!AZ$21),0)</f>
        <v>0</v>
      </c>
      <c r="BA24" s="5">
        <f>ROUND('Vendas de Veículos'!BA25*(1-'Frota Nacional 2029'!BA$21),0)</f>
        <v>0</v>
      </c>
      <c r="BB24" s="5">
        <f>ROUND('Vendas de Veículos'!BB25*(1-'Frota Nacional 2029'!BB$21),0)</f>
        <v>0</v>
      </c>
      <c r="BC24" s="5">
        <f>ROUND('Vendas de Veículos'!BC25*(1-'Frota Nacional 2029'!BC$21),0)</f>
        <v>0</v>
      </c>
      <c r="BD24" s="5">
        <f>ROUND('Vendas de Veículos'!BD25*(1-'Frota Nacional 2029'!BD$21),0)</f>
        <v>0</v>
      </c>
      <c r="BE24" s="5">
        <f>ROUND('Vendas de Veículos'!BE25*(1-'Frota Nacional 2029'!BE$21),0)</f>
        <v>0</v>
      </c>
      <c r="BF24" s="5">
        <f>ROUND('Vendas de Veículos'!BF25*(1-'Frota Nacional 2029'!BF$21),0)</f>
        <v>0</v>
      </c>
      <c r="BG24" s="5">
        <f>ROUND('Vendas de Veículos'!BG25*(1-'Frota Nacional 2029'!BG$21),0)</f>
        <v>0</v>
      </c>
      <c r="BH24" s="5">
        <f>ROUND('Vendas de Veículos'!BH25*(1-'Frota Nacional 2029'!BH$21),0)</f>
        <v>1</v>
      </c>
      <c r="BI24" s="5">
        <f>ROUND('Vendas de Veículos'!BI25*(1-'Frota Nacional 2029'!BI$21),0)</f>
        <v>0</v>
      </c>
      <c r="BJ24" s="5">
        <f>ROUND('Vendas de Veículos'!BJ25*(1-'Frota Nacional 2029'!BJ$21),0)</f>
        <v>0</v>
      </c>
      <c r="BK24" s="5">
        <f>ROUND('Vendas de Veículos'!BK25*(1-'Frota Nacional 2029'!BK$21),0)</f>
        <v>1</v>
      </c>
      <c r="BL24" s="5">
        <f>ROUND('Vendas de Veículos'!BL25*(1-'Frota Nacional 2029'!BL$21),0)</f>
        <v>0</v>
      </c>
      <c r="BM24" s="5">
        <f>ROUND('Vendas de Veículos'!BM25*(1-'Frota Nacional 2029'!BM$21),0)</f>
        <v>3</v>
      </c>
      <c r="BN24" s="5">
        <f>ROUND('Vendas de Veículos'!BN25*(1-'Frota Nacional 2029'!BN$21),0)</f>
        <v>28</v>
      </c>
      <c r="BO24" s="5">
        <f>ROUND('Vendas de Veículos'!BO25*(1-'Frota Nacional 2029'!BO$21),0)</f>
        <v>22</v>
      </c>
      <c r="BP24" s="5">
        <f>ROUND('Vendas de Veículos'!BP25*(1-'Frota Nacional 2029'!BP$21),0)</f>
        <v>287</v>
      </c>
      <c r="BQ24" s="5">
        <f>ROUND('Vendas de Veículos'!BQ25*(1-'Frota Nacional 2029'!BQ$21),0)</f>
        <v>705</v>
      </c>
      <c r="BR24" s="5">
        <f>ROUND('Vendas de Veículos'!BR25*(1-'Frota Nacional 2029'!BR$21),0)</f>
        <v>683</v>
      </c>
      <c r="BS24" s="5">
        <f>ROUND('Vendas de Veículos'!BS25*(1-'Frota Nacional 2029'!BS$21),0)</f>
        <v>965</v>
      </c>
      <c r="BT24" s="5">
        <f>ROUND('Vendas de Veículos'!BT25*(1-'Frota Nacional 2029'!BT$21),0)</f>
        <v>1252</v>
      </c>
      <c r="BU24" s="5">
        <f>ROUND('Vendas de Veículos'!BU25*(1-'Frota Nacional 2029'!BU$21),0)</f>
        <v>1542</v>
      </c>
      <c r="BV24" s="5">
        <f>ROUND('Vendas de Veículos'!BV25*(1-'Frota Nacional 2029'!BV$21),0)</f>
        <v>1978</v>
      </c>
      <c r="BW24" s="5">
        <f>ROUND('Vendas de Veículos'!BW25*(1-'Frota Nacional 2029'!BW$21),0)</f>
        <v>2424</v>
      </c>
      <c r="BX24" s="5">
        <f>ROUND('Vendas de Veículos'!BX25*(1-'Frota Nacional 2029'!BX$21),0)</f>
        <v>2873</v>
      </c>
    </row>
    <row r="25" spans="2:76" x14ac:dyDescent="0.35">
      <c r="B25" s="14" t="s">
        <v>20</v>
      </c>
      <c r="C25" s="14" t="s">
        <v>21</v>
      </c>
      <c r="D25" s="5">
        <f>ROUND('Vendas de Veículos'!D26*(1-'Frota Nacional 2029'!D$21),0)</f>
        <v>0</v>
      </c>
      <c r="E25" s="5">
        <f>ROUND('Vendas de Veículos'!E26*(1-'Frota Nacional 2029'!E$21),0)</f>
        <v>0</v>
      </c>
      <c r="F25" s="5">
        <f>ROUND('Vendas de Veículos'!F26*(1-'Frota Nacional 2029'!F$21),0)</f>
        <v>0</v>
      </c>
      <c r="G25" s="5">
        <f>ROUND('Vendas de Veículos'!G26*(1-'Frota Nacional 2029'!G$21),0)</f>
        <v>0</v>
      </c>
      <c r="H25" s="5">
        <f>ROUND('Vendas de Veículos'!H26*(1-'Frota Nacional 2029'!H$21),0)</f>
        <v>0</v>
      </c>
      <c r="I25" s="5">
        <f>ROUND('Vendas de Veículos'!I26*(1-'Frota Nacional 2029'!I$21),0)</f>
        <v>0</v>
      </c>
      <c r="J25" s="5">
        <f>ROUND('Vendas de Veículos'!J26*(1-'Frota Nacional 2029'!J$21),0)</f>
        <v>0</v>
      </c>
      <c r="K25" s="5">
        <f>ROUND('Vendas de Veículos'!K26*(1-'Frota Nacional 2029'!K$21),0)</f>
        <v>0</v>
      </c>
      <c r="L25" s="5">
        <f>ROUND('Vendas de Veículos'!L26*(1-'Frota Nacional 2029'!L$21),0)</f>
        <v>0</v>
      </c>
      <c r="M25" s="5">
        <f>ROUND('Vendas de Veículos'!M26*(1-'Frota Nacional 2029'!M$21),0)</f>
        <v>0</v>
      </c>
      <c r="N25" s="5">
        <f>ROUND('Vendas de Veículos'!N26*(1-'Frota Nacional 2029'!N$21),0)</f>
        <v>0</v>
      </c>
      <c r="O25" s="5">
        <f>ROUND('Vendas de Veículos'!O26*(1-'Frota Nacional 2029'!O$21),0)</f>
        <v>0</v>
      </c>
      <c r="P25" s="5">
        <f>ROUND('Vendas de Veículos'!P26*(1-'Frota Nacional 2029'!P$21),0)</f>
        <v>0</v>
      </c>
      <c r="Q25" s="5">
        <f>ROUND('Vendas de Veículos'!Q26*(1-'Frota Nacional 2029'!Q$21),0)</f>
        <v>0</v>
      </c>
      <c r="R25" s="5">
        <f>ROUND('Vendas de Veículos'!R26*(1-'Frota Nacional 2029'!R$21),0)</f>
        <v>0</v>
      </c>
      <c r="S25" s="5">
        <f>ROUND('Vendas de Veículos'!S26*(1-'Frota Nacional 2029'!S$21),0)</f>
        <v>0</v>
      </c>
      <c r="T25" s="5">
        <f>ROUND('Vendas de Veículos'!T26*(1-'Frota Nacional 2029'!T$21),0)</f>
        <v>0</v>
      </c>
      <c r="U25" s="5">
        <f>ROUND('Vendas de Veículos'!U26*(1-'Frota Nacional 2029'!U$21),0)</f>
        <v>0</v>
      </c>
      <c r="V25" s="5">
        <f>ROUND('Vendas de Veículos'!V26*(1-'Frota Nacional 2029'!V$21),0)</f>
        <v>0</v>
      </c>
      <c r="W25" s="5">
        <f>ROUND('Vendas de Veículos'!W26*(1-'Frota Nacional 2029'!W$21),0)</f>
        <v>0</v>
      </c>
      <c r="X25" s="5">
        <f>ROUND('Vendas de Veículos'!X26*(1-'Frota Nacional 2029'!X$21),0)</f>
        <v>0</v>
      </c>
      <c r="Y25" s="5">
        <f>ROUND('Vendas de Veículos'!Y26*(1-'Frota Nacional 2029'!Y$21),0)</f>
        <v>0</v>
      </c>
      <c r="Z25" s="5">
        <f>ROUND('Vendas de Veículos'!Z26*(1-'Frota Nacional 2029'!Z$21),0)</f>
        <v>0</v>
      </c>
      <c r="AA25" s="5">
        <f>ROUND('Vendas de Veículos'!AA26*(1-'Frota Nacional 2029'!AA$21),0)</f>
        <v>0</v>
      </c>
      <c r="AB25" s="5">
        <f>ROUND('Vendas de Veículos'!AB26*(1-'Frota Nacional 2029'!AB$21),0)</f>
        <v>0</v>
      </c>
      <c r="AC25" s="5">
        <f>ROUND('Vendas de Veículos'!AC26*(1-'Frota Nacional 2029'!AC$21),0)</f>
        <v>0</v>
      </c>
      <c r="AD25" s="5">
        <f>ROUND('Vendas de Veículos'!AD26*(1-'Frota Nacional 2029'!AD$21),0)</f>
        <v>0</v>
      </c>
      <c r="AE25" s="5">
        <f>ROUND('Vendas de Veículos'!AE26*(1-'Frota Nacional 2029'!AE$21),0)</f>
        <v>0</v>
      </c>
      <c r="AF25" s="5">
        <f>ROUND('Vendas de Veículos'!AF26*(1-'Frota Nacional 2029'!AF$21),0)</f>
        <v>0</v>
      </c>
      <c r="AG25" s="5">
        <f>ROUND('Vendas de Veículos'!AG26*(1-'Frota Nacional 2029'!AG$21),0)</f>
        <v>0</v>
      </c>
      <c r="AH25" s="5">
        <f>ROUND('Vendas de Veículos'!AH26*(1-'Frota Nacional 2029'!AH$21),0)</f>
        <v>0</v>
      </c>
      <c r="AI25" s="5">
        <f>ROUND('Vendas de Veículos'!AI26*(1-'Frota Nacional 2029'!AI$21),0)</f>
        <v>0</v>
      </c>
      <c r="AJ25" s="5">
        <f>ROUND('Vendas de Veículos'!AJ26*(1-'Frota Nacional 2029'!AJ$21),0)</f>
        <v>0</v>
      </c>
      <c r="AK25" s="5">
        <f>ROUND('Vendas de Veículos'!AK26*(1-'Frota Nacional 2029'!AK$21),0)</f>
        <v>0</v>
      </c>
      <c r="AL25" s="5">
        <f>ROUND('Vendas de Veículos'!AL26*(1-'Frota Nacional 2029'!AL$21),0)</f>
        <v>0</v>
      </c>
      <c r="AM25" s="5">
        <f>ROUND('Vendas de Veículos'!AM26*(1-'Frota Nacional 2029'!AM$21),0)</f>
        <v>0</v>
      </c>
      <c r="AN25" s="5">
        <f>ROUND('Vendas de Veículos'!AN26*(1-'Frota Nacional 2029'!AN$21),0)</f>
        <v>0</v>
      </c>
      <c r="AO25" s="5">
        <f>ROUND('Vendas de Veículos'!AO26*(1-'Frota Nacional 2029'!AO$21),0)</f>
        <v>0</v>
      </c>
      <c r="AP25" s="5">
        <f>ROUND('Vendas de Veículos'!AP26*(1-'Frota Nacional 2029'!AP$21),0)</f>
        <v>0</v>
      </c>
      <c r="AQ25" s="5">
        <f>ROUND('Vendas de Veículos'!AQ26*(1-'Frota Nacional 2029'!AQ$21),0)</f>
        <v>0</v>
      </c>
      <c r="AR25" s="5">
        <f>ROUND('Vendas de Veículos'!AR26*(1-'Frota Nacional 2029'!AR$21),0)</f>
        <v>0</v>
      </c>
      <c r="AS25" s="5">
        <f>ROUND('Vendas de Veículos'!AS26*(1-'Frota Nacional 2029'!AS$21),0)</f>
        <v>0</v>
      </c>
      <c r="AT25" s="5">
        <f>ROUND('Vendas de Veículos'!AT26*(1-'Frota Nacional 2029'!AT$21),0)</f>
        <v>0</v>
      </c>
      <c r="AU25" s="5">
        <f>ROUND('Vendas de Veículos'!AU26*(1-'Frota Nacional 2029'!AU$21),0)</f>
        <v>0</v>
      </c>
      <c r="AV25" s="5">
        <f>ROUND('Vendas de Veículos'!AV26*(1-'Frota Nacional 2029'!AV$21),0)</f>
        <v>0</v>
      </c>
      <c r="AW25" s="5">
        <f>ROUND('Vendas de Veículos'!AW26*(1-'Frota Nacional 2029'!AW$21),0)</f>
        <v>0</v>
      </c>
      <c r="AX25" s="5">
        <f>ROUND('Vendas de Veículos'!AX26*(1-'Frota Nacional 2029'!AX$21),0)</f>
        <v>0</v>
      </c>
      <c r="AY25" s="5">
        <f>ROUND('Vendas de Veículos'!AY26*(1-'Frota Nacional 2029'!AY$21),0)</f>
        <v>0</v>
      </c>
      <c r="AZ25" s="5">
        <f>ROUND('Vendas de Veículos'!AZ26*(1-'Frota Nacional 2029'!AZ$21),0)</f>
        <v>0</v>
      </c>
      <c r="BA25" s="5">
        <f>ROUND('Vendas de Veículos'!BA26*(1-'Frota Nacional 2029'!BA$21),0)</f>
        <v>1</v>
      </c>
      <c r="BB25" s="5">
        <f>ROUND('Vendas de Veículos'!BB26*(1-'Frota Nacional 2029'!BB$21),0)</f>
        <v>0</v>
      </c>
      <c r="BC25" s="5">
        <f>ROUND('Vendas de Veículos'!BC26*(1-'Frota Nacional 2029'!BC$21),0)</f>
        <v>0</v>
      </c>
      <c r="BD25" s="5">
        <f>ROUND('Vendas de Veículos'!BD26*(1-'Frota Nacional 2029'!BD$21),0)</f>
        <v>4</v>
      </c>
      <c r="BE25" s="5">
        <f>ROUND('Vendas de Veículos'!BE26*(1-'Frota Nacional 2029'!BE$21),0)</f>
        <v>4</v>
      </c>
      <c r="BF25" s="5">
        <f>ROUND('Vendas de Veículos'!BF26*(1-'Frota Nacional 2029'!BF$21),0)</f>
        <v>6</v>
      </c>
      <c r="BG25" s="5">
        <f>ROUND('Vendas de Veículos'!BG26*(1-'Frota Nacional 2029'!BG$21),0)</f>
        <v>2</v>
      </c>
      <c r="BH25" s="5">
        <f>ROUND('Vendas de Veículos'!BH26*(1-'Frota Nacional 2029'!BH$21),0)</f>
        <v>3</v>
      </c>
      <c r="BI25" s="5">
        <f>ROUND('Vendas de Veículos'!BI26*(1-'Frota Nacional 2029'!BI$21),0)</f>
        <v>4</v>
      </c>
      <c r="BJ25" s="5">
        <f>ROUND('Vendas de Veículos'!BJ26*(1-'Frota Nacional 2029'!BJ$21),0)</f>
        <v>1</v>
      </c>
      <c r="BK25" s="5">
        <f>ROUND('Vendas de Veículos'!BK26*(1-'Frota Nacional 2029'!BK$21),0)</f>
        <v>0</v>
      </c>
      <c r="BL25" s="5">
        <f>ROUND('Vendas de Veículos'!BL26*(1-'Frota Nacional 2029'!BL$21),0)</f>
        <v>0</v>
      </c>
      <c r="BM25" s="5">
        <f>ROUND('Vendas de Veículos'!BM26*(1-'Frota Nacional 2029'!BM$21),0)</f>
        <v>1</v>
      </c>
      <c r="BN25" s="5">
        <f>ROUND('Vendas de Veículos'!BN26*(1-'Frota Nacional 2029'!BN$21),0)</f>
        <v>10</v>
      </c>
      <c r="BO25" s="5">
        <f>ROUND('Vendas de Veículos'!BO26*(1-'Frota Nacional 2029'!BO$21),0)</f>
        <v>44</v>
      </c>
      <c r="BP25" s="5">
        <f>ROUND('Vendas de Veículos'!BP26*(1-'Frota Nacional 2029'!BP$21),0)</f>
        <v>91</v>
      </c>
      <c r="BQ25" s="5">
        <f>ROUND('Vendas de Veículos'!BQ26*(1-'Frota Nacional 2029'!BQ$21),0)</f>
        <v>351</v>
      </c>
      <c r="BR25" s="5">
        <f>ROUND('Vendas de Veículos'!BR26*(1-'Frota Nacional 2029'!BR$21),0)</f>
        <v>415</v>
      </c>
      <c r="BS25" s="5">
        <f>ROUND('Vendas de Veículos'!BS26*(1-'Frota Nacional 2029'!BS$21),0)</f>
        <v>489</v>
      </c>
      <c r="BT25" s="5">
        <f>ROUND('Vendas de Veículos'!BT26*(1-'Frota Nacional 2029'!BT$21),0)</f>
        <v>577</v>
      </c>
      <c r="BU25" s="5">
        <f>ROUND('Vendas de Veículos'!BU26*(1-'Frota Nacional 2029'!BU$21),0)</f>
        <v>680</v>
      </c>
      <c r="BV25" s="5">
        <f>ROUND('Vendas de Veículos'!BV26*(1-'Frota Nacional 2029'!BV$21),0)</f>
        <v>800</v>
      </c>
      <c r="BW25" s="5">
        <f>ROUND('Vendas de Veículos'!BW26*(1-'Frota Nacional 2029'!BW$21),0)</f>
        <v>941</v>
      </c>
      <c r="BX25" s="5">
        <f>ROUND('Vendas de Veículos'!BX26*(1-'Frota Nacional 2029'!BX$21),0)</f>
        <v>1108</v>
      </c>
    </row>
    <row r="26" spans="2:76" x14ac:dyDescent="0.35">
      <c r="B26" s="14" t="s">
        <v>20</v>
      </c>
      <c r="C26" s="14" t="s">
        <v>19</v>
      </c>
      <c r="D26" s="5">
        <f>ROUND('Vendas de Veículos'!D27*(1-'Frota Nacional 2029'!D$21),0)</f>
        <v>101</v>
      </c>
      <c r="E26" s="5">
        <f>ROUND('Vendas de Veículos'!E27*(1-'Frota Nacional 2029'!E$21),0)</f>
        <v>154</v>
      </c>
      <c r="F26" s="5">
        <f>ROUND('Vendas de Veículos'!F27*(1-'Frota Nacional 2029'!F$21),0)</f>
        <v>2</v>
      </c>
      <c r="G26" s="5">
        <f>ROUND('Vendas de Veículos'!G27*(1-'Frota Nacional 2029'!G$21),0)</f>
        <v>159</v>
      </c>
      <c r="H26" s="5">
        <f>ROUND('Vendas de Veículos'!H27*(1-'Frota Nacional 2029'!H$21),0)</f>
        <v>102</v>
      </c>
      <c r="I26" s="5">
        <f>ROUND('Vendas de Veículos'!I27*(1-'Frota Nacional 2029'!I$21),0)</f>
        <v>144</v>
      </c>
      <c r="J26" s="5">
        <f>ROUND('Vendas de Veículos'!J27*(1-'Frota Nacional 2029'!J$21),0)</f>
        <v>127</v>
      </c>
      <c r="K26" s="5">
        <f>ROUND('Vendas de Veículos'!K27*(1-'Frota Nacional 2029'!K$21),0)</f>
        <v>127</v>
      </c>
      <c r="L26" s="5">
        <f>ROUND('Vendas de Veículos'!L27*(1-'Frota Nacional 2029'!L$21),0)</f>
        <v>172</v>
      </c>
      <c r="M26" s="5">
        <f>ROUND('Vendas de Veículos'!M27*(1-'Frota Nacional 2029'!M$21),0)</f>
        <v>287</v>
      </c>
      <c r="N26" s="5">
        <f>ROUND('Vendas de Veículos'!N27*(1-'Frota Nacional 2029'!N$21),0)</f>
        <v>304</v>
      </c>
      <c r="O26" s="5">
        <f>ROUND('Vendas de Veículos'!O27*(1-'Frota Nacional 2029'!O$21),0)</f>
        <v>499</v>
      </c>
      <c r="P26" s="5">
        <f>ROUND('Vendas de Veículos'!P27*(1-'Frota Nacional 2029'!P$21),0)</f>
        <v>611</v>
      </c>
      <c r="Q26" s="5">
        <f>ROUND('Vendas de Veículos'!Q27*(1-'Frota Nacional 2029'!Q$21),0)</f>
        <v>8</v>
      </c>
      <c r="R26" s="5">
        <f>ROUND('Vendas de Veículos'!R27*(1-'Frota Nacional 2029'!R$21),0)</f>
        <v>940</v>
      </c>
      <c r="S26" s="5">
        <f>ROUND('Vendas de Veículos'!S27*(1-'Frota Nacional 2029'!S$21),0)</f>
        <v>1436</v>
      </c>
      <c r="T26" s="5">
        <f>ROUND('Vendas de Veículos'!T27*(1-'Frota Nacional 2029'!T$21),0)</f>
        <v>200</v>
      </c>
      <c r="U26" s="5">
        <f>ROUND('Vendas de Veículos'!U27*(1-'Frota Nacional 2029'!U$21),0)</f>
        <v>2363</v>
      </c>
      <c r="V26" s="5">
        <f>ROUND('Vendas de Veículos'!V27*(1-'Frota Nacional 2029'!V$21),0)</f>
        <v>3284</v>
      </c>
      <c r="W26" s="5">
        <f>ROUND('Vendas de Veículos'!W27*(1-'Frota Nacional 2029'!W$21),0)</f>
        <v>4467</v>
      </c>
      <c r="X26" s="5">
        <f>ROUND('Vendas de Veículos'!X27*(1-'Frota Nacional 2029'!X$21),0)</f>
        <v>6449</v>
      </c>
      <c r="Y26" s="5">
        <f>ROUND('Vendas de Veículos'!Y27*(1-'Frota Nacional 2029'!Y$21),0)</f>
        <v>6236</v>
      </c>
      <c r="Z26" s="5">
        <f>ROUND('Vendas de Veículos'!Z27*(1-'Frota Nacional 2029'!Z$21),0)</f>
        <v>6723</v>
      </c>
      <c r="AA26" s="5">
        <f>ROUND('Vendas de Veículos'!AA27*(1-'Frota Nacional 2029'!AA$21),0)</f>
        <v>769</v>
      </c>
      <c r="AB26" s="5">
        <f>ROUND('Vendas de Veículos'!AB27*(1-'Frota Nacional 2029'!AB$21),0)</f>
        <v>5642</v>
      </c>
      <c r="AC26" s="5">
        <f>ROUND('Vendas de Veículos'!AC27*(1-'Frota Nacional 2029'!AC$21),0)</f>
        <v>4506</v>
      </c>
      <c r="AD26" s="5">
        <f>ROUND('Vendas de Veículos'!AD27*(1-'Frota Nacional 2029'!AD$21),0)</f>
        <v>3941</v>
      </c>
      <c r="AE26" s="5">
        <f>ROUND('Vendas de Veículos'!AE27*(1-'Frota Nacional 2029'!AE$21),0)</f>
        <v>5330</v>
      </c>
      <c r="AF26" s="5">
        <f>ROUND('Vendas de Veículos'!AF27*(1-'Frota Nacional 2029'!AF$21),0)</f>
        <v>7748</v>
      </c>
      <c r="AG26" s="5">
        <f>ROUND('Vendas de Veículos'!AG27*(1-'Frota Nacional 2029'!AG$21),0)</f>
        <v>11000</v>
      </c>
      <c r="AH26" s="5">
        <f>ROUND('Vendas de Veículos'!AH27*(1-'Frota Nacional 2029'!AH$21),0)</f>
        <v>9487</v>
      </c>
      <c r="AI26" s="5">
        <f>ROUND('Vendas de Veículos'!AI27*(1-'Frota Nacional 2029'!AI$21),0)</f>
        <v>10104</v>
      </c>
      <c r="AJ26" s="5">
        <f>ROUND('Vendas de Veículos'!AJ27*(1-'Frota Nacional 2029'!AJ$21),0)</f>
        <v>9613</v>
      </c>
      <c r="AK26" s="5">
        <f>ROUND('Vendas de Veículos'!AK27*(1-'Frota Nacional 2029'!AK$21),0)</f>
        <v>8922</v>
      </c>
      <c r="AL26" s="5">
        <f>ROUND('Vendas de Veículos'!AL27*(1-'Frota Nacional 2029'!AL$21),0)</f>
        <v>9691</v>
      </c>
      <c r="AM26" s="5">
        <f>ROUND('Vendas de Veículos'!AM27*(1-'Frota Nacional 2029'!AM$21),0)</f>
        <v>6487</v>
      </c>
      <c r="AN26" s="5">
        <f>ROUND('Vendas de Veículos'!AN27*(1-'Frota Nacional 2029'!AN$21),0)</f>
        <v>10488</v>
      </c>
      <c r="AO26" s="5">
        <f>ROUND('Vendas de Veículos'!AO27*(1-'Frota Nacional 2029'!AO$21),0)</f>
        <v>15450</v>
      </c>
      <c r="AP26" s="5">
        <f>ROUND('Vendas de Veículos'!AP27*(1-'Frota Nacional 2029'!AP$21),0)</f>
        <v>18681</v>
      </c>
      <c r="AQ26" s="5">
        <f>ROUND('Vendas de Veículos'!AQ27*(1-'Frota Nacional 2029'!AQ$21),0)</f>
        <v>14421</v>
      </c>
      <c r="AR26" s="5">
        <f>ROUND('Vendas de Veículos'!AR27*(1-'Frota Nacional 2029'!AR$21),0)</f>
        <v>20199</v>
      </c>
      <c r="AS26" s="5">
        <f>ROUND('Vendas de Veículos'!AS27*(1-'Frota Nacional 2029'!AS$21),0)</f>
        <v>20813</v>
      </c>
      <c r="AT26" s="5">
        <f>ROUND('Vendas de Veículos'!AT27*(1-'Frota Nacional 2029'!AT$21),0)</f>
        <v>21399</v>
      </c>
      <c r="AU26" s="5">
        <f>ROUND('Vendas de Veículos'!AU27*(1-'Frota Nacional 2029'!AU$21),0)</f>
        <v>31192</v>
      </c>
      <c r="AV26" s="5">
        <f>ROUND('Vendas de Veículos'!AV27*(1-'Frota Nacional 2029'!AV$21),0)</f>
        <v>35407</v>
      </c>
      <c r="AW26" s="5">
        <f>ROUND('Vendas de Veículos'!AW27*(1-'Frota Nacional 2029'!AW$21),0)</f>
        <v>34088</v>
      </c>
      <c r="AX26" s="5">
        <f>ROUND('Vendas de Veículos'!AX27*(1-'Frota Nacional 2029'!AX$21),0)</f>
        <v>37100</v>
      </c>
      <c r="AY26" s="5">
        <f>ROUND('Vendas de Veículos'!AY27*(1-'Frota Nacional 2029'!AY$21),0)</f>
        <v>49477</v>
      </c>
      <c r="AZ26" s="5">
        <f>ROUND('Vendas de Veículos'!AZ27*(1-'Frota Nacional 2029'!AZ$21),0)</f>
        <v>48520</v>
      </c>
      <c r="BA26" s="5">
        <f>ROUND('Vendas de Veículos'!BA27*(1-'Frota Nacional 2029'!BA$21),0)</f>
        <v>4886</v>
      </c>
      <c r="BB26" s="5">
        <f>ROUND('Vendas de Veículos'!BB27*(1-'Frota Nacional 2029'!BB$21),0)</f>
        <v>66659</v>
      </c>
      <c r="BC26" s="5">
        <f>ROUND('Vendas de Veículos'!BC27*(1-'Frota Nacional 2029'!BC$21),0)</f>
        <v>86675</v>
      </c>
      <c r="BD26" s="5">
        <f>ROUND('Vendas de Veículos'!BD27*(1-'Frota Nacional 2029'!BD$21),0)</f>
        <v>81347</v>
      </c>
      <c r="BE26" s="5">
        <f>ROUND('Vendas de Veículos'!BE27*(1-'Frota Nacional 2029'!BE$21),0)</f>
        <v>121695</v>
      </c>
      <c r="BF26" s="5">
        <f>ROUND('Vendas de Veículos'!BF27*(1-'Frota Nacional 2029'!BF$21),0)</f>
        <v>138519</v>
      </c>
      <c r="BG26" s="5">
        <f>ROUND('Vendas de Veículos'!BG27*(1-'Frota Nacional 2029'!BG$21),0)</f>
        <v>115425</v>
      </c>
      <c r="BH26" s="5">
        <f>ROUND('Vendas de Veículos'!BH27*(1-'Frota Nacional 2029'!BH$21),0)</f>
        <v>132243</v>
      </c>
      <c r="BI26" s="5">
        <f>ROUND('Vendas de Veículos'!BI27*(1-'Frota Nacional 2029'!BI$21),0)</f>
        <v>120551</v>
      </c>
      <c r="BJ26" s="5">
        <f>ROUND('Vendas de Veículos'!BJ27*(1-'Frota Nacional 2029'!BJ$21),0)</f>
        <v>64584</v>
      </c>
      <c r="BK26" s="5">
        <f>ROUND('Vendas de Veículos'!BK27*(1-'Frota Nacional 2029'!BK$21),0)</f>
        <v>46550</v>
      </c>
      <c r="BL26" s="5">
        <f>ROUND('Vendas de Veículos'!BL27*(1-'Frota Nacional 2029'!BL$21),0)</f>
        <v>48697</v>
      </c>
      <c r="BM26" s="5">
        <f>ROUND('Vendas de Veículos'!BM27*(1-'Frota Nacional 2029'!BM$21),0)</f>
        <v>72334</v>
      </c>
      <c r="BN26" s="5">
        <f>ROUND('Vendas de Veículos'!BN27*(1-'Frota Nacional 2029'!BN$21),0)</f>
        <v>97616</v>
      </c>
      <c r="BO26" s="5">
        <f>ROUND('Vendas de Veículos'!BO27*(1-'Frota Nacional 2029'!BO$21),0)</f>
        <v>87233</v>
      </c>
      <c r="BP26" s="5">
        <f>ROUND('Vendas de Veículos'!BP27*(1-'Frota Nacional 2029'!BP$21),0)</f>
        <v>125875</v>
      </c>
      <c r="BQ26" s="5">
        <f>ROUND('Vendas de Veículos'!BQ27*(1-'Frota Nacional 2029'!BQ$21),0)</f>
        <v>123916</v>
      </c>
      <c r="BR26" s="5">
        <f>ROUND('Vendas de Veículos'!BR27*(1-'Frota Nacional 2029'!BR$21),0)</f>
        <v>125102</v>
      </c>
      <c r="BS26" s="5">
        <f>ROUND('Vendas de Veículos'!BS27*(1-'Frota Nacional 2029'!BS$21),0)</f>
        <v>125797</v>
      </c>
      <c r="BT26" s="5">
        <f>ROUND('Vendas de Veículos'!BT27*(1-'Frota Nacional 2029'!BT$21),0)</f>
        <v>126355</v>
      </c>
      <c r="BU26" s="5">
        <f>ROUND('Vendas de Veículos'!BU27*(1-'Frota Nacional 2029'!BU$21),0)</f>
        <v>126806</v>
      </c>
      <c r="BV26" s="5">
        <f>ROUND('Vendas de Veículos'!BV27*(1-'Frota Nacional 2029'!BV$21),0)</f>
        <v>127032</v>
      </c>
      <c r="BW26" s="5">
        <f>ROUND('Vendas de Veículos'!BW27*(1-'Frota Nacional 2029'!BW$21),0)</f>
        <v>127188</v>
      </c>
      <c r="BX26" s="5">
        <f>ROUND('Vendas de Veículos'!BX27*(1-'Frota Nacional 2029'!BX$21),0)</f>
        <v>127290</v>
      </c>
    </row>
    <row r="27" spans="2:76" x14ac:dyDescent="0.35">
      <c r="B27" s="15" t="s">
        <v>22</v>
      </c>
      <c r="C27" s="15" t="s">
        <v>10</v>
      </c>
      <c r="D27" s="10">
        <f>ROUND('Vendas de Veículos'!D29*(1-'Frota Nacional 2029'!D$21),0)</f>
        <v>0</v>
      </c>
      <c r="E27" s="10">
        <f>ROUND('Vendas de Veículos'!E29*(1-'Frota Nacional 2029'!E$21),0)</f>
        <v>0</v>
      </c>
      <c r="F27" s="10">
        <f>ROUND('Vendas de Veículos'!F29*(1-'Frota Nacional 2029'!F$21),0)</f>
        <v>5</v>
      </c>
      <c r="G27" s="10">
        <f>ROUND('Vendas de Veículos'!G29*(1-'Frota Nacional 2029'!G$21),0)</f>
        <v>9</v>
      </c>
      <c r="H27" s="10">
        <f>ROUND('Vendas de Veículos'!H29*(1-'Frota Nacional 2029'!H$21),0)</f>
        <v>4</v>
      </c>
      <c r="I27" s="10">
        <f>ROUND('Vendas de Veículos'!I29*(1-'Frota Nacional 2029'!I$21),0)</f>
        <v>3</v>
      </c>
      <c r="J27" s="10">
        <f>ROUND('Vendas de Veículos'!J29*(1-'Frota Nacional 2029'!J$21),0)</f>
        <v>3</v>
      </c>
      <c r="K27" s="10">
        <f>ROUND('Vendas de Veículos'!K29*(1-'Frota Nacional 2029'!K$21),0)</f>
        <v>2</v>
      </c>
      <c r="L27" s="10">
        <f>ROUND('Vendas de Veículos'!L29*(1-'Frota Nacional 2029'!L$21),0)</f>
        <v>1</v>
      </c>
      <c r="M27" s="10">
        <f>ROUND('Vendas de Veículos'!M29*(1-'Frota Nacional 2029'!M$21),0)</f>
        <v>1</v>
      </c>
      <c r="N27" s="10">
        <f>ROUND('Vendas de Veículos'!N29*(1-'Frota Nacional 2029'!N$21),0)</f>
        <v>1</v>
      </c>
      <c r="O27" s="10">
        <f>ROUND('Vendas de Veículos'!O29*(1-'Frota Nacional 2029'!O$21),0)</f>
        <v>0</v>
      </c>
      <c r="P27" s="10">
        <f>ROUND('Vendas de Veículos'!P29*(1-'Frota Nacional 2029'!P$21),0)</f>
        <v>0</v>
      </c>
      <c r="Q27" s="10">
        <f>ROUND('Vendas de Veículos'!Q29*(1-'Frota Nacional 2029'!Q$21),0)</f>
        <v>1</v>
      </c>
      <c r="R27" s="10">
        <f>ROUND('Vendas de Veículos'!R29*(1-'Frota Nacional 2029'!R$21),0)</f>
        <v>1</v>
      </c>
      <c r="S27" s="10">
        <f>ROUND('Vendas de Veículos'!S29*(1-'Frota Nacional 2029'!S$21),0)</f>
        <v>1</v>
      </c>
      <c r="T27" s="10">
        <f>ROUND('Vendas de Veículos'!T29*(1-'Frota Nacional 2029'!T$21),0)</f>
        <v>3</v>
      </c>
      <c r="U27" s="10">
        <f>ROUND('Vendas de Veículos'!U29*(1-'Frota Nacional 2029'!U$21),0)</f>
        <v>5</v>
      </c>
      <c r="V27" s="10">
        <f>ROUND('Vendas de Veículos'!V29*(1-'Frota Nacional 2029'!V$21),0)</f>
        <v>9</v>
      </c>
      <c r="W27" s="10">
        <f>ROUND('Vendas de Veículos'!W29*(1-'Frota Nacional 2029'!W$21),0)</f>
        <v>1</v>
      </c>
      <c r="X27" s="10">
        <f>ROUND('Vendas de Veículos'!X29*(1-'Frota Nacional 2029'!X$21),0)</f>
        <v>2</v>
      </c>
      <c r="Y27" s="10">
        <f>ROUND('Vendas de Veículos'!Y29*(1-'Frota Nacional 2029'!Y$21),0)</f>
        <v>0</v>
      </c>
      <c r="Z27" s="10">
        <f>ROUND('Vendas de Veículos'!Z29*(1-'Frota Nacional 2029'!Z$21),0)</f>
        <v>0</v>
      </c>
      <c r="AA27" s="10">
        <f>ROUND('Vendas de Veículos'!AA29*(1-'Frota Nacional 2029'!AA$21),0)</f>
        <v>0</v>
      </c>
      <c r="AB27" s="10">
        <f>ROUND('Vendas de Veículos'!AB29*(1-'Frota Nacional 2029'!AB$21),0)</f>
        <v>0</v>
      </c>
      <c r="AC27" s="10">
        <f>ROUND('Vendas de Veículos'!AC29*(1-'Frota Nacional 2029'!AC$21),0)</f>
        <v>0</v>
      </c>
      <c r="AD27" s="10">
        <f>ROUND('Vendas de Veículos'!AD29*(1-'Frota Nacional 2029'!AD$21),0)</f>
        <v>0</v>
      </c>
      <c r="AE27" s="10">
        <f>ROUND('Vendas de Veículos'!AE29*(1-'Frota Nacional 2029'!AE$21),0)</f>
        <v>0</v>
      </c>
      <c r="AF27" s="10">
        <f>ROUND('Vendas de Veículos'!AF29*(1-'Frota Nacional 2029'!AF$21),0)</f>
        <v>0</v>
      </c>
      <c r="AG27" s="10">
        <f>ROUND('Vendas de Veículos'!AG29*(1-'Frota Nacional 2029'!AG$21),0)</f>
        <v>0</v>
      </c>
      <c r="AH27" s="10">
        <f>ROUND('Vendas de Veículos'!AH29*(1-'Frota Nacional 2029'!AH$21),0)</f>
        <v>0</v>
      </c>
      <c r="AI27" s="10">
        <f>ROUND('Vendas de Veículos'!AI29*(1-'Frota Nacional 2029'!AI$21),0)</f>
        <v>0</v>
      </c>
      <c r="AJ27" s="10">
        <f>ROUND('Vendas de Veículos'!AJ29*(1-'Frota Nacional 2029'!AJ$21),0)</f>
        <v>0</v>
      </c>
      <c r="AK27" s="10">
        <f>ROUND('Vendas de Veículos'!AK29*(1-'Frota Nacional 2029'!AK$21),0)</f>
        <v>0</v>
      </c>
      <c r="AL27" s="10">
        <f>ROUND('Vendas de Veículos'!AL29*(1-'Frota Nacional 2029'!AL$21),0)</f>
        <v>0</v>
      </c>
      <c r="AM27" s="10">
        <f>ROUND('Vendas de Veículos'!AM29*(1-'Frota Nacional 2029'!AM$21),0)</f>
        <v>0</v>
      </c>
      <c r="AN27" s="10">
        <f>ROUND('Vendas de Veículos'!AN29*(1-'Frota Nacional 2029'!AN$21),0)</f>
        <v>0</v>
      </c>
      <c r="AO27" s="10">
        <f>ROUND('Vendas de Veículos'!AO29*(1-'Frota Nacional 2029'!AO$21),0)</f>
        <v>0</v>
      </c>
      <c r="AP27" s="10">
        <f>ROUND('Vendas de Veículos'!AP29*(1-'Frota Nacional 2029'!AP$21),0)</f>
        <v>0</v>
      </c>
      <c r="AQ27" s="10">
        <f>ROUND('Vendas de Veículos'!AQ29*(1-'Frota Nacional 2029'!AQ$21),0)</f>
        <v>0</v>
      </c>
      <c r="AR27" s="10">
        <f>ROUND('Vendas de Veículos'!AR29*(1-'Frota Nacional 2029'!AR$21),0)</f>
        <v>0</v>
      </c>
      <c r="AS27" s="10">
        <f>ROUND('Vendas de Veículos'!AS29*(1-'Frota Nacional 2029'!AS$21),0)</f>
        <v>0</v>
      </c>
      <c r="AT27" s="10">
        <f>ROUND('Vendas de Veículos'!AT29*(1-'Frota Nacional 2029'!AT$21),0)</f>
        <v>0</v>
      </c>
      <c r="AU27" s="10">
        <f>ROUND('Vendas de Veículos'!AU29*(1-'Frota Nacional 2029'!AU$21),0)</f>
        <v>0</v>
      </c>
      <c r="AV27" s="10">
        <f>ROUND('Vendas de Veículos'!AV29*(1-'Frota Nacional 2029'!AV$21),0)</f>
        <v>0</v>
      </c>
      <c r="AW27" s="10">
        <f>ROUND('Vendas de Veículos'!AW29*(1-'Frota Nacional 2029'!AW$21),0)</f>
        <v>0</v>
      </c>
      <c r="AX27" s="10">
        <f>ROUND('Vendas de Veículos'!AX29*(1-'Frota Nacional 2029'!AX$21),0)</f>
        <v>0</v>
      </c>
      <c r="AY27" s="10">
        <f>ROUND('Vendas de Veículos'!AY29*(1-'Frota Nacional 2029'!AY$21),0)</f>
        <v>0</v>
      </c>
      <c r="AZ27" s="10">
        <f>ROUND('Vendas de Veículos'!AZ29*(1-'Frota Nacional 2029'!AZ$21),0)</f>
        <v>0</v>
      </c>
      <c r="BA27" s="10">
        <f>ROUND('Vendas de Veículos'!BA29*(1-'Frota Nacional 2029'!BA$21),0)</f>
        <v>0</v>
      </c>
      <c r="BB27" s="10">
        <f>ROUND('Vendas de Veículos'!BB29*(1-'Frota Nacional 2029'!BB$21),0)</f>
        <v>0</v>
      </c>
      <c r="BC27" s="10">
        <f>ROUND('Vendas de Veículos'!BC29*(1-'Frota Nacional 2029'!BC$21),0)</f>
        <v>0</v>
      </c>
      <c r="BD27" s="10">
        <f>ROUND('Vendas de Veículos'!BD29*(1-'Frota Nacional 2029'!BD$21),0)</f>
        <v>0</v>
      </c>
      <c r="BE27" s="10">
        <f>ROUND('Vendas de Veículos'!BE29*(1-'Frota Nacional 2029'!BE$21),0)</f>
        <v>0</v>
      </c>
      <c r="BF27" s="10">
        <f>ROUND('Vendas de Veículos'!BF29*(1-'Frota Nacional 2029'!BF$21),0)</f>
        <v>0</v>
      </c>
      <c r="BG27" s="10">
        <f>ROUND('Vendas de Veículos'!BG29*(1-'Frota Nacional 2029'!BG$21),0)</f>
        <v>0</v>
      </c>
      <c r="BH27" s="10">
        <f>ROUND('Vendas de Veículos'!BH29*(1-'Frota Nacional 2029'!BH$21),0)</f>
        <v>0</v>
      </c>
      <c r="BI27" s="10">
        <f>ROUND('Vendas de Veículos'!BI29*(1-'Frota Nacional 2029'!BI$21),0)</f>
        <v>0</v>
      </c>
      <c r="BJ27" s="10">
        <f>ROUND('Vendas de Veículos'!BJ29*(1-'Frota Nacional 2029'!BJ$21),0)</f>
        <v>0</v>
      </c>
      <c r="BK27" s="10">
        <f>ROUND('Vendas de Veículos'!BK29*(1-'Frota Nacional 2029'!BK$21),0)</f>
        <v>0</v>
      </c>
      <c r="BL27" s="10">
        <f>ROUND('Vendas de Veículos'!BL29*(1-'Frota Nacional 2029'!BL$21),0)</f>
        <v>1</v>
      </c>
      <c r="BM27" s="10">
        <f>ROUND('Vendas de Veículos'!BM29*(1-'Frota Nacional 2029'!BM$21),0)</f>
        <v>3</v>
      </c>
      <c r="BN27" s="10">
        <f>ROUND('Vendas de Veículos'!BN29*(1-'Frota Nacional 2029'!BN$21),0)</f>
        <v>0</v>
      </c>
      <c r="BO27" s="10">
        <f>ROUND('Vendas de Veículos'!BO29*(1-'Frota Nacional 2029'!BO$21),0)</f>
        <v>1</v>
      </c>
      <c r="BP27" s="10">
        <f>ROUND('Vendas de Veículos'!BP29*(1-'Frota Nacional 2029'!BP$21),0)</f>
        <v>0</v>
      </c>
      <c r="BQ27" s="10">
        <f>ROUND('Vendas de Veículos'!BQ29*(1-'Frota Nacional 2029'!BQ$21),0)</f>
        <v>0</v>
      </c>
      <c r="BR27" s="10">
        <f>ROUND('Vendas de Veículos'!BR29*(1-'Frota Nacional 2029'!BR$21),0)</f>
        <v>1</v>
      </c>
      <c r="BS27" s="10">
        <f>ROUND('Vendas de Veículos'!BS29*(1-'Frota Nacional 2029'!BS$21),0)</f>
        <v>1</v>
      </c>
      <c r="BT27" s="10">
        <f>ROUND('Vendas de Veículos'!BT29*(1-'Frota Nacional 2029'!BT$21),0)</f>
        <v>1</v>
      </c>
      <c r="BU27" s="10">
        <f>ROUND('Vendas de Veículos'!BU29*(1-'Frota Nacional 2029'!BU$21),0)</f>
        <v>1</v>
      </c>
      <c r="BV27" s="10">
        <f>ROUND('Vendas de Veículos'!BV29*(1-'Frota Nacional 2029'!BV$21),0)</f>
        <v>1</v>
      </c>
      <c r="BW27" s="10">
        <f>ROUND('Vendas de Veículos'!BW29*(1-'Frota Nacional 2029'!BW$21),0)</f>
        <v>1</v>
      </c>
      <c r="BX27" s="10">
        <f>ROUND('Vendas de Veículos'!BX29*(1-'Frota Nacional 2029'!BX$21),0)</f>
        <v>1</v>
      </c>
    </row>
    <row r="28" spans="2:76" x14ac:dyDescent="0.35">
      <c r="B28" s="15" t="s">
        <v>22</v>
      </c>
      <c r="C28" s="15" t="s">
        <v>12</v>
      </c>
      <c r="D28" s="11">
        <f>ROUND('Vendas de Veículos'!D30*(1-'Frota Nacional 2029'!D$21),0)</f>
        <v>0</v>
      </c>
      <c r="E28" s="11">
        <f>ROUND('Vendas de Veículos'!E30*(1-'Frota Nacional 2029'!E$21),0)</f>
        <v>0</v>
      </c>
      <c r="F28" s="11">
        <f>ROUND('Vendas de Veículos'!F30*(1-'Frota Nacional 2029'!F$21),0)</f>
        <v>0</v>
      </c>
      <c r="G28" s="11">
        <f>ROUND('Vendas de Veículos'!G30*(1-'Frota Nacional 2029'!G$21),0)</f>
        <v>0</v>
      </c>
      <c r="H28" s="11">
        <f>ROUND('Vendas de Veículos'!H30*(1-'Frota Nacional 2029'!H$21),0)</f>
        <v>0</v>
      </c>
      <c r="I28" s="11">
        <f>ROUND('Vendas de Veículos'!I30*(1-'Frota Nacional 2029'!I$21),0)</f>
        <v>0</v>
      </c>
      <c r="J28" s="11">
        <f>ROUND('Vendas de Veículos'!J30*(1-'Frota Nacional 2029'!J$21),0)</f>
        <v>0</v>
      </c>
      <c r="K28" s="11">
        <f>ROUND('Vendas de Veículos'!K30*(1-'Frota Nacional 2029'!K$21),0)</f>
        <v>0</v>
      </c>
      <c r="L28" s="11">
        <f>ROUND('Vendas de Veículos'!L30*(1-'Frota Nacional 2029'!L$21),0)</f>
        <v>0</v>
      </c>
      <c r="M28" s="11">
        <f>ROUND('Vendas de Veículos'!M30*(1-'Frota Nacional 2029'!M$21),0)</f>
        <v>0</v>
      </c>
      <c r="N28" s="11">
        <f>ROUND('Vendas de Veículos'!N30*(1-'Frota Nacional 2029'!N$21),0)</f>
        <v>0</v>
      </c>
      <c r="O28" s="11">
        <f>ROUND('Vendas de Veículos'!O30*(1-'Frota Nacional 2029'!O$21),0)</f>
        <v>0</v>
      </c>
      <c r="P28" s="11">
        <f>ROUND('Vendas de Veículos'!P30*(1-'Frota Nacional 2029'!P$21),0)</f>
        <v>0</v>
      </c>
      <c r="Q28" s="11">
        <f>ROUND('Vendas de Veículos'!Q30*(1-'Frota Nacional 2029'!Q$21),0)</f>
        <v>0</v>
      </c>
      <c r="R28" s="11">
        <f>ROUND('Vendas de Veículos'!R30*(1-'Frota Nacional 2029'!R$21),0)</f>
        <v>0</v>
      </c>
      <c r="S28" s="11">
        <f>ROUND('Vendas de Veículos'!S30*(1-'Frota Nacional 2029'!S$21),0)</f>
        <v>0</v>
      </c>
      <c r="T28" s="11">
        <f>ROUND('Vendas de Veículos'!T30*(1-'Frota Nacional 2029'!T$21),0)</f>
        <v>0</v>
      </c>
      <c r="U28" s="11">
        <f>ROUND('Vendas de Veículos'!U30*(1-'Frota Nacional 2029'!U$21),0)</f>
        <v>0</v>
      </c>
      <c r="V28" s="11">
        <f>ROUND('Vendas de Veículos'!V30*(1-'Frota Nacional 2029'!V$21),0)</f>
        <v>0</v>
      </c>
      <c r="W28" s="11">
        <f>ROUND('Vendas de Veículos'!W30*(1-'Frota Nacional 2029'!W$21),0)</f>
        <v>0</v>
      </c>
      <c r="X28" s="11">
        <f>ROUND('Vendas de Veículos'!X30*(1-'Frota Nacional 2029'!X$21),0)</f>
        <v>0</v>
      </c>
      <c r="Y28" s="11">
        <f>ROUND('Vendas de Veículos'!Y30*(1-'Frota Nacional 2029'!Y$21),0)</f>
        <v>0</v>
      </c>
      <c r="Z28" s="11">
        <f>ROUND('Vendas de Veículos'!Z30*(1-'Frota Nacional 2029'!Z$21),0)</f>
        <v>0</v>
      </c>
      <c r="AA28" s="11">
        <f>ROUND('Vendas de Veículos'!AA30*(1-'Frota Nacional 2029'!AA$21),0)</f>
        <v>0</v>
      </c>
      <c r="AB28" s="11">
        <f>ROUND('Vendas de Veículos'!AB30*(1-'Frota Nacional 2029'!AB$21),0)</f>
        <v>1</v>
      </c>
      <c r="AC28" s="11">
        <f>ROUND('Vendas de Veículos'!AC30*(1-'Frota Nacional 2029'!AC$21),0)</f>
        <v>0</v>
      </c>
      <c r="AD28" s="11">
        <f>ROUND('Vendas de Veículos'!AD30*(1-'Frota Nacional 2029'!AD$21),0)</f>
        <v>0</v>
      </c>
      <c r="AE28" s="11">
        <f>ROUND('Vendas de Veículos'!AE30*(1-'Frota Nacional 2029'!AE$21),0)</f>
        <v>2</v>
      </c>
      <c r="AF28" s="11">
        <f>ROUND('Vendas de Veículos'!AF30*(1-'Frota Nacional 2029'!AF$21),0)</f>
        <v>0</v>
      </c>
      <c r="AG28" s="11">
        <f>ROUND('Vendas de Veículos'!AG30*(1-'Frota Nacional 2029'!AG$21),0)</f>
        <v>0</v>
      </c>
      <c r="AH28" s="11">
        <f>ROUND('Vendas de Veículos'!AH30*(1-'Frota Nacional 2029'!AH$21),0)</f>
        <v>0</v>
      </c>
      <c r="AI28" s="11">
        <f>ROUND('Vendas de Veículos'!AI30*(1-'Frota Nacional 2029'!AI$21),0)</f>
        <v>0</v>
      </c>
      <c r="AJ28" s="11">
        <f>ROUND('Vendas de Veículos'!AJ30*(1-'Frota Nacional 2029'!AJ$21),0)</f>
        <v>0</v>
      </c>
      <c r="AK28" s="11">
        <f>ROUND('Vendas de Veículos'!AK30*(1-'Frota Nacional 2029'!AK$21),0)</f>
        <v>0</v>
      </c>
      <c r="AL28" s="11">
        <f>ROUND('Vendas de Veículos'!AL30*(1-'Frota Nacional 2029'!AL$21),0)</f>
        <v>0</v>
      </c>
      <c r="AM28" s="11">
        <f>ROUND('Vendas de Veículos'!AM30*(1-'Frota Nacional 2029'!AM$21),0)</f>
        <v>0</v>
      </c>
      <c r="AN28" s="11">
        <f>ROUND('Vendas de Veículos'!AN30*(1-'Frota Nacional 2029'!AN$21),0)</f>
        <v>0</v>
      </c>
      <c r="AO28" s="11">
        <f>ROUND('Vendas de Veículos'!AO30*(1-'Frota Nacional 2029'!AO$21),0)</f>
        <v>0</v>
      </c>
      <c r="AP28" s="11">
        <f>ROUND('Vendas de Veículos'!AP30*(1-'Frota Nacional 2029'!AP$21),0)</f>
        <v>0</v>
      </c>
      <c r="AQ28" s="11">
        <f>ROUND('Vendas de Veículos'!AQ30*(1-'Frota Nacional 2029'!AQ$21),0)</f>
        <v>0</v>
      </c>
      <c r="AR28" s="11">
        <f>ROUND('Vendas de Veículos'!AR30*(1-'Frota Nacional 2029'!AR$21),0)</f>
        <v>0</v>
      </c>
      <c r="AS28" s="11">
        <f>ROUND('Vendas de Veículos'!AS30*(1-'Frota Nacional 2029'!AS$21),0)</f>
        <v>0</v>
      </c>
      <c r="AT28" s="11">
        <f>ROUND('Vendas de Veículos'!AT30*(1-'Frota Nacional 2029'!AT$21),0)</f>
        <v>0</v>
      </c>
      <c r="AU28" s="11">
        <f>ROUND('Vendas de Veículos'!AU30*(1-'Frota Nacional 2029'!AU$21),0)</f>
        <v>0</v>
      </c>
      <c r="AV28" s="11">
        <f>ROUND('Vendas de Veículos'!AV30*(1-'Frota Nacional 2029'!AV$21),0)</f>
        <v>0</v>
      </c>
      <c r="AW28" s="11">
        <f>ROUND('Vendas de Veículos'!AW30*(1-'Frota Nacional 2029'!AW$21),0)</f>
        <v>0</v>
      </c>
      <c r="AX28" s="11">
        <f>ROUND('Vendas de Veículos'!AX30*(1-'Frota Nacional 2029'!AX$21),0)</f>
        <v>0</v>
      </c>
      <c r="AY28" s="11">
        <f>ROUND('Vendas de Veículos'!AY30*(1-'Frota Nacional 2029'!AY$21),0)</f>
        <v>0</v>
      </c>
      <c r="AZ28" s="11">
        <f>ROUND('Vendas de Veículos'!AZ30*(1-'Frota Nacional 2029'!AZ$21),0)</f>
        <v>0</v>
      </c>
      <c r="BA28" s="11">
        <f>ROUND('Vendas de Veículos'!BA30*(1-'Frota Nacional 2029'!BA$21),0)</f>
        <v>0</v>
      </c>
      <c r="BB28" s="11">
        <f>ROUND('Vendas de Veículos'!BB30*(1-'Frota Nacional 2029'!BB$21),0)</f>
        <v>0</v>
      </c>
      <c r="BC28" s="11">
        <f>ROUND('Vendas de Veículos'!BC30*(1-'Frota Nacional 2029'!BC$21),0)</f>
        <v>0</v>
      </c>
      <c r="BD28" s="11">
        <f>ROUND('Vendas de Veículos'!BD30*(1-'Frota Nacional 2029'!BD$21),0)</f>
        <v>0</v>
      </c>
      <c r="BE28" s="11">
        <f>ROUND('Vendas de Veículos'!BE30*(1-'Frota Nacional 2029'!BE$21),0)</f>
        <v>0</v>
      </c>
      <c r="BF28" s="11">
        <f>ROUND('Vendas de Veículos'!BF30*(1-'Frota Nacional 2029'!BF$21),0)</f>
        <v>0</v>
      </c>
      <c r="BG28" s="11">
        <f>ROUND('Vendas de Veículos'!BG30*(1-'Frota Nacional 2029'!BG$21),0)</f>
        <v>0</v>
      </c>
      <c r="BH28" s="11">
        <f>ROUND('Vendas de Veículos'!BH30*(1-'Frota Nacional 2029'!BH$21),0)</f>
        <v>0</v>
      </c>
      <c r="BI28" s="11">
        <f>ROUND('Vendas de Veículos'!BI30*(1-'Frota Nacional 2029'!BI$21),0)</f>
        <v>0</v>
      </c>
      <c r="BJ28" s="11">
        <f>ROUND('Vendas de Veículos'!BJ30*(1-'Frota Nacional 2029'!BJ$21),0)</f>
        <v>0</v>
      </c>
      <c r="BK28" s="11">
        <f>ROUND('Vendas de Veículos'!BK30*(1-'Frota Nacional 2029'!BK$21),0)</f>
        <v>0</v>
      </c>
      <c r="BL28" s="11">
        <f>ROUND('Vendas de Veículos'!BL30*(1-'Frota Nacional 2029'!BL$21),0)</f>
        <v>0</v>
      </c>
      <c r="BM28" s="11">
        <f>ROUND('Vendas de Veículos'!BM30*(1-'Frota Nacional 2029'!BM$21),0)</f>
        <v>0</v>
      </c>
      <c r="BN28" s="11">
        <f>ROUND('Vendas de Veículos'!BN30*(1-'Frota Nacional 2029'!BN$21),0)</f>
        <v>0</v>
      </c>
      <c r="BO28" s="11">
        <f>ROUND('Vendas de Veículos'!BO30*(1-'Frota Nacional 2029'!BO$21),0)</f>
        <v>0</v>
      </c>
      <c r="BP28" s="11">
        <f>ROUND('Vendas de Veículos'!BP30*(1-'Frota Nacional 2029'!BP$21),0)</f>
        <v>0</v>
      </c>
      <c r="BQ28" s="11">
        <f>ROUND('Vendas de Veículos'!BQ30*(1-'Frota Nacional 2029'!BQ$21),0)</f>
        <v>0</v>
      </c>
      <c r="BR28" s="11">
        <f>ROUND('Vendas de Veículos'!BR30*(1-'Frota Nacional 2029'!BR$21),0)</f>
        <v>0</v>
      </c>
      <c r="BS28" s="11">
        <f>ROUND('Vendas de Veículos'!BS30*(1-'Frota Nacional 2029'!BS$21),0)</f>
        <v>0</v>
      </c>
      <c r="BT28" s="11">
        <f>ROUND('Vendas de Veículos'!BT30*(1-'Frota Nacional 2029'!BT$21),0)</f>
        <v>0</v>
      </c>
      <c r="BU28" s="11">
        <f>ROUND('Vendas de Veículos'!BU30*(1-'Frota Nacional 2029'!BU$21),0)</f>
        <v>0</v>
      </c>
      <c r="BV28" s="11">
        <f>ROUND('Vendas de Veículos'!BV30*(1-'Frota Nacional 2029'!BV$21),0)</f>
        <v>0</v>
      </c>
      <c r="BW28" s="11">
        <f>ROUND('Vendas de Veículos'!BW30*(1-'Frota Nacional 2029'!BW$21),0)</f>
        <v>0</v>
      </c>
      <c r="BX28" s="11">
        <f>ROUND('Vendas de Veículos'!BX30*(1-'Frota Nacional 2029'!BX$21),0)</f>
        <v>0</v>
      </c>
    </row>
    <row r="29" spans="2:76" x14ac:dyDescent="0.35">
      <c r="B29" s="15" t="s">
        <v>22</v>
      </c>
      <c r="C29" s="15" t="s">
        <v>14</v>
      </c>
      <c r="D29" s="10">
        <f>ROUND('Vendas de Veículos'!D31*(1-'Frota Nacional 2029'!D$21),0)</f>
        <v>0</v>
      </c>
      <c r="E29" s="10">
        <f>ROUND('Vendas de Veículos'!E31*(1-'Frota Nacional 2029'!E$21),0)</f>
        <v>0</v>
      </c>
      <c r="F29" s="10">
        <f>ROUND('Vendas de Veículos'!F31*(1-'Frota Nacional 2029'!F$21),0)</f>
        <v>0</v>
      </c>
      <c r="G29" s="10">
        <f>ROUND('Vendas de Veículos'!G31*(1-'Frota Nacional 2029'!G$21),0)</f>
        <v>0</v>
      </c>
      <c r="H29" s="10">
        <f>ROUND('Vendas de Veículos'!H31*(1-'Frota Nacional 2029'!H$21),0)</f>
        <v>0</v>
      </c>
      <c r="I29" s="10">
        <f>ROUND('Vendas de Veículos'!I31*(1-'Frota Nacional 2029'!I$21),0)</f>
        <v>0</v>
      </c>
      <c r="J29" s="10">
        <f>ROUND('Vendas de Veículos'!J31*(1-'Frota Nacional 2029'!J$21),0)</f>
        <v>0</v>
      </c>
      <c r="K29" s="10">
        <f>ROUND('Vendas de Veículos'!K31*(1-'Frota Nacional 2029'!K$21),0)</f>
        <v>0</v>
      </c>
      <c r="L29" s="10">
        <f>ROUND('Vendas de Veículos'!L31*(1-'Frota Nacional 2029'!L$21),0)</f>
        <v>0</v>
      </c>
      <c r="M29" s="10">
        <f>ROUND('Vendas de Veículos'!M31*(1-'Frota Nacional 2029'!M$21),0)</f>
        <v>0</v>
      </c>
      <c r="N29" s="10">
        <f>ROUND('Vendas de Veículos'!N31*(1-'Frota Nacional 2029'!N$21),0)</f>
        <v>0</v>
      </c>
      <c r="O29" s="10">
        <f>ROUND('Vendas de Veículos'!O31*(1-'Frota Nacional 2029'!O$21),0)</f>
        <v>0</v>
      </c>
      <c r="P29" s="10">
        <f>ROUND('Vendas de Veículos'!P31*(1-'Frota Nacional 2029'!P$21),0)</f>
        <v>0</v>
      </c>
      <c r="Q29" s="10">
        <f>ROUND('Vendas de Veículos'!Q31*(1-'Frota Nacional 2029'!Q$21),0)</f>
        <v>0</v>
      </c>
      <c r="R29" s="10">
        <f>ROUND('Vendas de Veículos'!R31*(1-'Frota Nacional 2029'!R$21),0)</f>
        <v>0</v>
      </c>
      <c r="S29" s="10">
        <f>ROUND('Vendas de Veículos'!S31*(1-'Frota Nacional 2029'!S$21),0)</f>
        <v>0</v>
      </c>
      <c r="T29" s="10">
        <f>ROUND('Vendas de Veículos'!T31*(1-'Frota Nacional 2029'!T$21),0)</f>
        <v>0</v>
      </c>
      <c r="U29" s="10">
        <f>ROUND('Vendas de Veículos'!U31*(1-'Frota Nacional 2029'!U$21),0)</f>
        <v>0</v>
      </c>
      <c r="V29" s="10">
        <f>ROUND('Vendas de Veículos'!V31*(1-'Frota Nacional 2029'!V$21),0)</f>
        <v>0</v>
      </c>
      <c r="W29" s="10">
        <f>ROUND('Vendas de Veículos'!W31*(1-'Frota Nacional 2029'!W$21),0)</f>
        <v>0</v>
      </c>
      <c r="X29" s="10">
        <f>ROUND('Vendas de Veículos'!X31*(1-'Frota Nacional 2029'!X$21),0)</f>
        <v>0</v>
      </c>
      <c r="Y29" s="10">
        <f>ROUND('Vendas de Veículos'!Y31*(1-'Frota Nacional 2029'!Y$21),0)</f>
        <v>0</v>
      </c>
      <c r="Z29" s="10">
        <f>ROUND('Vendas de Veículos'!Z31*(1-'Frota Nacional 2029'!Z$21),0)</f>
        <v>0</v>
      </c>
      <c r="AA29" s="10">
        <f>ROUND('Vendas de Veículos'!AA31*(1-'Frota Nacional 2029'!AA$21),0)</f>
        <v>0</v>
      </c>
      <c r="AB29" s="10">
        <f>ROUND('Vendas de Veículos'!AB31*(1-'Frota Nacional 2029'!AB$21),0)</f>
        <v>0</v>
      </c>
      <c r="AC29" s="10">
        <f>ROUND('Vendas de Veículos'!AC31*(1-'Frota Nacional 2029'!AC$21),0)</f>
        <v>0</v>
      </c>
      <c r="AD29" s="10">
        <f>ROUND('Vendas de Veículos'!AD31*(1-'Frota Nacional 2029'!AD$21),0)</f>
        <v>0</v>
      </c>
      <c r="AE29" s="10">
        <f>ROUND('Vendas de Veículos'!AE31*(1-'Frota Nacional 2029'!AE$21),0)</f>
        <v>0</v>
      </c>
      <c r="AF29" s="10">
        <f>ROUND('Vendas de Veículos'!AF31*(1-'Frota Nacional 2029'!AF$21),0)</f>
        <v>0</v>
      </c>
      <c r="AG29" s="10">
        <f>ROUND('Vendas de Veículos'!AG31*(1-'Frota Nacional 2029'!AG$21),0)</f>
        <v>0</v>
      </c>
      <c r="AH29" s="10">
        <f>ROUND('Vendas de Veículos'!AH31*(1-'Frota Nacional 2029'!AH$21),0)</f>
        <v>0</v>
      </c>
      <c r="AI29" s="10">
        <f>ROUND('Vendas de Veículos'!AI31*(1-'Frota Nacional 2029'!AI$21),0)</f>
        <v>0</v>
      </c>
      <c r="AJ29" s="10">
        <f>ROUND('Vendas de Veículos'!AJ31*(1-'Frota Nacional 2029'!AJ$21),0)</f>
        <v>0</v>
      </c>
      <c r="AK29" s="10">
        <f>ROUND('Vendas de Veículos'!AK31*(1-'Frota Nacional 2029'!AK$21),0)</f>
        <v>0</v>
      </c>
      <c r="AL29" s="10">
        <f>ROUND('Vendas de Veículos'!AL31*(1-'Frota Nacional 2029'!AL$21),0)</f>
        <v>0</v>
      </c>
      <c r="AM29" s="10">
        <f>ROUND('Vendas de Veículos'!AM31*(1-'Frota Nacional 2029'!AM$21),0)</f>
        <v>0</v>
      </c>
      <c r="AN29" s="10">
        <f>ROUND('Vendas de Veículos'!AN31*(1-'Frota Nacional 2029'!AN$21),0)</f>
        <v>0</v>
      </c>
      <c r="AO29" s="10">
        <f>ROUND('Vendas de Veículos'!AO31*(1-'Frota Nacional 2029'!AO$21),0)</f>
        <v>0</v>
      </c>
      <c r="AP29" s="10">
        <f>ROUND('Vendas de Veículos'!AP31*(1-'Frota Nacional 2029'!AP$21),0)</f>
        <v>0</v>
      </c>
      <c r="AQ29" s="10">
        <f>ROUND('Vendas de Veículos'!AQ31*(1-'Frota Nacional 2029'!AQ$21),0)</f>
        <v>0</v>
      </c>
      <c r="AR29" s="10">
        <f>ROUND('Vendas de Veículos'!AR31*(1-'Frota Nacional 2029'!AR$21),0)</f>
        <v>0</v>
      </c>
      <c r="AS29" s="10">
        <f>ROUND('Vendas de Veículos'!AS31*(1-'Frota Nacional 2029'!AS$21),0)</f>
        <v>0</v>
      </c>
      <c r="AT29" s="10">
        <f>ROUND('Vendas de Veículos'!AT31*(1-'Frota Nacional 2029'!AT$21),0)</f>
        <v>0</v>
      </c>
      <c r="AU29" s="10">
        <f>ROUND('Vendas de Veículos'!AU31*(1-'Frota Nacional 2029'!AU$21),0)</f>
        <v>0</v>
      </c>
      <c r="AV29" s="10">
        <f>ROUND('Vendas de Veículos'!AV31*(1-'Frota Nacional 2029'!AV$21),0)</f>
        <v>0</v>
      </c>
      <c r="AW29" s="10">
        <f>ROUND('Vendas de Veículos'!AW31*(1-'Frota Nacional 2029'!AW$21),0)</f>
        <v>0</v>
      </c>
      <c r="AX29" s="10">
        <f>ROUND('Vendas de Veículos'!AX31*(1-'Frota Nacional 2029'!AX$21),0)</f>
        <v>0</v>
      </c>
      <c r="AY29" s="10">
        <f>ROUND('Vendas de Veículos'!AY31*(1-'Frota Nacional 2029'!AY$21),0)</f>
        <v>0</v>
      </c>
      <c r="AZ29" s="10">
        <f>ROUND('Vendas de Veículos'!AZ31*(1-'Frota Nacional 2029'!AZ$21),0)</f>
        <v>10</v>
      </c>
      <c r="BA29" s="10">
        <f>ROUND('Vendas de Veículos'!BA31*(1-'Frota Nacional 2029'!BA$21),0)</f>
        <v>3</v>
      </c>
      <c r="BB29" s="10">
        <f>ROUND('Vendas de Veículos'!BB31*(1-'Frota Nacional 2029'!BB$21),0)</f>
        <v>1</v>
      </c>
      <c r="BC29" s="10">
        <f>ROUND('Vendas de Veículos'!BC31*(1-'Frota Nacional 2029'!BC$21),0)</f>
        <v>1</v>
      </c>
      <c r="BD29" s="10">
        <f>ROUND('Vendas de Veículos'!BD31*(1-'Frota Nacional 2029'!BD$21),0)</f>
        <v>9</v>
      </c>
      <c r="BE29" s="10">
        <f>ROUND('Vendas de Veículos'!BE31*(1-'Frota Nacional 2029'!BE$21),0)</f>
        <v>2</v>
      </c>
      <c r="BF29" s="10">
        <f>ROUND('Vendas de Veículos'!BF31*(1-'Frota Nacional 2029'!BF$21),0)</f>
        <v>2</v>
      </c>
      <c r="BG29" s="10">
        <f>ROUND('Vendas de Veículos'!BG31*(1-'Frota Nacional 2029'!BG$21),0)</f>
        <v>78</v>
      </c>
      <c r="BH29" s="10">
        <f>ROUND('Vendas de Veículos'!BH31*(1-'Frota Nacional 2029'!BH$21),0)</f>
        <v>101</v>
      </c>
      <c r="BI29" s="10">
        <f>ROUND('Vendas de Veículos'!BI31*(1-'Frota Nacional 2029'!BI$21),0)</f>
        <v>0</v>
      </c>
      <c r="BJ29" s="10">
        <f>ROUND('Vendas de Veículos'!BJ31*(1-'Frota Nacional 2029'!BJ$21),0)</f>
        <v>12</v>
      </c>
      <c r="BK29" s="10">
        <f>ROUND('Vendas de Veículos'!BK31*(1-'Frota Nacional 2029'!BK$21),0)</f>
        <v>14</v>
      </c>
      <c r="BL29" s="10">
        <f>ROUND('Vendas de Veículos'!BL31*(1-'Frota Nacional 2029'!BL$21),0)</f>
        <v>2</v>
      </c>
      <c r="BM29" s="10">
        <f>ROUND('Vendas de Veículos'!BM31*(1-'Frota Nacional 2029'!BM$21),0)</f>
        <v>4</v>
      </c>
      <c r="BN29" s="10">
        <f>ROUND('Vendas de Veículos'!BN31*(1-'Frota Nacional 2029'!BN$21),0)</f>
        <v>36</v>
      </c>
      <c r="BO29" s="10">
        <f>ROUND('Vendas de Veículos'!BO31*(1-'Frota Nacional 2029'!BO$21),0)</f>
        <v>18</v>
      </c>
      <c r="BP29" s="10">
        <f>ROUND('Vendas de Veículos'!BP31*(1-'Frota Nacional 2029'!BP$21),0)</f>
        <v>20</v>
      </c>
      <c r="BQ29" s="10">
        <f>ROUND('Vendas de Veículos'!BQ31*(1-'Frota Nacional 2029'!BQ$21),0)</f>
        <v>35</v>
      </c>
      <c r="BR29" s="10">
        <f>ROUND('Vendas de Veículos'!BR31*(1-'Frota Nacional 2029'!BR$21),0)</f>
        <v>256</v>
      </c>
      <c r="BS29" s="10">
        <f>ROUND('Vendas de Veículos'!BS31*(1-'Frota Nacional 2029'!BS$21),0)</f>
        <v>389</v>
      </c>
      <c r="BT29" s="10">
        <f>ROUND('Vendas de Veículos'!BT31*(1-'Frota Nacional 2029'!BT$21),0)</f>
        <v>541</v>
      </c>
      <c r="BU29" s="10">
        <f>ROUND('Vendas de Veículos'!BU31*(1-'Frota Nacional 2029'!BU$21),0)</f>
        <v>710</v>
      </c>
      <c r="BV29" s="10">
        <f>ROUND('Vendas de Veículos'!BV31*(1-'Frota Nacional 2029'!BV$21),0)</f>
        <v>966</v>
      </c>
      <c r="BW29" s="10">
        <f>ROUND('Vendas de Veículos'!BW31*(1-'Frota Nacional 2029'!BW$21),0)</f>
        <v>1270</v>
      </c>
      <c r="BX29" s="10">
        <f>ROUND('Vendas de Veículos'!BX31*(1-'Frota Nacional 2029'!BX$21),0)</f>
        <v>1617</v>
      </c>
    </row>
    <row r="30" spans="2:76" x14ac:dyDescent="0.35">
      <c r="B30" s="15" t="s">
        <v>22</v>
      </c>
      <c r="C30" s="15" t="s">
        <v>21</v>
      </c>
      <c r="D30" s="11">
        <f>ROUND('Vendas de Veículos'!D32*(1-'Frota Nacional 2029'!D$21),0)</f>
        <v>0</v>
      </c>
      <c r="E30" s="11">
        <f>ROUND('Vendas de Veículos'!E32*(1-'Frota Nacional 2029'!E$21),0)</f>
        <v>0</v>
      </c>
      <c r="F30" s="11">
        <f>ROUND('Vendas de Veículos'!F32*(1-'Frota Nacional 2029'!F$21),0)</f>
        <v>0</v>
      </c>
      <c r="G30" s="11">
        <f>ROUND('Vendas de Veículos'!G32*(1-'Frota Nacional 2029'!G$21),0)</f>
        <v>0</v>
      </c>
      <c r="H30" s="11">
        <f>ROUND('Vendas de Veículos'!H32*(1-'Frota Nacional 2029'!H$21),0)</f>
        <v>0</v>
      </c>
      <c r="I30" s="11">
        <f>ROUND('Vendas de Veículos'!I32*(1-'Frota Nacional 2029'!I$21),0)</f>
        <v>0</v>
      </c>
      <c r="J30" s="11">
        <f>ROUND('Vendas de Veículos'!J32*(1-'Frota Nacional 2029'!J$21),0)</f>
        <v>0</v>
      </c>
      <c r="K30" s="11">
        <f>ROUND('Vendas de Veículos'!K32*(1-'Frota Nacional 2029'!K$21),0)</f>
        <v>0</v>
      </c>
      <c r="L30" s="11">
        <f>ROUND('Vendas de Veículos'!L32*(1-'Frota Nacional 2029'!L$21),0)</f>
        <v>0</v>
      </c>
      <c r="M30" s="11">
        <f>ROUND('Vendas de Veículos'!M32*(1-'Frota Nacional 2029'!M$21),0)</f>
        <v>0</v>
      </c>
      <c r="N30" s="11">
        <f>ROUND('Vendas de Veículos'!N32*(1-'Frota Nacional 2029'!N$21),0)</f>
        <v>0</v>
      </c>
      <c r="O30" s="11">
        <f>ROUND('Vendas de Veículos'!O32*(1-'Frota Nacional 2029'!O$21),0)</f>
        <v>0</v>
      </c>
      <c r="P30" s="11">
        <f>ROUND('Vendas de Veículos'!P32*(1-'Frota Nacional 2029'!P$21),0)</f>
        <v>0</v>
      </c>
      <c r="Q30" s="11">
        <f>ROUND('Vendas de Veículos'!Q32*(1-'Frota Nacional 2029'!Q$21),0)</f>
        <v>0</v>
      </c>
      <c r="R30" s="11">
        <f>ROUND('Vendas de Veículos'!R32*(1-'Frota Nacional 2029'!R$21),0)</f>
        <v>0</v>
      </c>
      <c r="S30" s="11">
        <f>ROUND('Vendas de Veículos'!S32*(1-'Frota Nacional 2029'!S$21),0)</f>
        <v>0</v>
      </c>
      <c r="T30" s="11">
        <f>ROUND('Vendas de Veículos'!T32*(1-'Frota Nacional 2029'!T$21),0)</f>
        <v>0</v>
      </c>
      <c r="U30" s="11">
        <f>ROUND('Vendas de Veículos'!U32*(1-'Frota Nacional 2029'!U$21),0)</f>
        <v>0</v>
      </c>
      <c r="V30" s="11">
        <f>ROUND('Vendas de Veículos'!V32*(1-'Frota Nacional 2029'!V$21),0)</f>
        <v>0</v>
      </c>
      <c r="W30" s="11">
        <f>ROUND('Vendas de Veículos'!W32*(1-'Frota Nacional 2029'!W$21),0)</f>
        <v>0</v>
      </c>
      <c r="X30" s="11">
        <f>ROUND('Vendas de Veículos'!X32*(1-'Frota Nacional 2029'!X$21),0)</f>
        <v>0</v>
      </c>
      <c r="Y30" s="11">
        <f>ROUND('Vendas de Veículos'!Y32*(1-'Frota Nacional 2029'!Y$21),0)</f>
        <v>0</v>
      </c>
      <c r="Z30" s="11">
        <f>ROUND('Vendas de Veículos'!Z32*(1-'Frota Nacional 2029'!Z$21),0)</f>
        <v>0</v>
      </c>
      <c r="AA30" s="11">
        <f>ROUND('Vendas de Veículos'!AA32*(1-'Frota Nacional 2029'!AA$21),0)</f>
        <v>0</v>
      </c>
      <c r="AB30" s="11">
        <f>ROUND('Vendas de Veículos'!AB32*(1-'Frota Nacional 2029'!AB$21),0)</f>
        <v>0</v>
      </c>
      <c r="AC30" s="11">
        <f>ROUND('Vendas de Veículos'!AC32*(1-'Frota Nacional 2029'!AC$21),0)</f>
        <v>0</v>
      </c>
      <c r="AD30" s="11">
        <f>ROUND('Vendas de Veículos'!AD32*(1-'Frota Nacional 2029'!AD$21),0)</f>
        <v>0</v>
      </c>
      <c r="AE30" s="11">
        <f>ROUND('Vendas de Veículos'!AE32*(1-'Frota Nacional 2029'!AE$21),0)</f>
        <v>0</v>
      </c>
      <c r="AF30" s="11">
        <f>ROUND('Vendas de Veículos'!AF32*(1-'Frota Nacional 2029'!AF$21),0)</f>
        <v>0</v>
      </c>
      <c r="AG30" s="11">
        <f>ROUND('Vendas de Veículos'!AG32*(1-'Frota Nacional 2029'!AG$21),0)</f>
        <v>0</v>
      </c>
      <c r="AH30" s="11">
        <f>ROUND('Vendas de Veículos'!AH32*(1-'Frota Nacional 2029'!AH$21),0)</f>
        <v>0</v>
      </c>
      <c r="AI30" s="11">
        <f>ROUND('Vendas de Veículos'!AI32*(1-'Frota Nacional 2029'!AI$21),0)</f>
        <v>0</v>
      </c>
      <c r="AJ30" s="11">
        <f>ROUND('Vendas de Veículos'!AJ32*(1-'Frota Nacional 2029'!AJ$21),0)</f>
        <v>0</v>
      </c>
      <c r="AK30" s="11">
        <f>ROUND('Vendas de Veículos'!AK32*(1-'Frota Nacional 2029'!AK$21),0)</f>
        <v>0</v>
      </c>
      <c r="AL30" s="11">
        <f>ROUND('Vendas de Veículos'!AL32*(1-'Frota Nacional 2029'!AL$21),0)</f>
        <v>0</v>
      </c>
      <c r="AM30" s="11">
        <f>ROUND('Vendas de Veículos'!AM32*(1-'Frota Nacional 2029'!AM$21),0)</f>
        <v>0</v>
      </c>
      <c r="AN30" s="11">
        <f>ROUND('Vendas de Veículos'!AN32*(1-'Frota Nacional 2029'!AN$21),0)</f>
        <v>0</v>
      </c>
      <c r="AO30" s="11">
        <f>ROUND('Vendas de Veículos'!AO32*(1-'Frota Nacional 2029'!AO$21),0)</f>
        <v>0</v>
      </c>
      <c r="AP30" s="11">
        <f>ROUND('Vendas de Veículos'!AP32*(1-'Frota Nacional 2029'!AP$21),0)</f>
        <v>0</v>
      </c>
      <c r="AQ30" s="11">
        <f>ROUND('Vendas de Veículos'!AQ32*(1-'Frota Nacional 2029'!AQ$21),0)</f>
        <v>0</v>
      </c>
      <c r="AR30" s="11">
        <f>ROUND('Vendas de Veículos'!AR32*(1-'Frota Nacional 2029'!AR$21),0)</f>
        <v>0</v>
      </c>
      <c r="AS30" s="11">
        <f>ROUND('Vendas de Veículos'!AS32*(1-'Frota Nacional 2029'!AS$21),0)</f>
        <v>0</v>
      </c>
      <c r="AT30" s="11">
        <f>ROUND('Vendas de Veículos'!AT32*(1-'Frota Nacional 2029'!AT$21),0)</f>
        <v>0</v>
      </c>
      <c r="AU30" s="11">
        <f>ROUND('Vendas de Veículos'!AU32*(1-'Frota Nacional 2029'!AU$21),0)</f>
        <v>0</v>
      </c>
      <c r="AV30" s="11">
        <f>ROUND('Vendas de Veículos'!AV32*(1-'Frota Nacional 2029'!AV$21),0)</f>
        <v>0</v>
      </c>
      <c r="AW30" s="11">
        <f>ROUND('Vendas de Veículos'!AW32*(1-'Frota Nacional 2029'!AW$21),0)</f>
        <v>0</v>
      </c>
      <c r="AX30" s="11">
        <f>ROUND('Vendas de Veículos'!AX32*(1-'Frota Nacional 2029'!AX$21),0)</f>
        <v>0</v>
      </c>
      <c r="AY30" s="11">
        <f>ROUND('Vendas de Veículos'!AY32*(1-'Frota Nacional 2029'!AY$21),0)</f>
        <v>0</v>
      </c>
      <c r="AZ30" s="11">
        <f>ROUND('Vendas de Veículos'!AZ32*(1-'Frota Nacional 2029'!AZ$21),0)</f>
        <v>3</v>
      </c>
      <c r="BA30" s="11">
        <f>ROUND('Vendas de Veículos'!BA32*(1-'Frota Nacional 2029'!BA$21),0)</f>
        <v>1</v>
      </c>
      <c r="BB30" s="11">
        <f>ROUND('Vendas de Veículos'!BB32*(1-'Frota Nacional 2029'!BB$21),0)</f>
        <v>1</v>
      </c>
      <c r="BC30" s="11">
        <f>ROUND('Vendas de Veículos'!BC32*(1-'Frota Nacional 2029'!BC$21),0)</f>
        <v>0</v>
      </c>
      <c r="BD30" s="11">
        <f>ROUND('Vendas de Veículos'!BD32*(1-'Frota Nacional 2029'!BD$21),0)</f>
        <v>2</v>
      </c>
      <c r="BE30" s="11">
        <f>ROUND('Vendas de Veículos'!BE32*(1-'Frota Nacional 2029'!BE$21),0)</f>
        <v>1</v>
      </c>
      <c r="BF30" s="11">
        <f>ROUND('Vendas de Veículos'!BF32*(1-'Frota Nacional 2029'!BF$21),0)</f>
        <v>0</v>
      </c>
      <c r="BG30" s="11">
        <f>ROUND('Vendas de Veículos'!BG32*(1-'Frota Nacional 2029'!BG$21),0)</f>
        <v>0</v>
      </c>
      <c r="BH30" s="11">
        <f>ROUND('Vendas de Veículos'!BH32*(1-'Frota Nacional 2029'!BH$21),0)</f>
        <v>0</v>
      </c>
      <c r="BI30" s="11">
        <f>ROUND('Vendas de Veículos'!BI32*(1-'Frota Nacional 2029'!BI$21),0)</f>
        <v>0</v>
      </c>
      <c r="BJ30" s="11">
        <f>ROUND('Vendas de Veículos'!BJ32*(1-'Frota Nacional 2029'!BJ$21),0)</f>
        <v>1</v>
      </c>
      <c r="BK30" s="11">
        <f>ROUND('Vendas de Veículos'!BK32*(1-'Frota Nacional 2029'!BK$21),0)</f>
        <v>2</v>
      </c>
      <c r="BL30" s="11">
        <f>ROUND('Vendas de Veículos'!BL32*(1-'Frota Nacional 2029'!BL$21),0)</f>
        <v>0</v>
      </c>
      <c r="BM30" s="11">
        <f>ROUND('Vendas de Veículos'!BM32*(1-'Frota Nacional 2029'!BM$21),0)</f>
        <v>0</v>
      </c>
      <c r="BN30" s="11">
        <f>ROUND('Vendas de Veículos'!BN32*(1-'Frota Nacional 2029'!BN$21),0)</f>
        <v>0</v>
      </c>
      <c r="BO30" s="11">
        <f>ROUND('Vendas de Veículos'!BO32*(1-'Frota Nacional 2029'!BO$21),0)</f>
        <v>0</v>
      </c>
      <c r="BP30" s="11">
        <f>ROUND('Vendas de Veículos'!BP32*(1-'Frota Nacional 2029'!BP$21),0)</f>
        <v>2</v>
      </c>
      <c r="BQ30" s="11">
        <f>ROUND('Vendas de Veículos'!BQ32*(1-'Frota Nacional 2029'!BQ$21),0)</f>
        <v>0</v>
      </c>
      <c r="BR30" s="11">
        <f>ROUND('Vendas de Veículos'!BR32*(1-'Frota Nacional 2029'!BR$21),0)</f>
        <v>0</v>
      </c>
      <c r="BS30" s="11">
        <f>ROUND('Vendas de Veículos'!BS32*(1-'Frota Nacional 2029'!BS$21),0)</f>
        <v>0</v>
      </c>
      <c r="BT30" s="11">
        <f>ROUND('Vendas de Veículos'!BT32*(1-'Frota Nacional 2029'!BT$21),0)</f>
        <v>0</v>
      </c>
      <c r="BU30" s="11">
        <f>ROUND('Vendas de Veículos'!BU32*(1-'Frota Nacional 2029'!BU$21),0)</f>
        <v>0</v>
      </c>
      <c r="BV30" s="11">
        <f>ROUND('Vendas de Veículos'!BV32*(1-'Frota Nacional 2029'!BV$21),0)</f>
        <v>0</v>
      </c>
      <c r="BW30" s="11">
        <f>ROUND('Vendas de Veículos'!BW32*(1-'Frota Nacional 2029'!BW$21),0)</f>
        <v>0</v>
      </c>
      <c r="BX30" s="11">
        <f>ROUND('Vendas de Veículos'!BX32*(1-'Frota Nacional 2029'!BX$21),0)</f>
        <v>0</v>
      </c>
    </row>
    <row r="31" spans="2:76" x14ac:dyDescent="0.35">
      <c r="B31" s="15" t="s">
        <v>22</v>
      </c>
      <c r="C31" s="15" t="s">
        <v>19</v>
      </c>
      <c r="D31" s="11">
        <f>ROUND('Vendas de Veículos'!D33*(1-'Frota Nacional 2029'!D$21),0)</f>
        <v>24</v>
      </c>
      <c r="E31" s="11">
        <f>ROUND('Vendas de Veículos'!E33*(1-'Frota Nacional 2029'!E$21),0)</f>
        <v>45</v>
      </c>
      <c r="F31" s="11">
        <f>ROUND('Vendas de Veículos'!F33*(1-'Frota Nacional 2029'!F$21),0)</f>
        <v>4</v>
      </c>
      <c r="G31" s="11">
        <f>ROUND('Vendas de Veículos'!G33*(1-'Frota Nacional 2029'!G$21),0)</f>
        <v>56</v>
      </c>
      <c r="H31" s="11">
        <f>ROUND('Vendas de Veículos'!H33*(1-'Frota Nacional 2029'!H$21),0)</f>
        <v>5</v>
      </c>
      <c r="I31" s="11">
        <f>ROUND('Vendas de Veículos'!I33*(1-'Frota Nacional 2029'!I$21),0)</f>
        <v>62</v>
      </c>
      <c r="J31" s="11">
        <f>ROUND('Vendas de Veículos'!J33*(1-'Frota Nacional 2029'!J$21),0)</f>
        <v>49</v>
      </c>
      <c r="K31" s="11">
        <f>ROUND('Vendas de Veículos'!K33*(1-'Frota Nacional 2029'!K$21),0)</f>
        <v>59</v>
      </c>
      <c r="L31" s="11">
        <f>ROUND('Vendas de Veículos'!L33*(1-'Frota Nacional 2029'!L$21),0)</f>
        <v>74</v>
      </c>
      <c r="M31" s="11">
        <f>ROUND('Vendas de Veículos'!M33*(1-'Frota Nacional 2029'!M$21),0)</f>
        <v>100</v>
      </c>
      <c r="N31" s="11">
        <f>ROUND('Vendas de Veículos'!N33*(1-'Frota Nacional 2029'!N$21),0)</f>
        <v>145</v>
      </c>
      <c r="O31" s="11">
        <f>ROUND('Vendas de Veículos'!O33*(1-'Frota Nacional 2029'!O$21),0)</f>
        <v>232</v>
      </c>
      <c r="P31" s="11">
        <f>ROUND('Vendas de Veículos'!P33*(1-'Frota Nacional 2029'!P$21),0)</f>
        <v>204</v>
      </c>
      <c r="Q31" s="11">
        <f>ROUND('Vendas de Veículos'!Q33*(1-'Frota Nacional 2029'!Q$21),0)</f>
        <v>2</v>
      </c>
      <c r="R31" s="11">
        <f>ROUND('Vendas de Veículos'!R33*(1-'Frota Nacional 2029'!R$21),0)</f>
        <v>186</v>
      </c>
      <c r="S31" s="11">
        <f>ROUND('Vendas de Veículos'!S33*(1-'Frota Nacional 2029'!S$21),0)</f>
        <v>198</v>
      </c>
      <c r="T31" s="11">
        <f>ROUND('Vendas de Veículos'!T33*(1-'Frota Nacional 2029'!T$21),0)</f>
        <v>326</v>
      </c>
      <c r="U31" s="11">
        <f>ROUND('Vendas de Veículos'!U33*(1-'Frota Nacional 2029'!U$21),0)</f>
        <v>40</v>
      </c>
      <c r="V31" s="11">
        <f>ROUND('Vendas de Veículos'!V33*(1-'Frota Nacional 2029'!V$21),0)</f>
        <v>54</v>
      </c>
      <c r="W31" s="11">
        <f>ROUND('Vendas de Veículos'!W33*(1-'Frota Nacional 2029'!W$21),0)</f>
        <v>734</v>
      </c>
      <c r="X31" s="11">
        <f>ROUND('Vendas de Veículos'!X33*(1-'Frota Nacional 2029'!X$21),0)</f>
        <v>877</v>
      </c>
      <c r="Y31" s="11">
        <f>ROUND('Vendas de Veículos'!Y33*(1-'Frota Nacional 2029'!Y$21),0)</f>
        <v>944</v>
      </c>
      <c r="Z31" s="11">
        <f>ROUND('Vendas de Veículos'!Z33*(1-'Frota Nacional 2029'!Z$21),0)</f>
        <v>999</v>
      </c>
      <c r="AA31" s="11">
        <f>ROUND('Vendas de Veículos'!AA33*(1-'Frota Nacional 2029'!AA$21),0)</f>
        <v>1090</v>
      </c>
      <c r="AB31" s="11">
        <f>ROUND('Vendas de Veículos'!AB33*(1-'Frota Nacional 2029'!AB$21),0)</f>
        <v>944</v>
      </c>
      <c r="AC31" s="11">
        <f>ROUND('Vendas de Veículos'!AC33*(1-'Frota Nacional 2029'!AC$21),0)</f>
        <v>901</v>
      </c>
      <c r="AD31" s="11">
        <f>ROUND('Vendas de Veículos'!AD33*(1-'Frota Nacional 2029'!AD$21),0)</f>
        <v>802</v>
      </c>
      <c r="AE31" s="11">
        <f>ROUND('Vendas de Veículos'!AE33*(1-'Frota Nacional 2029'!AE$21),0)</f>
        <v>793</v>
      </c>
      <c r="AF31" s="11">
        <f>ROUND('Vendas de Veículos'!AF33*(1-'Frota Nacional 2029'!AF$21),0)</f>
        <v>1029</v>
      </c>
      <c r="AG31" s="11">
        <f>ROUND('Vendas de Veículos'!AG33*(1-'Frota Nacional 2029'!AG$21),0)</f>
        <v>1329</v>
      </c>
      <c r="AH31" s="11">
        <f>ROUND('Vendas de Veículos'!AH33*(1-'Frota Nacional 2029'!AH$21),0)</f>
        <v>1712</v>
      </c>
      <c r="AI31" s="11">
        <f>ROUND('Vendas de Veículos'!AI33*(1-'Frota Nacional 2029'!AI$21),0)</f>
        <v>2392</v>
      </c>
      <c r="AJ31" s="11">
        <f>ROUND('Vendas de Veículos'!AJ33*(1-'Frota Nacional 2029'!AJ$21),0)</f>
        <v>1897</v>
      </c>
      <c r="AK31" s="11">
        <f>ROUND('Vendas de Veículos'!AK33*(1-'Frota Nacional 2029'!AK$21),0)</f>
        <v>2186</v>
      </c>
      <c r="AL31" s="11">
        <f>ROUND('Vendas de Veículos'!AL33*(1-'Frota Nacional 2029'!AL$21),0)</f>
        <v>3954</v>
      </c>
      <c r="AM31" s="11">
        <f>ROUND('Vendas de Veículos'!AM33*(1-'Frota Nacional 2029'!AM$21),0)</f>
        <v>3474</v>
      </c>
      <c r="AN31" s="11">
        <f>ROUND('Vendas de Veículos'!AN33*(1-'Frota Nacional 2029'!AN$21),0)</f>
        <v>3119</v>
      </c>
      <c r="AO31" s="11">
        <f>ROUND('Vendas de Veículos'!AO33*(1-'Frota Nacional 2029'!AO$21),0)</f>
        <v>3719</v>
      </c>
      <c r="AP31" s="11">
        <f>ROUND('Vendas de Veículos'!AP33*(1-'Frota Nacional 2029'!AP$21),0)</f>
        <v>5525</v>
      </c>
      <c r="AQ31" s="11">
        <f>ROUND('Vendas de Veículos'!AQ33*(1-'Frota Nacional 2029'!AQ$21),0)</f>
        <v>5311</v>
      </c>
      <c r="AR31" s="11">
        <f>ROUND('Vendas de Veículos'!AR33*(1-'Frota Nacional 2029'!AR$21),0)</f>
        <v>5465</v>
      </c>
      <c r="AS31" s="11">
        <f>ROUND('Vendas de Veículos'!AS33*(1-'Frota Nacional 2029'!AS$21),0)</f>
        <v>6217</v>
      </c>
      <c r="AT31" s="11">
        <f>ROUND('Vendas de Veículos'!AT33*(1-'Frota Nacional 2029'!AT$21),0)</f>
        <v>4510</v>
      </c>
      <c r="AU31" s="11">
        <f>ROUND('Vendas de Veículos'!AU33*(1-'Frota Nacional 2029'!AU$21),0)</f>
        <v>7507</v>
      </c>
      <c r="AV31" s="11">
        <f>ROUND('Vendas de Veículos'!AV33*(1-'Frota Nacional 2029'!AV$21),0)</f>
        <v>817</v>
      </c>
      <c r="AW31" s="11">
        <f>ROUND('Vendas de Veículos'!AW33*(1-'Frota Nacional 2029'!AW$21),0)</f>
        <v>861</v>
      </c>
      <c r="AX31" s="11">
        <f>ROUND('Vendas de Veículos'!AX33*(1-'Frota Nacional 2029'!AX$21),0)</f>
        <v>9484</v>
      </c>
      <c r="AY31" s="11">
        <f>ROUND('Vendas de Veículos'!AY33*(1-'Frota Nacional 2029'!AY$21),0)</f>
        <v>9801</v>
      </c>
      <c r="AZ31" s="11">
        <f>ROUND('Vendas de Veículos'!AZ33*(1-'Frota Nacional 2029'!AZ$21),0)</f>
        <v>9302</v>
      </c>
      <c r="BA31" s="11">
        <f>ROUND('Vendas de Veículos'!BA33*(1-'Frota Nacional 2029'!BA$21),0)</f>
        <v>12526</v>
      </c>
      <c r="BB31" s="11">
        <f>ROUND('Vendas de Veículos'!BB33*(1-'Frota Nacional 2029'!BB$21),0)</f>
        <v>15485</v>
      </c>
      <c r="BC31" s="11">
        <f>ROUND('Vendas de Veículos'!BC33*(1-'Frota Nacional 2029'!BC$21),0)</f>
        <v>19047</v>
      </c>
      <c r="BD31" s="11">
        <f>ROUND('Vendas de Veículos'!BD33*(1-'Frota Nacional 2029'!BD$21),0)</f>
        <v>16689</v>
      </c>
      <c r="BE31" s="11">
        <f>ROUND('Vendas de Veículos'!BE33*(1-'Frota Nacional 2029'!BE$21),0)</f>
        <v>21857</v>
      </c>
      <c r="BF31" s="11">
        <f>ROUND('Vendas de Veículos'!BF33*(1-'Frota Nacional 2029'!BF$21),0)</f>
        <v>27681</v>
      </c>
      <c r="BG31" s="11">
        <f>ROUND('Vendas de Veículos'!BG33*(1-'Frota Nacional 2029'!BG$21),0)</f>
        <v>2374</v>
      </c>
      <c r="BH31" s="11">
        <f>ROUND('Vendas de Veículos'!BH33*(1-'Frota Nacional 2029'!BH$21),0)</f>
        <v>2804</v>
      </c>
      <c r="BI31" s="11">
        <f>ROUND('Vendas de Veículos'!BI33*(1-'Frota Nacional 2029'!BI$21),0)</f>
        <v>24166</v>
      </c>
      <c r="BJ31" s="11">
        <f>ROUND('Vendas de Veículos'!BJ33*(1-'Frota Nacional 2029'!BJ$21),0)</f>
        <v>15123</v>
      </c>
      <c r="BK31" s="11">
        <f>ROUND('Vendas de Veículos'!BK33*(1-'Frota Nacional 2029'!BK$21),0)</f>
        <v>10260</v>
      </c>
      <c r="BL31" s="11">
        <f>ROUND('Vendas de Veículos'!BL33*(1-'Frota Nacional 2029'!BL$21),0)</f>
        <v>11018</v>
      </c>
      <c r="BM31" s="11">
        <f>ROUND('Vendas de Veículos'!BM33*(1-'Frota Nacional 2029'!BM$21),0)</f>
        <v>14349</v>
      </c>
      <c r="BN31" s="11">
        <f>ROUND('Vendas de Veículos'!BN33*(1-'Frota Nacional 2029'!BN$21),0)</f>
        <v>20140</v>
      </c>
      <c r="BO31" s="11">
        <f>ROUND('Vendas de Veículos'!BO33*(1-'Frota Nacional 2029'!BO$21),0)</f>
        <v>13553</v>
      </c>
      <c r="BP31" s="11">
        <f>ROUND('Vendas de Veículos'!BP33*(1-'Frota Nacional 2029'!BP$21),0)</f>
        <v>1378</v>
      </c>
      <c r="BQ31" s="11">
        <f>ROUND('Vendas de Veículos'!BQ33*(1-'Frota Nacional 2029'!BQ$21),0)</f>
        <v>17098</v>
      </c>
      <c r="BR31" s="11">
        <f>ROUND('Vendas de Veículos'!BR33*(1-'Frota Nacional 2029'!BR$21),0)</f>
        <v>18328</v>
      </c>
      <c r="BS31" s="11">
        <f>ROUND('Vendas de Veículos'!BS33*(1-'Frota Nacional 2029'!BS$21),0)</f>
        <v>19746</v>
      </c>
      <c r="BT31" s="11">
        <f>ROUND('Vendas de Veículos'!BT33*(1-'Frota Nacional 2029'!BT$21),0)</f>
        <v>21251</v>
      </c>
      <c r="BU31" s="11">
        <f>ROUND('Vendas de Veículos'!BU33*(1-'Frota Nacional 2029'!BU$21),0)</f>
        <v>22859</v>
      </c>
      <c r="BV31" s="11">
        <f>ROUND('Vendas de Veículos'!BV33*(1-'Frota Nacional 2029'!BV$21),0)</f>
        <v>24510</v>
      </c>
      <c r="BW31" s="11">
        <f>ROUND('Vendas de Veículos'!BW33*(1-'Frota Nacional 2029'!BW$21),0)</f>
        <v>26258</v>
      </c>
      <c r="BX31" s="11">
        <f>ROUND('Vendas de Veículos'!BX33*(1-'Frota Nacional 2029'!BX$21),0)</f>
        <v>28123</v>
      </c>
    </row>
    <row r="32" spans="2:76" x14ac:dyDescent="0.35">
      <c r="B32" s="2"/>
      <c r="C32" s="3" t="s">
        <v>40</v>
      </c>
      <c r="D32" s="7">
        <f>EXP(-EXP($G$3+$I$3*($D$1-D4)))</f>
        <v>0.99970072559287504</v>
      </c>
      <c r="E32" s="7">
        <f t="shared" ref="E32:BP32" si="4">EXP(-EXP($G$3+$I$3*($D$1-E4)))</f>
        <v>0.99965679122720885</v>
      </c>
      <c r="F32" s="7">
        <f t="shared" si="4"/>
        <v>0.99960640843683457</v>
      </c>
      <c r="G32" s="7">
        <f t="shared" si="4"/>
        <v>0.99954863116055381</v>
      </c>
      <c r="H32" s="7">
        <f t="shared" si="4"/>
        <v>0.99948237466478929</v>
      </c>
      <c r="I32" s="7">
        <f t="shared" si="4"/>
        <v>0.99940639525693675</v>
      </c>
      <c r="J32" s="7">
        <f t="shared" si="4"/>
        <v>0.99931926704348506</v>
      </c>
      <c r="K32" s="7">
        <f t="shared" si="4"/>
        <v>0.99921935530636385</v>
      </c>
      <c r="L32" s="7">
        <f t="shared" si="4"/>
        <v>0.99910478601066999</v>
      </c>
      <c r="M32" s="7">
        <f t="shared" si="4"/>
        <v>0.99897341088848524</v>
      </c>
      <c r="N32" s="7">
        <f t="shared" si="4"/>
        <v>0.9988227674659691</v>
      </c>
      <c r="O32" s="7">
        <f t="shared" si="4"/>
        <v>0.99865003331325297</v>
      </c>
      <c r="P32" s="7">
        <f t="shared" si="4"/>
        <v>0.99845197369778238</v>
      </c>
      <c r="Q32" s="7">
        <f t="shared" si="4"/>
        <v>0.99822488171051615</v>
      </c>
      <c r="R32" s="7">
        <f t="shared" si="4"/>
        <v>0.99796450980966256</v>
      </c>
      <c r="S32" s="7">
        <f t="shared" si="4"/>
        <v>0.99766599158730629</v>
      </c>
      <c r="T32" s="7">
        <f t="shared" si="4"/>
        <v>0.99732375240937732</v>
      </c>
      <c r="U32" s="7">
        <f t="shared" si="4"/>
        <v>0.99693140740815389</v>
      </c>
      <c r="V32" s="7">
        <f t="shared" si="4"/>
        <v>0.99648164511846049</v>
      </c>
      <c r="W32" s="7">
        <f t="shared" si="4"/>
        <v>0.99596609484402432</v>
      </c>
      <c r="X32" s="7">
        <f t="shared" si="4"/>
        <v>0.99537517562002886</v>
      </c>
      <c r="Y32" s="7">
        <f t="shared" si="4"/>
        <v>0.99469792440381699</v>
      </c>
      <c r="Z32" s="7">
        <f t="shared" si="4"/>
        <v>0.99392180088165549</v>
      </c>
      <c r="AA32" s="7">
        <f t="shared" si="4"/>
        <v>0.99303246603143258</v>
      </c>
      <c r="AB32" s="7">
        <f t="shared" si="4"/>
        <v>0.99201353133813563</v>
      </c>
      <c r="AC32" s="7">
        <f t="shared" si="4"/>
        <v>0.99084627533411584</v>
      </c>
      <c r="AD32" s="7">
        <f t="shared" si="4"/>
        <v>0.98950932394817137</v>
      </c>
      <c r="AE32" s="7">
        <f t="shared" si="4"/>
        <v>0.98797829102238655</v>
      </c>
      <c r="AF32" s="7">
        <f t="shared" si="4"/>
        <v>0.98622537532904997</v>
      </c>
      <c r="AG32" s="7">
        <f t="shared" si="4"/>
        <v>0.98421891053992383</v>
      </c>
      <c r="AH32" s="7">
        <f t="shared" si="4"/>
        <v>0.98192286493078851</v>
      </c>
      <c r="AI32" s="7">
        <f t="shared" si="4"/>
        <v>0.97929628823019488</v>
      </c>
      <c r="AJ32" s="7">
        <f t="shared" si="4"/>
        <v>0.97629270405320667</v>
      </c>
      <c r="AK32" s="7">
        <f t="shared" si="4"/>
        <v>0.97285944794128898</v>
      </c>
      <c r="AL32" s="7">
        <f t="shared" si="4"/>
        <v>0.96893695334056984</v>
      </c>
      <c r="AM32" s="7">
        <f t="shared" si="4"/>
        <v>0.96445799112211872</v>
      </c>
      <c r="AN32" s="7">
        <f t="shared" si="4"/>
        <v>0.95934687276509312</v>
      </c>
      <c r="AO32" s="7">
        <f t="shared" si="4"/>
        <v>0.95351863343533205</v>
      </c>
      <c r="AP32" s="7">
        <f t="shared" si="4"/>
        <v>0.94687821931546456</v>
      </c>
      <c r="AQ32" s="7">
        <f t="shared" si="4"/>
        <v>0.93931971416360571</v>
      </c>
      <c r="AR32" s="7">
        <f t="shared" si="4"/>
        <v>0.93072565374119087</v>
      </c>
      <c r="AS32" s="7">
        <f t="shared" si="4"/>
        <v>0.92096649403535658</v>
      </c>
      <c r="AT32" s="7">
        <f t="shared" si="4"/>
        <v>0.90990032066991677</v>
      </c>
      <c r="AU32" s="7">
        <f t="shared" si="4"/>
        <v>0.89737291300825173</v>
      </c>
      <c r="AV32" s="7">
        <f t="shared" si="4"/>
        <v>0.88321830740738239</v>
      </c>
      <c r="AW32" s="7">
        <f t="shared" si="4"/>
        <v>0.86726003961592757</v>
      </c>
      <c r="AX32" s="7">
        <f t="shared" si="4"/>
        <v>0.84931328534446748</v>
      </c>
      <c r="AY32" s="7">
        <f t="shared" si="4"/>
        <v>0.82918815822840697</v>
      </c>
      <c r="AZ32" s="7">
        <f t="shared" si="4"/>
        <v>0.80669446150818402</v>
      </c>
      <c r="BA32" s="7">
        <f t="shared" si="4"/>
        <v>0.78164821684245012</v>
      </c>
      <c r="BB32" s="7">
        <f t="shared" si="4"/>
        <v>0.75388030021795338</v>
      </c>
      <c r="BC32" s="7">
        <f t="shared" si="4"/>
        <v>0.7232474858644018</v>
      </c>
      <c r="BD32" s="7">
        <f t="shared" si="4"/>
        <v>0.68964611413565224</v>
      </c>
      <c r="BE32" s="7">
        <f t="shared" si="4"/>
        <v>0.65302843296223179</v>
      </c>
      <c r="BF32" s="7">
        <f t="shared" si="4"/>
        <v>0.61342138540010138</v>
      </c>
      <c r="BG32" s="7">
        <f t="shared" si="4"/>
        <v>0.57094719884623257</v>
      </c>
      <c r="BH32" s="7">
        <f t="shared" si="4"/>
        <v>0.52584455356868054</v>
      </c>
      <c r="BI32" s="7">
        <f t="shared" si="4"/>
        <v>0.47848836957560087</v>
      </c>
      <c r="BJ32" s="7">
        <f t="shared" si="4"/>
        <v>0.42940539280525503</v>
      </c>
      <c r="BK32" s="7">
        <f t="shared" si="4"/>
        <v>0.37928189159250653</v>
      </c>
      <c r="BL32" s="7">
        <f t="shared" si="4"/>
        <v>0.32895909195614254</v>
      </c>
      <c r="BM32" s="7">
        <f t="shared" si="4"/>
        <v>0.2794117931754857</v>
      </c>
      <c r="BN32" s="7">
        <f t="shared" si="4"/>
        <v>0.23170631579006803</v>
      </c>
      <c r="BO32" s="7">
        <f t="shared" si="4"/>
        <v>0.18693596978845631</v>
      </c>
      <c r="BP32" s="7">
        <f t="shared" si="4"/>
        <v>0.14613588994476942</v>
      </c>
      <c r="BQ32" s="7">
        <f t="shared" ref="BQ32:BX32" si="5">EXP(-EXP($G$3+$I$3*($D$1-BQ4)))</f>
        <v>0.11018429293770678</v>
      </c>
      <c r="BR32" s="7">
        <f t="shared" si="5"/>
        <v>7.9703225387389706E-2</v>
      </c>
      <c r="BS32" s="7">
        <f t="shared" si="5"/>
        <v>5.4977075811719761E-2</v>
      </c>
      <c r="BT32" s="7">
        <f t="shared" si="5"/>
        <v>3.5909126302346613E-2</v>
      </c>
      <c r="BU32" s="7">
        <f t="shared" si="5"/>
        <v>2.203272632438022E-2</v>
      </c>
      <c r="BV32" s="7">
        <f t="shared" si="5"/>
        <v>1.2582994808545227E-2</v>
      </c>
      <c r="BW32" s="7">
        <f t="shared" si="5"/>
        <v>6.618793365645346E-3</v>
      </c>
      <c r="BX32" s="7">
        <f t="shared" si="5"/>
        <v>3.168165149053243E-3</v>
      </c>
    </row>
    <row r="33" spans="2:76" x14ac:dyDescent="0.35">
      <c r="B33" s="24" t="s">
        <v>36</v>
      </c>
      <c r="C33" s="24" t="s">
        <v>37</v>
      </c>
      <c r="D33" s="25">
        <f>ROUND('Vendas de Veículos'!D35*(1-'Frota Nacional 2029'!D$32),0)</f>
        <v>0</v>
      </c>
      <c r="E33" s="25">
        <f>ROUND('Vendas de Veículos'!E35*(1-'Frota Nacional 2029'!E$32),0)</f>
        <v>0</v>
      </c>
      <c r="F33" s="25">
        <f>ROUND('Vendas de Veículos'!F35*(1-'Frota Nacional 2029'!F$32),0)</f>
        <v>0</v>
      </c>
      <c r="G33" s="25">
        <f>ROUND('Vendas de Veículos'!G35*(1-'Frota Nacional 2029'!G$32),0)</f>
        <v>0</v>
      </c>
      <c r="H33" s="25">
        <f>ROUND('Vendas de Veículos'!H35*(1-'Frota Nacional 2029'!H$32),0)</f>
        <v>0</v>
      </c>
      <c r="I33" s="25">
        <f>ROUND('Vendas de Veículos'!I35*(1-'Frota Nacional 2029'!I$32),0)</f>
        <v>0</v>
      </c>
      <c r="J33" s="25">
        <f>ROUND('Vendas de Veículos'!J35*(1-'Frota Nacional 2029'!J$32),0)</f>
        <v>0</v>
      </c>
      <c r="K33" s="25">
        <f>ROUND('Vendas de Veículos'!K35*(1-'Frota Nacional 2029'!K$32),0)</f>
        <v>0</v>
      </c>
      <c r="L33" s="25">
        <f>ROUND('Vendas de Veículos'!L35*(1-'Frota Nacional 2029'!L$32),0)</f>
        <v>0</v>
      </c>
      <c r="M33" s="25">
        <f>ROUND('Vendas de Veículos'!M35*(1-'Frota Nacional 2029'!M$32),0)</f>
        <v>0</v>
      </c>
      <c r="N33" s="25">
        <f>ROUND('Vendas de Veículos'!N35*(1-'Frota Nacional 2029'!N$32),0)</f>
        <v>0</v>
      </c>
      <c r="O33" s="25">
        <f>ROUND('Vendas de Veículos'!O35*(1-'Frota Nacional 2029'!O$32),0)</f>
        <v>0</v>
      </c>
      <c r="P33" s="25">
        <f>ROUND('Vendas de Veículos'!P35*(1-'Frota Nacional 2029'!P$32),0)</f>
        <v>0</v>
      </c>
      <c r="Q33" s="25">
        <f>ROUND('Vendas de Veículos'!Q35*(1-'Frota Nacional 2029'!Q$32),0)</f>
        <v>0</v>
      </c>
      <c r="R33" s="25">
        <f>ROUND('Vendas de Veículos'!R35*(1-'Frota Nacional 2029'!R$32),0)</f>
        <v>0</v>
      </c>
      <c r="S33" s="25">
        <f>ROUND('Vendas de Veículos'!S35*(1-'Frota Nacional 2029'!S$32),0)</f>
        <v>0</v>
      </c>
      <c r="T33" s="25">
        <f>ROUND('Vendas de Veículos'!T35*(1-'Frota Nacional 2029'!T$32),0)</f>
        <v>0</v>
      </c>
      <c r="U33" s="25">
        <f>ROUND('Vendas de Veículos'!U35*(1-'Frota Nacional 2029'!U$32),0)</f>
        <v>0</v>
      </c>
      <c r="V33" s="25">
        <f>ROUND('Vendas de Veículos'!V35*(1-'Frota Nacional 2029'!V$32),0)</f>
        <v>0</v>
      </c>
      <c r="W33" s="25">
        <f>ROUND('Vendas de Veículos'!W35*(1-'Frota Nacional 2029'!W$32),0)</f>
        <v>10</v>
      </c>
      <c r="X33" s="25">
        <f>ROUND('Vendas de Veículos'!X35*(1-'Frota Nacional 2029'!X$32),0)</f>
        <v>138</v>
      </c>
      <c r="Y33" s="25">
        <f>ROUND('Vendas de Veículos'!Y35*(1-'Frota Nacional 2029'!Y$32),0)</f>
        <v>171</v>
      </c>
      <c r="Z33" s="25">
        <f>ROUND('Vendas de Veículos'!Z35*(1-'Frota Nacional 2029'!Z$32),0)</f>
        <v>318</v>
      </c>
      <c r="AA33" s="25">
        <f>ROUND('Vendas de Veículos'!AA35*(1-'Frota Nacional 2029'!AA$32),0)</f>
        <v>546</v>
      </c>
      <c r="AB33" s="25">
        <f>ROUND('Vendas de Veículos'!AB35*(1-'Frota Nacional 2029'!AB$32),0)</f>
        <v>915</v>
      </c>
      <c r="AC33" s="25">
        <f>ROUND('Vendas de Veículos'!AC35*(1-'Frota Nacional 2029'!AC$32),0)</f>
        <v>1520</v>
      </c>
      <c r="AD33" s="25">
        <f>ROUND('Vendas de Veículos'!AD35*(1-'Frota Nacional 2029'!AD$32),0)</f>
        <v>1978</v>
      </c>
      <c r="AE33" s="25">
        <f>ROUND('Vendas de Veículos'!AE35*(1-'Frota Nacional 2029'!AE$32),0)</f>
        <v>1560</v>
      </c>
      <c r="AF33" s="25">
        <f>ROUND('Vendas de Veículos'!AF35*(1-'Frota Nacional 2029'!AF$32),0)</f>
        <v>1606</v>
      </c>
      <c r="AG33" s="25">
        <f>ROUND('Vendas de Veículos'!AG35*(1-'Frota Nacional 2029'!AG$32),0)</f>
        <v>1817</v>
      </c>
      <c r="AH33" s="25">
        <f>ROUND('Vendas de Veículos'!AH35*(1-'Frota Nacional 2029'!AH$32),0)</f>
        <v>2375</v>
      </c>
      <c r="AI33" s="25">
        <f>ROUND('Vendas de Veículos'!AI35*(1-'Frota Nacional 2029'!AI$32),0)</f>
        <v>2850</v>
      </c>
      <c r="AJ33" s="25">
        <f>ROUND('Vendas de Veículos'!AJ35*(1-'Frota Nacional 2029'!AJ$32),0)</f>
        <v>3334</v>
      </c>
      <c r="AK33" s="25">
        <f>ROUND('Vendas de Veículos'!AK35*(1-'Frota Nacional 2029'!AK$32),0)</f>
        <v>3344</v>
      </c>
      <c r="AL33" s="25">
        <f>ROUND('Vendas de Veículos'!AL35*(1-'Frota Nacional 2029'!AL$32),0)</f>
        <v>2985</v>
      </c>
      <c r="AM33" s="25">
        <f>ROUND('Vendas de Veículos'!AM35*(1-'Frota Nacional 2029'!AM$32),0)</f>
        <v>4449</v>
      </c>
      <c r="AN33" s="25">
        <f>ROUND('Vendas de Veículos'!AN35*(1-'Frota Nacional 2029'!AN$32),0)</f>
        <v>2804</v>
      </c>
      <c r="AO33" s="25">
        <f>ROUND('Vendas de Veículos'!AO35*(1-'Frota Nacional 2029'!AO$32),0)</f>
        <v>5909</v>
      </c>
      <c r="AP33" s="25">
        <f>ROUND('Vendas de Veículos'!AP35*(1-'Frota Nacional 2029'!AP$32),0)</f>
        <v>11057</v>
      </c>
      <c r="AQ33" s="25">
        <f>ROUND('Vendas de Veículos'!AQ35*(1-'Frota Nacional 2029'!AQ$32),0)</f>
        <v>17547</v>
      </c>
      <c r="AR33" s="25">
        <f>ROUND('Vendas de Veículos'!AR35*(1-'Frota Nacional 2029'!AR$32),0)</f>
        <v>25646</v>
      </c>
      <c r="AS33" s="25">
        <f>ROUND('Vendas de Veículos'!AS35*(1-'Frota Nacional 2029'!AS$32),0)</f>
        <v>35662</v>
      </c>
      <c r="AT33" s="25">
        <f>ROUND('Vendas de Veículos'!AT35*(1-'Frota Nacional 2029'!AT$32),0)</f>
        <v>48354</v>
      </c>
      <c r="AU33" s="25">
        <f>ROUND('Vendas de Veículos'!AU35*(1-'Frota Nacional 2029'!AU$32),0)</f>
        <v>63845</v>
      </c>
      <c r="AV33" s="25">
        <f>ROUND('Vendas de Veículos'!AV35*(1-'Frota Nacional 2029'!AV$32),0)</f>
        <v>82629</v>
      </c>
      <c r="AW33" s="25">
        <f>ROUND('Vendas de Veículos'!AW35*(1-'Frota Nacional 2029'!AW$32),0)</f>
        <v>105261</v>
      </c>
      <c r="AX33" s="25">
        <f>ROUND('Vendas de Veículos'!AX35*(1-'Frota Nacional 2029'!AX$32),0)</f>
        <v>124372</v>
      </c>
      <c r="AY33" s="25">
        <f>ROUND('Vendas de Veículos'!AY35*(1-'Frota Nacional 2029'!AY$32),0)</f>
        <v>149992</v>
      </c>
      <c r="AZ33" s="25">
        <f>ROUND('Vendas de Veículos'!AZ35*(1-'Frota Nacional 2029'!AZ$32),0)</f>
        <v>194684</v>
      </c>
      <c r="BA33" s="25">
        <f>ROUND('Vendas de Veículos'!BA35*(1-'Frota Nacional 2029'!BA$32),0)</f>
        <v>277342</v>
      </c>
      <c r="BB33" s="25">
        <f>ROUND('Vendas de Veículos'!BB35*(1-'Frota Nacional 2029'!BB$32),0)</f>
        <v>417054</v>
      </c>
      <c r="BC33" s="25">
        <f>ROUND('Vendas de Veículos'!BC35*(1-'Frota Nacional 2029'!BC$32),0)</f>
        <v>532903</v>
      </c>
      <c r="BD33" s="25">
        <f>ROUND('Vendas de Veículos'!BD35*(1-'Frota Nacional 2029'!BD$32),0)</f>
        <v>499561</v>
      </c>
      <c r="BE33" s="25">
        <f>ROUND('Vendas de Veículos'!BE35*(1-'Frota Nacional 2029'!BE$32),0)</f>
        <v>626111</v>
      </c>
      <c r="BF33" s="25">
        <f>ROUND('Vendas de Veículos'!BF35*(1-'Frota Nacional 2029'!BF$32),0)</f>
        <v>750172</v>
      </c>
      <c r="BG33" s="25">
        <f>ROUND('Vendas de Veículos'!BG35*(1-'Frota Nacional 2029'!BG$32),0)</f>
        <v>702528</v>
      </c>
      <c r="BH33" s="25">
        <f>ROUND('Vendas de Veículos'!BH35*(1-'Frota Nacional 2029'!BH$32),0)</f>
        <v>718616</v>
      </c>
      <c r="BI33" s="25">
        <f>ROUND('Vendas de Veículos'!BI35*(1-'Frota Nacional 2029'!BI$32),0)</f>
        <v>745575</v>
      </c>
      <c r="BJ33" s="25">
        <f>ROUND('Vendas de Veículos'!BJ35*(1-'Frota Nacional 2029'!BJ$32),0)</f>
        <v>698748</v>
      </c>
      <c r="BK33" s="25">
        <f>ROUND('Vendas de Veículos'!BK35*(1-'Frota Nacional 2029'!BK$32),0)</f>
        <v>558518</v>
      </c>
      <c r="BL33" s="25">
        <f>ROUND('Vendas de Veículos'!BL35*(1-'Frota Nacional 2029'!BL$32),0)</f>
        <v>571065</v>
      </c>
      <c r="BM33" s="25">
        <f>ROUND('Vendas de Veículos'!BM35*(1-'Frota Nacional 2029'!BM$32),0)</f>
        <v>677431</v>
      </c>
      <c r="BN33" s="25">
        <f>ROUND('Vendas de Veículos'!BN35*(1-'Frota Nacional 2029'!BN$32),0)</f>
        <v>827632</v>
      </c>
      <c r="BO33" s="25">
        <f>ROUND('Vendas de Veículos'!BO35*(1-'Frota Nacional 2029'!BO$32),0)</f>
        <v>744081</v>
      </c>
      <c r="BP33" s="25">
        <f>ROUND('Vendas de Veículos'!BP35*(1-'Frota Nacional 2029'!BP$32),0)</f>
        <v>987730</v>
      </c>
      <c r="BQ33" s="25">
        <f>ROUND('Vendas de Veículos'!BQ35*(1-'Frota Nacional 2029'!BQ$32),0)</f>
        <v>1211876</v>
      </c>
      <c r="BR33" s="25">
        <f>ROUND('Vendas de Veículos'!BR35*(1-'Frota Nacional 2029'!BR$32),0)</f>
        <v>1290992</v>
      </c>
      <c r="BS33" s="25">
        <f>ROUND('Vendas de Veículos'!BS35*(1-'Frota Nacional 2029'!BS$32),0)</f>
        <v>1365448</v>
      </c>
      <c r="BT33" s="25">
        <f>ROUND('Vendas de Veículos'!BT35*(1-'Frota Nacional 2029'!BT$32),0)</f>
        <v>1434789</v>
      </c>
      <c r="BU33" s="25">
        <f>ROUND('Vendas de Veículos'!BU35*(1-'Frota Nacional 2029'!BU$32),0)</f>
        <v>1499103</v>
      </c>
      <c r="BV33" s="25">
        <f>ROUND('Vendas de Veículos'!BV35*(1-'Frota Nacional 2029'!BV$32),0)</f>
        <v>1558996</v>
      </c>
      <c r="BW33" s="25">
        <f>ROUND('Vendas de Veículos'!BW35*(1-'Frota Nacional 2029'!BW$32),0)</f>
        <v>1615465</v>
      </c>
      <c r="BX33" s="25">
        <f>ROUND('Vendas de Veículos'!BX35*(1-'Frota Nacional 2029'!BX$32),0)</f>
        <v>1669709</v>
      </c>
    </row>
    <row r="34" spans="2:76" x14ac:dyDescent="0.35">
      <c r="B34" s="24" t="s">
        <v>36</v>
      </c>
      <c r="C34" s="24" t="s">
        <v>10</v>
      </c>
      <c r="D34" s="26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>
        <f>ROUND('Vendas de Veículos'!W36*(1-'Frota Nacional 2029'!W$32),0)</f>
        <v>10</v>
      </c>
      <c r="X34" s="25">
        <f>ROUND('Vendas de Veículos'!X36*(1-'Frota Nacional 2029'!X$32),0)</f>
        <v>138</v>
      </c>
      <c r="Y34" s="25">
        <f>ROUND('Vendas de Veículos'!Y36*(1-'Frota Nacional 2029'!Y$32),0)</f>
        <v>171</v>
      </c>
      <c r="Z34" s="25">
        <f>ROUND('Vendas de Veículos'!Z36*(1-'Frota Nacional 2029'!Z$32),0)</f>
        <v>318</v>
      </c>
      <c r="AA34" s="25">
        <f>ROUND('Vendas de Veículos'!AA36*(1-'Frota Nacional 2029'!AA$32),0)</f>
        <v>546</v>
      </c>
      <c r="AB34" s="25">
        <f>ROUND('Vendas de Veículos'!AB36*(1-'Frota Nacional 2029'!AB$32),0)</f>
        <v>915</v>
      </c>
      <c r="AC34" s="25">
        <f>ROUND('Vendas de Veículos'!AC36*(1-'Frota Nacional 2029'!AC$32),0)</f>
        <v>1520</v>
      </c>
      <c r="AD34" s="25">
        <f>ROUND('Vendas de Veículos'!AD36*(1-'Frota Nacional 2029'!AD$32),0)</f>
        <v>1978</v>
      </c>
      <c r="AE34" s="25">
        <f>ROUND('Vendas de Veículos'!AE36*(1-'Frota Nacional 2029'!AE$32),0)</f>
        <v>1560</v>
      </c>
      <c r="AF34" s="25">
        <f>ROUND('Vendas de Veículos'!AF36*(1-'Frota Nacional 2029'!AF$32),0)</f>
        <v>1606</v>
      </c>
      <c r="AG34" s="25">
        <f>ROUND('Vendas de Veículos'!AG36*(1-'Frota Nacional 2029'!AG$32),0)</f>
        <v>1817</v>
      </c>
      <c r="AH34" s="25">
        <f>ROUND('Vendas de Veículos'!AH36*(1-'Frota Nacional 2029'!AH$32),0)</f>
        <v>2375</v>
      </c>
      <c r="AI34" s="25">
        <f>ROUND('Vendas de Veículos'!AI36*(1-'Frota Nacional 2029'!AI$32),0)</f>
        <v>2850</v>
      </c>
      <c r="AJ34" s="25">
        <f>ROUND('Vendas de Veículos'!AJ36*(1-'Frota Nacional 2029'!AJ$32),0)</f>
        <v>3334</v>
      </c>
      <c r="AK34" s="25">
        <f>ROUND('Vendas de Veículos'!AK36*(1-'Frota Nacional 2029'!AK$32),0)</f>
        <v>3344</v>
      </c>
      <c r="AL34" s="25">
        <f>ROUND('Vendas de Veículos'!AL36*(1-'Frota Nacional 2029'!AL$32),0)</f>
        <v>2985</v>
      </c>
      <c r="AM34" s="25">
        <f>ROUND('Vendas de Veículos'!AM36*(1-'Frota Nacional 2029'!AM$32),0)</f>
        <v>4449</v>
      </c>
      <c r="AN34" s="25">
        <f>ROUND('Vendas de Veículos'!AN36*(1-'Frota Nacional 2029'!AN$32),0)</f>
        <v>2804</v>
      </c>
      <c r="AO34" s="25">
        <f>ROUND('Vendas de Veículos'!AO36*(1-'Frota Nacional 2029'!AO$32),0)</f>
        <v>5909</v>
      </c>
      <c r="AP34" s="25">
        <f>ROUND('Vendas de Veículos'!AP36*(1-'Frota Nacional 2029'!AP$32),0)</f>
        <v>11057</v>
      </c>
      <c r="AQ34" s="25">
        <f>ROUND('Vendas de Veículos'!AQ36*(1-'Frota Nacional 2029'!AQ$32),0)</f>
        <v>17547</v>
      </c>
      <c r="AR34" s="25">
        <f>ROUND('Vendas de Veículos'!AR36*(1-'Frota Nacional 2029'!AR$32),0)</f>
        <v>25646</v>
      </c>
      <c r="AS34" s="25">
        <f>ROUND('Vendas de Veículos'!AS36*(1-'Frota Nacional 2029'!AS$32),0)</f>
        <v>35662</v>
      </c>
      <c r="AT34" s="25">
        <f>ROUND('Vendas de Veículos'!AT36*(1-'Frota Nacional 2029'!AT$32),0)</f>
        <v>48354</v>
      </c>
      <c r="AU34" s="25">
        <f>ROUND('Vendas de Veículos'!AU36*(1-'Frota Nacional 2029'!AU$32),0)</f>
        <v>63845</v>
      </c>
      <c r="AV34" s="25">
        <f>ROUND('Vendas de Veículos'!AV36*(1-'Frota Nacional 2029'!AV$32),0)</f>
        <v>82629</v>
      </c>
      <c r="AW34" s="25">
        <f>ROUND('Vendas de Veículos'!AW36*(1-'Frota Nacional 2029'!AW$32),0)</f>
        <v>105261</v>
      </c>
      <c r="AX34" s="25">
        <f>ROUND('Vendas de Veículos'!AX36*(1-'Frota Nacional 2029'!AX$32),0)</f>
        <v>124372</v>
      </c>
      <c r="AY34" s="25">
        <f>ROUND('Vendas de Veículos'!AY36*(1-'Frota Nacional 2029'!AY$32),0)</f>
        <v>149992</v>
      </c>
      <c r="AZ34" s="25">
        <f>ROUND('Vendas de Veículos'!AZ36*(1-'Frota Nacional 2029'!AZ$32),0)</f>
        <v>194684</v>
      </c>
      <c r="BA34" s="25">
        <f>ROUND('Vendas de Veículos'!BA36*(1-'Frota Nacional 2029'!BA$32),0)</f>
        <v>277342</v>
      </c>
      <c r="BB34" s="25">
        <f>ROUND('Vendas de Veículos'!BB36*(1-'Frota Nacional 2029'!BB$32),0)</f>
        <v>417054</v>
      </c>
      <c r="BC34" s="25">
        <f>ROUND('Vendas de Veículos'!BC36*(1-'Frota Nacional 2029'!BC$32),0)</f>
        <v>532903</v>
      </c>
      <c r="BD34" s="25">
        <f>ROUND('Vendas de Veículos'!BD36*(1-'Frota Nacional 2029'!BD$32),0)</f>
        <v>449605</v>
      </c>
      <c r="BE34" s="25">
        <f>ROUND('Vendas de Veículos'!BE36*(1-'Frota Nacional 2029'!BE$32),0)</f>
        <v>500889</v>
      </c>
      <c r="BF34" s="25">
        <f>ROUND('Vendas de Veículos'!BF36*(1-'Frota Nacional 2029'!BF$32),0)</f>
        <v>525121</v>
      </c>
      <c r="BG34" s="25">
        <f>ROUND('Vendas de Veículos'!BG36*(1-'Frota Nacional 2029'!BG$32),0)</f>
        <v>421517</v>
      </c>
      <c r="BH34" s="25">
        <f>ROUND('Vendas de Veículos'!BH36*(1-'Frota Nacional 2029'!BH$32),0)</f>
        <v>338994</v>
      </c>
      <c r="BI34" s="25">
        <f>ROUND('Vendas de Veículos'!BI36*(1-'Frota Nacional 2029'!BI$32),0)</f>
        <v>351712</v>
      </c>
      <c r="BJ34" s="25">
        <f>ROUND('Vendas de Veículos'!BJ36*(1-'Frota Nacional 2029'!BJ$32),0)</f>
        <v>329482</v>
      </c>
      <c r="BK34" s="25">
        <f>ROUND('Vendas de Veículos'!BK36*(1-'Frota Nacional 2029'!BK$32),0)</f>
        <v>263247</v>
      </c>
      <c r="BL34" s="25">
        <f>ROUND('Vendas de Veículos'!BL36*(1-'Frota Nacional 2029'!BL$32),0)</f>
        <v>269389</v>
      </c>
      <c r="BM34" s="25">
        <f>ROUND('Vendas de Veículos'!BM36*(1-'Frota Nacional 2029'!BM$32),0)</f>
        <v>318453</v>
      </c>
      <c r="BN34" s="25">
        <f>ROUND('Vendas de Veículos'!BN36*(1-'Frota Nacional 2029'!BN$32),0)</f>
        <v>372434</v>
      </c>
      <c r="BO34" s="25">
        <f>ROUND('Vendas de Veículos'!BO36*(1-'Frota Nacional 2029'!BO$32),0)</f>
        <v>312514</v>
      </c>
      <c r="BP34" s="25">
        <f>ROUND('Vendas de Veículos'!BP36*(1-'Frota Nacional 2029'!BP$32),0)</f>
        <v>379333</v>
      </c>
      <c r="BQ34" s="25">
        <f>ROUND('Vendas de Veículos'!BQ36*(1-'Frota Nacional 2029'!BQ$32),0)</f>
        <v>465415</v>
      </c>
      <c r="BR34" s="25">
        <f>ROUND('Vendas de Veículos'!BR36*(1-'Frota Nacional 2029'!BR$32),0)</f>
        <v>493159</v>
      </c>
      <c r="BS34" s="25">
        <f>ROUND('Vendas de Veículos'!BS36*(1-'Frota Nacional 2029'!BS$32),0)</f>
        <v>520236</v>
      </c>
      <c r="BT34" s="25">
        <f>ROUND('Vendas de Veículos'!BT36*(1-'Frota Nacional 2029'!BT$32),0)</f>
        <v>545220</v>
      </c>
      <c r="BU34" s="25">
        <f>ROUND('Vendas de Veículos'!BU36*(1-'Frota Nacional 2029'!BU$32),0)</f>
        <v>569659</v>
      </c>
      <c r="BV34" s="25">
        <f>ROUND('Vendas de Veículos'!BV36*(1-'Frota Nacional 2029'!BV$32),0)</f>
        <v>592419</v>
      </c>
      <c r="BW34" s="25">
        <f>ROUND('Vendas de Veículos'!BW36*(1-'Frota Nacional 2029'!BW$32),0)</f>
        <v>613877</v>
      </c>
      <c r="BX34" s="25">
        <f>ROUND('Vendas de Veículos'!BX36*(1-'Frota Nacional 2029'!BX$32),0)</f>
        <v>634489</v>
      </c>
    </row>
    <row r="35" spans="2:76" x14ac:dyDescent="0.35">
      <c r="B35" s="24" t="s">
        <v>36</v>
      </c>
      <c r="C35" s="24" t="s">
        <v>38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>
        <f>ROUND('Vendas de Veículos'!W37*(1-'Frota Nacional 2029'!W$32),0)</f>
        <v>0</v>
      </c>
      <c r="X35" s="25">
        <f>ROUND('Vendas de Veículos'!X37*(1-'Frota Nacional 2029'!X$32),0)</f>
        <v>0</v>
      </c>
      <c r="Y35" s="25">
        <f>ROUND('Vendas de Veículos'!Y37*(1-'Frota Nacional 2029'!Y$32),0)</f>
        <v>0</v>
      </c>
      <c r="Z35" s="25">
        <f>ROUND('Vendas de Veículos'!Z37*(1-'Frota Nacional 2029'!Z$32),0)</f>
        <v>0</v>
      </c>
      <c r="AA35" s="25">
        <f>ROUND('Vendas de Veículos'!AA37*(1-'Frota Nacional 2029'!AA$32),0)</f>
        <v>0</v>
      </c>
      <c r="AB35" s="25">
        <f>ROUND('Vendas de Veículos'!AB37*(1-'Frota Nacional 2029'!AB$32),0)</f>
        <v>0</v>
      </c>
      <c r="AC35" s="25">
        <f>ROUND('Vendas de Veículos'!AC37*(1-'Frota Nacional 2029'!AC$32),0)</f>
        <v>0</v>
      </c>
      <c r="AD35" s="25">
        <f>ROUND('Vendas de Veículos'!AD37*(1-'Frota Nacional 2029'!AD$32),0)</f>
        <v>0</v>
      </c>
      <c r="AE35" s="25">
        <f>ROUND('Vendas de Veículos'!AE37*(1-'Frota Nacional 2029'!AE$32),0)</f>
        <v>0</v>
      </c>
      <c r="AF35" s="25">
        <f>ROUND('Vendas de Veículos'!AF37*(1-'Frota Nacional 2029'!AF$32),0)</f>
        <v>0</v>
      </c>
      <c r="AG35" s="25">
        <f>ROUND('Vendas de Veículos'!AG37*(1-'Frota Nacional 2029'!AG$32),0)</f>
        <v>0</v>
      </c>
      <c r="AH35" s="25">
        <f>ROUND('Vendas de Veículos'!AH37*(1-'Frota Nacional 2029'!AH$32),0)</f>
        <v>0</v>
      </c>
      <c r="AI35" s="25">
        <f>ROUND('Vendas de Veículos'!AI37*(1-'Frota Nacional 2029'!AI$32),0)</f>
        <v>0</v>
      </c>
      <c r="AJ35" s="25">
        <f>ROUND('Vendas de Veículos'!AJ37*(1-'Frota Nacional 2029'!AJ$32),0)</f>
        <v>0</v>
      </c>
      <c r="AK35" s="25">
        <f>ROUND('Vendas de Veículos'!AK37*(1-'Frota Nacional 2029'!AK$32),0)</f>
        <v>0</v>
      </c>
      <c r="AL35" s="25">
        <f>ROUND('Vendas de Veículos'!AL37*(1-'Frota Nacional 2029'!AL$32),0)</f>
        <v>0</v>
      </c>
      <c r="AM35" s="25">
        <f>ROUND('Vendas de Veículos'!AM37*(1-'Frota Nacional 2029'!AM$32),0)</f>
        <v>0</v>
      </c>
      <c r="AN35" s="25">
        <f>ROUND('Vendas de Veículos'!AN37*(1-'Frota Nacional 2029'!AN$32),0)</f>
        <v>0</v>
      </c>
      <c r="AO35" s="25">
        <f>ROUND('Vendas de Veículos'!AO37*(1-'Frota Nacional 2029'!AO$32),0)</f>
        <v>0</v>
      </c>
      <c r="AP35" s="25">
        <f>ROUND('Vendas de Veículos'!AP37*(1-'Frota Nacional 2029'!AP$32),0)</f>
        <v>0</v>
      </c>
      <c r="AQ35" s="25">
        <f>ROUND('Vendas de Veículos'!AQ37*(1-'Frota Nacional 2029'!AQ$32),0)</f>
        <v>0</v>
      </c>
      <c r="AR35" s="25">
        <f>ROUND('Vendas de Veículos'!AR37*(1-'Frota Nacional 2029'!AR$32),0)</f>
        <v>0</v>
      </c>
      <c r="AS35" s="25">
        <f>ROUND('Vendas de Veículos'!AS37*(1-'Frota Nacional 2029'!AS$32),0)</f>
        <v>0</v>
      </c>
      <c r="AT35" s="25">
        <f>ROUND('Vendas de Veículos'!AT37*(1-'Frota Nacional 2029'!AT$32),0)</f>
        <v>0</v>
      </c>
      <c r="AU35" s="25">
        <f>ROUND('Vendas de Veículos'!AU37*(1-'Frota Nacional 2029'!AU$32),0)</f>
        <v>0</v>
      </c>
      <c r="AV35" s="25">
        <f>ROUND('Vendas de Veículos'!AV37*(1-'Frota Nacional 2029'!AV$32),0)</f>
        <v>0</v>
      </c>
      <c r="AW35" s="25">
        <f>ROUND('Vendas de Veículos'!AW37*(1-'Frota Nacional 2029'!AW$32),0)</f>
        <v>0</v>
      </c>
      <c r="AX35" s="25">
        <f>ROUND('Vendas de Veículos'!AX37*(1-'Frota Nacional 2029'!AX$32),0)</f>
        <v>0</v>
      </c>
      <c r="AY35" s="25">
        <f>ROUND('Vendas de Veículos'!AY37*(1-'Frota Nacional 2029'!AY$32),0)</f>
        <v>0</v>
      </c>
      <c r="AZ35" s="25">
        <f>ROUND('Vendas de Veículos'!AZ37*(1-'Frota Nacional 2029'!AZ$32),0)</f>
        <v>0</v>
      </c>
      <c r="BA35" s="25">
        <f>ROUND('Vendas de Veículos'!BA37*(1-'Frota Nacional 2029'!BA$32),0)</f>
        <v>0</v>
      </c>
      <c r="BB35" s="25">
        <f>ROUND('Vendas de Veículos'!BB37*(1-'Frota Nacional 2029'!BB$32),0)</f>
        <v>0</v>
      </c>
      <c r="BC35" s="25">
        <f>ROUND('Vendas de Veículos'!BC37*(1-'Frota Nacional 2029'!BC$32),0)</f>
        <v>0</v>
      </c>
      <c r="BD35" s="25">
        <f>ROUND('Vendas de Veículos'!BD37*(1-'Frota Nacional 2029'!BD$32),0)</f>
        <v>49906</v>
      </c>
      <c r="BE35" s="25">
        <f>ROUND('Vendas de Veículos'!BE37*(1-'Frota Nacional 2029'!BE$32),0)</f>
        <v>125160</v>
      </c>
      <c r="BF35" s="25">
        <f>ROUND('Vendas de Veículos'!BF37*(1-'Frota Nacional 2029'!BF$32),0)</f>
        <v>224977</v>
      </c>
      <c r="BG35" s="25">
        <f>ROUND('Vendas de Veículos'!BG37*(1-'Frota Nacional 2029'!BG$32),0)</f>
        <v>280941</v>
      </c>
      <c r="BH35" s="25">
        <f>ROUND('Vendas de Veículos'!BH37*(1-'Frota Nacional 2029'!BH$32),0)</f>
        <v>379458</v>
      </c>
      <c r="BI35" s="25">
        <f>ROUND('Vendas de Veículos'!BI37*(1-'Frota Nacional 2029'!BI$32),0)</f>
        <v>393693</v>
      </c>
      <c r="BJ35" s="25">
        <f>ROUND('Vendas de Veículos'!BJ37*(1-'Frota Nacional 2029'!BJ$32),0)</f>
        <v>368968</v>
      </c>
      <c r="BK35" s="25">
        <f>ROUND('Vendas de Veículos'!BK37*(1-'Frota Nacional 2029'!BK$32),0)</f>
        <v>294920</v>
      </c>
      <c r="BL35" s="25">
        <f>ROUND('Vendas de Veículos'!BL37*(1-'Frota Nacional 2029'!BL$32),0)</f>
        <v>301202</v>
      </c>
      <c r="BM35" s="25">
        <f>ROUND('Vendas de Veículos'!BM37*(1-'Frota Nacional 2029'!BM$32),0)</f>
        <v>358257</v>
      </c>
      <c r="BN35" s="25">
        <f>ROUND('Vendas de Veículos'!BN37*(1-'Frota Nacional 2029'!BN$32),0)</f>
        <v>454204</v>
      </c>
      <c r="BO35" s="25">
        <f>ROUND('Vendas de Veículos'!BO37*(1-'Frota Nacional 2029'!BO$32),0)</f>
        <v>430600</v>
      </c>
      <c r="BP35" s="25">
        <f>ROUND('Vendas de Veículos'!BP37*(1-'Frota Nacional 2029'!BP$32),0)</f>
        <v>607011</v>
      </c>
      <c r="BQ35" s="25">
        <f>ROUND('Vendas de Veículos'!BQ37*(1-'Frota Nacional 2029'!BQ$32),0)</f>
        <v>744762</v>
      </c>
      <c r="BR35" s="25">
        <f>ROUND('Vendas de Veículos'!BR37*(1-'Frota Nacional 2029'!BR$32),0)</f>
        <v>792023</v>
      </c>
      <c r="BS35" s="25">
        <f>ROUND('Vendas de Veículos'!BS37*(1-'Frota Nacional 2029'!BS$32),0)</f>
        <v>836609</v>
      </c>
      <c r="BT35" s="25">
        <f>ROUND('Vendas de Veículos'!BT37*(1-'Frota Nacional 2029'!BT$32),0)</f>
        <v>876656</v>
      </c>
      <c r="BU35" s="25">
        <f>ROUND('Vendas de Veículos'!BU37*(1-'Frota Nacional 2029'!BU$32),0)</f>
        <v>911305</v>
      </c>
      <c r="BV35" s="25">
        <f>ROUND('Vendas de Veículos'!BV37*(1-'Frota Nacional 2029'!BV$32),0)</f>
        <v>940386</v>
      </c>
      <c r="BW35" s="25">
        <f>ROUND('Vendas de Veículos'!BW37*(1-'Frota Nacional 2029'!BW$32),0)</f>
        <v>965887</v>
      </c>
      <c r="BX35" s="25">
        <f>ROUND('Vendas de Veículos'!BX37*(1-'Frota Nacional 2029'!BX$32),0)</f>
        <v>985128</v>
      </c>
    </row>
    <row r="36" spans="2:76" x14ac:dyDescent="0.35">
      <c r="B36" s="24" t="s">
        <v>36</v>
      </c>
      <c r="C36" s="24" t="s">
        <v>39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>
        <f>ROUND('Vendas de Veículos'!W38*(1-'Frota Nacional 2029'!W$32),0)</f>
        <v>0</v>
      </c>
      <c r="X36" s="25">
        <f>ROUND('Vendas de Veículos'!X38*(1-'Frota Nacional 2029'!X$32),0)</f>
        <v>0</v>
      </c>
      <c r="Y36" s="25">
        <f>ROUND('Vendas de Veículos'!Y38*(1-'Frota Nacional 2029'!Y$32),0)</f>
        <v>0</v>
      </c>
      <c r="Z36" s="25">
        <f>ROUND('Vendas de Veículos'!Z38*(1-'Frota Nacional 2029'!Z$32),0)</f>
        <v>0</v>
      </c>
      <c r="AA36" s="25">
        <f>ROUND('Vendas de Veículos'!AA38*(1-'Frota Nacional 2029'!AA$32),0)</f>
        <v>0</v>
      </c>
      <c r="AB36" s="25">
        <f>ROUND('Vendas de Veículos'!AB38*(1-'Frota Nacional 2029'!AB$32),0)</f>
        <v>0</v>
      </c>
      <c r="AC36" s="25">
        <f>ROUND('Vendas de Veículos'!AC38*(1-'Frota Nacional 2029'!AC$32),0)</f>
        <v>0</v>
      </c>
      <c r="AD36" s="25">
        <f>ROUND('Vendas de Veículos'!AD38*(1-'Frota Nacional 2029'!AD$32),0)</f>
        <v>0</v>
      </c>
      <c r="AE36" s="25">
        <f>ROUND('Vendas de Veículos'!AE38*(1-'Frota Nacional 2029'!AE$32),0)</f>
        <v>0</v>
      </c>
      <c r="AF36" s="25">
        <f>ROUND('Vendas de Veículos'!AF38*(1-'Frota Nacional 2029'!AF$32),0)</f>
        <v>0</v>
      </c>
      <c r="AG36" s="25">
        <f>ROUND('Vendas de Veículos'!AG38*(1-'Frota Nacional 2029'!AG$32),0)</f>
        <v>0</v>
      </c>
      <c r="AH36" s="25">
        <f>ROUND('Vendas de Veículos'!AH38*(1-'Frota Nacional 2029'!AH$32),0)</f>
        <v>0</v>
      </c>
      <c r="AI36" s="25">
        <f>ROUND('Vendas de Veículos'!AI38*(1-'Frota Nacional 2029'!AI$32),0)</f>
        <v>0</v>
      </c>
      <c r="AJ36" s="25">
        <f>ROUND('Vendas de Veículos'!AJ38*(1-'Frota Nacional 2029'!AJ$32),0)</f>
        <v>0</v>
      </c>
      <c r="AK36" s="25">
        <f>ROUND('Vendas de Veículos'!AK38*(1-'Frota Nacional 2029'!AK$32),0)</f>
        <v>0</v>
      </c>
      <c r="AL36" s="25">
        <f>ROUND('Vendas de Veículos'!AL38*(1-'Frota Nacional 2029'!AL$32),0)</f>
        <v>0</v>
      </c>
      <c r="AM36" s="25">
        <f>ROUND('Vendas de Veículos'!AM38*(1-'Frota Nacional 2029'!AM$32),0)</f>
        <v>0</v>
      </c>
      <c r="AN36" s="25">
        <f>ROUND('Vendas de Veículos'!AN38*(1-'Frota Nacional 2029'!AN$32),0)</f>
        <v>0</v>
      </c>
      <c r="AO36" s="25">
        <f>ROUND('Vendas de Veículos'!AO38*(1-'Frota Nacional 2029'!AO$32),0)</f>
        <v>0</v>
      </c>
      <c r="AP36" s="25">
        <f>ROUND('Vendas de Veículos'!AP38*(1-'Frota Nacional 2029'!AP$32),0)</f>
        <v>0</v>
      </c>
      <c r="AQ36" s="25">
        <f>ROUND('Vendas de Veículos'!AQ38*(1-'Frota Nacional 2029'!AQ$32),0)</f>
        <v>0</v>
      </c>
      <c r="AR36" s="25">
        <f>ROUND('Vendas de Veículos'!AR38*(1-'Frota Nacional 2029'!AR$32),0)</f>
        <v>0</v>
      </c>
      <c r="AS36" s="25">
        <f>ROUND('Vendas de Veículos'!AS38*(1-'Frota Nacional 2029'!AS$32),0)</f>
        <v>0</v>
      </c>
      <c r="AT36" s="25">
        <f>ROUND('Vendas de Veículos'!AT38*(1-'Frota Nacional 2029'!AT$32),0)</f>
        <v>0</v>
      </c>
      <c r="AU36" s="25">
        <f>ROUND('Vendas de Veículos'!AU38*(1-'Frota Nacional 2029'!AU$32),0)</f>
        <v>0</v>
      </c>
      <c r="AV36" s="25">
        <f>ROUND('Vendas de Veículos'!AV38*(1-'Frota Nacional 2029'!AV$32),0)</f>
        <v>0</v>
      </c>
      <c r="AW36" s="25">
        <f>ROUND('Vendas de Veículos'!AW38*(1-'Frota Nacional 2029'!AW$32),0)</f>
        <v>0</v>
      </c>
      <c r="AX36" s="25">
        <f>ROUND('Vendas de Veículos'!AX38*(1-'Frota Nacional 2029'!AX$32),0)</f>
        <v>0</v>
      </c>
      <c r="AY36" s="25">
        <f>ROUND('Vendas de Veículos'!AY38*(1-'Frota Nacional 2029'!AY$32),0)</f>
        <v>0</v>
      </c>
      <c r="AZ36" s="25">
        <f>ROUND('Vendas de Veículos'!AZ38*(1-'Frota Nacional 2029'!AZ$32),0)</f>
        <v>0</v>
      </c>
      <c r="BA36" s="25">
        <f>ROUND('Vendas de Veículos'!BA38*(1-'Frota Nacional 2029'!BA$32),0)</f>
        <v>0</v>
      </c>
      <c r="BB36" s="25">
        <f>ROUND('Vendas de Veículos'!BB38*(1-'Frota Nacional 2029'!BB$32),0)</f>
        <v>0</v>
      </c>
      <c r="BC36" s="25">
        <f>ROUND('Vendas de Veículos'!BC38*(1-'Frota Nacional 2029'!BC$32),0)</f>
        <v>0</v>
      </c>
      <c r="BD36" s="25">
        <f>ROUND('Vendas de Veículos'!BD38*(1-'Frota Nacional 2029'!BD$32),0)</f>
        <v>50</v>
      </c>
      <c r="BE36" s="25">
        <f>ROUND('Vendas de Veículos'!BE38*(1-'Frota Nacional 2029'!BE$32),0)</f>
        <v>62</v>
      </c>
      <c r="BF36" s="25">
        <f>ROUND('Vendas de Veículos'!BF38*(1-'Frota Nacional 2029'!BF$32),0)</f>
        <v>75</v>
      </c>
      <c r="BG36" s="25">
        <f>ROUND('Vendas de Veículos'!BG38*(1-'Frota Nacional 2029'!BG$32),0)</f>
        <v>70</v>
      </c>
      <c r="BH36" s="25">
        <f>ROUND('Vendas de Veículos'!BH38*(1-'Frota Nacional 2029'!BH$32),0)</f>
        <v>164</v>
      </c>
      <c r="BI36" s="25">
        <f>ROUND('Vendas de Veículos'!BI38*(1-'Frota Nacional 2029'!BI$32),0)</f>
        <v>170</v>
      </c>
      <c r="BJ36" s="25">
        <f>ROUND('Vendas de Veículos'!BJ38*(1-'Frota Nacional 2029'!BJ$32),0)</f>
        <v>299</v>
      </c>
      <c r="BK36" s="25">
        <f>ROUND('Vendas de Veículos'!BK38*(1-'Frota Nacional 2029'!BK$32),0)</f>
        <v>351</v>
      </c>
      <c r="BL36" s="25">
        <f>ROUND('Vendas de Veículos'!BL38*(1-'Frota Nacional 2029'!BL$32),0)</f>
        <v>473</v>
      </c>
      <c r="BM36" s="25">
        <f>ROUND('Vendas de Veículos'!BM38*(1-'Frota Nacional 2029'!BM$32),0)</f>
        <v>721</v>
      </c>
      <c r="BN36" s="25">
        <f>ROUND('Vendas de Veículos'!BN38*(1-'Frota Nacional 2029'!BN$32),0)</f>
        <v>993</v>
      </c>
      <c r="BO36" s="25">
        <f>ROUND('Vendas de Veículos'!BO38*(1-'Frota Nacional 2029'!BO$32),0)</f>
        <v>968</v>
      </c>
      <c r="BP36" s="25">
        <f>ROUND('Vendas de Veículos'!BP38*(1-'Frota Nacional 2029'!BP$32),0)</f>
        <v>1385</v>
      </c>
      <c r="BQ36" s="25">
        <f>ROUND('Vendas de Veículos'!BQ38*(1-'Frota Nacional 2029'!BQ$32),0)</f>
        <v>1700</v>
      </c>
      <c r="BR36" s="25">
        <f>ROUND('Vendas de Veículos'!BR38*(1-'Frota Nacional 2029'!BR$32),0)</f>
        <v>5809</v>
      </c>
      <c r="BS36" s="25">
        <f>ROUND('Vendas de Veículos'!BS38*(1-'Frota Nacional 2029'!BS$32),0)</f>
        <v>8603</v>
      </c>
      <c r="BT36" s="25">
        <f>ROUND('Vendas de Veículos'!BT38*(1-'Frota Nacional 2029'!BT$32),0)</f>
        <v>12913</v>
      </c>
      <c r="BU36" s="25">
        <f>ROUND('Vendas de Veículos'!BU38*(1-'Frota Nacional 2029'!BU$32),0)</f>
        <v>18139</v>
      </c>
      <c r="BV36" s="25">
        <f>ROUND('Vendas de Veículos'!BV38*(1-'Frota Nacional 2029'!BV$32),0)</f>
        <v>26191</v>
      </c>
      <c r="BW36" s="25">
        <f>ROUND('Vendas de Veículos'!BW38*(1-'Frota Nacional 2029'!BW$32),0)</f>
        <v>35702</v>
      </c>
      <c r="BX36" s="25">
        <f>ROUND('Vendas de Veículos'!BX38*(1-'Frota Nacional 2029'!BX$32),0)</f>
        <v>50091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BY36"/>
  <sheetViews>
    <sheetView workbookViewId="0">
      <selection activeCell="I1" sqref="I1:I3"/>
    </sheetView>
  </sheetViews>
  <sheetFormatPr defaultColWidth="9.1796875" defaultRowHeight="14.5" x14ac:dyDescent="0.35"/>
  <cols>
    <col min="1" max="1" width="3.81640625" style="8" customWidth="1"/>
    <col min="2" max="2" width="4.81640625" style="8" bestFit="1" customWidth="1"/>
    <col min="3" max="3" width="16.1796875" style="8" customWidth="1"/>
    <col min="4" max="4" width="9.453125" style="8" bestFit="1" customWidth="1"/>
    <col min="5" max="8" width="10.453125" style="8" bestFit="1" customWidth="1"/>
    <col min="9" max="9" width="11.453125" style="8" bestFit="1" customWidth="1"/>
    <col min="10" max="11" width="11.7265625" style="8" bestFit="1" customWidth="1"/>
    <col min="12" max="13" width="10.7265625" style="8" bestFit="1" customWidth="1"/>
    <col min="14" max="22" width="11.7265625" style="8" bestFit="1" customWidth="1"/>
    <col min="23" max="24" width="10.7265625" style="8" bestFit="1" customWidth="1"/>
    <col min="25" max="41" width="11.7265625" style="8" bestFit="1" customWidth="1"/>
    <col min="42" max="42" width="10.7265625" style="8" bestFit="1" customWidth="1"/>
    <col min="43" max="47" width="10.453125" style="8" bestFit="1" customWidth="1"/>
    <col min="48" max="50" width="10.7265625" style="8" bestFit="1" customWidth="1"/>
    <col min="51" max="52" width="11.7265625" style="8" bestFit="1" customWidth="1"/>
    <col min="53" max="68" width="13.453125" style="8" bestFit="1" customWidth="1"/>
    <col min="69" max="77" width="13.453125" style="8" customWidth="1"/>
    <col min="78" max="16384" width="9.1796875" style="8"/>
  </cols>
  <sheetData>
    <row r="1" spans="2:77" x14ac:dyDescent="0.35">
      <c r="B1" s="17"/>
      <c r="C1" s="20" t="s">
        <v>25</v>
      </c>
      <c r="D1" s="21">
        <v>2030</v>
      </c>
      <c r="E1" s="17"/>
      <c r="F1" s="22" t="s">
        <v>32</v>
      </c>
      <c r="G1" s="161">
        <f>'Base Curvas'!K1</f>
        <v>1.95</v>
      </c>
      <c r="H1" s="22" t="s">
        <v>33</v>
      </c>
      <c r="I1" s="162">
        <f>'Base Curvas'!M1</f>
        <v>-0.127</v>
      </c>
    </row>
    <row r="2" spans="2:77" x14ac:dyDescent="0.35">
      <c r="B2" s="17"/>
      <c r="C2" s="17"/>
      <c r="D2" s="17"/>
      <c r="E2" s="17"/>
      <c r="F2" s="22" t="s">
        <v>34</v>
      </c>
      <c r="G2" s="161">
        <f>'Base Curvas'!K2</f>
        <v>2.1</v>
      </c>
      <c r="H2" s="22" t="s">
        <v>35</v>
      </c>
      <c r="I2" s="162">
        <f>'Base Curvas'!M2</f>
        <v>-0.09</v>
      </c>
    </row>
    <row r="3" spans="2:77" x14ac:dyDescent="0.35">
      <c r="B3" s="17"/>
      <c r="C3" s="17"/>
      <c r="D3" s="17"/>
      <c r="E3" s="17"/>
      <c r="F3" s="22" t="s">
        <v>41</v>
      </c>
      <c r="G3" s="161">
        <f>'Base Curvas'!K3</f>
        <v>1.75</v>
      </c>
      <c r="H3" s="22" t="s">
        <v>42</v>
      </c>
      <c r="I3" s="162">
        <f>'Base Curvas'!M3</f>
        <v>-0.13700000000000001</v>
      </c>
    </row>
    <row r="4" spans="2:77" s="1" customFormat="1" x14ac:dyDescent="0.35">
      <c r="B4" s="2"/>
      <c r="C4" s="3"/>
      <c r="D4" s="2">
        <v>1957</v>
      </c>
      <c r="E4" s="2">
        <v>1958</v>
      </c>
      <c r="F4" s="2">
        <v>1959</v>
      </c>
      <c r="G4" s="2">
        <v>1960</v>
      </c>
      <c r="H4" s="2">
        <v>1961</v>
      </c>
      <c r="I4" s="2">
        <v>1962</v>
      </c>
      <c r="J4" s="2">
        <v>1963</v>
      </c>
      <c r="K4" s="2">
        <v>1964</v>
      </c>
      <c r="L4" s="2">
        <v>1965</v>
      </c>
      <c r="M4" s="2">
        <v>1966</v>
      </c>
      <c r="N4" s="2">
        <v>1967</v>
      </c>
      <c r="O4" s="2">
        <v>1968</v>
      </c>
      <c r="P4" s="2">
        <v>1969</v>
      </c>
      <c r="Q4" s="2">
        <v>1970</v>
      </c>
      <c r="R4" s="2">
        <v>1971</v>
      </c>
      <c r="S4" s="2">
        <v>1972</v>
      </c>
      <c r="T4" s="2">
        <v>1973</v>
      </c>
      <c r="U4" s="2">
        <v>1974</v>
      </c>
      <c r="V4" s="2">
        <v>1975</v>
      </c>
      <c r="W4" s="2">
        <v>1976</v>
      </c>
      <c r="X4" s="2">
        <v>1977</v>
      </c>
      <c r="Y4" s="2">
        <v>1978</v>
      </c>
      <c r="Z4" s="2">
        <v>1979</v>
      </c>
      <c r="AA4" s="2">
        <v>1980</v>
      </c>
      <c r="AB4" s="2">
        <v>1981</v>
      </c>
      <c r="AC4" s="2">
        <v>1982</v>
      </c>
      <c r="AD4" s="2">
        <v>1983</v>
      </c>
      <c r="AE4" s="2">
        <v>1984</v>
      </c>
      <c r="AF4" s="2">
        <v>1985</v>
      </c>
      <c r="AG4" s="2">
        <v>1986</v>
      </c>
      <c r="AH4" s="2">
        <v>1987</v>
      </c>
      <c r="AI4" s="2">
        <v>1988</v>
      </c>
      <c r="AJ4" s="2">
        <v>1989</v>
      </c>
      <c r="AK4" s="2">
        <v>1990</v>
      </c>
      <c r="AL4" s="2">
        <v>1991</v>
      </c>
      <c r="AM4" s="2">
        <v>1992</v>
      </c>
      <c r="AN4" s="2">
        <v>1993</v>
      </c>
      <c r="AO4" s="2">
        <v>1994</v>
      </c>
      <c r="AP4" s="2">
        <v>1995</v>
      </c>
      <c r="AQ4" s="2">
        <v>1996</v>
      </c>
      <c r="AR4" s="2">
        <v>1997</v>
      </c>
      <c r="AS4" s="2">
        <v>1998</v>
      </c>
      <c r="AT4" s="2">
        <v>1999</v>
      </c>
      <c r="AU4" s="2">
        <v>2000</v>
      </c>
      <c r="AV4" s="2">
        <v>2001</v>
      </c>
      <c r="AW4" s="2">
        <v>2002</v>
      </c>
      <c r="AX4" s="2">
        <v>2003</v>
      </c>
      <c r="AY4" s="2">
        <v>2004</v>
      </c>
      <c r="AZ4" s="2">
        <v>2005</v>
      </c>
      <c r="BA4" s="2">
        <v>2006</v>
      </c>
      <c r="BB4" s="2">
        <v>2007</v>
      </c>
      <c r="BC4" s="2">
        <v>2008</v>
      </c>
      <c r="BD4" s="2">
        <v>2009</v>
      </c>
      <c r="BE4" s="2">
        <v>2010</v>
      </c>
      <c r="BF4" s="2">
        <v>2011</v>
      </c>
      <c r="BG4" s="2">
        <v>2012</v>
      </c>
      <c r="BH4" s="2">
        <v>2013</v>
      </c>
      <c r="BI4" s="2">
        <v>2014</v>
      </c>
      <c r="BJ4" s="2">
        <v>2015</v>
      </c>
      <c r="BK4" s="2">
        <v>2016</v>
      </c>
      <c r="BL4" s="2">
        <v>2017</v>
      </c>
      <c r="BM4" s="2">
        <v>2018</v>
      </c>
      <c r="BN4" s="2">
        <v>2019</v>
      </c>
      <c r="BO4" s="2">
        <v>2020</v>
      </c>
      <c r="BP4" s="2">
        <v>2021</v>
      </c>
      <c r="BQ4" s="2">
        <v>2022</v>
      </c>
      <c r="BR4" s="2">
        <v>2023</v>
      </c>
      <c r="BS4" s="2">
        <v>2024</v>
      </c>
      <c r="BT4" s="2">
        <v>2025</v>
      </c>
      <c r="BU4" s="2">
        <v>2026</v>
      </c>
      <c r="BV4" s="2">
        <v>2027</v>
      </c>
      <c r="BW4" s="2">
        <v>2028</v>
      </c>
      <c r="BX4" s="2">
        <v>2029</v>
      </c>
      <c r="BY4" s="2">
        <v>2030</v>
      </c>
    </row>
    <row r="5" spans="2:77" s="1" customFormat="1" x14ac:dyDescent="0.35">
      <c r="B5" s="2"/>
      <c r="C5" s="3" t="s">
        <v>30</v>
      </c>
      <c r="D5" s="7">
        <f>EXP(-EXP($G$1+$I$1*($D$1-D4)))</f>
        <v>0.99933871836316901</v>
      </c>
      <c r="E5" s="7">
        <f t="shared" ref="E5:BP5" si="0">EXP(-EXP($G$1+$I$1*($D$1-E4)))</f>
        <v>0.99924920320038135</v>
      </c>
      <c r="F5" s="7">
        <f t="shared" si="0"/>
        <v>0.99914757588166347</v>
      </c>
      <c r="G5" s="7">
        <f t="shared" si="0"/>
        <v>0.99903219902458207</v>
      </c>
      <c r="H5" s="7">
        <f t="shared" si="0"/>
        <v>0.99890121432912149</v>
      </c>
      <c r="I5" s="7">
        <f t="shared" si="0"/>
        <v>0.99875251289617606</v>
      </c>
      <c r="J5" s="7">
        <f t="shared" si="0"/>
        <v>0.99858370159434284</v>
      </c>
      <c r="K5" s="7">
        <f t="shared" si="0"/>
        <v>0.99839206495939814</v>
      </c>
      <c r="L5" s="7">
        <f t="shared" si="0"/>
        <v>0.99817452204663693</v>
      </c>
      <c r="M5" s="7">
        <f t="shared" si="0"/>
        <v>0.9979275775849582</v>
      </c>
      <c r="N5" s="7">
        <f t="shared" si="0"/>
        <v>0.9976472667027072</v>
      </c>
      <c r="O5" s="7">
        <f t="shared" si="0"/>
        <v>0.99732909240839074</v>
      </c>
      <c r="P5" s="7">
        <f t="shared" si="0"/>
        <v>0.99696795491413681</v>
      </c>
      <c r="Q5" s="7">
        <f t="shared" si="0"/>
        <v>0.99655807178602107</v>
      </c>
      <c r="R5" s="7">
        <f t="shared" si="0"/>
        <v>0.9960928877932087</v>
      </c>
      <c r="S5" s="7">
        <f t="shared" si="0"/>
        <v>0.9955649732077223</v>
      </c>
      <c r="T5" s="7">
        <f t="shared" si="0"/>
        <v>0.99496590917948902</v>
      </c>
      <c r="U5" s="7">
        <f t="shared" si="0"/>
        <v>0.99428615867878556</v>
      </c>
      <c r="V5" s="7">
        <f t="shared" si="0"/>
        <v>0.99351492136286523</v>
      </c>
      <c r="W5" s="7">
        <f t="shared" si="0"/>
        <v>0.99263997058924403</v>
      </c>
      <c r="X5" s="7">
        <f t="shared" si="0"/>
        <v>0.99164747067030767</v>
      </c>
      <c r="Y5" s="7">
        <f t="shared" si="0"/>
        <v>0.99052177235023764</v>
      </c>
      <c r="Z5" s="7">
        <f t="shared" si="0"/>
        <v>0.98924518439619036</v>
      </c>
      <c r="AA5" s="7">
        <f t="shared" si="0"/>
        <v>0.98779771914531234</v>
      </c>
      <c r="AB5" s="7">
        <f t="shared" si="0"/>
        <v>0.98615680985629639</v>
      </c>
      <c r="AC5" s="7">
        <f t="shared" si="0"/>
        <v>0.98429699780347546</v>
      </c>
      <c r="AD5" s="7">
        <f t="shared" si="0"/>
        <v>0.98218958725509387</v>
      </c>
      <c r="AE5" s="7">
        <f t="shared" si="0"/>
        <v>0.97980226683689708</v>
      </c>
      <c r="AF5" s="7">
        <f t="shared" si="0"/>
        <v>0.9770986963506636</v>
      </c>
      <c r="AG5" s="7">
        <f t="shared" si="0"/>
        <v>0.97403805896202678</v>
      </c>
      <c r="AH5" s="7">
        <f t="shared" si="0"/>
        <v>0.97057457987731532</v>
      </c>
      <c r="AI5" s="7">
        <f t="shared" si="0"/>
        <v>0.96665701429994344</v>
      </c>
      <c r="AJ5" s="7">
        <f t="shared" si="0"/>
        <v>0.96222810972160688</v>
      </c>
      <c r="AK5" s="7">
        <f t="shared" si="0"/>
        <v>0.95722405061755766</v>
      </c>
      <c r="AL5" s="7">
        <f t="shared" si="0"/>
        <v>0.95157389756332666</v>
      </c>
      <c r="AM5" s="7">
        <f t="shared" si="0"/>
        <v>0.94519903788749804</v>
      </c>
      <c r="AN5" s="7">
        <f t="shared" si="0"/>
        <v>0.93801267146512757</v>
      </c>
      <c r="AO5" s="7">
        <f t="shared" si="0"/>
        <v>0.9299193634046875</v>
      </c>
      <c r="AP5" s="7">
        <f t="shared" si="0"/>
        <v>0.92081470546167199</v>
      </c>
      <c r="AQ5" s="7">
        <f t="shared" si="0"/>
        <v>0.91058514028086823</v>
      </c>
      <c r="AR5" s="7">
        <f t="shared" si="0"/>
        <v>0.89910801722505029</v>
      </c>
      <c r="AS5" s="7">
        <f t="shared" si="0"/>
        <v>0.88625196566597997</v>
      </c>
      <c r="AT5" s="7">
        <f t="shared" si="0"/>
        <v>0.8718776910511713</v>
      </c>
      <c r="AU5" s="7">
        <f t="shared" si="0"/>
        <v>0.85583932031884391</v>
      </c>
      <c r="AV5" s="7">
        <f t="shared" si="0"/>
        <v>0.83798644527310595</v>
      </c>
      <c r="AW5" s="7">
        <f t="shared" si="0"/>
        <v>0.81816703352082987</v>
      </c>
      <c r="AX5" s="7">
        <f t="shared" si="0"/>
        <v>0.79623139358019068</v>
      </c>
      <c r="AY5" s="7">
        <f t="shared" si="0"/>
        <v>0.77203738940403066</v>
      </c>
      <c r="AZ5" s="7">
        <f t="shared" si="0"/>
        <v>0.74545709357507939</v>
      </c>
      <c r="BA5" s="7">
        <f t="shared" si="0"/>
        <v>0.71638503939153442</v>
      </c>
      <c r="BB5" s="7">
        <f t="shared" si="0"/>
        <v>0.68474816918315407</v>
      </c>
      <c r="BC5" s="7">
        <f t="shared" si="0"/>
        <v>0.65051746655651721</v>
      </c>
      <c r="BD5" s="7">
        <f t="shared" si="0"/>
        <v>0.61372108972226069</v>
      </c>
      <c r="BE5" s="7">
        <f t="shared" si="0"/>
        <v>0.5744585782961753</v>
      </c>
      <c r="BF5" s="7">
        <f t="shared" si="0"/>
        <v>0.53291537820843737</v>
      </c>
      <c r="BG5" s="7">
        <f t="shared" si="0"/>
        <v>0.48937652020714406</v>
      </c>
      <c r="BH5" s="7">
        <f t="shared" si="0"/>
        <v>0.44423781719008598</v>
      </c>
      <c r="BI5" s="7">
        <f t="shared" si="0"/>
        <v>0.39801246356568487</v>
      </c>
      <c r="BJ5" s="7">
        <f t="shared" si="0"/>
        <v>0.35133051517356745</v>
      </c>
      <c r="BK5" s="7">
        <f t="shared" si="0"/>
        <v>0.30492853746731463</v>
      </c>
      <c r="BL5" s="7">
        <f t="shared" si="0"/>
        <v>0.25962691430343204</v>
      </c>
      <c r="BM5" s="7">
        <f t="shared" si="0"/>
        <v>0.21629311547304511</v>
      </c>
      <c r="BN5" s="7">
        <f t="shared" si="0"/>
        <v>0.17579080754688289</v>
      </c>
      <c r="BO5" s="7">
        <f t="shared" si="0"/>
        <v>0.13891712700793685</v>
      </c>
      <c r="BP5" s="7">
        <f t="shared" si="0"/>
        <v>0.10633355627958595</v>
      </c>
      <c r="BQ5" s="7">
        <f t="shared" ref="BQ5:BY5" si="1">EXP(-EXP($G$1+$I$1*($D$1-BQ4)))</f>
        <v>7.8499147237953093E-2</v>
      </c>
      <c r="BR5" s="7">
        <f t="shared" si="1"/>
        <v>5.5617420751964505E-2</v>
      </c>
      <c r="BS5" s="7">
        <f t="shared" si="1"/>
        <v>3.7608935341775958E-2</v>
      </c>
      <c r="BT5" s="7">
        <f t="shared" si="1"/>
        <v>2.4119105692130841E-2</v>
      </c>
      <c r="BU5" s="7">
        <f t="shared" si="1"/>
        <v>1.4564828613461218E-2</v>
      </c>
      <c r="BV5" s="7">
        <f t="shared" si="1"/>
        <v>8.2145858051170632E-3</v>
      </c>
      <c r="BW5" s="7">
        <f t="shared" si="1"/>
        <v>4.2873119161356962E-3</v>
      </c>
      <c r="BX5" s="7">
        <f t="shared" si="1"/>
        <v>2.0490032442558614E-3</v>
      </c>
      <c r="BY5" s="7">
        <f t="shared" si="1"/>
        <v>8.8609394469837022E-4</v>
      </c>
    </row>
    <row r="6" spans="2:77" x14ac:dyDescent="0.35">
      <c r="B6" s="12" t="s">
        <v>11</v>
      </c>
      <c r="C6" s="12" t="s">
        <v>10</v>
      </c>
      <c r="D6" s="6">
        <f>ROUND('Vendas de Veículos'!D6*(1-'Frota Nacional 2030'!D$5),0)</f>
        <v>6</v>
      </c>
      <c r="E6" s="6">
        <f>ROUND('Vendas de Veículos'!E6*(1-'Frota Nacional 2030'!E$5),0)</f>
        <v>16</v>
      </c>
      <c r="F6" s="6">
        <f>ROUND('Vendas de Veículos'!F6*(1-'Frota Nacional 2030'!F$5),0)</f>
        <v>34</v>
      </c>
      <c r="G6" s="6">
        <f>ROUND('Vendas de Veículos'!G6*(1-'Frota Nacional 2030'!G$5),0)</f>
        <v>66</v>
      </c>
      <c r="H6" s="6">
        <f>ROUND('Vendas de Veículos'!H6*(1-'Frota Nacional 2030'!H$5),0)</f>
        <v>95</v>
      </c>
      <c r="I6" s="6">
        <f>ROUND('Vendas de Veículos'!I6*(1-'Frota Nacional 2030'!I$5),0)</f>
        <v>146</v>
      </c>
      <c r="J6" s="6">
        <f>ROUND('Vendas de Veículos'!J6*(1-'Frota Nacional 2030'!J$5),0)</f>
        <v>170</v>
      </c>
      <c r="K6" s="6">
        <f>ROUND('Vendas de Veículos'!K6*(1-'Frota Nacional 2030'!K$5),0)</f>
        <v>207</v>
      </c>
      <c r="L6" s="6">
        <f>ROUND('Vendas de Veículos'!L6*(1-'Frota Nacional 2030'!L$5),0)</f>
        <v>25</v>
      </c>
      <c r="M6" s="6">
        <f>ROUND('Vendas de Veículos'!M6*(1-'Frota Nacional 2030'!M$5),0)</f>
        <v>32</v>
      </c>
      <c r="N6" s="6">
        <f>ROUND('Vendas de Veículos'!N6*(1-'Frota Nacional 2030'!N$5),0)</f>
        <v>373</v>
      </c>
      <c r="O6" s="6">
        <f>ROUND('Vendas de Veículos'!O6*(1-'Frota Nacional 2030'!O$5),0)</f>
        <v>494</v>
      </c>
      <c r="P6" s="6">
        <f>ROUND('Vendas de Veículos'!P6*(1-'Frota Nacional 2030'!P$5),0)</f>
        <v>775</v>
      </c>
      <c r="Q6" s="6">
        <f>ROUND('Vendas de Veículos'!Q6*(1-'Frota Nacional 2030'!Q$5),0)</f>
        <v>1103</v>
      </c>
      <c r="R6" s="6">
        <f>ROUND('Vendas de Veículos'!R6*(1-'Frota Nacional 2030'!R$5),0)</f>
        <v>1610</v>
      </c>
      <c r="S6" s="6">
        <f>ROUND('Vendas de Veículos'!S6*(1-'Frota Nacional 2030'!S$5),0)</f>
        <v>2103</v>
      </c>
      <c r="T6" s="6">
        <f>ROUND('Vendas de Veículos'!T6*(1-'Frota Nacional 2030'!T$5),0)</f>
        <v>2875</v>
      </c>
      <c r="U6" s="6">
        <f>ROUND('Vendas de Veículos'!U6*(1-'Frota Nacional 2030'!U$5),0)</f>
        <v>3743</v>
      </c>
      <c r="V6" s="6">
        <f>ROUND('Vendas de Veículos'!V6*(1-'Frota Nacional 2030'!V$5),0)</f>
        <v>4374</v>
      </c>
      <c r="W6" s="6">
        <f>ROUND('Vendas de Veículos'!W6*(1-'Frota Nacional 2030'!W$5),0)</f>
        <v>519</v>
      </c>
      <c r="X6" s="6">
        <f>ROUND('Vendas de Veículos'!X6*(1-'Frota Nacional 2030'!X$5),0)</f>
        <v>570</v>
      </c>
      <c r="Y6" s="6">
        <f>ROUND('Vendas de Veículos'!Y6*(1-'Frota Nacional 2030'!Y$5),0)</f>
        <v>7597</v>
      </c>
      <c r="Z6" s="6">
        <f>ROUND('Vendas de Veículos'!Z6*(1-'Frota Nacional 2030'!Z$5),0)</f>
        <v>8926</v>
      </c>
      <c r="AA6" s="6">
        <f>ROUND('Vendas de Veículos'!AA6*(1-'Frota Nacional 2030'!AA$5),0)</f>
        <v>6958</v>
      </c>
      <c r="AB6" s="6">
        <f>ROUND('Vendas de Veículos'!AB6*(1-'Frota Nacional 2030'!AB$5),0)</f>
        <v>4436</v>
      </c>
      <c r="AC6" s="6">
        <f>ROUND('Vendas de Veículos'!AC6*(1-'Frota Nacional 2030'!AC$5),0)</f>
        <v>5441</v>
      </c>
      <c r="AD6" s="6">
        <f>ROUND('Vendas de Veículos'!AD6*(1-'Frota Nacional 2030'!AD$5),0)</f>
        <v>1262</v>
      </c>
      <c r="AE6" s="6">
        <f>ROUND('Vendas de Veículos'!AE6*(1-'Frota Nacional 2030'!AE$5),0)</f>
        <v>586</v>
      </c>
      <c r="AF6" s="6">
        <f>ROUND('Vendas de Veículos'!AF6*(1-'Frota Nacional 2030'!AF$5),0)</f>
        <v>557</v>
      </c>
      <c r="AG6" s="6">
        <f>ROUND('Vendas de Veículos'!AG6*(1-'Frota Nacional 2030'!AG$5),0)</f>
        <v>1412</v>
      </c>
      <c r="AH6" s="6">
        <f>ROUND('Vendas de Veículos'!AH6*(1-'Frota Nacional 2030'!AH$5),0)</f>
        <v>728</v>
      </c>
      <c r="AI6" s="6">
        <f>ROUND('Vendas de Veículos'!AI6*(1-'Frota Nacional 2030'!AI$5),0)</f>
        <v>2191</v>
      </c>
      <c r="AJ6" s="6">
        <f>ROUND('Vendas de Veículos'!AJ6*(1-'Frota Nacional 2030'!AJ$5),0)</f>
        <v>8406</v>
      </c>
      <c r="AK6" s="6">
        <f>ROUND('Vendas de Veículos'!AK6*(1-'Frota Nacional 2030'!AK$5),0)</f>
        <v>19825</v>
      </c>
      <c r="AL6" s="6">
        <f>ROUND('Vendas de Veículos'!AL6*(1-'Frota Nacional 2030'!AL$5),0)</f>
        <v>22957</v>
      </c>
      <c r="AM6" s="6">
        <f>ROUND('Vendas de Veículos'!AM6*(1-'Frota Nacional 2030'!AM$5),0)</f>
        <v>23793</v>
      </c>
      <c r="AN6" s="6">
        <f>ROUND('Vendas de Veículos'!AN6*(1-'Frota Nacional 2030'!AN$5),0)</f>
        <v>42132</v>
      </c>
      <c r="AO6" s="6">
        <f>ROUND('Vendas de Veículos'!AO6*(1-'Frota Nacional 2030'!AO$5),0)</f>
        <v>71020</v>
      </c>
      <c r="AP6" s="6">
        <f>ROUND('Vendas de Veículos'!AP6*(1-'Frota Nacional 2030'!AP$5),0)</f>
        <v>109370</v>
      </c>
      <c r="AQ6" s="6">
        <f>ROUND('Vendas de Veículos'!AQ6*(1-'Frota Nacional 2030'!AQ$5),0)</f>
        <v>127089</v>
      </c>
      <c r="AR6" s="6">
        <f>ROUND('Vendas de Veículos'!AR6*(1-'Frota Nacional 2030'!AR$5),0)</f>
        <v>161378</v>
      </c>
      <c r="AS6" s="6">
        <f>ROUND('Vendas de Veículos'!AS6*(1-'Frota Nacional 2030'!AS$5),0)</f>
        <v>141046</v>
      </c>
      <c r="AT6" s="6">
        <f>ROUND('Vendas de Veículos'!AT6*(1-'Frota Nacional 2030'!AT$5),0)</f>
        <v>131100</v>
      </c>
      <c r="AU6" s="6">
        <f>ROUND('Vendas de Veículos'!AU6*(1-'Frota Nacional 2030'!AU$5),0)</f>
        <v>171794</v>
      </c>
      <c r="AV6" s="6">
        <f>ROUND('Vendas de Veículos'!AV6*(1-'Frota Nacional 2030'!AV$5),0)</f>
        <v>210585</v>
      </c>
      <c r="AW6" s="6">
        <f>ROUND('Vendas de Veículos'!AW6*(1-'Frota Nacional 2030'!AW$5),0)</f>
        <v>214887</v>
      </c>
      <c r="AX6" s="6">
        <f>ROUND('Vendas de Veículos'!AX6*(1-'Frota Nacional 2030'!AX$5),0)</f>
        <v>213239</v>
      </c>
      <c r="AY6" s="6">
        <f>ROUND('Vendas de Veículos'!AY6*(1-'Frota Nacional 2030'!AY$5),0)</f>
        <v>220493</v>
      </c>
      <c r="AZ6" s="6">
        <f>ROUND('Vendas de Veículos'!AZ6*(1-'Frota Nacional 2030'!AZ$5),0)</f>
        <v>164602</v>
      </c>
      <c r="BA6" s="6">
        <f>ROUND('Vendas de Veículos'!BA6*(1-'Frota Nacional 2030'!BA$5),0)</f>
        <v>8033</v>
      </c>
      <c r="BB6" s="6">
        <f>ROUND('Vendas de Veículos'!BB6*(1-'Frota Nacional 2030'!BB$5),0)</f>
        <v>7359</v>
      </c>
      <c r="BC6" s="6">
        <f>ROUND('Vendas de Veículos'!BC6*(1-'Frota Nacional 2030'!BC$5),0)</f>
        <v>72278</v>
      </c>
      <c r="BD6" s="6">
        <f>ROUND('Vendas de Veículos'!BD6*(1-'Frota Nacional 2030'!BD$5),0)</f>
        <v>81227</v>
      </c>
      <c r="BE6" s="6">
        <f>ROUND('Vendas de Veículos'!BE6*(1-'Frota Nacional 2030'!BE$5),0)</f>
        <v>11248</v>
      </c>
      <c r="BF6" s="6">
        <f>ROUND('Vendas de Veículos'!BF6*(1-'Frota Nacional 2030'!BF$5),0)</f>
        <v>163876</v>
      </c>
      <c r="BG6" s="6">
        <f>ROUND('Vendas de Veículos'!BG6*(1-'Frota Nacional 2030'!BG$5),0)</f>
        <v>13223</v>
      </c>
      <c r="BH6" s="6">
        <f>ROUND('Vendas de Veículos'!BH6*(1-'Frota Nacional 2030'!BH$5),0)</f>
        <v>101174</v>
      </c>
      <c r="BI6" s="6">
        <f>ROUND('Vendas de Veículos'!BI6*(1-'Frota Nacional 2030'!BI$5),0)</f>
        <v>108695</v>
      </c>
      <c r="BJ6" s="6">
        <f>ROUND('Vendas de Veículos'!BJ6*(1-'Frota Nacional 2030'!BJ$5),0)</f>
        <v>86871</v>
      </c>
      <c r="BK6" s="6">
        <f>ROUND('Vendas de Veículos'!BK6*(1-'Frota Nacional 2030'!BK$5),0)</f>
        <v>5525</v>
      </c>
      <c r="BL6" s="6">
        <f>ROUND('Vendas de Veículos'!BL6*(1-'Frota Nacional 2030'!BL$5),0)</f>
        <v>50453</v>
      </c>
      <c r="BM6" s="6">
        <f>ROUND('Vendas de Veículos'!BM6*(1-'Frota Nacional 2030'!BM$5),0)</f>
        <v>63867</v>
      </c>
      <c r="BN6" s="6">
        <f>ROUND('Vendas de Veículos'!BN6*(1-'Frota Nacional 2030'!BN$5),0)</f>
        <v>60521</v>
      </c>
      <c r="BO6" s="6">
        <f>ROUND('Vendas de Veículos'!BO6*(1-'Frota Nacional 2030'!BO$5),0)</f>
        <v>5023</v>
      </c>
      <c r="BP6" s="6">
        <f>ROUND('Vendas de Veículos'!BP6*(1-'Frota Nacional 2030'!BP$5),0)</f>
        <v>46550</v>
      </c>
      <c r="BQ6" s="6">
        <f>ROUND('Vendas de Veículos'!BQ6*(1-'Frota Nacional 2030'!BQ$5),0)</f>
        <v>40810</v>
      </c>
      <c r="BR6" s="6">
        <f>ROUND('Vendas de Veículos'!BR6*(1-'Frota Nacional 2030'!BR$5),0)</f>
        <v>57364</v>
      </c>
      <c r="BS6" s="6">
        <f>ROUND('Vendas de Veículos'!BS6*(1-'Frota Nacional 2030'!BS$5),0)</f>
        <v>58396</v>
      </c>
      <c r="BT6" s="6">
        <f>ROUND('Vendas de Veículos'!BT6*(1-'Frota Nacional 2030'!BT$5),0)</f>
        <v>57606</v>
      </c>
      <c r="BU6" s="6">
        <f>ROUND('Vendas de Veículos'!BU6*(1-'Frota Nacional 2030'!BU$5),0)</f>
        <v>55738</v>
      </c>
      <c r="BV6" s="6">
        <f>ROUND('Vendas de Veículos'!BV6*(1-'Frota Nacional 2030'!BV$5),0)</f>
        <v>64673</v>
      </c>
      <c r="BW6" s="6">
        <f>ROUND('Vendas de Veículos'!BW6*(1-'Frota Nacional 2030'!BW$5),0)</f>
        <v>67694</v>
      </c>
      <c r="BX6" s="6">
        <f>ROUND('Vendas de Veículos'!BX6*(1-'Frota Nacional 2030'!BX$5),0)</f>
        <v>70068</v>
      </c>
      <c r="BY6" s="6">
        <f>ROUND('Vendas de Veículos'!BY6*(1-'Frota Nacional 2030'!BY$5),0)</f>
        <v>73767</v>
      </c>
    </row>
    <row r="7" spans="2:77" x14ac:dyDescent="0.35">
      <c r="B7" s="12" t="s">
        <v>11</v>
      </c>
      <c r="C7" s="12" t="s">
        <v>12</v>
      </c>
      <c r="D7" s="6">
        <f>ROUND('Vendas de Veículos'!D7*(1-'Frota Nacional 2030'!D$5),0)</f>
        <v>0</v>
      </c>
      <c r="E7" s="6">
        <f>ROUND('Vendas de Veículos'!E7*(1-'Frota Nacional 2030'!E$5),0)</f>
        <v>0</v>
      </c>
      <c r="F7" s="6">
        <f>ROUND('Vendas de Veículos'!F7*(1-'Frota Nacional 2030'!F$5),0)</f>
        <v>0</v>
      </c>
      <c r="G7" s="6">
        <f>ROUND('Vendas de Veículos'!G7*(1-'Frota Nacional 2030'!G$5),0)</f>
        <v>0</v>
      </c>
      <c r="H7" s="6">
        <f>ROUND('Vendas de Veículos'!H7*(1-'Frota Nacional 2030'!H$5),0)</f>
        <v>0</v>
      </c>
      <c r="I7" s="6">
        <f>ROUND('Vendas de Veículos'!I7*(1-'Frota Nacional 2030'!I$5),0)</f>
        <v>0</v>
      </c>
      <c r="J7" s="6">
        <f>ROUND('Vendas de Veículos'!J7*(1-'Frota Nacional 2030'!J$5),0)</f>
        <v>0</v>
      </c>
      <c r="K7" s="6">
        <f>ROUND('Vendas de Veículos'!K7*(1-'Frota Nacional 2030'!K$5),0)</f>
        <v>0</v>
      </c>
      <c r="L7" s="6">
        <f>ROUND('Vendas de Veículos'!L7*(1-'Frota Nacional 2030'!L$5),0)</f>
        <v>0</v>
      </c>
      <c r="M7" s="6">
        <f>ROUND('Vendas de Veículos'!M7*(1-'Frota Nacional 2030'!M$5),0)</f>
        <v>0</v>
      </c>
      <c r="N7" s="6">
        <f>ROUND('Vendas de Veículos'!N7*(1-'Frota Nacional 2030'!N$5),0)</f>
        <v>0</v>
      </c>
      <c r="O7" s="6">
        <f>ROUND('Vendas de Veículos'!O7*(1-'Frota Nacional 2030'!O$5),0)</f>
        <v>0</v>
      </c>
      <c r="P7" s="6">
        <f>ROUND('Vendas de Veículos'!P7*(1-'Frota Nacional 2030'!P$5),0)</f>
        <v>0</v>
      </c>
      <c r="Q7" s="6">
        <f>ROUND('Vendas de Veículos'!Q7*(1-'Frota Nacional 2030'!Q$5),0)</f>
        <v>0</v>
      </c>
      <c r="R7" s="6">
        <f>ROUND('Vendas de Veículos'!R7*(1-'Frota Nacional 2030'!R$5),0)</f>
        <v>0</v>
      </c>
      <c r="S7" s="6">
        <f>ROUND('Vendas de Veículos'!S7*(1-'Frota Nacional 2030'!S$5),0)</f>
        <v>0</v>
      </c>
      <c r="T7" s="6">
        <f>ROUND('Vendas de Veículos'!T7*(1-'Frota Nacional 2030'!T$5),0)</f>
        <v>0</v>
      </c>
      <c r="U7" s="6">
        <f>ROUND('Vendas de Veículos'!U7*(1-'Frota Nacional 2030'!U$5),0)</f>
        <v>0</v>
      </c>
      <c r="V7" s="6">
        <f>ROUND('Vendas de Veículos'!V7*(1-'Frota Nacional 2030'!V$5),0)</f>
        <v>0</v>
      </c>
      <c r="W7" s="6">
        <f>ROUND('Vendas de Veículos'!W7*(1-'Frota Nacional 2030'!W$5),0)</f>
        <v>0</v>
      </c>
      <c r="X7" s="6">
        <f>ROUND('Vendas de Veículos'!X7*(1-'Frota Nacional 2030'!X$5),0)</f>
        <v>0</v>
      </c>
      <c r="Y7" s="6">
        <f>ROUND('Vendas de Veículos'!Y7*(1-'Frota Nacional 2030'!Y$5),0)</f>
        <v>0</v>
      </c>
      <c r="Z7" s="6">
        <f>ROUND('Vendas de Veículos'!Z7*(1-'Frota Nacional 2030'!Z$5),0)</f>
        <v>24</v>
      </c>
      <c r="AA7" s="6">
        <f>ROUND('Vendas de Veículos'!AA7*(1-'Frota Nacional 2030'!AA$5),0)</f>
        <v>2764</v>
      </c>
      <c r="AB7" s="6">
        <f>ROUND('Vendas de Veículos'!AB7*(1-'Frota Nacional 2030'!AB$5),0)</f>
        <v>1783</v>
      </c>
      <c r="AC7" s="6">
        <f>ROUND('Vendas de Veículos'!AC7*(1-'Frota Nacional 2030'!AC$5),0)</f>
        <v>333</v>
      </c>
      <c r="AD7" s="6">
        <f>ROUND('Vendas de Veículos'!AD7*(1-'Frota Nacional 2030'!AD$5),0)</f>
        <v>9597</v>
      </c>
      <c r="AE7" s="6">
        <f>ROUND('Vendas de Veículos'!AE7*(1-'Frota Nacional 2030'!AE$5),0)</f>
        <v>10178</v>
      </c>
      <c r="AF7" s="6">
        <f>ROUND('Vendas de Veículos'!AF7*(1-'Frota Nacional 2030'!AF$5),0)</f>
        <v>13254</v>
      </c>
      <c r="AG7" s="6">
        <f>ROUND('Vendas de Veículos'!AG7*(1-'Frota Nacional 2030'!AG$5),0)</f>
        <v>16102</v>
      </c>
      <c r="AH7" s="6">
        <f>ROUND('Vendas de Veículos'!AH7*(1-'Frota Nacional 2030'!AH$5),0)</f>
        <v>11411</v>
      </c>
      <c r="AI7" s="6">
        <f>ROUND('Vendas de Veículos'!AI7*(1-'Frota Nacional 2030'!AI$5),0)</f>
        <v>16426</v>
      </c>
      <c r="AJ7" s="6">
        <f>ROUND('Vendas de Veículos'!AJ7*(1-'Frota Nacional 2030'!AJ$5),0)</f>
        <v>13056</v>
      </c>
      <c r="AK7" s="6">
        <f>ROUND('Vendas de Veículos'!AK7*(1-'Frota Nacional 2030'!AK$5),0)</f>
        <v>301</v>
      </c>
      <c r="AL7" s="6">
        <f>ROUND('Vendas de Veículos'!AL7*(1-'Frota Nacional 2030'!AL$5),0)</f>
        <v>6254</v>
      </c>
      <c r="AM7" s="6">
        <f>ROUND('Vendas de Veículos'!AM7*(1-'Frota Nacional 2030'!AM$5),0)</f>
        <v>903</v>
      </c>
      <c r="AN7" s="6">
        <f>ROUND('Vendas de Veículos'!AN7*(1-'Frota Nacional 2030'!AN$5),0)</f>
        <v>14089</v>
      </c>
      <c r="AO7" s="6">
        <f>ROUND('Vendas de Veículos'!AO7*(1-'Frota Nacional 2030'!AO$5),0)</f>
        <v>8354</v>
      </c>
      <c r="AP7" s="6">
        <f>ROUND('Vendas de Veículos'!AP7*(1-'Frota Nacional 2030'!AP$5),0)</f>
        <v>2598</v>
      </c>
      <c r="AQ7" s="6">
        <f>ROUND('Vendas de Veículos'!AQ7*(1-'Frota Nacional 2030'!AQ$5),0)</f>
        <v>566</v>
      </c>
      <c r="AR7" s="6">
        <f>ROUND('Vendas de Veículos'!AR7*(1-'Frota Nacional 2030'!AR$5),0)</f>
        <v>93</v>
      </c>
      <c r="AS7" s="6">
        <f>ROUND('Vendas de Veículos'!AS7*(1-'Frota Nacional 2030'!AS$5),0)</f>
        <v>112</v>
      </c>
      <c r="AT7" s="6">
        <f>ROUND('Vendas de Veículos'!AT7*(1-'Frota Nacional 2030'!AT$5),0)</f>
        <v>1262</v>
      </c>
      <c r="AU7" s="6">
        <f>ROUND('Vendas de Veículos'!AU7*(1-'Frota Nacional 2030'!AU$5),0)</f>
        <v>139</v>
      </c>
      <c r="AV7" s="6">
        <f>ROUND('Vendas de Veículos'!AV7*(1-'Frota Nacional 2030'!AV$5),0)</f>
        <v>2427</v>
      </c>
      <c r="AW7" s="6">
        <f>ROUND('Vendas de Veículos'!AW7*(1-'Frota Nacional 2030'!AW$5),0)</f>
        <v>8613</v>
      </c>
      <c r="AX7" s="6">
        <f>ROUND('Vendas de Veículos'!AX7*(1-'Frota Nacional 2030'!AX$5),0)</f>
        <v>6731</v>
      </c>
      <c r="AY7" s="6">
        <f>ROUND('Vendas de Veículos'!AY7*(1-'Frota Nacional 2030'!AY$5),0)</f>
        <v>11353</v>
      </c>
      <c r="AZ7" s="6">
        <f>ROUND('Vendas de Veículos'!AZ7*(1-'Frota Nacional 2030'!AZ$5),0)</f>
        <v>7866</v>
      </c>
      <c r="BA7" s="6">
        <f>ROUND('Vendas de Veículos'!BA7*(1-'Frota Nacional 2030'!BA$5),0)</f>
        <v>468</v>
      </c>
      <c r="BB7" s="6">
        <f>ROUND('Vendas de Veículos'!BB7*(1-'Frota Nacional 2030'!BB$5),0)</f>
        <v>28</v>
      </c>
      <c r="BC7" s="6">
        <f>ROUND('Vendas de Veículos'!BC7*(1-'Frota Nacional 2030'!BC$5),0)</f>
        <v>24</v>
      </c>
      <c r="BD7" s="6">
        <f>ROUND('Vendas de Veículos'!BD7*(1-'Frota Nacional 2030'!BD$5),0)</f>
        <v>24</v>
      </c>
      <c r="BE7" s="6">
        <f>ROUND('Vendas de Veículos'!BE7*(1-'Frota Nacional 2030'!BE$5),0)</f>
        <v>19</v>
      </c>
      <c r="BF7" s="6">
        <f>ROUND('Vendas de Veículos'!BF7*(1-'Frota Nacional 2030'!BF$5),0)</f>
        <v>21</v>
      </c>
      <c r="BG7" s="6">
        <f>ROUND('Vendas de Veículos'!BG7*(1-'Frota Nacional 2030'!BG$5),0)</f>
        <v>23</v>
      </c>
      <c r="BH7" s="6">
        <f>ROUND('Vendas de Veículos'!BH7*(1-'Frota Nacional 2030'!BH$5),0)</f>
        <v>16</v>
      </c>
      <c r="BI7" s="6">
        <f>ROUND('Vendas de Veículos'!BI7*(1-'Frota Nacional 2030'!BI$5),0)</f>
        <v>6</v>
      </c>
      <c r="BJ7" s="6">
        <f>ROUND('Vendas de Veículos'!BJ7*(1-'Frota Nacional 2030'!BJ$5),0)</f>
        <v>8</v>
      </c>
      <c r="BK7" s="6">
        <f>ROUND('Vendas de Veículos'!BK7*(1-'Frota Nacional 2030'!BK$5),0)</f>
        <v>8</v>
      </c>
      <c r="BL7" s="6">
        <f>ROUND('Vendas de Veículos'!BL7*(1-'Frota Nacional 2030'!BL$5),0)</f>
        <v>19</v>
      </c>
      <c r="BM7" s="6">
        <f>ROUND('Vendas de Veículos'!BM7*(1-'Frota Nacional 2030'!BM$5),0)</f>
        <v>16</v>
      </c>
      <c r="BN7" s="6">
        <f>ROUND('Vendas de Veículos'!BN7*(1-'Frota Nacional 2030'!BN$5),0)</f>
        <v>21</v>
      </c>
      <c r="BO7" s="6">
        <f>ROUND('Vendas de Veículos'!BO7*(1-'Frota Nacional 2030'!BO$5),0)</f>
        <v>15</v>
      </c>
      <c r="BP7" s="6">
        <f>ROUND('Vendas de Veículos'!BP7*(1-'Frota Nacional 2030'!BP$5),0)</f>
        <v>17</v>
      </c>
      <c r="BQ7" s="6">
        <f>ROUND('Vendas de Veículos'!BQ7*(1-'Frota Nacional 2030'!BQ$5),0)</f>
        <v>29</v>
      </c>
      <c r="BR7" s="6">
        <f>ROUND('Vendas de Veículos'!BR7*(1-'Frota Nacional 2030'!BR$5),0)</f>
        <v>17</v>
      </c>
      <c r="BS7" s="6">
        <f>ROUND('Vendas de Veículos'!BS7*(1-'Frota Nacional 2030'!BS$5),0)</f>
        <v>18</v>
      </c>
      <c r="BT7" s="6">
        <f>ROUND('Vendas de Veículos'!BT7*(1-'Frota Nacional 2030'!BT$5),0)</f>
        <v>21</v>
      </c>
      <c r="BU7" s="6">
        <f>ROUND('Vendas de Veículos'!BU7*(1-'Frota Nacional 2030'!BU$5),0)</f>
        <v>24</v>
      </c>
      <c r="BV7" s="6">
        <f>ROUND('Vendas de Veículos'!BV7*(1-'Frota Nacional 2030'!BV$5),0)</f>
        <v>27</v>
      </c>
      <c r="BW7" s="6">
        <f>ROUND('Vendas de Veículos'!BW7*(1-'Frota Nacional 2030'!BW$5),0)</f>
        <v>28</v>
      </c>
      <c r="BX7" s="6">
        <f>ROUND('Vendas de Veículos'!BX7*(1-'Frota Nacional 2030'!BX$5),0)</f>
        <v>30</v>
      </c>
      <c r="BY7" s="6">
        <f>ROUND('Vendas de Veículos'!BY7*(1-'Frota Nacional 2030'!BY$5),0)</f>
        <v>33</v>
      </c>
    </row>
    <row r="8" spans="2:77" x14ac:dyDescent="0.35">
      <c r="B8" s="12" t="s">
        <v>11</v>
      </c>
      <c r="C8" s="12" t="s">
        <v>13</v>
      </c>
      <c r="D8" s="6">
        <f>ROUND('Vendas de Veículos'!D8*(1-'Frota Nacional 2030'!D$5),0)</f>
        <v>0</v>
      </c>
      <c r="E8" s="6">
        <f>ROUND('Vendas de Veículos'!E8*(1-'Frota Nacional 2030'!E$5),0)</f>
        <v>0</v>
      </c>
      <c r="F8" s="6">
        <f>ROUND('Vendas de Veículos'!F8*(1-'Frota Nacional 2030'!F$5),0)</f>
        <v>0</v>
      </c>
      <c r="G8" s="6">
        <f>ROUND('Vendas de Veículos'!G8*(1-'Frota Nacional 2030'!G$5),0)</f>
        <v>0</v>
      </c>
      <c r="H8" s="6">
        <f>ROUND('Vendas de Veículos'!H8*(1-'Frota Nacional 2030'!H$5),0)</f>
        <v>0</v>
      </c>
      <c r="I8" s="6">
        <f>ROUND('Vendas de Veículos'!I8*(1-'Frota Nacional 2030'!I$5),0)</f>
        <v>0</v>
      </c>
      <c r="J8" s="6">
        <f>ROUND('Vendas de Veículos'!J8*(1-'Frota Nacional 2030'!J$5),0)</f>
        <v>0</v>
      </c>
      <c r="K8" s="6">
        <f>ROUND('Vendas de Veículos'!K8*(1-'Frota Nacional 2030'!K$5),0)</f>
        <v>0</v>
      </c>
      <c r="L8" s="6">
        <f>ROUND('Vendas de Veículos'!L8*(1-'Frota Nacional 2030'!L$5),0)</f>
        <v>0</v>
      </c>
      <c r="M8" s="6">
        <f>ROUND('Vendas de Veículos'!M8*(1-'Frota Nacional 2030'!M$5),0)</f>
        <v>0</v>
      </c>
      <c r="N8" s="6">
        <f>ROUND('Vendas de Veículos'!N8*(1-'Frota Nacional 2030'!N$5),0)</f>
        <v>0</v>
      </c>
      <c r="O8" s="6">
        <f>ROUND('Vendas de Veículos'!O8*(1-'Frota Nacional 2030'!O$5),0)</f>
        <v>0</v>
      </c>
      <c r="P8" s="6">
        <f>ROUND('Vendas de Veículos'!P8*(1-'Frota Nacional 2030'!P$5),0)</f>
        <v>0</v>
      </c>
      <c r="Q8" s="6">
        <f>ROUND('Vendas de Veículos'!Q8*(1-'Frota Nacional 2030'!Q$5),0)</f>
        <v>0</v>
      </c>
      <c r="R8" s="6">
        <f>ROUND('Vendas de Veículos'!R8*(1-'Frota Nacional 2030'!R$5),0)</f>
        <v>0</v>
      </c>
      <c r="S8" s="6">
        <f>ROUND('Vendas de Veículos'!S8*(1-'Frota Nacional 2030'!S$5),0)</f>
        <v>0</v>
      </c>
      <c r="T8" s="6">
        <f>ROUND('Vendas de Veículos'!T8*(1-'Frota Nacional 2030'!T$5),0)</f>
        <v>0</v>
      </c>
      <c r="U8" s="6">
        <f>ROUND('Vendas de Veículos'!U8*(1-'Frota Nacional 2030'!U$5),0)</f>
        <v>0</v>
      </c>
      <c r="V8" s="6">
        <f>ROUND('Vendas de Veículos'!V8*(1-'Frota Nacional 2030'!V$5),0)</f>
        <v>0</v>
      </c>
      <c r="W8" s="6">
        <f>ROUND('Vendas de Veículos'!W8*(1-'Frota Nacional 2030'!W$5),0)</f>
        <v>0</v>
      </c>
      <c r="X8" s="6">
        <f>ROUND('Vendas de Veículos'!X8*(1-'Frota Nacional 2030'!X$5),0)</f>
        <v>0</v>
      </c>
      <c r="Y8" s="6">
        <f>ROUND('Vendas de Veículos'!Y8*(1-'Frota Nacional 2030'!Y$5),0)</f>
        <v>0</v>
      </c>
      <c r="Z8" s="6">
        <f>ROUND('Vendas de Veículos'!Z8*(1-'Frota Nacional 2030'!Z$5),0)</f>
        <v>0</v>
      </c>
      <c r="AA8" s="6">
        <f>ROUND('Vendas de Veículos'!AA8*(1-'Frota Nacional 2030'!AA$5),0)</f>
        <v>0</v>
      </c>
      <c r="AB8" s="6">
        <f>ROUND('Vendas de Veículos'!AB8*(1-'Frota Nacional 2030'!AB$5),0)</f>
        <v>0</v>
      </c>
      <c r="AC8" s="6">
        <f>ROUND('Vendas de Veículos'!AC8*(1-'Frota Nacional 2030'!AC$5),0)</f>
        <v>0</v>
      </c>
      <c r="AD8" s="6">
        <f>ROUND('Vendas de Veículos'!AD8*(1-'Frota Nacional 2030'!AD$5),0)</f>
        <v>0</v>
      </c>
      <c r="AE8" s="6">
        <f>ROUND('Vendas de Veículos'!AE8*(1-'Frota Nacional 2030'!AE$5),0)</f>
        <v>0</v>
      </c>
      <c r="AF8" s="6">
        <f>ROUND('Vendas de Veículos'!AF8*(1-'Frota Nacional 2030'!AF$5),0)</f>
        <v>0</v>
      </c>
      <c r="AG8" s="6">
        <f>ROUND('Vendas de Veículos'!AG8*(1-'Frota Nacional 2030'!AG$5),0)</f>
        <v>0</v>
      </c>
      <c r="AH8" s="6">
        <f>ROUND('Vendas de Veículos'!AH8*(1-'Frota Nacional 2030'!AH$5),0)</f>
        <v>0</v>
      </c>
      <c r="AI8" s="6">
        <f>ROUND('Vendas de Veículos'!AI8*(1-'Frota Nacional 2030'!AI$5),0)</f>
        <v>0</v>
      </c>
      <c r="AJ8" s="6">
        <f>ROUND('Vendas de Veículos'!AJ8*(1-'Frota Nacional 2030'!AJ$5),0)</f>
        <v>0</v>
      </c>
      <c r="AK8" s="6">
        <f>ROUND('Vendas de Veículos'!AK8*(1-'Frota Nacional 2030'!AK$5),0)</f>
        <v>0</v>
      </c>
      <c r="AL8" s="6">
        <f>ROUND('Vendas de Veículos'!AL8*(1-'Frota Nacional 2030'!AL$5),0)</f>
        <v>0</v>
      </c>
      <c r="AM8" s="6">
        <f>ROUND('Vendas de Veículos'!AM8*(1-'Frota Nacional 2030'!AM$5),0)</f>
        <v>0</v>
      </c>
      <c r="AN8" s="6">
        <f>ROUND('Vendas de Veículos'!AN8*(1-'Frota Nacional 2030'!AN$5),0)</f>
        <v>0</v>
      </c>
      <c r="AO8" s="6">
        <f>ROUND('Vendas de Veículos'!AO8*(1-'Frota Nacional 2030'!AO$5),0)</f>
        <v>0</v>
      </c>
      <c r="AP8" s="6">
        <f>ROUND('Vendas de Veículos'!AP8*(1-'Frota Nacional 2030'!AP$5),0)</f>
        <v>0</v>
      </c>
      <c r="AQ8" s="6">
        <f>ROUND('Vendas de Veículos'!AQ8*(1-'Frota Nacional 2030'!AQ$5),0)</f>
        <v>0</v>
      </c>
      <c r="AR8" s="6">
        <f>ROUND('Vendas de Veículos'!AR8*(1-'Frota Nacional 2030'!AR$5),0)</f>
        <v>0</v>
      </c>
      <c r="AS8" s="6">
        <f>ROUND('Vendas de Veículos'!AS8*(1-'Frota Nacional 2030'!AS$5),0)</f>
        <v>0</v>
      </c>
      <c r="AT8" s="6">
        <f>ROUND('Vendas de Veículos'!AT8*(1-'Frota Nacional 2030'!AT$5),0)</f>
        <v>0</v>
      </c>
      <c r="AU8" s="6">
        <f>ROUND('Vendas de Veículos'!AU8*(1-'Frota Nacional 2030'!AU$5),0)</f>
        <v>0</v>
      </c>
      <c r="AV8" s="6">
        <f>ROUND('Vendas de Veículos'!AV8*(1-'Frota Nacional 2030'!AV$5),0)</f>
        <v>0</v>
      </c>
      <c r="AW8" s="6">
        <f>ROUND('Vendas de Veículos'!AW8*(1-'Frota Nacional 2030'!AW$5),0)</f>
        <v>0</v>
      </c>
      <c r="AX8" s="6">
        <f>ROUND('Vendas de Veículos'!AX8*(1-'Frota Nacional 2030'!AX$5),0)</f>
        <v>7966</v>
      </c>
      <c r="AY8" s="6">
        <f>ROUND('Vendas de Veículos'!AY8*(1-'Frota Nacional 2030'!AY$5),0)</f>
        <v>63548</v>
      </c>
      <c r="AZ8" s="6">
        <f>ROUND('Vendas de Veículos'!AZ8*(1-'Frota Nacional 2030'!AZ$5),0)</f>
        <v>191568</v>
      </c>
      <c r="BA8" s="6">
        <f>ROUND('Vendas de Veículos'!BA8*(1-'Frota Nacional 2030'!BA$5),0)</f>
        <v>378439</v>
      </c>
      <c r="BB8" s="6">
        <f>ROUND('Vendas de Veículos'!BB8*(1-'Frota Nacional 2030'!BB$5),0)</f>
        <v>578254</v>
      </c>
      <c r="BC8" s="6">
        <f>ROUND('Vendas de Veículos'!BC8*(1-'Frota Nacional 2030'!BC$5),0)</f>
        <v>738558</v>
      </c>
      <c r="BD8" s="6">
        <f>ROUND('Vendas de Veículos'!BD8*(1-'Frota Nacional 2030'!BD$5),0)</f>
        <v>933293</v>
      </c>
      <c r="BE8" s="6">
        <f>ROUND('Vendas de Veículos'!BE8*(1-'Frota Nacional 2030'!BE$5),0)</f>
        <v>1093887</v>
      </c>
      <c r="BF8" s="6">
        <f>ROUND('Vendas de Veículos'!BF8*(1-'Frota Nacional 2030'!BF$5),0)</f>
        <v>1179109</v>
      </c>
      <c r="BG8" s="6">
        <f>ROUND('Vendas de Veículos'!BG8*(1-'Frota Nacional 2030'!BG$5),0)</f>
        <v>1447277</v>
      </c>
      <c r="BH8" s="6">
        <f>ROUND('Vendas de Veículos'!BH8*(1-'Frota Nacional 2030'!BH$5),0)</f>
        <v>1574525</v>
      </c>
      <c r="BI8" s="6">
        <f>ROUND('Vendas de Veículos'!BI8*(1-'Frota Nacional 2030'!BI$5),0)</f>
        <v>1558165</v>
      </c>
      <c r="BJ8" s="6">
        <f>ROUND('Vendas de Veículos'!BJ8*(1-'Frota Nacional 2030'!BJ$5),0)</f>
        <v>1271307</v>
      </c>
      <c r="BK8" s="6">
        <f>ROUND('Vendas de Veículos'!BK8*(1-'Frota Nacional 2030'!BK$5),0)</f>
        <v>1093207</v>
      </c>
      <c r="BL8" s="6">
        <f>ROUND('Vendas de Veículos'!BL8*(1-'Frota Nacional 2030'!BL$5),0)</f>
        <v>1287519</v>
      </c>
      <c r="BM8" s="6">
        <f>ROUND('Vendas de Veículos'!BM8*(1-'Frota Nacional 2030'!BM$5),0)</f>
        <v>1543646</v>
      </c>
      <c r="BN8" s="6">
        <f>ROUND('Vendas de Veículos'!BN8*(1-'Frota Nacional 2030'!BN$5),0)</f>
        <v>1750489</v>
      </c>
      <c r="BO8" s="6">
        <f>ROUND('Vendas de Veículos'!BO8*(1-'Frota Nacional 2030'!BO$5),0)</f>
        <v>1283427</v>
      </c>
      <c r="BP8" s="6">
        <f>ROUND('Vendas de Veículos'!BP8*(1-'Frota Nacional 2030'!BP$5),0)</f>
        <v>1261555</v>
      </c>
      <c r="BQ8" s="6">
        <f>ROUND('Vendas de Veículos'!BQ8*(1-'Frota Nacional 2030'!BQ$5),0)</f>
        <v>1324854</v>
      </c>
      <c r="BR8" s="6">
        <f>ROUND('Vendas de Veículos'!BR8*(1-'Frota Nacional 2030'!BR$5),0)</f>
        <v>1405243</v>
      </c>
      <c r="BS8" s="6">
        <f>ROUND('Vendas de Veículos'!BS8*(1-'Frota Nacional 2030'!BS$5),0)</f>
        <v>1495565</v>
      </c>
      <c r="BT8" s="6">
        <f>ROUND('Vendas de Veículos'!BT8*(1-'Frota Nacional 2030'!BT$5),0)</f>
        <v>1584469</v>
      </c>
      <c r="BU8" s="6">
        <f>ROUND('Vendas de Veículos'!BU8*(1-'Frota Nacional 2030'!BU$5),0)</f>
        <v>1671381</v>
      </c>
      <c r="BV8" s="6">
        <f>ROUND('Vendas de Veículos'!BV8*(1-'Frota Nacional 2030'!BV$5),0)</f>
        <v>1724158</v>
      </c>
      <c r="BW8" s="6">
        <f>ROUND('Vendas de Veículos'!BW8*(1-'Frota Nacional 2030'!BW$5),0)</f>
        <v>1778235</v>
      </c>
      <c r="BX8" s="6">
        <f>ROUND('Vendas de Veículos'!BX8*(1-'Frota Nacional 2030'!BX$5),0)</f>
        <v>1829047</v>
      </c>
      <c r="BY8" s="6">
        <f>ROUND('Vendas de Veículos'!BY8*(1-'Frota Nacional 2030'!BY$5),0)</f>
        <v>1849898</v>
      </c>
    </row>
    <row r="9" spans="2:77" x14ac:dyDescent="0.35">
      <c r="B9" s="12" t="s">
        <v>11</v>
      </c>
      <c r="C9" s="12" t="s">
        <v>14</v>
      </c>
      <c r="D9" s="6">
        <f>ROUND('Vendas de Veículos'!D9*(1-'Frota Nacional 2030'!D$5),0)</f>
        <v>0</v>
      </c>
      <c r="E9" s="6">
        <f>ROUND('Vendas de Veículos'!E9*(1-'Frota Nacional 2030'!E$5),0)</f>
        <v>0</v>
      </c>
      <c r="F9" s="6">
        <f>ROUND('Vendas de Veículos'!F9*(1-'Frota Nacional 2030'!F$5),0)</f>
        <v>0</v>
      </c>
      <c r="G9" s="6">
        <f>ROUND('Vendas de Veículos'!G9*(1-'Frota Nacional 2030'!G$5),0)</f>
        <v>0</v>
      </c>
      <c r="H9" s="6">
        <f>ROUND('Vendas de Veículos'!H9*(1-'Frota Nacional 2030'!H$5),0)</f>
        <v>0</v>
      </c>
      <c r="I9" s="6">
        <f>ROUND('Vendas de Veículos'!I9*(1-'Frota Nacional 2030'!I$5),0)</f>
        <v>0</v>
      </c>
      <c r="J9" s="6">
        <f>ROUND('Vendas de Veículos'!J9*(1-'Frota Nacional 2030'!J$5),0)</f>
        <v>0</v>
      </c>
      <c r="K9" s="6">
        <f>ROUND('Vendas de Veículos'!K9*(1-'Frota Nacional 2030'!K$5),0)</f>
        <v>0</v>
      </c>
      <c r="L9" s="6">
        <f>ROUND('Vendas de Veículos'!L9*(1-'Frota Nacional 2030'!L$5),0)</f>
        <v>0</v>
      </c>
      <c r="M9" s="6">
        <f>ROUND('Vendas de Veículos'!M9*(1-'Frota Nacional 2030'!M$5),0)</f>
        <v>0</v>
      </c>
      <c r="N9" s="6">
        <f>ROUND('Vendas de Veículos'!N9*(1-'Frota Nacional 2030'!N$5),0)</f>
        <v>0</v>
      </c>
      <c r="O9" s="6">
        <f>ROUND('Vendas de Veículos'!O9*(1-'Frota Nacional 2030'!O$5),0)</f>
        <v>0</v>
      </c>
      <c r="P9" s="6">
        <f>ROUND('Vendas de Veículos'!P9*(1-'Frota Nacional 2030'!P$5),0)</f>
        <v>0</v>
      </c>
      <c r="Q9" s="6">
        <f>ROUND('Vendas de Veículos'!Q9*(1-'Frota Nacional 2030'!Q$5),0)</f>
        <v>0</v>
      </c>
      <c r="R9" s="6">
        <f>ROUND('Vendas de Veículos'!R9*(1-'Frota Nacional 2030'!R$5),0)</f>
        <v>0</v>
      </c>
      <c r="S9" s="6">
        <f>ROUND('Vendas de Veículos'!S9*(1-'Frota Nacional 2030'!S$5),0)</f>
        <v>0</v>
      </c>
      <c r="T9" s="6">
        <f>ROUND('Vendas de Veículos'!T9*(1-'Frota Nacional 2030'!T$5),0)</f>
        <v>0</v>
      </c>
      <c r="U9" s="6">
        <f>ROUND('Vendas de Veículos'!U9*(1-'Frota Nacional 2030'!U$5),0)</f>
        <v>0</v>
      </c>
      <c r="V9" s="6">
        <f>ROUND('Vendas de Veículos'!V9*(1-'Frota Nacional 2030'!V$5),0)</f>
        <v>0</v>
      </c>
      <c r="W9" s="6">
        <f>ROUND('Vendas de Veículos'!W9*(1-'Frota Nacional 2030'!W$5),0)</f>
        <v>0</v>
      </c>
      <c r="X9" s="6">
        <f>ROUND('Vendas de Veículos'!X9*(1-'Frota Nacional 2030'!X$5),0)</f>
        <v>0</v>
      </c>
      <c r="Y9" s="6">
        <f>ROUND('Vendas de Veículos'!Y9*(1-'Frota Nacional 2030'!Y$5),0)</f>
        <v>0</v>
      </c>
      <c r="Z9" s="6">
        <f>ROUND('Vendas de Veículos'!Z9*(1-'Frota Nacional 2030'!Z$5),0)</f>
        <v>0</v>
      </c>
      <c r="AA9" s="6">
        <f>ROUND('Vendas de Veículos'!AA9*(1-'Frota Nacional 2030'!AA$5),0)</f>
        <v>0</v>
      </c>
      <c r="AB9" s="6">
        <f>ROUND('Vendas de Veículos'!AB9*(1-'Frota Nacional 2030'!AB$5),0)</f>
        <v>0</v>
      </c>
      <c r="AC9" s="6">
        <f>ROUND('Vendas de Veículos'!AC9*(1-'Frota Nacional 2030'!AC$5),0)</f>
        <v>0</v>
      </c>
      <c r="AD9" s="6">
        <f>ROUND('Vendas de Veículos'!AD9*(1-'Frota Nacional 2030'!AD$5),0)</f>
        <v>0</v>
      </c>
      <c r="AE9" s="6">
        <f>ROUND('Vendas de Veículos'!AE9*(1-'Frota Nacional 2030'!AE$5),0)</f>
        <v>0</v>
      </c>
      <c r="AF9" s="6">
        <f>ROUND('Vendas de Veículos'!AF9*(1-'Frota Nacional 2030'!AF$5),0)</f>
        <v>0</v>
      </c>
      <c r="AG9" s="6">
        <f>ROUND('Vendas de Veículos'!AG9*(1-'Frota Nacional 2030'!AG$5),0)</f>
        <v>0</v>
      </c>
      <c r="AH9" s="6">
        <f>ROUND('Vendas de Veículos'!AH9*(1-'Frota Nacional 2030'!AH$5),0)</f>
        <v>0</v>
      </c>
      <c r="AI9" s="6">
        <f>ROUND('Vendas de Veículos'!AI9*(1-'Frota Nacional 2030'!AI$5),0)</f>
        <v>0</v>
      </c>
      <c r="AJ9" s="6">
        <f>ROUND('Vendas de Veículos'!AJ9*(1-'Frota Nacional 2030'!AJ$5),0)</f>
        <v>0</v>
      </c>
      <c r="AK9" s="6">
        <f>ROUND('Vendas de Veículos'!AK9*(1-'Frota Nacional 2030'!AK$5),0)</f>
        <v>0</v>
      </c>
      <c r="AL9" s="6">
        <f>ROUND('Vendas de Veículos'!AL9*(1-'Frota Nacional 2030'!AL$5),0)</f>
        <v>0</v>
      </c>
      <c r="AM9" s="6">
        <f>ROUND('Vendas de Veículos'!AM9*(1-'Frota Nacional 2030'!AM$5),0)</f>
        <v>0</v>
      </c>
      <c r="AN9" s="6">
        <f>ROUND('Vendas de Veículos'!AN9*(1-'Frota Nacional 2030'!AN$5),0)</f>
        <v>0</v>
      </c>
      <c r="AO9" s="6">
        <f>ROUND('Vendas de Veículos'!AO9*(1-'Frota Nacional 2030'!AO$5),0)</f>
        <v>0</v>
      </c>
      <c r="AP9" s="6">
        <f>ROUND('Vendas de Veículos'!AP9*(1-'Frota Nacional 2030'!AP$5),0)</f>
        <v>0</v>
      </c>
      <c r="AQ9" s="6">
        <f>ROUND('Vendas de Veículos'!AQ9*(1-'Frota Nacional 2030'!AQ$5),0)</f>
        <v>0</v>
      </c>
      <c r="AR9" s="6">
        <f>ROUND('Vendas de Veículos'!AR9*(1-'Frota Nacional 2030'!AR$5),0)</f>
        <v>0</v>
      </c>
      <c r="AS9" s="6">
        <f>ROUND('Vendas de Veículos'!AS9*(1-'Frota Nacional 2030'!AS$5),0)</f>
        <v>0</v>
      </c>
      <c r="AT9" s="6">
        <f>ROUND('Vendas de Veículos'!AT9*(1-'Frota Nacional 2030'!AT$5),0)</f>
        <v>0</v>
      </c>
      <c r="AU9" s="6">
        <f>ROUND('Vendas de Veículos'!AU9*(1-'Frota Nacional 2030'!AU$5),0)</f>
        <v>0</v>
      </c>
      <c r="AV9" s="6">
        <f>ROUND('Vendas de Veículos'!AV9*(1-'Frota Nacional 2030'!AV$5),0)</f>
        <v>0</v>
      </c>
      <c r="AW9" s="6">
        <f>ROUND('Vendas de Veículos'!AW9*(1-'Frota Nacional 2030'!AW$5),0)</f>
        <v>0</v>
      </c>
      <c r="AX9" s="6">
        <f>ROUND('Vendas de Veículos'!AX9*(1-'Frota Nacional 2030'!AX$5),0)</f>
        <v>0</v>
      </c>
      <c r="AY9" s="6">
        <f>ROUND('Vendas de Veículos'!AY9*(1-'Frota Nacional 2030'!AY$5),0)</f>
        <v>0</v>
      </c>
      <c r="AZ9" s="6">
        <f>ROUND('Vendas de Veículos'!AZ9*(1-'Frota Nacional 2030'!AZ$5),0)</f>
        <v>0</v>
      </c>
      <c r="BA9" s="6">
        <f>ROUND('Vendas de Veículos'!BA9*(1-'Frota Nacional 2030'!BA$5),0)</f>
        <v>0</v>
      </c>
      <c r="BB9" s="6">
        <f>ROUND('Vendas de Veículos'!BB9*(1-'Frota Nacional 2030'!BB$5),0)</f>
        <v>0</v>
      </c>
      <c r="BC9" s="6">
        <f>ROUND('Vendas de Veículos'!BC9*(1-'Frota Nacional 2030'!BC$5),0)</f>
        <v>3</v>
      </c>
      <c r="BD9" s="6">
        <f>ROUND('Vendas de Veículos'!BD9*(1-'Frota Nacional 2030'!BD$5),0)</f>
        <v>8</v>
      </c>
      <c r="BE9" s="6">
        <f>ROUND('Vendas de Veículos'!BE9*(1-'Frota Nacional 2030'!BE$5),0)</f>
        <v>10</v>
      </c>
      <c r="BF9" s="6">
        <f>ROUND('Vendas de Veículos'!BF9*(1-'Frota Nacional 2030'!BF$5),0)</f>
        <v>93</v>
      </c>
      <c r="BG9" s="6">
        <f>ROUND('Vendas de Veículos'!BG9*(1-'Frota Nacional 2030'!BG$5),0)</f>
        <v>60</v>
      </c>
      <c r="BH9" s="6">
        <f>ROUND('Vendas de Veículos'!BH9*(1-'Frota Nacional 2030'!BH$5),0)</f>
        <v>269</v>
      </c>
      <c r="BI9" s="6">
        <f>ROUND('Vendas de Veículos'!BI9*(1-'Frota Nacional 2030'!BI$5),0)</f>
        <v>507</v>
      </c>
      <c r="BJ9" s="6">
        <f>ROUND('Vendas de Veículos'!BJ9*(1-'Frota Nacional 2030'!BJ$5),0)</f>
        <v>547</v>
      </c>
      <c r="BK9" s="6">
        <f>ROUND('Vendas de Veículos'!BK9*(1-'Frota Nacional 2030'!BK$5),0)</f>
        <v>755</v>
      </c>
      <c r="BL9" s="6">
        <f>ROUND('Vendas de Veículos'!BL9*(1-'Frota Nacional 2030'!BL$5),0)</f>
        <v>2427</v>
      </c>
      <c r="BM9" s="6">
        <f>ROUND('Vendas de Veículos'!BM9*(1-'Frota Nacional 2030'!BM$5),0)</f>
        <v>3107</v>
      </c>
      <c r="BN9" s="6">
        <f>ROUND('Vendas de Veículos'!BN9*(1-'Frota Nacional 2030'!BN$5),0)</f>
        <v>9762</v>
      </c>
      <c r="BO9" s="6">
        <f>ROUND('Vendas de Veículos'!BO9*(1-'Frota Nacional 2030'!BO$5),0)</f>
        <v>16952</v>
      </c>
      <c r="BP9" s="6">
        <f>ROUND('Vendas de Veículos'!BP9*(1-'Frota Nacional 2030'!BP$5),0)</f>
        <v>31135</v>
      </c>
      <c r="BQ9" s="6">
        <f>ROUND('Vendas de Veículos'!BQ9*(1-'Frota Nacional 2030'!BQ$5),0)</f>
        <v>44918</v>
      </c>
      <c r="BR9" s="6">
        <f>ROUND('Vendas de Veículos'!BR9*(1-'Frota Nacional 2030'!BR$5),0)</f>
        <v>76980</v>
      </c>
      <c r="BS9" s="6">
        <f>ROUND('Vendas de Veículos'!BS9*(1-'Frota Nacional 2030'!BS$5),0)</f>
        <v>116966</v>
      </c>
      <c r="BT9" s="6">
        <f>ROUND('Vendas de Veículos'!BT9*(1-'Frota Nacional 2030'!BT$5),0)</f>
        <v>162405</v>
      </c>
      <c r="BU9" s="6">
        <f>ROUND('Vendas de Veículos'!BU9*(1-'Frota Nacional 2030'!BU$5),0)</f>
        <v>213467</v>
      </c>
      <c r="BV9" s="6">
        <f>ROUND('Vendas de Veículos'!BV9*(1-'Frota Nacional 2030'!BV$5),0)</f>
        <v>291209</v>
      </c>
      <c r="BW9" s="6">
        <f>ROUND('Vendas de Veículos'!BW9*(1-'Frota Nacional 2030'!BW$5),0)</f>
        <v>378087</v>
      </c>
      <c r="BX9" s="6">
        <f>ROUND('Vendas de Veículos'!BX9*(1-'Frota Nacional 2030'!BX$5),0)</f>
        <v>474786</v>
      </c>
      <c r="BY9" s="6">
        <f>ROUND('Vendas de Veículos'!BY9*(1-'Frota Nacional 2030'!BY$5),0)</f>
        <v>607483</v>
      </c>
    </row>
    <row r="10" spans="2:77" x14ac:dyDescent="0.35">
      <c r="B10" s="12" t="s">
        <v>11</v>
      </c>
      <c r="C10" s="12" t="s">
        <v>15</v>
      </c>
      <c r="D10" s="6">
        <f>ROUND('Vendas de Veículos'!D10*(1-'Frota Nacional 2030'!D$5),0)</f>
        <v>0</v>
      </c>
      <c r="E10" s="6">
        <f>ROUND('Vendas de Veículos'!E10*(1-'Frota Nacional 2030'!E$5),0)</f>
        <v>0</v>
      </c>
      <c r="F10" s="6">
        <f>ROUND('Vendas de Veículos'!F10*(1-'Frota Nacional 2030'!F$5),0)</f>
        <v>0</v>
      </c>
      <c r="G10" s="6">
        <f>ROUND('Vendas de Veículos'!G10*(1-'Frota Nacional 2030'!G$5),0)</f>
        <v>0</v>
      </c>
      <c r="H10" s="6">
        <f>ROUND('Vendas de Veículos'!H10*(1-'Frota Nacional 2030'!H$5),0)</f>
        <v>0</v>
      </c>
      <c r="I10" s="6">
        <f>ROUND('Vendas de Veículos'!I10*(1-'Frota Nacional 2030'!I$5),0)</f>
        <v>0</v>
      </c>
      <c r="J10" s="6">
        <f>ROUND('Vendas de Veículos'!J10*(1-'Frota Nacional 2030'!J$5),0)</f>
        <v>0</v>
      </c>
      <c r="K10" s="6">
        <f>ROUND('Vendas de Veículos'!K10*(1-'Frota Nacional 2030'!K$5),0)</f>
        <v>0</v>
      </c>
      <c r="L10" s="6">
        <f>ROUND('Vendas de Veículos'!L10*(1-'Frota Nacional 2030'!L$5),0)</f>
        <v>0</v>
      </c>
      <c r="M10" s="6">
        <f>ROUND('Vendas de Veículos'!M10*(1-'Frota Nacional 2030'!M$5),0)</f>
        <v>0</v>
      </c>
      <c r="N10" s="6">
        <f>ROUND('Vendas de Veículos'!N10*(1-'Frota Nacional 2030'!N$5),0)</f>
        <v>0</v>
      </c>
      <c r="O10" s="6">
        <f>ROUND('Vendas de Veículos'!O10*(1-'Frota Nacional 2030'!O$5),0)</f>
        <v>0</v>
      </c>
      <c r="P10" s="6">
        <f>ROUND('Vendas de Veículos'!P10*(1-'Frota Nacional 2030'!P$5),0)</f>
        <v>0</v>
      </c>
      <c r="Q10" s="6">
        <f>ROUND('Vendas de Veículos'!Q10*(1-'Frota Nacional 2030'!Q$5),0)</f>
        <v>0</v>
      </c>
      <c r="R10" s="6">
        <f>ROUND('Vendas de Veículos'!R10*(1-'Frota Nacional 2030'!R$5),0)</f>
        <v>0</v>
      </c>
      <c r="S10" s="6">
        <f>ROUND('Vendas de Veículos'!S10*(1-'Frota Nacional 2030'!S$5),0)</f>
        <v>0</v>
      </c>
      <c r="T10" s="6">
        <f>ROUND('Vendas de Veículos'!T10*(1-'Frota Nacional 2030'!T$5),0)</f>
        <v>0</v>
      </c>
      <c r="U10" s="6">
        <f>ROUND('Vendas de Veículos'!U10*(1-'Frota Nacional 2030'!U$5),0)</f>
        <v>0</v>
      </c>
      <c r="V10" s="6">
        <f>ROUND('Vendas de Veículos'!V10*(1-'Frota Nacional 2030'!V$5),0)</f>
        <v>0</v>
      </c>
      <c r="W10" s="6">
        <f>ROUND('Vendas de Veículos'!W10*(1-'Frota Nacional 2030'!W$5),0)</f>
        <v>0</v>
      </c>
      <c r="X10" s="6">
        <f>ROUND('Vendas de Veículos'!X10*(1-'Frota Nacional 2030'!X$5),0)</f>
        <v>0</v>
      </c>
      <c r="Y10" s="6">
        <f>ROUND('Vendas de Veículos'!Y10*(1-'Frota Nacional 2030'!Y$5),0)</f>
        <v>0</v>
      </c>
      <c r="Z10" s="6">
        <f>ROUND('Vendas de Veículos'!Z10*(1-'Frota Nacional 2030'!Z$5),0)</f>
        <v>0</v>
      </c>
      <c r="AA10" s="6">
        <f>ROUND('Vendas de Veículos'!AA10*(1-'Frota Nacional 2030'!AA$5),0)</f>
        <v>0</v>
      </c>
      <c r="AB10" s="6">
        <f>ROUND('Vendas de Veículos'!AB10*(1-'Frota Nacional 2030'!AB$5),0)</f>
        <v>0</v>
      </c>
      <c r="AC10" s="6">
        <f>ROUND('Vendas de Veículos'!AC10*(1-'Frota Nacional 2030'!AC$5),0)</f>
        <v>0</v>
      </c>
      <c r="AD10" s="6">
        <f>ROUND('Vendas de Veículos'!AD10*(1-'Frota Nacional 2030'!AD$5),0)</f>
        <v>0</v>
      </c>
      <c r="AE10" s="6">
        <f>ROUND('Vendas de Veículos'!AE10*(1-'Frota Nacional 2030'!AE$5),0)</f>
        <v>0</v>
      </c>
      <c r="AF10" s="6">
        <f>ROUND('Vendas de Veículos'!AF10*(1-'Frota Nacional 2030'!AF$5),0)</f>
        <v>0</v>
      </c>
      <c r="AG10" s="6">
        <f>ROUND('Vendas de Veículos'!AG10*(1-'Frota Nacional 2030'!AG$5),0)</f>
        <v>0</v>
      </c>
      <c r="AH10" s="6">
        <f>ROUND('Vendas de Veículos'!AH10*(1-'Frota Nacional 2030'!AH$5),0)</f>
        <v>0</v>
      </c>
      <c r="AI10" s="6">
        <f>ROUND('Vendas de Veículos'!AI10*(1-'Frota Nacional 2030'!AI$5),0)</f>
        <v>0</v>
      </c>
      <c r="AJ10" s="6">
        <f>ROUND('Vendas de Veículos'!AJ10*(1-'Frota Nacional 2030'!AJ$5),0)</f>
        <v>0</v>
      </c>
      <c r="AK10" s="6">
        <f>ROUND('Vendas de Veículos'!AK10*(1-'Frota Nacional 2030'!AK$5),0)</f>
        <v>0</v>
      </c>
      <c r="AL10" s="6">
        <f>ROUND('Vendas de Veículos'!AL10*(1-'Frota Nacional 2030'!AL$5),0)</f>
        <v>0</v>
      </c>
      <c r="AM10" s="6">
        <f>ROUND('Vendas de Veículos'!AM10*(1-'Frota Nacional 2030'!AM$5),0)</f>
        <v>0</v>
      </c>
      <c r="AN10" s="6">
        <f>ROUND('Vendas de Veículos'!AN10*(1-'Frota Nacional 2030'!AN$5),0)</f>
        <v>0</v>
      </c>
      <c r="AO10" s="6">
        <f>ROUND('Vendas de Veículos'!AO10*(1-'Frota Nacional 2030'!AO$5),0)</f>
        <v>0</v>
      </c>
      <c r="AP10" s="6">
        <f>ROUND('Vendas de Veículos'!AP10*(1-'Frota Nacional 2030'!AP$5),0)</f>
        <v>0</v>
      </c>
      <c r="AQ10" s="6">
        <f>ROUND('Vendas de Veículos'!AQ10*(1-'Frota Nacional 2030'!AQ$5),0)</f>
        <v>0</v>
      </c>
      <c r="AR10" s="6">
        <f>ROUND('Vendas de Veículos'!AR10*(1-'Frota Nacional 2030'!AR$5),0)</f>
        <v>0</v>
      </c>
      <c r="AS10" s="6">
        <f>ROUND('Vendas de Veículos'!AS10*(1-'Frota Nacional 2030'!AS$5),0)</f>
        <v>0</v>
      </c>
      <c r="AT10" s="6">
        <f>ROUND('Vendas de Veículos'!AT10*(1-'Frota Nacional 2030'!AT$5),0)</f>
        <v>0</v>
      </c>
      <c r="AU10" s="6">
        <f>ROUND('Vendas de Veículos'!AU10*(1-'Frota Nacional 2030'!AU$5),0)</f>
        <v>0</v>
      </c>
      <c r="AV10" s="6">
        <f>ROUND('Vendas de Veículos'!AV10*(1-'Frota Nacional 2030'!AV$5),0)</f>
        <v>0</v>
      </c>
      <c r="AW10" s="6">
        <f>ROUND('Vendas de Veículos'!AW10*(1-'Frota Nacional 2030'!AW$5),0)</f>
        <v>0</v>
      </c>
      <c r="AX10" s="6">
        <f>ROUND('Vendas de Veículos'!AX10*(1-'Frota Nacional 2030'!AX$5),0)</f>
        <v>0</v>
      </c>
      <c r="AY10" s="6">
        <f>ROUND('Vendas de Veículos'!AY10*(1-'Frota Nacional 2030'!AY$5),0)</f>
        <v>0</v>
      </c>
      <c r="AZ10" s="6">
        <f>ROUND('Vendas de Veículos'!AZ10*(1-'Frota Nacional 2030'!AZ$5),0)</f>
        <v>0</v>
      </c>
      <c r="BA10" s="6">
        <f>ROUND('Vendas de Veículos'!BA10*(1-'Frota Nacional 2030'!BA$5),0)</f>
        <v>0</v>
      </c>
      <c r="BB10" s="6">
        <f>ROUND('Vendas de Veículos'!BB10*(1-'Frota Nacional 2030'!BB$5),0)</f>
        <v>0</v>
      </c>
      <c r="BC10" s="6">
        <f>ROUND('Vendas de Veículos'!BC10*(1-'Frota Nacional 2030'!BC$5),0)</f>
        <v>0</v>
      </c>
      <c r="BD10" s="6">
        <f>ROUND('Vendas de Veículos'!BD10*(1-'Frota Nacional 2030'!BD$5),0)</f>
        <v>1</v>
      </c>
      <c r="BE10" s="6">
        <f>ROUND('Vendas de Veículos'!BE10*(1-'Frota Nacional 2030'!BE$5),0)</f>
        <v>1</v>
      </c>
      <c r="BF10" s="6">
        <f>ROUND('Vendas de Veículos'!BF10*(1-'Frota Nacional 2030'!BF$5),0)</f>
        <v>8</v>
      </c>
      <c r="BG10" s="6">
        <f>ROUND('Vendas de Veículos'!BG10*(1-'Frota Nacional 2030'!BG$5),0)</f>
        <v>6</v>
      </c>
      <c r="BH10" s="6">
        <f>ROUND('Vendas de Veículos'!BH10*(1-'Frota Nacional 2030'!BH$5),0)</f>
        <v>24</v>
      </c>
      <c r="BI10" s="6">
        <f>ROUND('Vendas de Veículos'!BI10*(1-'Frota Nacional 2030'!BI$5),0)</f>
        <v>46</v>
      </c>
      <c r="BJ10" s="6">
        <f>ROUND('Vendas de Veículos'!BJ10*(1-'Frota Nacional 2030'!BJ$5),0)</f>
        <v>49</v>
      </c>
      <c r="BK10" s="6">
        <f>ROUND('Vendas de Veículos'!BK10*(1-'Frota Nacional 2030'!BK$5),0)</f>
        <v>68</v>
      </c>
      <c r="BL10" s="6">
        <f>ROUND('Vendas de Veículos'!BL10*(1-'Frota Nacional 2030'!BL$5),0)</f>
        <v>218</v>
      </c>
      <c r="BM10" s="6">
        <f>ROUND('Vendas de Veículos'!BM10*(1-'Frota Nacional 2030'!BM$5),0)</f>
        <v>280</v>
      </c>
      <c r="BN10" s="6">
        <f>ROUND('Vendas de Veículos'!BN10*(1-'Frota Nacional 2030'!BN$5),0)</f>
        <v>879</v>
      </c>
      <c r="BO10" s="6">
        <f>ROUND('Vendas de Veículos'!BO10*(1-'Frota Nacional 2030'!BO$5),0)</f>
        <v>1526</v>
      </c>
      <c r="BP10" s="6">
        <f>ROUND('Vendas de Veículos'!BP10*(1-'Frota Nacional 2030'!BP$5),0)</f>
        <v>2803</v>
      </c>
      <c r="BQ10" s="6">
        <f>ROUND('Vendas de Veículos'!BQ10*(1-'Frota Nacional 2030'!BQ$5),0)</f>
        <v>4043</v>
      </c>
      <c r="BR10" s="6">
        <f>ROUND('Vendas de Veículos'!BR10*(1-'Frota Nacional 2030'!BR$5),0)</f>
        <v>6928</v>
      </c>
      <c r="BS10" s="6">
        <f>ROUND('Vendas de Veículos'!BS10*(1-'Frota Nacional 2030'!BS$5),0)</f>
        <v>10529</v>
      </c>
      <c r="BT10" s="6">
        <f>ROUND('Vendas de Veículos'!BT10*(1-'Frota Nacional 2030'!BT$5),0)</f>
        <v>16241</v>
      </c>
      <c r="BU10" s="6">
        <f>ROUND('Vendas de Veículos'!BU10*(1-'Frota Nacional 2030'!BU$5),0)</f>
        <v>23481</v>
      </c>
      <c r="BV10" s="6">
        <f>ROUND('Vendas de Veículos'!BV10*(1-'Frota Nacional 2030'!BV$5),0)</f>
        <v>34946</v>
      </c>
      <c r="BW10" s="6">
        <f>ROUND('Vendas de Veículos'!BW10*(1-'Frota Nacional 2030'!BW$5),0)</f>
        <v>49151</v>
      </c>
      <c r="BX10" s="6">
        <f>ROUND('Vendas de Veículos'!BX10*(1-'Frota Nacional 2030'!BX$5),0)</f>
        <v>71218</v>
      </c>
      <c r="BY10" s="6">
        <f>ROUND('Vendas de Veículos'!BY10*(1-'Frota Nacional 2030'!BY$5),0)</f>
        <v>103272</v>
      </c>
    </row>
    <row r="11" spans="2:77" x14ac:dyDescent="0.35">
      <c r="B11" s="12" t="s">
        <v>11</v>
      </c>
      <c r="C11" s="12" t="s">
        <v>16</v>
      </c>
      <c r="D11" s="6">
        <f>ROUND('Vendas de Veículos'!D11*(1-'Frota Nacional 2030'!D$5),0)</f>
        <v>0</v>
      </c>
      <c r="E11" s="6">
        <f>ROUND('Vendas de Veículos'!E11*(1-'Frota Nacional 2030'!E$5),0)</f>
        <v>0</v>
      </c>
      <c r="F11" s="6">
        <f>ROUND('Vendas de Veículos'!F11*(1-'Frota Nacional 2030'!F$5),0)</f>
        <v>0</v>
      </c>
      <c r="G11" s="6">
        <f>ROUND('Vendas de Veículos'!G11*(1-'Frota Nacional 2030'!G$5),0)</f>
        <v>0</v>
      </c>
      <c r="H11" s="6">
        <f>ROUND('Vendas de Veículos'!H11*(1-'Frota Nacional 2030'!H$5),0)</f>
        <v>0</v>
      </c>
      <c r="I11" s="6">
        <f>ROUND('Vendas de Veículos'!I11*(1-'Frota Nacional 2030'!I$5),0)</f>
        <v>0</v>
      </c>
      <c r="J11" s="6">
        <f>ROUND('Vendas de Veículos'!J11*(1-'Frota Nacional 2030'!J$5),0)</f>
        <v>0</v>
      </c>
      <c r="K11" s="6">
        <f>ROUND('Vendas de Veículos'!K11*(1-'Frota Nacional 2030'!K$5),0)</f>
        <v>0</v>
      </c>
      <c r="L11" s="6">
        <f>ROUND('Vendas de Veículos'!L11*(1-'Frota Nacional 2030'!L$5),0)</f>
        <v>0</v>
      </c>
      <c r="M11" s="6">
        <f>ROUND('Vendas de Veículos'!M11*(1-'Frota Nacional 2030'!M$5),0)</f>
        <v>0</v>
      </c>
      <c r="N11" s="6">
        <f>ROUND('Vendas de Veículos'!N11*(1-'Frota Nacional 2030'!N$5),0)</f>
        <v>0</v>
      </c>
      <c r="O11" s="6">
        <f>ROUND('Vendas de Veículos'!O11*(1-'Frota Nacional 2030'!O$5),0)</f>
        <v>0</v>
      </c>
      <c r="P11" s="6">
        <f>ROUND('Vendas de Veículos'!P11*(1-'Frota Nacional 2030'!P$5),0)</f>
        <v>0</v>
      </c>
      <c r="Q11" s="6">
        <f>ROUND('Vendas de Veículos'!Q11*(1-'Frota Nacional 2030'!Q$5),0)</f>
        <v>0</v>
      </c>
      <c r="R11" s="6">
        <f>ROUND('Vendas de Veículos'!R11*(1-'Frota Nacional 2030'!R$5),0)</f>
        <v>0</v>
      </c>
      <c r="S11" s="6">
        <f>ROUND('Vendas de Veículos'!S11*(1-'Frota Nacional 2030'!S$5),0)</f>
        <v>0</v>
      </c>
      <c r="T11" s="6">
        <f>ROUND('Vendas de Veículos'!T11*(1-'Frota Nacional 2030'!T$5),0)</f>
        <v>0</v>
      </c>
      <c r="U11" s="6">
        <f>ROUND('Vendas de Veículos'!U11*(1-'Frota Nacional 2030'!U$5),0)</f>
        <v>0</v>
      </c>
      <c r="V11" s="6">
        <f>ROUND('Vendas de Veículos'!V11*(1-'Frota Nacional 2030'!V$5),0)</f>
        <v>0</v>
      </c>
      <c r="W11" s="6">
        <f>ROUND('Vendas de Veículos'!W11*(1-'Frota Nacional 2030'!W$5),0)</f>
        <v>0</v>
      </c>
      <c r="X11" s="6">
        <f>ROUND('Vendas de Veículos'!X11*(1-'Frota Nacional 2030'!X$5),0)</f>
        <v>0</v>
      </c>
      <c r="Y11" s="6">
        <f>ROUND('Vendas de Veículos'!Y11*(1-'Frota Nacional 2030'!Y$5),0)</f>
        <v>0</v>
      </c>
      <c r="Z11" s="6">
        <f>ROUND('Vendas de Veículos'!Z11*(1-'Frota Nacional 2030'!Z$5),0)</f>
        <v>0</v>
      </c>
      <c r="AA11" s="6">
        <f>ROUND('Vendas de Veículos'!AA11*(1-'Frota Nacional 2030'!AA$5),0)</f>
        <v>0</v>
      </c>
      <c r="AB11" s="6">
        <f>ROUND('Vendas de Veículos'!AB11*(1-'Frota Nacional 2030'!AB$5),0)</f>
        <v>0</v>
      </c>
      <c r="AC11" s="6">
        <f>ROUND('Vendas de Veículos'!AC11*(1-'Frota Nacional 2030'!AC$5),0)</f>
        <v>0</v>
      </c>
      <c r="AD11" s="6">
        <f>ROUND('Vendas de Veículos'!AD11*(1-'Frota Nacional 2030'!AD$5),0)</f>
        <v>0</v>
      </c>
      <c r="AE11" s="6">
        <f>ROUND('Vendas de Veículos'!AE11*(1-'Frota Nacional 2030'!AE$5),0)</f>
        <v>0</v>
      </c>
      <c r="AF11" s="6">
        <f>ROUND('Vendas de Veículos'!AF11*(1-'Frota Nacional 2030'!AF$5),0)</f>
        <v>0</v>
      </c>
      <c r="AG11" s="6">
        <f>ROUND('Vendas de Veículos'!AG11*(1-'Frota Nacional 2030'!AG$5),0)</f>
        <v>0</v>
      </c>
      <c r="AH11" s="6">
        <f>ROUND('Vendas de Veículos'!AH11*(1-'Frota Nacional 2030'!AH$5),0)</f>
        <v>0</v>
      </c>
      <c r="AI11" s="6">
        <f>ROUND('Vendas de Veículos'!AI11*(1-'Frota Nacional 2030'!AI$5),0)</f>
        <v>0</v>
      </c>
      <c r="AJ11" s="6">
        <f>ROUND('Vendas de Veículos'!AJ11*(1-'Frota Nacional 2030'!AJ$5),0)</f>
        <v>0</v>
      </c>
      <c r="AK11" s="6">
        <f>ROUND('Vendas de Veículos'!AK11*(1-'Frota Nacional 2030'!AK$5),0)</f>
        <v>0</v>
      </c>
      <c r="AL11" s="6">
        <f>ROUND('Vendas de Veículos'!AL11*(1-'Frota Nacional 2030'!AL$5),0)</f>
        <v>0</v>
      </c>
      <c r="AM11" s="6">
        <f>ROUND('Vendas de Veículos'!AM11*(1-'Frota Nacional 2030'!AM$5),0)</f>
        <v>0</v>
      </c>
      <c r="AN11" s="6">
        <f>ROUND('Vendas de Veículos'!AN11*(1-'Frota Nacional 2030'!AN$5),0)</f>
        <v>0</v>
      </c>
      <c r="AO11" s="6">
        <f>ROUND('Vendas de Veículos'!AO11*(1-'Frota Nacional 2030'!AO$5),0)</f>
        <v>0</v>
      </c>
      <c r="AP11" s="6">
        <f>ROUND('Vendas de Veículos'!AP11*(1-'Frota Nacional 2030'!AP$5),0)</f>
        <v>0</v>
      </c>
      <c r="AQ11" s="6">
        <f>ROUND('Vendas de Veículos'!AQ11*(1-'Frota Nacional 2030'!AQ$5),0)</f>
        <v>0</v>
      </c>
      <c r="AR11" s="6">
        <f>ROUND('Vendas de Veículos'!AR11*(1-'Frota Nacional 2030'!AR$5),0)</f>
        <v>0</v>
      </c>
      <c r="AS11" s="6">
        <f>ROUND('Vendas de Veículos'!AS11*(1-'Frota Nacional 2030'!AS$5),0)</f>
        <v>0</v>
      </c>
      <c r="AT11" s="6">
        <f>ROUND('Vendas de Veículos'!AT11*(1-'Frota Nacional 2030'!AT$5),0)</f>
        <v>0</v>
      </c>
      <c r="AU11" s="6">
        <f>ROUND('Vendas de Veículos'!AU11*(1-'Frota Nacional 2030'!AU$5),0)</f>
        <v>0</v>
      </c>
      <c r="AV11" s="6">
        <f>ROUND('Vendas de Veículos'!AV11*(1-'Frota Nacional 2030'!AV$5),0)</f>
        <v>0</v>
      </c>
      <c r="AW11" s="6">
        <f>ROUND('Vendas de Veículos'!AW11*(1-'Frota Nacional 2030'!AW$5),0)</f>
        <v>0</v>
      </c>
      <c r="AX11" s="6">
        <f>ROUND('Vendas de Veículos'!AX11*(1-'Frota Nacional 2030'!AX$5),0)</f>
        <v>0</v>
      </c>
      <c r="AY11" s="6">
        <f>ROUND('Vendas de Veículos'!AY11*(1-'Frota Nacional 2030'!AY$5),0)</f>
        <v>0</v>
      </c>
      <c r="AZ11" s="6">
        <f>ROUND('Vendas de Veículos'!AZ11*(1-'Frota Nacional 2030'!AZ$5),0)</f>
        <v>0</v>
      </c>
      <c r="BA11" s="6">
        <f>ROUND('Vendas de Veículos'!BA11*(1-'Frota Nacional 2030'!BA$5),0)</f>
        <v>0</v>
      </c>
      <c r="BB11" s="6">
        <f>ROUND('Vendas de Veículos'!BB11*(1-'Frota Nacional 2030'!BB$5),0)</f>
        <v>0</v>
      </c>
      <c r="BC11" s="6">
        <f>ROUND('Vendas de Veículos'!BC11*(1-'Frota Nacional 2030'!BC$5),0)</f>
        <v>2</v>
      </c>
      <c r="BD11" s="6">
        <f>ROUND('Vendas de Veículos'!BD11*(1-'Frota Nacional 2030'!BD$5),0)</f>
        <v>5</v>
      </c>
      <c r="BE11" s="6">
        <f>ROUND('Vendas de Veículos'!BE11*(1-'Frota Nacional 2030'!BE$5),0)</f>
        <v>7</v>
      </c>
      <c r="BF11" s="6">
        <f>ROUND('Vendas de Veículos'!BF11*(1-'Frota Nacional 2030'!BF$5),0)</f>
        <v>64</v>
      </c>
      <c r="BG11" s="6">
        <f>ROUND('Vendas de Veículos'!BG11*(1-'Frota Nacional 2030'!BG$5),0)</f>
        <v>41</v>
      </c>
      <c r="BH11" s="6">
        <f>ROUND('Vendas de Veículos'!BH11*(1-'Frota Nacional 2030'!BH$5),0)</f>
        <v>186</v>
      </c>
      <c r="BI11" s="6">
        <f>ROUND('Vendas de Veículos'!BI11*(1-'Frota Nacional 2030'!BI$5),0)</f>
        <v>350</v>
      </c>
      <c r="BJ11" s="6">
        <f>ROUND('Vendas de Veículos'!BJ11*(1-'Frota Nacional 2030'!BJ$5),0)</f>
        <v>378</v>
      </c>
      <c r="BK11" s="6">
        <f>ROUND('Vendas de Veículos'!BK11*(1-'Frota Nacional 2030'!BK$5),0)</f>
        <v>521</v>
      </c>
      <c r="BL11" s="6">
        <f>ROUND('Vendas de Veículos'!BL11*(1-'Frota Nacional 2030'!BL$5),0)</f>
        <v>1675</v>
      </c>
      <c r="BM11" s="6">
        <f>ROUND('Vendas de Veículos'!BM11*(1-'Frota Nacional 2030'!BM$5),0)</f>
        <v>2144</v>
      </c>
      <c r="BN11" s="6">
        <f>ROUND('Vendas de Veículos'!BN11*(1-'Frota Nacional 2030'!BN$5),0)</f>
        <v>6735</v>
      </c>
      <c r="BO11" s="6">
        <f>ROUND('Vendas de Veículos'!BO11*(1-'Frota Nacional 2030'!BO$5),0)</f>
        <v>11697</v>
      </c>
      <c r="BP11" s="6">
        <f>ROUND('Vendas de Veículos'!BP11*(1-'Frota Nacional 2030'!BP$5),0)</f>
        <v>21483</v>
      </c>
      <c r="BQ11" s="6">
        <f>ROUND('Vendas de Veículos'!BQ11*(1-'Frota Nacional 2030'!BQ$5),0)</f>
        <v>30993</v>
      </c>
      <c r="BR11" s="6">
        <f>ROUND('Vendas de Veículos'!BR11*(1-'Frota Nacional 2030'!BR$5),0)</f>
        <v>53116</v>
      </c>
      <c r="BS11" s="6">
        <f>ROUND('Vendas de Veículos'!BS11*(1-'Frota Nacional 2030'!BS$5),0)</f>
        <v>80707</v>
      </c>
      <c r="BT11" s="6">
        <f>ROUND('Vendas de Veículos'!BT11*(1-'Frota Nacional 2030'!BT$5),0)</f>
        <v>113683</v>
      </c>
      <c r="BU11" s="6">
        <f>ROUND('Vendas de Veículos'!BU11*(1-'Frota Nacional 2030'!BU$5),0)</f>
        <v>149427</v>
      </c>
      <c r="BV11" s="6">
        <f>ROUND('Vendas de Veículos'!BV11*(1-'Frota Nacional 2030'!BV$5),0)</f>
        <v>206758</v>
      </c>
      <c r="BW11" s="6">
        <f>ROUND('Vendas de Veículos'!BW11*(1-'Frota Nacional 2030'!BW$5),0)</f>
        <v>268442</v>
      </c>
      <c r="BX11" s="6">
        <f>ROUND('Vendas de Veículos'!BX11*(1-'Frota Nacional 2030'!BX$5),0)</f>
        <v>341846</v>
      </c>
      <c r="BY11" s="6">
        <f>ROUND('Vendas de Veículos'!BY11*(1-'Frota Nacional 2030'!BY$5),0)</f>
        <v>437388</v>
      </c>
    </row>
    <row r="12" spans="2:77" x14ac:dyDescent="0.35">
      <c r="B12" s="12" t="s">
        <v>11</v>
      </c>
      <c r="C12" s="12" t="s">
        <v>17</v>
      </c>
      <c r="D12" s="6">
        <f>ROUND('Vendas de Veículos'!D12*(1-'Frota Nacional 2030'!D$5),0)</f>
        <v>0</v>
      </c>
      <c r="E12" s="6">
        <f>ROUND('Vendas de Veículos'!E12*(1-'Frota Nacional 2030'!E$5),0)</f>
        <v>0</v>
      </c>
      <c r="F12" s="6">
        <f>ROUND('Vendas de Veículos'!F12*(1-'Frota Nacional 2030'!F$5),0)</f>
        <v>0</v>
      </c>
      <c r="G12" s="6">
        <f>ROUND('Vendas de Veículos'!G12*(1-'Frota Nacional 2030'!G$5),0)</f>
        <v>0</v>
      </c>
      <c r="H12" s="6">
        <f>ROUND('Vendas de Veículos'!H12*(1-'Frota Nacional 2030'!H$5),0)</f>
        <v>0</v>
      </c>
      <c r="I12" s="6">
        <f>ROUND('Vendas de Veículos'!I12*(1-'Frota Nacional 2030'!I$5),0)</f>
        <v>0</v>
      </c>
      <c r="J12" s="6">
        <f>ROUND('Vendas de Veículos'!J12*(1-'Frota Nacional 2030'!J$5),0)</f>
        <v>0</v>
      </c>
      <c r="K12" s="6">
        <f>ROUND('Vendas de Veículos'!K12*(1-'Frota Nacional 2030'!K$5),0)</f>
        <v>0</v>
      </c>
      <c r="L12" s="6">
        <f>ROUND('Vendas de Veículos'!L12*(1-'Frota Nacional 2030'!L$5),0)</f>
        <v>0</v>
      </c>
      <c r="M12" s="6">
        <f>ROUND('Vendas de Veículos'!M12*(1-'Frota Nacional 2030'!M$5),0)</f>
        <v>0</v>
      </c>
      <c r="N12" s="6">
        <f>ROUND('Vendas de Veículos'!N12*(1-'Frota Nacional 2030'!N$5),0)</f>
        <v>0</v>
      </c>
      <c r="O12" s="6">
        <f>ROUND('Vendas de Veículos'!O12*(1-'Frota Nacional 2030'!O$5),0)</f>
        <v>0</v>
      </c>
      <c r="P12" s="6">
        <f>ROUND('Vendas de Veículos'!P12*(1-'Frota Nacional 2030'!P$5),0)</f>
        <v>0</v>
      </c>
      <c r="Q12" s="6">
        <f>ROUND('Vendas de Veículos'!Q12*(1-'Frota Nacional 2030'!Q$5),0)</f>
        <v>0</v>
      </c>
      <c r="R12" s="6">
        <f>ROUND('Vendas de Veículos'!R12*(1-'Frota Nacional 2030'!R$5),0)</f>
        <v>0</v>
      </c>
      <c r="S12" s="6">
        <f>ROUND('Vendas de Veículos'!S12*(1-'Frota Nacional 2030'!S$5),0)</f>
        <v>0</v>
      </c>
      <c r="T12" s="6">
        <f>ROUND('Vendas de Veículos'!T12*(1-'Frota Nacional 2030'!T$5),0)</f>
        <v>0</v>
      </c>
      <c r="U12" s="6">
        <f>ROUND('Vendas de Veículos'!U12*(1-'Frota Nacional 2030'!U$5),0)</f>
        <v>0</v>
      </c>
      <c r="V12" s="6">
        <f>ROUND('Vendas de Veículos'!V12*(1-'Frota Nacional 2030'!V$5),0)</f>
        <v>0</v>
      </c>
      <c r="W12" s="6">
        <f>ROUND('Vendas de Veículos'!W12*(1-'Frota Nacional 2030'!W$5),0)</f>
        <v>0</v>
      </c>
      <c r="X12" s="6">
        <f>ROUND('Vendas de Veículos'!X12*(1-'Frota Nacional 2030'!X$5),0)</f>
        <v>0</v>
      </c>
      <c r="Y12" s="6">
        <f>ROUND('Vendas de Veículos'!Y12*(1-'Frota Nacional 2030'!Y$5),0)</f>
        <v>0</v>
      </c>
      <c r="Z12" s="6">
        <f>ROUND('Vendas de Veículos'!Z12*(1-'Frota Nacional 2030'!Z$5),0)</f>
        <v>0</v>
      </c>
      <c r="AA12" s="6">
        <f>ROUND('Vendas de Veículos'!AA12*(1-'Frota Nacional 2030'!AA$5),0)</f>
        <v>0</v>
      </c>
      <c r="AB12" s="6">
        <f>ROUND('Vendas de Veículos'!AB12*(1-'Frota Nacional 2030'!AB$5),0)</f>
        <v>0</v>
      </c>
      <c r="AC12" s="6">
        <f>ROUND('Vendas de Veículos'!AC12*(1-'Frota Nacional 2030'!AC$5),0)</f>
        <v>0</v>
      </c>
      <c r="AD12" s="6">
        <f>ROUND('Vendas de Veículos'!AD12*(1-'Frota Nacional 2030'!AD$5),0)</f>
        <v>0</v>
      </c>
      <c r="AE12" s="6">
        <f>ROUND('Vendas de Veículos'!AE12*(1-'Frota Nacional 2030'!AE$5),0)</f>
        <v>0</v>
      </c>
      <c r="AF12" s="6">
        <f>ROUND('Vendas de Veículos'!AF12*(1-'Frota Nacional 2030'!AF$5),0)</f>
        <v>0</v>
      </c>
      <c r="AG12" s="6">
        <f>ROUND('Vendas de Veículos'!AG12*(1-'Frota Nacional 2030'!AG$5),0)</f>
        <v>0</v>
      </c>
      <c r="AH12" s="6">
        <f>ROUND('Vendas de Veículos'!AH12*(1-'Frota Nacional 2030'!AH$5),0)</f>
        <v>0</v>
      </c>
      <c r="AI12" s="6">
        <f>ROUND('Vendas de Veículos'!AI12*(1-'Frota Nacional 2030'!AI$5),0)</f>
        <v>0</v>
      </c>
      <c r="AJ12" s="6">
        <f>ROUND('Vendas de Veículos'!AJ12*(1-'Frota Nacional 2030'!AJ$5),0)</f>
        <v>0</v>
      </c>
      <c r="AK12" s="6">
        <f>ROUND('Vendas de Veículos'!AK12*(1-'Frota Nacional 2030'!AK$5),0)</f>
        <v>0</v>
      </c>
      <c r="AL12" s="6">
        <f>ROUND('Vendas de Veículos'!AL12*(1-'Frota Nacional 2030'!AL$5),0)</f>
        <v>0</v>
      </c>
      <c r="AM12" s="6">
        <f>ROUND('Vendas de Veículos'!AM12*(1-'Frota Nacional 2030'!AM$5),0)</f>
        <v>0</v>
      </c>
      <c r="AN12" s="6">
        <f>ROUND('Vendas de Veículos'!AN12*(1-'Frota Nacional 2030'!AN$5),0)</f>
        <v>0</v>
      </c>
      <c r="AO12" s="6">
        <f>ROUND('Vendas de Veículos'!AO12*(1-'Frota Nacional 2030'!AO$5),0)</f>
        <v>0</v>
      </c>
      <c r="AP12" s="6">
        <f>ROUND('Vendas de Veículos'!AP12*(1-'Frota Nacional 2030'!AP$5),0)</f>
        <v>0</v>
      </c>
      <c r="AQ12" s="6">
        <f>ROUND('Vendas de Veículos'!AQ12*(1-'Frota Nacional 2030'!AQ$5),0)</f>
        <v>0</v>
      </c>
      <c r="AR12" s="6">
        <f>ROUND('Vendas de Veículos'!AR12*(1-'Frota Nacional 2030'!AR$5),0)</f>
        <v>0</v>
      </c>
      <c r="AS12" s="6">
        <f>ROUND('Vendas de Veículos'!AS12*(1-'Frota Nacional 2030'!AS$5),0)</f>
        <v>0</v>
      </c>
      <c r="AT12" s="6">
        <f>ROUND('Vendas de Veículos'!AT12*(1-'Frota Nacional 2030'!AT$5),0)</f>
        <v>0</v>
      </c>
      <c r="AU12" s="6">
        <f>ROUND('Vendas de Veículos'!AU12*(1-'Frota Nacional 2030'!AU$5),0)</f>
        <v>0</v>
      </c>
      <c r="AV12" s="6">
        <f>ROUND('Vendas de Veículos'!AV12*(1-'Frota Nacional 2030'!AV$5),0)</f>
        <v>0</v>
      </c>
      <c r="AW12" s="6">
        <f>ROUND('Vendas de Veículos'!AW12*(1-'Frota Nacional 2030'!AW$5),0)</f>
        <v>0</v>
      </c>
      <c r="AX12" s="6">
        <f>ROUND('Vendas de Veículos'!AX12*(1-'Frota Nacional 2030'!AX$5),0)</f>
        <v>0</v>
      </c>
      <c r="AY12" s="6">
        <f>ROUND('Vendas de Veículos'!AY12*(1-'Frota Nacional 2030'!AY$5),0)</f>
        <v>0</v>
      </c>
      <c r="AZ12" s="6">
        <f>ROUND('Vendas de Veículos'!AZ12*(1-'Frota Nacional 2030'!AZ$5),0)</f>
        <v>0</v>
      </c>
      <c r="BA12" s="6">
        <f>ROUND('Vendas de Veículos'!BA12*(1-'Frota Nacional 2030'!BA$5),0)</f>
        <v>0</v>
      </c>
      <c r="BB12" s="6">
        <f>ROUND('Vendas de Veículos'!BB12*(1-'Frota Nacional 2030'!BB$5),0)</f>
        <v>0</v>
      </c>
      <c r="BC12" s="6">
        <f>ROUND('Vendas de Veículos'!BC12*(1-'Frota Nacional 2030'!BC$5),0)</f>
        <v>1</v>
      </c>
      <c r="BD12" s="6">
        <f>ROUND('Vendas de Veículos'!BD12*(1-'Frota Nacional 2030'!BD$5),0)</f>
        <v>2</v>
      </c>
      <c r="BE12" s="6">
        <f>ROUND('Vendas de Veículos'!BE12*(1-'Frota Nacional 2030'!BE$5),0)</f>
        <v>2</v>
      </c>
      <c r="BF12" s="6">
        <f>ROUND('Vendas de Veículos'!BF12*(1-'Frota Nacional 2030'!BF$5),0)</f>
        <v>21</v>
      </c>
      <c r="BG12" s="6">
        <f>ROUND('Vendas de Veículos'!BG12*(1-'Frota Nacional 2030'!BG$5),0)</f>
        <v>13</v>
      </c>
      <c r="BH12" s="6">
        <f>ROUND('Vendas de Veículos'!BH12*(1-'Frota Nacional 2030'!BH$5),0)</f>
        <v>59</v>
      </c>
      <c r="BI12" s="6">
        <f>ROUND('Vendas de Veículos'!BI12*(1-'Frota Nacional 2030'!BI$5),0)</f>
        <v>111</v>
      </c>
      <c r="BJ12" s="6">
        <f>ROUND('Vendas de Veículos'!BJ12*(1-'Frota Nacional 2030'!BJ$5),0)</f>
        <v>120</v>
      </c>
      <c r="BK12" s="6">
        <f>ROUND('Vendas de Veículos'!BK12*(1-'Frota Nacional 2030'!BK$5),0)</f>
        <v>166</v>
      </c>
      <c r="BL12" s="6">
        <f>ROUND('Vendas de Veículos'!BL12*(1-'Frota Nacional 2030'!BL$5),0)</f>
        <v>534</v>
      </c>
      <c r="BM12" s="6">
        <f>ROUND('Vendas de Veículos'!BM12*(1-'Frota Nacional 2030'!BM$5),0)</f>
        <v>683</v>
      </c>
      <c r="BN12" s="6">
        <f>ROUND('Vendas de Veículos'!BN12*(1-'Frota Nacional 2030'!BN$5),0)</f>
        <v>2148</v>
      </c>
      <c r="BO12" s="6">
        <f>ROUND('Vendas de Veículos'!BO12*(1-'Frota Nacional 2030'!BO$5),0)</f>
        <v>3729</v>
      </c>
      <c r="BP12" s="6">
        <f>ROUND('Vendas de Veículos'!BP12*(1-'Frota Nacional 2030'!BP$5),0)</f>
        <v>6850</v>
      </c>
      <c r="BQ12" s="6">
        <f>ROUND('Vendas de Veículos'!BQ12*(1-'Frota Nacional 2030'!BQ$5),0)</f>
        <v>9882</v>
      </c>
      <c r="BR12" s="6">
        <f>ROUND('Vendas de Veículos'!BR12*(1-'Frota Nacional 2030'!BR$5),0)</f>
        <v>16936</v>
      </c>
      <c r="BS12" s="6">
        <f>ROUND('Vendas de Veículos'!BS12*(1-'Frota Nacional 2030'!BS$5),0)</f>
        <v>25731</v>
      </c>
      <c r="BT12" s="6">
        <f>ROUND('Vendas de Veículos'!BT12*(1-'Frota Nacional 2030'!BT$5),0)</f>
        <v>32481</v>
      </c>
      <c r="BU12" s="6">
        <f>ROUND('Vendas de Veículos'!BU12*(1-'Frota Nacional 2030'!BU$5),0)</f>
        <v>40559</v>
      </c>
      <c r="BV12" s="6">
        <f>ROUND('Vendas de Veículos'!BV12*(1-'Frota Nacional 2030'!BV$5),0)</f>
        <v>49506</v>
      </c>
      <c r="BW12" s="6">
        <f>ROUND('Vendas de Veículos'!BW12*(1-'Frota Nacional 2030'!BW$5),0)</f>
        <v>60494</v>
      </c>
      <c r="BX12" s="6">
        <f>ROUND('Vendas de Veículos'!BX12*(1-'Frota Nacional 2030'!BX$5),0)</f>
        <v>61722</v>
      </c>
      <c r="BY12" s="6">
        <f>ROUND('Vendas de Veículos'!BY12*(1-'Frota Nacional 2030'!BY$5),0)</f>
        <v>66823</v>
      </c>
    </row>
    <row r="13" spans="2:77" x14ac:dyDescent="0.35">
      <c r="B13" s="13" t="s">
        <v>18</v>
      </c>
      <c r="C13" s="13" t="s">
        <v>10</v>
      </c>
      <c r="D13" s="4">
        <f>ROUND('Vendas de Veículos'!D14*(1-'Frota Nacional 2030'!D$5),0)</f>
        <v>1</v>
      </c>
      <c r="E13" s="4">
        <f>ROUND('Vendas de Veículos'!E14*(1-'Frota Nacional 2030'!E$5),0)</f>
        <v>7</v>
      </c>
      <c r="F13" s="4">
        <f>ROUND('Vendas de Veículos'!F14*(1-'Frota Nacional 2030'!F$5),0)</f>
        <v>14</v>
      </c>
      <c r="G13" s="4">
        <f>ROUND('Vendas de Veículos'!G14*(1-'Frota Nacional 2030'!G$5),0)</f>
        <v>20</v>
      </c>
      <c r="H13" s="4">
        <f>ROUND('Vendas de Veículos'!H14*(1-'Frota Nacional 2030'!H$5),0)</f>
        <v>31</v>
      </c>
      <c r="I13" s="4">
        <f>ROUND('Vendas de Veículos'!I14*(1-'Frota Nacional 2030'!I$5),0)</f>
        <v>42</v>
      </c>
      <c r="J13" s="4">
        <f>ROUND('Vendas de Veículos'!J14*(1-'Frota Nacional 2030'!J$5),0)</f>
        <v>40</v>
      </c>
      <c r="K13" s="4">
        <f>ROUND('Vendas de Veículos'!K14*(1-'Frota Nacional 2030'!K$5),0)</f>
        <v>42</v>
      </c>
      <c r="L13" s="4">
        <f>ROUND('Vendas de Veículos'!L14*(1-'Frota Nacional 2030'!L$5),0)</f>
        <v>46</v>
      </c>
      <c r="M13" s="4">
        <f>ROUND('Vendas de Veículos'!M14*(1-'Frota Nacional 2030'!M$5),0)</f>
        <v>65</v>
      </c>
      <c r="N13" s="4">
        <f>ROUND('Vendas de Veículos'!N14*(1-'Frota Nacional 2030'!N$5),0)</f>
        <v>83</v>
      </c>
      <c r="O13" s="4">
        <f>ROUND('Vendas de Veículos'!O14*(1-'Frota Nacional 2030'!O$5),0)</f>
        <v>121</v>
      </c>
      <c r="P13" s="4">
        <f>ROUND('Vendas de Veículos'!P14*(1-'Frota Nacional 2030'!P$5),0)</f>
        <v>15</v>
      </c>
      <c r="Q13" s="4">
        <f>ROUND('Vendas de Veículos'!Q14*(1-'Frota Nacional 2030'!Q$5),0)</f>
        <v>183</v>
      </c>
      <c r="R13" s="4">
        <f>ROUND('Vendas de Veículos'!R14*(1-'Frota Nacional 2030'!R$5),0)</f>
        <v>215</v>
      </c>
      <c r="S13" s="4">
        <f>ROUND('Vendas de Veículos'!S14*(1-'Frota Nacional 2030'!S$5),0)</f>
        <v>320</v>
      </c>
      <c r="T13" s="4">
        <f>ROUND('Vendas de Veículos'!T14*(1-'Frota Nacional 2030'!T$5),0)</f>
        <v>465</v>
      </c>
      <c r="U13" s="4">
        <f>ROUND('Vendas de Veículos'!U14*(1-'Frota Nacional 2030'!U$5),0)</f>
        <v>576</v>
      </c>
      <c r="V13" s="4">
        <f>ROUND('Vendas de Veículos'!V14*(1-'Frota Nacional 2030'!V$5),0)</f>
        <v>677</v>
      </c>
      <c r="W13" s="4">
        <f>ROUND('Vendas de Veículos'!W14*(1-'Frota Nacional 2030'!W$5),0)</f>
        <v>764</v>
      </c>
      <c r="X13" s="4">
        <f>ROUND('Vendas de Veículos'!X14*(1-'Frota Nacional 2030'!X$5),0)</f>
        <v>553</v>
      </c>
      <c r="Y13" s="4">
        <f>ROUND('Vendas de Veículos'!Y14*(1-'Frota Nacional 2030'!Y$5),0)</f>
        <v>72</v>
      </c>
      <c r="Z13" s="4">
        <f>ROUND('Vendas de Veículos'!Z14*(1-'Frota Nacional 2030'!Z$5),0)</f>
        <v>815</v>
      </c>
      <c r="AA13" s="4">
        <f>ROUND('Vendas de Veículos'!AA14*(1-'Frota Nacional 2030'!AA$5),0)</f>
        <v>686</v>
      </c>
      <c r="AB13" s="4">
        <f>ROUND('Vendas de Veículos'!AB14*(1-'Frota Nacional 2030'!AB$5),0)</f>
        <v>333</v>
      </c>
      <c r="AC13" s="4">
        <f>ROUND('Vendas de Veículos'!AC14*(1-'Frota Nacional 2030'!AC$5),0)</f>
        <v>298</v>
      </c>
      <c r="AD13" s="4">
        <f>ROUND('Vendas de Veículos'!AD14*(1-'Frota Nacional 2030'!AD$5),0)</f>
        <v>139</v>
      </c>
      <c r="AE13" s="4">
        <f>ROUND('Vendas de Veículos'!AE14*(1-'Frota Nacional 2030'!AE$5),0)</f>
        <v>9</v>
      </c>
      <c r="AF13" s="4">
        <f>ROUND('Vendas de Veículos'!AF14*(1-'Frota Nacional 2030'!AF$5),0)</f>
        <v>99</v>
      </c>
      <c r="AG13" s="4">
        <f>ROUND('Vendas de Veículos'!AG14*(1-'Frota Nacional 2030'!AG$5),0)</f>
        <v>196</v>
      </c>
      <c r="AH13" s="4">
        <f>ROUND('Vendas de Veículos'!AH14*(1-'Frota Nacional 2030'!AH$5),0)</f>
        <v>189</v>
      </c>
      <c r="AI13" s="4">
        <f>ROUND('Vendas de Veículos'!AI14*(1-'Frota Nacional 2030'!AI$5),0)</f>
        <v>387</v>
      </c>
      <c r="AJ13" s="4">
        <f>ROUND('Vendas de Veículos'!AJ14*(1-'Frota Nacional 2030'!AJ$5),0)</f>
        <v>145</v>
      </c>
      <c r="AK13" s="4">
        <f>ROUND('Vendas de Veículos'!AK14*(1-'Frota Nacional 2030'!AK$5),0)</f>
        <v>3396</v>
      </c>
      <c r="AL13" s="4">
        <f>ROUND('Vendas de Veículos'!AL14*(1-'Frota Nacional 2030'!AL$5),0)</f>
        <v>3496</v>
      </c>
      <c r="AM13" s="4">
        <f>ROUND('Vendas de Veículos'!AM14*(1-'Frota Nacional 2030'!AM$5),0)</f>
        <v>3549</v>
      </c>
      <c r="AN13" s="4">
        <f>ROUND('Vendas de Veículos'!AN14*(1-'Frota Nacional 2030'!AN$5),0)</f>
        <v>5264</v>
      </c>
      <c r="AO13" s="4">
        <f>ROUND('Vendas de Veículos'!AO14*(1-'Frota Nacional 2030'!AO$5),0)</f>
        <v>7994</v>
      </c>
      <c r="AP13" s="4">
        <f>ROUND('Vendas de Veículos'!AP14*(1-'Frota Nacional 2030'!AP$5),0)</f>
        <v>13975</v>
      </c>
      <c r="AQ13" s="4">
        <f>ROUND('Vendas de Veículos'!AQ14*(1-'Frota Nacional 2030'!AQ$5),0)</f>
        <v>17939</v>
      </c>
      <c r="AR13" s="4">
        <f>ROUND('Vendas de Veículos'!AR14*(1-'Frota Nacional 2030'!AR$5),0)</f>
        <v>20397</v>
      </c>
      <c r="AS13" s="4">
        <f>ROUND('Vendas de Veículos'!AS14*(1-'Frota Nacional 2030'!AS$5),0)</f>
        <v>1692</v>
      </c>
      <c r="AT13" s="4">
        <f>ROUND('Vendas de Veículos'!AT14*(1-'Frota Nacional 2030'!AT$5),0)</f>
        <v>12683</v>
      </c>
      <c r="AU13" s="4">
        <f>ROUND('Vendas de Veículos'!AU14*(1-'Frota Nacional 2030'!AU$5),0)</f>
        <v>17125</v>
      </c>
      <c r="AV13" s="4">
        <f>ROUND('Vendas de Veículos'!AV14*(1-'Frota Nacional 2030'!AV$5),0)</f>
        <v>18247</v>
      </c>
      <c r="AW13" s="4">
        <f>ROUND('Vendas de Veículos'!AW14*(1-'Frota Nacional 2030'!AW$5),0)</f>
        <v>18580</v>
      </c>
      <c r="AX13" s="4">
        <f>ROUND('Vendas de Veículos'!AX14*(1-'Frota Nacional 2030'!AX$5),0)</f>
        <v>21597</v>
      </c>
      <c r="AY13" s="4">
        <f>ROUND('Vendas de Veículos'!AY14*(1-'Frota Nacional 2030'!AY$5),0)</f>
        <v>2524</v>
      </c>
      <c r="AZ13" s="4">
        <f>ROUND('Vendas de Veículos'!AZ14*(1-'Frota Nacional 2030'!AZ$5),0)</f>
        <v>12815</v>
      </c>
      <c r="BA13" s="4">
        <f>ROUND('Vendas de Veículos'!BA14*(1-'Frota Nacional 2030'!BA$5),0)</f>
        <v>9450</v>
      </c>
      <c r="BB13" s="4">
        <f>ROUND('Vendas de Veículos'!BB14*(1-'Frota Nacional 2030'!BB$5),0)</f>
        <v>3850</v>
      </c>
      <c r="BC13" s="4">
        <f>ROUND('Vendas de Veículos'!BC14*(1-'Frota Nacional 2030'!BC$5),0)</f>
        <v>3565</v>
      </c>
      <c r="BD13" s="4">
        <f>ROUND('Vendas de Veículos'!BD14*(1-'Frota Nacional 2030'!BD$5),0)</f>
        <v>4406</v>
      </c>
      <c r="BE13" s="4">
        <f>ROUND('Vendas de Veículos'!BE14*(1-'Frota Nacional 2030'!BE$5),0)</f>
        <v>6956</v>
      </c>
      <c r="BF13" s="4">
        <f>ROUND('Vendas de Veículos'!BF14*(1-'Frota Nacional 2030'!BF$5),0)</f>
        <v>12124</v>
      </c>
      <c r="BG13" s="4">
        <f>ROUND('Vendas de Veículos'!BG14*(1-'Frota Nacional 2030'!BG$5),0)</f>
        <v>7641</v>
      </c>
      <c r="BH13" s="4">
        <f>ROUND('Vendas de Veículos'!BH14*(1-'Frota Nacional 2030'!BH$5),0)</f>
        <v>3925</v>
      </c>
      <c r="BI13" s="4">
        <f>ROUND('Vendas de Veículos'!BI14*(1-'Frota Nacional 2030'!BI$5),0)</f>
        <v>258</v>
      </c>
      <c r="BJ13" s="4">
        <f>ROUND('Vendas de Veículos'!BJ14*(1-'Frota Nacional 2030'!BJ$5),0)</f>
        <v>1445</v>
      </c>
      <c r="BK13" s="4">
        <f>ROUND('Vendas de Veículos'!BK14*(1-'Frota Nacional 2030'!BK$5),0)</f>
        <v>699</v>
      </c>
      <c r="BL13" s="4">
        <f>ROUND('Vendas de Veículos'!BL14*(1-'Frota Nacional 2030'!BL$5),0)</f>
        <v>560</v>
      </c>
      <c r="BM13" s="4">
        <f>ROUND('Vendas de Veículos'!BM14*(1-'Frota Nacional 2030'!BM$5),0)</f>
        <v>346</v>
      </c>
      <c r="BN13" s="4">
        <f>ROUND('Vendas de Veículos'!BN14*(1-'Frota Nacional 2030'!BN$5),0)</f>
        <v>350</v>
      </c>
      <c r="BO13" s="4">
        <f>ROUND('Vendas de Veículos'!BO14*(1-'Frota Nacional 2030'!BO$5),0)</f>
        <v>517</v>
      </c>
      <c r="BP13" s="4">
        <f>ROUND('Vendas de Veículos'!BP14*(1-'Frota Nacional 2030'!BP$5),0)</f>
        <v>1340</v>
      </c>
      <c r="BQ13" s="4">
        <f>ROUND('Vendas de Veículos'!BQ14*(1-'Frota Nacional 2030'!BQ$5),0)</f>
        <v>417</v>
      </c>
      <c r="BR13" s="4">
        <f>ROUND('Vendas de Veículos'!BR14*(1-'Frota Nacional 2030'!BR$5),0)</f>
        <v>1506</v>
      </c>
      <c r="BS13" s="4">
        <f>ROUND('Vendas de Veículos'!BS14*(1-'Frota Nacional 2030'!BS$5),0)</f>
        <v>1251</v>
      </c>
      <c r="BT13" s="4">
        <f>ROUND('Vendas de Veículos'!BT14*(1-'Frota Nacional 2030'!BT$5),0)</f>
        <v>1444</v>
      </c>
      <c r="BU13" s="4">
        <f>ROUND('Vendas de Veículos'!BU14*(1-'Frota Nacional 2030'!BU$5),0)</f>
        <v>1406</v>
      </c>
      <c r="BV13" s="4">
        <f>ROUND('Vendas de Veículos'!BV14*(1-'Frota Nacional 2030'!BV$5),0)</f>
        <v>1482</v>
      </c>
      <c r="BW13" s="4">
        <f>ROUND('Vendas de Veículos'!BW14*(1-'Frota Nacional 2030'!BW$5),0)</f>
        <v>1607</v>
      </c>
      <c r="BX13" s="4">
        <f>ROUND('Vendas de Veículos'!BX14*(1-'Frota Nacional 2030'!BX$5),0)</f>
        <v>1748</v>
      </c>
      <c r="BY13" s="4">
        <f>ROUND('Vendas de Veículos'!BY14*(1-'Frota Nacional 2030'!BY$5),0)</f>
        <v>1924</v>
      </c>
    </row>
    <row r="14" spans="2:77" x14ac:dyDescent="0.35">
      <c r="B14" s="13" t="s">
        <v>18</v>
      </c>
      <c r="C14" s="13" t="s">
        <v>12</v>
      </c>
      <c r="D14" s="4">
        <f>ROUND('Vendas de Veículos'!D15*(1-'Frota Nacional 2030'!D$5),0)</f>
        <v>0</v>
      </c>
      <c r="E14" s="4">
        <f>ROUND('Vendas de Veículos'!E15*(1-'Frota Nacional 2030'!E$5),0)</f>
        <v>0</v>
      </c>
      <c r="F14" s="4">
        <f>ROUND('Vendas de Veículos'!F15*(1-'Frota Nacional 2030'!F$5),0)</f>
        <v>0</v>
      </c>
      <c r="G14" s="4">
        <f>ROUND('Vendas de Veículos'!G15*(1-'Frota Nacional 2030'!G$5),0)</f>
        <v>0</v>
      </c>
      <c r="H14" s="4">
        <f>ROUND('Vendas de Veículos'!H15*(1-'Frota Nacional 2030'!H$5),0)</f>
        <v>0</v>
      </c>
      <c r="I14" s="4">
        <f>ROUND('Vendas de Veículos'!I15*(1-'Frota Nacional 2030'!I$5),0)</f>
        <v>0</v>
      </c>
      <c r="J14" s="4">
        <f>ROUND('Vendas de Veículos'!J15*(1-'Frota Nacional 2030'!J$5),0)</f>
        <v>0</v>
      </c>
      <c r="K14" s="4">
        <f>ROUND('Vendas de Veículos'!K15*(1-'Frota Nacional 2030'!K$5),0)</f>
        <v>0</v>
      </c>
      <c r="L14" s="4">
        <f>ROUND('Vendas de Veículos'!L15*(1-'Frota Nacional 2030'!L$5),0)</f>
        <v>0</v>
      </c>
      <c r="M14" s="4">
        <f>ROUND('Vendas de Veículos'!M15*(1-'Frota Nacional 2030'!M$5),0)</f>
        <v>0</v>
      </c>
      <c r="N14" s="4">
        <f>ROUND('Vendas de Veículos'!N15*(1-'Frota Nacional 2030'!N$5),0)</f>
        <v>0</v>
      </c>
      <c r="O14" s="4">
        <f>ROUND('Vendas de Veículos'!O15*(1-'Frota Nacional 2030'!O$5),0)</f>
        <v>0</v>
      </c>
      <c r="P14" s="4">
        <f>ROUND('Vendas de Veículos'!P15*(1-'Frota Nacional 2030'!P$5),0)</f>
        <v>0</v>
      </c>
      <c r="Q14" s="4">
        <f>ROUND('Vendas de Veículos'!Q15*(1-'Frota Nacional 2030'!Q$5),0)</f>
        <v>0</v>
      </c>
      <c r="R14" s="4">
        <f>ROUND('Vendas de Veículos'!R15*(1-'Frota Nacional 2030'!R$5),0)</f>
        <v>0</v>
      </c>
      <c r="S14" s="4">
        <f>ROUND('Vendas de Veículos'!S15*(1-'Frota Nacional 2030'!S$5),0)</f>
        <v>0</v>
      </c>
      <c r="T14" s="4">
        <f>ROUND('Vendas de Veículos'!T15*(1-'Frota Nacional 2030'!T$5),0)</f>
        <v>0</v>
      </c>
      <c r="U14" s="4">
        <f>ROUND('Vendas de Veículos'!U15*(1-'Frota Nacional 2030'!U$5),0)</f>
        <v>0</v>
      </c>
      <c r="V14" s="4">
        <f>ROUND('Vendas de Veículos'!V15*(1-'Frota Nacional 2030'!V$5),0)</f>
        <v>0</v>
      </c>
      <c r="W14" s="4">
        <f>ROUND('Vendas de Veículos'!W15*(1-'Frota Nacional 2030'!W$5),0)</f>
        <v>0</v>
      </c>
      <c r="X14" s="4">
        <f>ROUND('Vendas de Veículos'!X15*(1-'Frota Nacional 2030'!X$5),0)</f>
        <v>0</v>
      </c>
      <c r="Y14" s="4">
        <f>ROUND('Vendas de Veículos'!Y15*(1-'Frota Nacional 2030'!Y$5),0)</f>
        <v>0</v>
      </c>
      <c r="Z14" s="4">
        <f>ROUND('Vendas de Veículos'!Z15*(1-'Frota Nacional 2030'!Z$5),0)</f>
        <v>9</v>
      </c>
      <c r="AA14" s="4">
        <f>ROUND('Vendas de Veículos'!AA15*(1-'Frota Nacional 2030'!AA$5),0)</f>
        <v>172</v>
      </c>
      <c r="AB14" s="4">
        <f>ROUND('Vendas de Veículos'!AB15*(1-'Frota Nacional 2030'!AB$5),0)</f>
        <v>103</v>
      </c>
      <c r="AC14" s="4">
        <f>ROUND('Vendas de Veículos'!AC15*(1-'Frota Nacional 2030'!AC$5),0)</f>
        <v>322</v>
      </c>
      <c r="AD14" s="4">
        <f>ROUND('Vendas de Veículos'!AD15*(1-'Frota Nacional 2030'!AD$5),0)</f>
        <v>721</v>
      </c>
      <c r="AE14" s="4">
        <f>ROUND('Vendas de Veículos'!AE15*(1-'Frota Nacional 2030'!AE$5),0)</f>
        <v>1245</v>
      </c>
      <c r="AF14" s="4">
        <f>ROUND('Vendas de Veículos'!AF15*(1-'Frota Nacional 2030'!AF$5),0)</f>
        <v>1530</v>
      </c>
      <c r="AG14" s="4">
        <f>ROUND('Vendas de Veículos'!AG15*(1-'Frota Nacional 2030'!AG$5),0)</f>
        <v>1995</v>
      </c>
      <c r="AH14" s="4">
        <f>ROUND('Vendas de Veículos'!AH15*(1-'Frota Nacional 2030'!AH$5),0)</f>
        <v>2086</v>
      </c>
      <c r="AI14" s="4">
        <f>ROUND('Vendas de Veículos'!AI15*(1-'Frota Nacional 2030'!AI$5),0)</f>
        <v>246</v>
      </c>
      <c r="AJ14" s="4">
        <f>ROUND('Vendas de Veículos'!AJ15*(1-'Frota Nacional 2030'!AJ$5),0)</f>
        <v>2035</v>
      </c>
      <c r="AK14" s="4">
        <f>ROUND('Vendas de Veículos'!AK15*(1-'Frota Nacional 2030'!AK$5),0)</f>
        <v>502</v>
      </c>
      <c r="AL14" s="4">
        <f>ROUND('Vendas de Veículos'!AL15*(1-'Frota Nacional 2030'!AL$5),0)</f>
        <v>1058</v>
      </c>
      <c r="AM14" s="4">
        <f>ROUND('Vendas de Veículos'!AM15*(1-'Frota Nacional 2030'!AM$5),0)</f>
        <v>1680</v>
      </c>
      <c r="AN14" s="4">
        <f>ROUND('Vendas de Veículos'!AN15*(1-'Frota Nacional 2030'!AN$5),0)</f>
        <v>2290</v>
      </c>
      <c r="AO14" s="4">
        <f>ROUND('Vendas de Veículos'!AO15*(1-'Frota Nacional 2030'!AO$5),0)</f>
        <v>1586</v>
      </c>
      <c r="AP14" s="4">
        <f>ROUND('Vendas de Veículos'!AP15*(1-'Frota Nacional 2030'!AP$5),0)</f>
        <v>625</v>
      </c>
      <c r="AQ14" s="4">
        <f>ROUND('Vendas de Veículos'!AQ15*(1-'Frota Nacional 2030'!AQ$5),0)</f>
        <v>117</v>
      </c>
      <c r="AR14" s="4">
        <f>ROUND('Vendas de Veículos'!AR15*(1-'Frota Nacional 2030'!AR$5),0)</f>
        <v>20</v>
      </c>
      <c r="AS14" s="4">
        <f>ROUND('Vendas de Veículos'!AS15*(1-'Frota Nacional 2030'!AS$5),0)</f>
        <v>28</v>
      </c>
      <c r="AT14" s="4">
        <f>ROUND('Vendas de Veículos'!AT15*(1-'Frota Nacional 2030'!AT$5),0)</f>
        <v>140</v>
      </c>
      <c r="AU14" s="4">
        <f>ROUND('Vendas de Veículos'!AU15*(1-'Frota Nacional 2030'!AU$5),0)</f>
        <v>98</v>
      </c>
      <c r="AV14" s="4">
        <f>ROUND('Vendas de Veículos'!AV15*(1-'Frota Nacional 2030'!AV$5),0)</f>
        <v>544</v>
      </c>
      <c r="AW14" s="4">
        <f>ROUND('Vendas de Veículos'!AW15*(1-'Frota Nacional 2030'!AW$5),0)</f>
        <v>1563</v>
      </c>
      <c r="AX14" s="4">
        <f>ROUND('Vendas de Veículos'!AX15*(1-'Frota Nacional 2030'!AX$5),0)</f>
        <v>682</v>
      </c>
      <c r="AY14" s="4">
        <f>ROUND('Vendas de Veículos'!AY15*(1-'Frota Nacional 2030'!AY$5),0)</f>
        <v>262</v>
      </c>
      <c r="AZ14" s="4">
        <f>ROUND('Vendas de Veículos'!AZ15*(1-'Frota Nacional 2030'!AZ$5),0)</f>
        <v>370</v>
      </c>
      <c r="BA14" s="4">
        <f>ROUND('Vendas de Veículos'!BA15*(1-'Frota Nacional 2030'!BA$5),0)</f>
        <v>60</v>
      </c>
      <c r="BB14" s="4">
        <f>ROUND('Vendas de Veículos'!BB15*(1-'Frota Nacional 2030'!BB$5),0)</f>
        <v>5</v>
      </c>
      <c r="BC14" s="4">
        <f>ROUND('Vendas de Veículos'!BC15*(1-'Frota Nacional 2030'!BC$5),0)</f>
        <v>5</v>
      </c>
      <c r="BD14" s="4">
        <f>ROUND('Vendas de Veículos'!BD15*(1-'Frota Nacional 2030'!BD$5),0)</f>
        <v>3</v>
      </c>
      <c r="BE14" s="4">
        <f>ROUND('Vendas de Veículos'!BE15*(1-'Frota Nacional 2030'!BE$5),0)</f>
        <v>3</v>
      </c>
      <c r="BF14" s="4">
        <f>ROUND('Vendas de Veículos'!BF15*(1-'Frota Nacional 2030'!BF$5),0)</f>
        <v>3</v>
      </c>
      <c r="BG14" s="4">
        <f>ROUND('Vendas de Veículos'!BG15*(1-'Frota Nacional 2030'!BG$5),0)</f>
        <v>3</v>
      </c>
      <c r="BH14" s="4">
        <f>ROUND('Vendas de Veículos'!BH15*(1-'Frota Nacional 2030'!BH$5),0)</f>
        <v>3</v>
      </c>
      <c r="BI14" s="4">
        <f>ROUND('Vendas de Veículos'!BI15*(1-'Frota Nacional 2030'!BI$5),0)</f>
        <v>2</v>
      </c>
      <c r="BJ14" s="4">
        <f>ROUND('Vendas de Veículos'!BJ15*(1-'Frota Nacional 2030'!BJ$5),0)</f>
        <v>2</v>
      </c>
      <c r="BK14" s="4">
        <f>ROUND('Vendas de Veículos'!BK15*(1-'Frota Nacional 2030'!BK$5),0)</f>
        <v>3</v>
      </c>
      <c r="BL14" s="4">
        <f>ROUND('Vendas de Veículos'!BL15*(1-'Frota Nacional 2030'!BL$5),0)</f>
        <v>3</v>
      </c>
      <c r="BM14" s="4">
        <f>ROUND('Vendas de Veículos'!BM15*(1-'Frota Nacional 2030'!BM$5),0)</f>
        <v>1</v>
      </c>
      <c r="BN14" s="4">
        <f>ROUND('Vendas de Veículos'!BN15*(1-'Frota Nacional 2030'!BN$5),0)</f>
        <v>2</v>
      </c>
      <c r="BO14" s="4">
        <f>ROUND('Vendas de Veículos'!BO15*(1-'Frota Nacional 2030'!BO$5),0)</f>
        <v>3</v>
      </c>
      <c r="BP14" s="4">
        <f>ROUND('Vendas de Veículos'!BP15*(1-'Frota Nacional 2030'!BP$5),0)</f>
        <v>5</v>
      </c>
      <c r="BQ14" s="4">
        <f>ROUND('Vendas de Veículos'!BQ15*(1-'Frota Nacional 2030'!BQ$5),0)</f>
        <v>3</v>
      </c>
      <c r="BR14" s="4">
        <f>ROUND('Vendas de Veículos'!BR15*(1-'Frota Nacional 2030'!BR$5),0)</f>
        <v>4</v>
      </c>
      <c r="BS14" s="4">
        <f>ROUND('Vendas de Veículos'!BS15*(1-'Frota Nacional 2030'!BS$5),0)</f>
        <v>5</v>
      </c>
      <c r="BT14" s="4">
        <f>ROUND('Vendas de Veículos'!BT15*(1-'Frota Nacional 2030'!BT$5),0)</f>
        <v>5</v>
      </c>
      <c r="BU14" s="4">
        <f>ROUND('Vendas de Veículos'!BU15*(1-'Frota Nacional 2030'!BU$5),0)</f>
        <v>6</v>
      </c>
      <c r="BV14" s="4">
        <f>ROUND('Vendas de Veículos'!BV15*(1-'Frota Nacional 2030'!BV$5),0)</f>
        <v>6</v>
      </c>
      <c r="BW14" s="4">
        <f>ROUND('Vendas de Veículos'!BW15*(1-'Frota Nacional 2030'!BW$5),0)</f>
        <v>6</v>
      </c>
      <c r="BX14" s="4">
        <f>ROUND('Vendas de Veículos'!BX15*(1-'Frota Nacional 2030'!BX$5),0)</f>
        <v>7</v>
      </c>
      <c r="BY14" s="4">
        <f>ROUND('Vendas de Veículos'!BY15*(1-'Frota Nacional 2030'!BY$5),0)</f>
        <v>7</v>
      </c>
    </row>
    <row r="15" spans="2:77" x14ac:dyDescent="0.35">
      <c r="B15" s="13" t="s">
        <v>18</v>
      </c>
      <c r="C15" s="13" t="s">
        <v>13</v>
      </c>
      <c r="D15" s="4">
        <f>ROUND('Vendas de Veículos'!D16*(1-'Frota Nacional 2030'!D$5),0)</f>
        <v>0</v>
      </c>
      <c r="E15" s="4">
        <f>ROUND('Vendas de Veículos'!E16*(1-'Frota Nacional 2030'!E$5),0)</f>
        <v>0</v>
      </c>
      <c r="F15" s="4">
        <f>ROUND('Vendas de Veículos'!F16*(1-'Frota Nacional 2030'!F$5),0)</f>
        <v>0</v>
      </c>
      <c r="G15" s="4">
        <f>ROUND('Vendas de Veículos'!G16*(1-'Frota Nacional 2030'!G$5),0)</f>
        <v>0</v>
      </c>
      <c r="H15" s="4">
        <f>ROUND('Vendas de Veículos'!H16*(1-'Frota Nacional 2030'!H$5),0)</f>
        <v>0</v>
      </c>
      <c r="I15" s="4">
        <f>ROUND('Vendas de Veículos'!I16*(1-'Frota Nacional 2030'!I$5),0)</f>
        <v>0</v>
      </c>
      <c r="J15" s="4">
        <f>ROUND('Vendas de Veículos'!J16*(1-'Frota Nacional 2030'!J$5),0)</f>
        <v>0</v>
      </c>
      <c r="K15" s="4">
        <f>ROUND('Vendas de Veículos'!K16*(1-'Frota Nacional 2030'!K$5),0)</f>
        <v>0</v>
      </c>
      <c r="L15" s="4">
        <f>ROUND('Vendas de Veículos'!L16*(1-'Frota Nacional 2030'!L$5),0)</f>
        <v>0</v>
      </c>
      <c r="M15" s="4">
        <f>ROUND('Vendas de Veículos'!M16*(1-'Frota Nacional 2030'!M$5),0)</f>
        <v>0</v>
      </c>
      <c r="N15" s="4">
        <f>ROUND('Vendas de Veículos'!N16*(1-'Frota Nacional 2030'!N$5),0)</f>
        <v>0</v>
      </c>
      <c r="O15" s="4">
        <f>ROUND('Vendas de Veículos'!O16*(1-'Frota Nacional 2030'!O$5),0)</f>
        <v>0</v>
      </c>
      <c r="P15" s="4">
        <f>ROUND('Vendas de Veículos'!P16*(1-'Frota Nacional 2030'!P$5),0)</f>
        <v>0</v>
      </c>
      <c r="Q15" s="4">
        <f>ROUND('Vendas de Veículos'!Q16*(1-'Frota Nacional 2030'!Q$5),0)</f>
        <v>0</v>
      </c>
      <c r="R15" s="4">
        <f>ROUND('Vendas de Veículos'!R16*(1-'Frota Nacional 2030'!R$5),0)</f>
        <v>0</v>
      </c>
      <c r="S15" s="4">
        <f>ROUND('Vendas de Veículos'!S16*(1-'Frota Nacional 2030'!S$5),0)</f>
        <v>0</v>
      </c>
      <c r="T15" s="4">
        <f>ROUND('Vendas de Veículos'!T16*(1-'Frota Nacional 2030'!T$5),0)</f>
        <v>0</v>
      </c>
      <c r="U15" s="4">
        <f>ROUND('Vendas de Veículos'!U16*(1-'Frota Nacional 2030'!U$5),0)</f>
        <v>0</v>
      </c>
      <c r="V15" s="4">
        <f>ROUND('Vendas de Veículos'!V16*(1-'Frota Nacional 2030'!V$5),0)</f>
        <v>0</v>
      </c>
      <c r="W15" s="4">
        <f>ROUND('Vendas de Veículos'!W16*(1-'Frota Nacional 2030'!W$5),0)</f>
        <v>0</v>
      </c>
      <c r="X15" s="4">
        <f>ROUND('Vendas de Veículos'!X16*(1-'Frota Nacional 2030'!X$5),0)</f>
        <v>0</v>
      </c>
      <c r="Y15" s="4">
        <f>ROUND('Vendas de Veículos'!Y16*(1-'Frota Nacional 2030'!Y$5),0)</f>
        <v>0</v>
      </c>
      <c r="Z15" s="4">
        <f>ROUND('Vendas de Veículos'!Z16*(1-'Frota Nacional 2030'!Z$5),0)</f>
        <v>0</v>
      </c>
      <c r="AA15" s="4">
        <f>ROUND('Vendas de Veículos'!AA16*(1-'Frota Nacional 2030'!AA$5),0)</f>
        <v>0</v>
      </c>
      <c r="AB15" s="4">
        <f>ROUND('Vendas de Veículos'!AB16*(1-'Frota Nacional 2030'!AB$5),0)</f>
        <v>0</v>
      </c>
      <c r="AC15" s="4">
        <f>ROUND('Vendas de Veículos'!AC16*(1-'Frota Nacional 2030'!AC$5),0)</f>
        <v>0</v>
      </c>
      <c r="AD15" s="4">
        <f>ROUND('Vendas de Veículos'!AD16*(1-'Frota Nacional 2030'!AD$5),0)</f>
        <v>0</v>
      </c>
      <c r="AE15" s="4">
        <f>ROUND('Vendas de Veículos'!AE16*(1-'Frota Nacional 2030'!AE$5),0)</f>
        <v>0</v>
      </c>
      <c r="AF15" s="4">
        <f>ROUND('Vendas de Veículos'!AF16*(1-'Frota Nacional 2030'!AF$5),0)</f>
        <v>0</v>
      </c>
      <c r="AG15" s="4">
        <f>ROUND('Vendas de Veículos'!AG16*(1-'Frota Nacional 2030'!AG$5),0)</f>
        <v>0</v>
      </c>
      <c r="AH15" s="4">
        <f>ROUND('Vendas de Veículos'!AH16*(1-'Frota Nacional 2030'!AH$5),0)</f>
        <v>0</v>
      </c>
      <c r="AI15" s="4">
        <f>ROUND('Vendas de Veículos'!AI16*(1-'Frota Nacional 2030'!AI$5),0)</f>
        <v>0</v>
      </c>
      <c r="AJ15" s="4">
        <f>ROUND('Vendas de Veículos'!AJ16*(1-'Frota Nacional 2030'!AJ$5),0)</f>
        <v>0</v>
      </c>
      <c r="AK15" s="4">
        <f>ROUND('Vendas de Veículos'!AK16*(1-'Frota Nacional 2030'!AK$5),0)</f>
        <v>0</v>
      </c>
      <c r="AL15" s="4">
        <f>ROUND('Vendas de Veículos'!AL16*(1-'Frota Nacional 2030'!AL$5),0)</f>
        <v>0</v>
      </c>
      <c r="AM15" s="4">
        <f>ROUND('Vendas de Veículos'!AM16*(1-'Frota Nacional 2030'!AM$5),0)</f>
        <v>0</v>
      </c>
      <c r="AN15" s="4">
        <f>ROUND('Vendas de Veículos'!AN16*(1-'Frota Nacional 2030'!AN$5),0)</f>
        <v>0</v>
      </c>
      <c r="AO15" s="4">
        <f>ROUND('Vendas de Veículos'!AO16*(1-'Frota Nacional 2030'!AO$5),0)</f>
        <v>0</v>
      </c>
      <c r="AP15" s="4">
        <f>ROUND('Vendas de Veículos'!AP16*(1-'Frota Nacional 2030'!AP$5),0)</f>
        <v>0</v>
      </c>
      <c r="AQ15" s="4">
        <f>ROUND('Vendas de Veículos'!AQ16*(1-'Frota Nacional 2030'!AQ$5),0)</f>
        <v>0</v>
      </c>
      <c r="AR15" s="4">
        <f>ROUND('Vendas de Veículos'!AR16*(1-'Frota Nacional 2030'!AR$5),0)</f>
        <v>0</v>
      </c>
      <c r="AS15" s="4">
        <f>ROUND('Vendas de Veículos'!AS16*(1-'Frota Nacional 2030'!AS$5),0)</f>
        <v>0</v>
      </c>
      <c r="AT15" s="4">
        <f>ROUND('Vendas de Veículos'!AT16*(1-'Frota Nacional 2030'!AT$5),0)</f>
        <v>0</v>
      </c>
      <c r="AU15" s="4">
        <f>ROUND('Vendas de Veículos'!AU16*(1-'Frota Nacional 2030'!AU$5),0)</f>
        <v>0</v>
      </c>
      <c r="AV15" s="4">
        <f>ROUND('Vendas de Veículos'!AV16*(1-'Frota Nacional 2030'!AV$5),0)</f>
        <v>0</v>
      </c>
      <c r="AW15" s="4">
        <f>ROUND('Vendas de Veículos'!AW16*(1-'Frota Nacional 2030'!AW$5),0)</f>
        <v>0</v>
      </c>
      <c r="AX15" s="4">
        <f>ROUND('Vendas de Veículos'!AX16*(1-'Frota Nacional 2030'!AX$5),0)</f>
        <v>1851</v>
      </c>
      <c r="AY15" s="4">
        <f>ROUND('Vendas de Veículos'!AY16*(1-'Frota Nacional 2030'!AY$5),0)</f>
        <v>11310</v>
      </c>
      <c r="AZ15" s="4">
        <f>ROUND('Vendas de Veículos'!AZ16*(1-'Frota Nacional 2030'!AZ$5),0)</f>
        <v>15147</v>
      </c>
      <c r="BA15" s="4">
        <f>ROUND('Vendas de Veículos'!BA16*(1-'Frota Nacional 2030'!BA$5),0)</f>
        <v>27225</v>
      </c>
      <c r="BB15" s="4">
        <f>ROUND('Vendas de Veículos'!BB16*(1-'Frota Nacional 2030'!BB$5),0)</f>
        <v>53221</v>
      </c>
      <c r="BC15" s="4">
        <f>ROUND('Vendas de Veículos'!BC16*(1-'Frota Nacional 2030'!BC$5),0)</f>
        <v>75475</v>
      </c>
      <c r="BD15" s="4">
        <f>ROUND('Vendas de Veículos'!BD16*(1-'Frota Nacional 2030'!BD$5),0)</f>
        <v>91234</v>
      </c>
      <c r="BE15" s="4">
        <f>ROUND('Vendas de Veículos'!BE16*(1-'Frota Nacional 2030'!BE$5),0)</f>
        <v>130043</v>
      </c>
      <c r="BF15" s="4">
        <f>ROUND('Vendas de Veículos'!BF16*(1-'Frota Nacional 2030'!BF$5),0)</f>
        <v>151181</v>
      </c>
      <c r="BG15" s="4">
        <f>ROUND('Vendas de Veículos'!BG16*(1-'Frota Nacional 2030'!BG$5),0)</f>
        <v>167734</v>
      </c>
      <c r="BH15" s="4">
        <f>ROUND('Vendas de Veículos'!BH16*(1-'Frota Nacional 2030'!BH$5),0)</f>
        <v>186730</v>
      </c>
      <c r="BI15" s="4">
        <f>ROUND('Vendas de Veículos'!BI16*(1-'Frota Nacional 2030'!BI$5),0)</f>
        <v>211976</v>
      </c>
      <c r="BJ15" s="4">
        <f>ROUND('Vendas de Veículos'!BJ16*(1-'Frota Nacional 2030'!BJ$5),0)</f>
        <v>151877</v>
      </c>
      <c r="BK15" s="4">
        <f>ROUND('Vendas de Veículos'!BK16*(1-'Frota Nacional 2030'!BK$5),0)</f>
        <v>123677</v>
      </c>
      <c r="BL15" s="4">
        <f>ROUND('Vendas de Veículos'!BL16*(1-'Frota Nacional 2030'!BL$5),0)</f>
        <v>139321</v>
      </c>
      <c r="BM15" s="4">
        <f>ROUND('Vendas de Veículos'!BM16*(1-'Frota Nacional 2030'!BM$5),0)</f>
        <v>15555</v>
      </c>
      <c r="BN15" s="4">
        <f>ROUND('Vendas de Veículos'!BN16*(1-'Frota Nacional 2030'!BN$5),0)</f>
        <v>16878</v>
      </c>
      <c r="BO15" s="4">
        <f>ROUND('Vendas de Veículos'!BO16*(1-'Frota Nacional 2030'!BO$5),0)</f>
        <v>150257</v>
      </c>
      <c r="BP15" s="4">
        <f>ROUND('Vendas de Veículos'!BP16*(1-'Frota Nacional 2030'!BP$5),0)</f>
        <v>19005</v>
      </c>
      <c r="BQ15" s="4">
        <f>ROUND('Vendas de Veículos'!BQ16*(1-'Frota Nacional 2030'!BQ$5),0)</f>
        <v>180183</v>
      </c>
      <c r="BR15" s="4">
        <f>ROUND('Vendas de Veículos'!BR16*(1-'Frota Nacional 2030'!BR$5),0)</f>
        <v>168166</v>
      </c>
      <c r="BS15" s="4">
        <f>ROUND('Vendas de Veículos'!BS16*(1-'Frota Nacional 2030'!BS$5),0)</f>
        <v>174043</v>
      </c>
      <c r="BT15" s="4">
        <f>ROUND('Vendas de Veículos'!BT16*(1-'Frota Nacional 2030'!BT$5),0)</f>
        <v>176553</v>
      </c>
      <c r="BU15" s="4">
        <f>ROUND('Vendas de Veículos'!BU16*(1-'Frota Nacional 2030'!BU$5),0)</f>
        <v>176779</v>
      </c>
      <c r="BV15" s="4">
        <f>ROUND('Vendas de Veículos'!BV16*(1-'Frota Nacional 2030'!BV$5),0)</f>
        <v>177299</v>
      </c>
      <c r="BW15" s="4">
        <f>ROUND('Vendas de Veículos'!BW16*(1-'Frota Nacional 2030'!BW$5),0)</f>
        <v>175686</v>
      </c>
      <c r="BX15" s="4">
        <f>ROUND('Vendas de Veículos'!BX16*(1-'Frota Nacional 2030'!BX$5),0)</f>
        <v>199265</v>
      </c>
      <c r="BY15" s="4">
        <f>ROUND('Vendas de Veículos'!BY16*(1-'Frota Nacional 2030'!BY$5),0)</f>
        <v>226575</v>
      </c>
    </row>
    <row r="16" spans="2:77" x14ac:dyDescent="0.35">
      <c r="B16" s="13" t="s">
        <v>18</v>
      </c>
      <c r="C16" s="13" t="s">
        <v>14</v>
      </c>
      <c r="D16" s="4">
        <f>ROUND('Vendas de Veículos'!D17*(1-'Frota Nacional 2030'!D$5),0)</f>
        <v>0</v>
      </c>
      <c r="E16" s="4">
        <f>ROUND('Vendas de Veículos'!E17*(1-'Frota Nacional 2030'!E$5),0)</f>
        <v>0</v>
      </c>
      <c r="F16" s="4">
        <f>ROUND('Vendas de Veículos'!F17*(1-'Frota Nacional 2030'!F$5),0)</f>
        <v>0</v>
      </c>
      <c r="G16" s="4">
        <f>ROUND('Vendas de Veículos'!G17*(1-'Frota Nacional 2030'!G$5),0)</f>
        <v>0</v>
      </c>
      <c r="H16" s="4">
        <f>ROUND('Vendas de Veículos'!H17*(1-'Frota Nacional 2030'!H$5),0)</f>
        <v>0</v>
      </c>
      <c r="I16" s="4">
        <f>ROUND('Vendas de Veículos'!I17*(1-'Frota Nacional 2030'!I$5),0)</f>
        <v>0</v>
      </c>
      <c r="J16" s="4">
        <f>ROUND('Vendas de Veículos'!J17*(1-'Frota Nacional 2030'!J$5),0)</f>
        <v>0</v>
      </c>
      <c r="K16" s="4">
        <f>ROUND('Vendas de Veículos'!K17*(1-'Frota Nacional 2030'!K$5),0)</f>
        <v>0</v>
      </c>
      <c r="L16" s="4">
        <f>ROUND('Vendas de Veículos'!L17*(1-'Frota Nacional 2030'!L$5),0)</f>
        <v>0</v>
      </c>
      <c r="M16" s="4">
        <f>ROUND('Vendas de Veículos'!M17*(1-'Frota Nacional 2030'!M$5),0)</f>
        <v>0</v>
      </c>
      <c r="N16" s="4">
        <f>ROUND('Vendas de Veículos'!N17*(1-'Frota Nacional 2030'!N$5),0)</f>
        <v>0</v>
      </c>
      <c r="O16" s="4">
        <f>ROUND('Vendas de Veículos'!O17*(1-'Frota Nacional 2030'!O$5),0)</f>
        <v>0</v>
      </c>
      <c r="P16" s="4">
        <f>ROUND('Vendas de Veículos'!P17*(1-'Frota Nacional 2030'!P$5),0)</f>
        <v>0</v>
      </c>
      <c r="Q16" s="4">
        <f>ROUND('Vendas de Veículos'!Q17*(1-'Frota Nacional 2030'!Q$5),0)</f>
        <v>0</v>
      </c>
      <c r="R16" s="4">
        <f>ROUND('Vendas de Veículos'!R17*(1-'Frota Nacional 2030'!R$5),0)</f>
        <v>0</v>
      </c>
      <c r="S16" s="4">
        <f>ROUND('Vendas de Veículos'!S17*(1-'Frota Nacional 2030'!S$5),0)</f>
        <v>0</v>
      </c>
      <c r="T16" s="4">
        <f>ROUND('Vendas de Veículos'!T17*(1-'Frota Nacional 2030'!T$5),0)</f>
        <v>0</v>
      </c>
      <c r="U16" s="4">
        <f>ROUND('Vendas de Veículos'!U17*(1-'Frota Nacional 2030'!U$5),0)</f>
        <v>0</v>
      </c>
      <c r="V16" s="4">
        <f>ROUND('Vendas de Veículos'!V17*(1-'Frota Nacional 2030'!V$5),0)</f>
        <v>0</v>
      </c>
      <c r="W16" s="4">
        <f>ROUND('Vendas de Veículos'!W17*(1-'Frota Nacional 2030'!W$5),0)</f>
        <v>0</v>
      </c>
      <c r="X16" s="4">
        <f>ROUND('Vendas de Veículos'!X17*(1-'Frota Nacional 2030'!X$5),0)</f>
        <v>0</v>
      </c>
      <c r="Y16" s="4">
        <f>ROUND('Vendas de Veículos'!Y17*(1-'Frota Nacional 2030'!Y$5),0)</f>
        <v>0</v>
      </c>
      <c r="Z16" s="4">
        <f>ROUND('Vendas de Veículos'!Z17*(1-'Frota Nacional 2030'!Z$5),0)</f>
        <v>0</v>
      </c>
      <c r="AA16" s="4">
        <f>ROUND('Vendas de Veículos'!AA17*(1-'Frota Nacional 2030'!AA$5),0)</f>
        <v>0</v>
      </c>
      <c r="AB16" s="4">
        <f>ROUND('Vendas de Veículos'!AB17*(1-'Frota Nacional 2030'!AB$5),0)</f>
        <v>0</v>
      </c>
      <c r="AC16" s="4">
        <f>ROUND('Vendas de Veículos'!AC17*(1-'Frota Nacional 2030'!AC$5),0)</f>
        <v>0</v>
      </c>
      <c r="AD16" s="4">
        <f>ROUND('Vendas de Veículos'!AD17*(1-'Frota Nacional 2030'!AD$5),0)</f>
        <v>0</v>
      </c>
      <c r="AE16" s="4">
        <f>ROUND('Vendas de Veículos'!AE17*(1-'Frota Nacional 2030'!AE$5),0)</f>
        <v>0</v>
      </c>
      <c r="AF16" s="4">
        <f>ROUND('Vendas de Veículos'!AF17*(1-'Frota Nacional 2030'!AF$5),0)</f>
        <v>0</v>
      </c>
      <c r="AG16" s="4">
        <f>ROUND('Vendas de Veículos'!AG17*(1-'Frota Nacional 2030'!AG$5),0)</f>
        <v>0</v>
      </c>
      <c r="AH16" s="4">
        <f>ROUND('Vendas de Veículos'!AH17*(1-'Frota Nacional 2030'!AH$5),0)</f>
        <v>0</v>
      </c>
      <c r="AI16" s="4">
        <f>ROUND('Vendas de Veículos'!AI17*(1-'Frota Nacional 2030'!AI$5),0)</f>
        <v>0</v>
      </c>
      <c r="AJ16" s="4">
        <f>ROUND('Vendas de Veículos'!AJ17*(1-'Frota Nacional 2030'!AJ$5),0)</f>
        <v>0</v>
      </c>
      <c r="AK16" s="4">
        <f>ROUND('Vendas de Veículos'!AK17*(1-'Frota Nacional 2030'!AK$5),0)</f>
        <v>0</v>
      </c>
      <c r="AL16" s="4">
        <f>ROUND('Vendas de Veículos'!AL17*(1-'Frota Nacional 2030'!AL$5),0)</f>
        <v>0</v>
      </c>
      <c r="AM16" s="4">
        <f>ROUND('Vendas de Veículos'!AM17*(1-'Frota Nacional 2030'!AM$5),0)</f>
        <v>0</v>
      </c>
      <c r="AN16" s="4">
        <f>ROUND('Vendas de Veículos'!AN17*(1-'Frota Nacional 2030'!AN$5),0)</f>
        <v>0</v>
      </c>
      <c r="AO16" s="4">
        <f>ROUND('Vendas de Veículos'!AO17*(1-'Frota Nacional 2030'!AO$5),0)</f>
        <v>0</v>
      </c>
      <c r="AP16" s="4">
        <f>ROUND('Vendas de Veículos'!AP17*(1-'Frota Nacional 2030'!AP$5),0)</f>
        <v>0</v>
      </c>
      <c r="AQ16" s="4">
        <f>ROUND('Vendas de Veículos'!AQ17*(1-'Frota Nacional 2030'!AQ$5),0)</f>
        <v>0</v>
      </c>
      <c r="AR16" s="4">
        <f>ROUND('Vendas de Veículos'!AR17*(1-'Frota Nacional 2030'!AR$5),0)</f>
        <v>0</v>
      </c>
      <c r="AS16" s="4">
        <f>ROUND('Vendas de Veículos'!AS17*(1-'Frota Nacional 2030'!AS$5),0)</f>
        <v>0</v>
      </c>
      <c r="AT16" s="4">
        <f>ROUND('Vendas de Veículos'!AT17*(1-'Frota Nacional 2030'!AT$5),0)</f>
        <v>0</v>
      </c>
      <c r="AU16" s="4">
        <f>ROUND('Vendas de Veículos'!AU17*(1-'Frota Nacional 2030'!AU$5),0)</f>
        <v>0</v>
      </c>
      <c r="AV16" s="4">
        <f>ROUND('Vendas de Veículos'!AV17*(1-'Frota Nacional 2030'!AV$5),0)</f>
        <v>0</v>
      </c>
      <c r="AW16" s="4">
        <f>ROUND('Vendas de Veículos'!AW17*(1-'Frota Nacional 2030'!AW$5),0)</f>
        <v>0</v>
      </c>
      <c r="AX16" s="4">
        <f>ROUND('Vendas de Veículos'!AX17*(1-'Frota Nacional 2030'!AX$5),0)</f>
        <v>0</v>
      </c>
      <c r="AY16" s="4">
        <f>ROUND('Vendas de Veículos'!AY17*(1-'Frota Nacional 2030'!AY$5),0)</f>
        <v>0</v>
      </c>
      <c r="AZ16" s="4">
        <f>ROUND('Vendas de Veículos'!AZ17*(1-'Frota Nacional 2030'!AZ$5),0)</f>
        <v>0</v>
      </c>
      <c r="BA16" s="4">
        <f>ROUND('Vendas de Veículos'!BA17*(1-'Frota Nacional 2030'!BA$5),0)</f>
        <v>1</v>
      </c>
      <c r="BB16" s="4">
        <f>ROUND('Vendas de Veículos'!BB17*(1-'Frota Nacional 2030'!BB$5),0)</f>
        <v>0</v>
      </c>
      <c r="BC16" s="4">
        <f>ROUND('Vendas de Veículos'!BC17*(1-'Frota Nacional 2030'!BC$5),0)</f>
        <v>0</v>
      </c>
      <c r="BD16" s="4">
        <f>ROUND('Vendas de Veículos'!BD17*(1-'Frota Nacional 2030'!BD$5),0)</f>
        <v>0</v>
      </c>
      <c r="BE16" s="4">
        <f>ROUND('Vendas de Veículos'!BE17*(1-'Frota Nacional 2030'!BE$5),0)</f>
        <v>2</v>
      </c>
      <c r="BF16" s="4">
        <f>ROUND('Vendas de Veículos'!BF17*(1-'Frota Nacional 2030'!BF$5),0)</f>
        <v>0</v>
      </c>
      <c r="BG16" s="4">
        <f>ROUND('Vendas de Veículos'!BG17*(1-'Frota Nacional 2030'!BG$5),0)</f>
        <v>0</v>
      </c>
      <c r="BH16" s="4">
        <f>ROUND('Vendas de Veículos'!BH17*(1-'Frota Nacional 2030'!BH$5),0)</f>
        <v>4</v>
      </c>
      <c r="BI16" s="4">
        <f>ROUND('Vendas de Veículos'!BI17*(1-'Frota Nacional 2030'!BI$5),0)</f>
        <v>8</v>
      </c>
      <c r="BJ16" s="4">
        <f>ROUND('Vendas de Veículos'!BJ17*(1-'Frota Nacional 2030'!BJ$5),0)</f>
        <v>2</v>
      </c>
      <c r="BK16" s="4">
        <f>ROUND('Vendas de Veículos'!BK17*(1-'Frota Nacional 2030'!BK$5),0)</f>
        <v>4</v>
      </c>
      <c r="BL16" s="4">
        <f>ROUND('Vendas de Veículos'!BL17*(1-'Frota Nacional 2030'!BL$5),0)</f>
        <v>13</v>
      </c>
      <c r="BM16" s="4">
        <f>ROUND('Vendas de Veículos'!BM17*(1-'Frota Nacional 2030'!BM$5),0)</f>
        <v>4</v>
      </c>
      <c r="BN16" s="4">
        <f>ROUND('Vendas de Veículos'!BN17*(1-'Frota Nacional 2030'!BN$5),0)</f>
        <v>12</v>
      </c>
      <c r="BO16" s="4">
        <f>ROUND('Vendas de Veículos'!BO17*(1-'Frota Nacional 2030'!BO$5),0)</f>
        <v>50</v>
      </c>
      <c r="BP16" s="4">
        <f>ROUND('Vendas de Veículos'!BP17*(1-'Frota Nacional 2030'!BP$5),0)</f>
        <v>135</v>
      </c>
      <c r="BQ16" s="4">
        <f>ROUND('Vendas de Veículos'!BQ17*(1-'Frota Nacional 2030'!BQ$5),0)</f>
        <v>477</v>
      </c>
      <c r="BR16" s="4">
        <f>ROUND('Vendas de Veículos'!BR17*(1-'Frota Nacional 2030'!BR$5),0)</f>
        <v>582</v>
      </c>
      <c r="BS16" s="4">
        <f>ROUND('Vendas de Veículos'!BS17*(1-'Frota Nacional 2030'!BS$5),0)</f>
        <v>879</v>
      </c>
      <c r="BT16" s="4">
        <f>ROUND('Vendas de Veículos'!BT17*(1-'Frota Nacional 2030'!BT$5),0)</f>
        <v>1211</v>
      </c>
      <c r="BU16" s="4">
        <f>ROUND('Vendas de Veículos'!BU17*(1-'Frota Nacional 2030'!BU$5),0)</f>
        <v>1586</v>
      </c>
      <c r="BV16" s="4">
        <f>ROUND('Vendas de Veículos'!BV17*(1-'Frota Nacional 2030'!BV$5),0)</f>
        <v>2152</v>
      </c>
      <c r="BW16" s="4">
        <f>ROUND('Vendas de Veículos'!BW17*(1-'Frota Nacional 2030'!BW$5),0)</f>
        <v>2781</v>
      </c>
      <c r="BX16" s="4">
        <f>ROUND('Vendas de Veículos'!BX17*(1-'Frota Nacional 2030'!BX$5),0)</f>
        <v>3482</v>
      </c>
      <c r="BY16" s="4">
        <f>ROUND('Vendas de Veículos'!BY17*(1-'Frota Nacional 2030'!BY$5),0)</f>
        <v>4450</v>
      </c>
    </row>
    <row r="17" spans="2:77" x14ac:dyDescent="0.35">
      <c r="B17" s="13" t="s">
        <v>18</v>
      </c>
      <c r="C17" s="13" t="s">
        <v>15</v>
      </c>
      <c r="D17" s="4">
        <f>ROUND('Vendas de Veículos'!D18*(1-'Frota Nacional 2030'!D$5),0)</f>
        <v>0</v>
      </c>
      <c r="E17" s="4">
        <f>ROUND('Vendas de Veículos'!E18*(1-'Frota Nacional 2030'!E$5),0)</f>
        <v>0</v>
      </c>
      <c r="F17" s="4">
        <f>ROUND('Vendas de Veículos'!F18*(1-'Frota Nacional 2030'!F$5),0)</f>
        <v>0</v>
      </c>
      <c r="G17" s="4">
        <f>ROUND('Vendas de Veículos'!G18*(1-'Frota Nacional 2030'!G$5),0)</f>
        <v>0</v>
      </c>
      <c r="H17" s="4">
        <f>ROUND('Vendas de Veículos'!H18*(1-'Frota Nacional 2030'!H$5),0)</f>
        <v>0</v>
      </c>
      <c r="I17" s="4">
        <f>ROUND('Vendas de Veículos'!I18*(1-'Frota Nacional 2030'!I$5),0)</f>
        <v>0</v>
      </c>
      <c r="J17" s="4">
        <f>ROUND('Vendas de Veículos'!J18*(1-'Frota Nacional 2030'!J$5),0)</f>
        <v>0</v>
      </c>
      <c r="K17" s="4">
        <f>ROUND('Vendas de Veículos'!K18*(1-'Frota Nacional 2030'!K$5),0)</f>
        <v>0</v>
      </c>
      <c r="L17" s="4">
        <f>ROUND('Vendas de Veículos'!L18*(1-'Frota Nacional 2030'!L$5),0)</f>
        <v>0</v>
      </c>
      <c r="M17" s="4">
        <f>ROUND('Vendas de Veículos'!M18*(1-'Frota Nacional 2030'!M$5),0)</f>
        <v>0</v>
      </c>
      <c r="N17" s="4">
        <f>ROUND('Vendas de Veículos'!N18*(1-'Frota Nacional 2030'!N$5),0)</f>
        <v>0</v>
      </c>
      <c r="O17" s="4">
        <f>ROUND('Vendas de Veículos'!O18*(1-'Frota Nacional 2030'!O$5),0)</f>
        <v>0</v>
      </c>
      <c r="P17" s="4">
        <f>ROUND('Vendas de Veículos'!P18*(1-'Frota Nacional 2030'!P$5),0)</f>
        <v>0</v>
      </c>
      <c r="Q17" s="4">
        <f>ROUND('Vendas de Veículos'!Q18*(1-'Frota Nacional 2030'!Q$5),0)</f>
        <v>0</v>
      </c>
      <c r="R17" s="4">
        <f>ROUND('Vendas de Veículos'!R18*(1-'Frota Nacional 2030'!R$5),0)</f>
        <v>0</v>
      </c>
      <c r="S17" s="4">
        <f>ROUND('Vendas de Veículos'!S18*(1-'Frota Nacional 2030'!S$5),0)</f>
        <v>0</v>
      </c>
      <c r="T17" s="4">
        <f>ROUND('Vendas de Veículos'!T18*(1-'Frota Nacional 2030'!T$5),0)</f>
        <v>0</v>
      </c>
      <c r="U17" s="4">
        <f>ROUND('Vendas de Veículos'!U18*(1-'Frota Nacional 2030'!U$5),0)</f>
        <v>0</v>
      </c>
      <c r="V17" s="4">
        <f>ROUND('Vendas de Veículos'!V18*(1-'Frota Nacional 2030'!V$5),0)</f>
        <v>0</v>
      </c>
      <c r="W17" s="4">
        <f>ROUND('Vendas de Veículos'!W18*(1-'Frota Nacional 2030'!W$5),0)</f>
        <v>0</v>
      </c>
      <c r="X17" s="4">
        <f>ROUND('Vendas de Veículos'!X18*(1-'Frota Nacional 2030'!X$5),0)</f>
        <v>0</v>
      </c>
      <c r="Y17" s="4">
        <f>ROUND('Vendas de Veículos'!Y18*(1-'Frota Nacional 2030'!Y$5),0)</f>
        <v>0</v>
      </c>
      <c r="Z17" s="4">
        <f>ROUND('Vendas de Veículos'!Z18*(1-'Frota Nacional 2030'!Z$5),0)</f>
        <v>0</v>
      </c>
      <c r="AA17" s="4">
        <f>ROUND('Vendas de Veículos'!AA18*(1-'Frota Nacional 2030'!AA$5),0)</f>
        <v>0</v>
      </c>
      <c r="AB17" s="4">
        <f>ROUND('Vendas de Veículos'!AB18*(1-'Frota Nacional 2030'!AB$5),0)</f>
        <v>0</v>
      </c>
      <c r="AC17" s="4">
        <f>ROUND('Vendas de Veículos'!AC18*(1-'Frota Nacional 2030'!AC$5),0)</f>
        <v>0</v>
      </c>
      <c r="AD17" s="4">
        <f>ROUND('Vendas de Veículos'!AD18*(1-'Frota Nacional 2030'!AD$5),0)</f>
        <v>0</v>
      </c>
      <c r="AE17" s="4">
        <f>ROUND('Vendas de Veículos'!AE18*(1-'Frota Nacional 2030'!AE$5),0)</f>
        <v>0</v>
      </c>
      <c r="AF17" s="4">
        <f>ROUND('Vendas de Veículos'!AF18*(1-'Frota Nacional 2030'!AF$5),0)</f>
        <v>0</v>
      </c>
      <c r="AG17" s="4">
        <f>ROUND('Vendas de Veículos'!AG18*(1-'Frota Nacional 2030'!AG$5),0)</f>
        <v>0</v>
      </c>
      <c r="AH17" s="4">
        <f>ROUND('Vendas de Veículos'!AH18*(1-'Frota Nacional 2030'!AH$5),0)</f>
        <v>0</v>
      </c>
      <c r="AI17" s="4">
        <f>ROUND('Vendas de Veículos'!AI18*(1-'Frota Nacional 2030'!AI$5),0)</f>
        <v>0</v>
      </c>
      <c r="AJ17" s="4">
        <f>ROUND('Vendas de Veículos'!AJ18*(1-'Frota Nacional 2030'!AJ$5),0)</f>
        <v>0</v>
      </c>
      <c r="AK17" s="4">
        <f>ROUND('Vendas de Veículos'!AK18*(1-'Frota Nacional 2030'!AK$5),0)</f>
        <v>0</v>
      </c>
      <c r="AL17" s="4">
        <f>ROUND('Vendas de Veículos'!AL18*(1-'Frota Nacional 2030'!AL$5),0)</f>
        <v>0</v>
      </c>
      <c r="AM17" s="4">
        <f>ROUND('Vendas de Veículos'!AM18*(1-'Frota Nacional 2030'!AM$5),0)</f>
        <v>0</v>
      </c>
      <c r="AN17" s="4">
        <f>ROUND('Vendas de Veículos'!AN18*(1-'Frota Nacional 2030'!AN$5),0)</f>
        <v>0</v>
      </c>
      <c r="AO17" s="4">
        <f>ROUND('Vendas de Veículos'!AO18*(1-'Frota Nacional 2030'!AO$5),0)</f>
        <v>0</v>
      </c>
      <c r="AP17" s="4">
        <f>ROUND('Vendas de Veículos'!AP18*(1-'Frota Nacional 2030'!AP$5),0)</f>
        <v>0</v>
      </c>
      <c r="AQ17" s="4">
        <f>ROUND('Vendas de Veículos'!AQ18*(1-'Frota Nacional 2030'!AQ$5),0)</f>
        <v>0</v>
      </c>
      <c r="AR17" s="4">
        <f>ROUND('Vendas de Veículos'!AR18*(1-'Frota Nacional 2030'!AR$5),0)</f>
        <v>0</v>
      </c>
      <c r="AS17" s="4">
        <f>ROUND('Vendas de Veículos'!AS18*(1-'Frota Nacional 2030'!AS$5),0)</f>
        <v>0</v>
      </c>
      <c r="AT17" s="4">
        <f>ROUND('Vendas de Veículos'!AT18*(1-'Frota Nacional 2030'!AT$5),0)</f>
        <v>0</v>
      </c>
      <c r="AU17" s="4">
        <f>ROUND('Vendas de Veículos'!AU18*(1-'Frota Nacional 2030'!AU$5),0)</f>
        <v>0</v>
      </c>
      <c r="AV17" s="4">
        <f>ROUND('Vendas de Veículos'!AV18*(1-'Frota Nacional 2030'!AV$5),0)</f>
        <v>0</v>
      </c>
      <c r="AW17" s="4">
        <f>ROUND('Vendas de Veículos'!AW18*(1-'Frota Nacional 2030'!AW$5),0)</f>
        <v>0</v>
      </c>
      <c r="AX17" s="4">
        <f>ROUND('Vendas de Veículos'!AX18*(1-'Frota Nacional 2030'!AX$5),0)</f>
        <v>0</v>
      </c>
      <c r="AY17" s="4">
        <f>ROUND('Vendas de Veículos'!AY18*(1-'Frota Nacional 2030'!AY$5),0)</f>
        <v>0</v>
      </c>
      <c r="AZ17" s="4">
        <f>ROUND('Vendas de Veículos'!AZ18*(1-'Frota Nacional 2030'!AZ$5),0)</f>
        <v>0</v>
      </c>
      <c r="BA17" s="4">
        <f>ROUND('Vendas de Veículos'!BA18*(1-'Frota Nacional 2030'!BA$5),0)</f>
        <v>0</v>
      </c>
      <c r="BB17" s="4">
        <f>ROUND('Vendas de Veículos'!BB18*(1-'Frota Nacional 2030'!BB$5),0)</f>
        <v>0</v>
      </c>
      <c r="BC17" s="4">
        <f>ROUND('Vendas de Veículos'!BC18*(1-'Frota Nacional 2030'!BC$5),0)</f>
        <v>0</v>
      </c>
      <c r="BD17" s="4">
        <f>ROUND('Vendas de Veículos'!BD18*(1-'Frota Nacional 2030'!BD$5),0)</f>
        <v>0</v>
      </c>
      <c r="BE17" s="4">
        <f>ROUND('Vendas de Veículos'!BE18*(1-'Frota Nacional 2030'!BE$5),0)</f>
        <v>0</v>
      </c>
      <c r="BF17" s="4">
        <f>ROUND('Vendas de Veículos'!BF18*(1-'Frota Nacional 2030'!BF$5),0)</f>
        <v>0</v>
      </c>
      <c r="BG17" s="4">
        <f>ROUND('Vendas de Veículos'!BG18*(1-'Frota Nacional 2030'!BG$5),0)</f>
        <v>0</v>
      </c>
      <c r="BH17" s="4">
        <f>ROUND('Vendas de Veículos'!BH18*(1-'Frota Nacional 2030'!BH$5),0)</f>
        <v>1</v>
      </c>
      <c r="BI17" s="4">
        <f>ROUND('Vendas de Veículos'!BI18*(1-'Frota Nacional 2030'!BI$5),0)</f>
        <v>1</v>
      </c>
      <c r="BJ17" s="4">
        <f>ROUND('Vendas de Veículos'!BJ18*(1-'Frota Nacional 2030'!BJ$5),0)</f>
        <v>0</v>
      </c>
      <c r="BK17" s="4">
        <f>ROUND('Vendas de Veículos'!BK18*(1-'Frota Nacional 2030'!BK$5),0)</f>
        <v>1</v>
      </c>
      <c r="BL17" s="4">
        <f>ROUND('Vendas de Veículos'!BL18*(1-'Frota Nacional 2030'!BL$5),0)</f>
        <v>1</v>
      </c>
      <c r="BM17" s="4">
        <f>ROUND('Vendas de Veículos'!BM18*(1-'Frota Nacional 2030'!BM$5),0)</f>
        <v>0</v>
      </c>
      <c r="BN17" s="4">
        <f>ROUND('Vendas de Veículos'!BN18*(1-'Frota Nacional 2030'!BN$5),0)</f>
        <v>1</v>
      </c>
      <c r="BO17" s="4">
        <f>ROUND('Vendas de Veículos'!BO18*(1-'Frota Nacional 2030'!BO$5),0)</f>
        <v>4</v>
      </c>
      <c r="BP17" s="4">
        <f>ROUND('Vendas de Veículos'!BP18*(1-'Frota Nacional 2030'!BP$5),0)</f>
        <v>13</v>
      </c>
      <c r="BQ17" s="4">
        <f>ROUND('Vendas de Veículos'!BQ18*(1-'Frota Nacional 2030'!BQ$5),0)</f>
        <v>43</v>
      </c>
      <c r="BR17" s="4">
        <f>ROUND('Vendas de Veículos'!BR18*(1-'Frota Nacional 2030'!BR$5),0)</f>
        <v>53</v>
      </c>
      <c r="BS17" s="4">
        <f>ROUND('Vendas de Veículos'!BS18*(1-'Frota Nacional 2030'!BS$5),0)</f>
        <v>79</v>
      </c>
      <c r="BT17" s="4">
        <f>ROUND('Vendas de Veículos'!BT18*(1-'Frota Nacional 2030'!BT$5),0)</f>
        <v>109</v>
      </c>
      <c r="BU17" s="4">
        <f>ROUND('Vendas de Veículos'!BU18*(1-'Frota Nacional 2030'!BU$5),0)</f>
        <v>143</v>
      </c>
      <c r="BV17" s="4">
        <f>ROUND('Vendas de Veículos'!BV18*(1-'Frota Nacional 2030'!BV$5),0)</f>
        <v>194</v>
      </c>
      <c r="BW17" s="4">
        <f>ROUND('Vendas de Veículos'!BW18*(1-'Frota Nacional 2030'!BW$5),0)</f>
        <v>251</v>
      </c>
      <c r="BX17" s="4">
        <f>ROUND('Vendas de Veículos'!BX18*(1-'Frota Nacional 2030'!BX$5),0)</f>
        <v>314</v>
      </c>
      <c r="BY17" s="4">
        <f>ROUND('Vendas de Veículos'!BY18*(1-'Frota Nacional 2030'!BY$5),0)</f>
        <v>402</v>
      </c>
    </row>
    <row r="18" spans="2:77" x14ac:dyDescent="0.35">
      <c r="B18" s="13" t="s">
        <v>18</v>
      </c>
      <c r="C18" s="13" t="s">
        <v>16</v>
      </c>
      <c r="D18" s="4">
        <f>ROUND('Vendas de Veículos'!D19*(1-'Frota Nacional 2030'!D$5),0)</f>
        <v>0</v>
      </c>
      <c r="E18" s="4">
        <f>ROUND('Vendas de Veículos'!E19*(1-'Frota Nacional 2030'!E$5),0)</f>
        <v>0</v>
      </c>
      <c r="F18" s="4">
        <f>ROUND('Vendas de Veículos'!F19*(1-'Frota Nacional 2030'!F$5),0)</f>
        <v>0</v>
      </c>
      <c r="G18" s="4">
        <f>ROUND('Vendas de Veículos'!G19*(1-'Frota Nacional 2030'!G$5),0)</f>
        <v>0</v>
      </c>
      <c r="H18" s="4">
        <f>ROUND('Vendas de Veículos'!H19*(1-'Frota Nacional 2030'!H$5),0)</f>
        <v>0</v>
      </c>
      <c r="I18" s="4">
        <f>ROUND('Vendas de Veículos'!I19*(1-'Frota Nacional 2030'!I$5),0)</f>
        <v>0</v>
      </c>
      <c r="J18" s="4">
        <f>ROUND('Vendas de Veículos'!J19*(1-'Frota Nacional 2030'!J$5),0)</f>
        <v>0</v>
      </c>
      <c r="K18" s="4">
        <f>ROUND('Vendas de Veículos'!K19*(1-'Frota Nacional 2030'!K$5),0)</f>
        <v>0</v>
      </c>
      <c r="L18" s="4">
        <f>ROUND('Vendas de Veículos'!L19*(1-'Frota Nacional 2030'!L$5),0)</f>
        <v>0</v>
      </c>
      <c r="M18" s="4">
        <f>ROUND('Vendas de Veículos'!M19*(1-'Frota Nacional 2030'!M$5),0)</f>
        <v>0</v>
      </c>
      <c r="N18" s="4">
        <f>ROUND('Vendas de Veículos'!N19*(1-'Frota Nacional 2030'!N$5),0)</f>
        <v>0</v>
      </c>
      <c r="O18" s="4">
        <f>ROUND('Vendas de Veículos'!O19*(1-'Frota Nacional 2030'!O$5),0)</f>
        <v>0</v>
      </c>
      <c r="P18" s="4">
        <f>ROUND('Vendas de Veículos'!P19*(1-'Frota Nacional 2030'!P$5),0)</f>
        <v>0</v>
      </c>
      <c r="Q18" s="4">
        <f>ROUND('Vendas de Veículos'!Q19*(1-'Frota Nacional 2030'!Q$5),0)</f>
        <v>0</v>
      </c>
      <c r="R18" s="4">
        <f>ROUND('Vendas de Veículos'!R19*(1-'Frota Nacional 2030'!R$5),0)</f>
        <v>0</v>
      </c>
      <c r="S18" s="4">
        <f>ROUND('Vendas de Veículos'!S19*(1-'Frota Nacional 2030'!S$5),0)</f>
        <v>0</v>
      </c>
      <c r="T18" s="4">
        <f>ROUND('Vendas de Veículos'!T19*(1-'Frota Nacional 2030'!T$5),0)</f>
        <v>0</v>
      </c>
      <c r="U18" s="4">
        <f>ROUND('Vendas de Veículos'!U19*(1-'Frota Nacional 2030'!U$5),0)</f>
        <v>0</v>
      </c>
      <c r="V18" s="4">
        <f>ROUND('Vendas de Veículos'!V19*(1-'Frota Nacional 2030'!V$5),0)</f>
        <v>0</v>
      </c>
      <c r="W18" s="4">
        <f>ROUND('Vendas de Veículos'!W19*(1-'Frota Nacional 2030'!W$5),0)</f>
        <v>0</v>
      </c>
      <c r="X18" s="4">
        <f>ROUND('Vendas de Veículos'!X19*(1-'Frota Nacional 2030'!X$5),0)</f>
        <v>0</v>
      </c>
      <c r="Y18" s="4">
        <f>ROUND('Vendas de Veículos'!Y19*(1-'Frota Nacional 2030'!Y$5),0)</f>
        <v>0</v>
      </c>
      <c r="Z18" s="4">
        <f>ROUND('Vendas de Veículos'!Z19*(1-'Frota Nacional 2030'!Z$5),0)</f>
        <v>0</v>
      </c>
      <c r="AA18" s="4">
        <f>ROUND('Vendas de Veículos'!AA19*(1-'Frota Nacional 2030'!AA$5),0)</f>
        <v>0</v>
      </c>
      <c r="AB18" s="4">
        <f>ROUND('Vendas de Veículos'!AB19*(1-'Frota Nacional 2030'!AB$5),0)</f>
        <v>0</v>
      </c>
      <c r="AC18" s="4">
        <f>ROUND('Vendas de Veículos'!AC19*(1-'Frota Nacional 2030'!AC$5),0)</f>
        <v>0</v>
      </c>
      <c r="AD18" s="4">
        <f>ROUND('Vendas de Veículos'!AD19*(1-'Frota Nacional 2030'!AD$5),0)</f>
        <v>0</v>
      </c>
      <c r="AE18" s="4">
        <f>ROUND('Vendas de Veículos'!AE19*(1-'Frota Nacional 2030'!AE$5),0)</f>
        <v>0</v>
      </c>
      <c r="AF18" s="4">
        <f>ROUND('Vendas de Veículos'!AF19*(1-'Frota Nacional 2030'!AF$5),0)</f>
        <v>0</v>
      </c>
      <c r="AG18" s="4">
        <f>ROUND('Vendas de Veículos'!AG19*(1-'Frota Nacional 2030'!AG$5),0)</f>
        <v>0</v>
      </c>
      <c r="AH18" s="4">
        <f>ROUND('Vendas de Veículos'!AH19*(1-'Frota Nacional 2030'!AH$5),0)</f>
        <v>0</v>
      </c>
      <c r="AI18" s="4">
        <f>ROUND('Vendas de Veículos'!AI19*(1-'Frota Nacional 2030'!AI$5),0)</f>
        <v>0</v>
      </c>
      <c r="AJ18" s="4">
        <f>ROUND('Vendas de Veículos'!AJ19*(1-'Frota Nacional 2030'!AJ$5),0)</f>
        <v>0</v>
      </c>
      <c r="AK18" s="4">
        <f>ROUND('Vendas de Veículos'!AK19*(1-'Frota Nacional 2030'!AK$5),0)</f>
        <v>0</v>
      </c>
      <c r="AL18" s="4">
        <f>ROUND('Vendas de Veículos'!AL19*(1-'Frota Nacional 2030'!AL$5),0)</f>
        <v>0</v>
      </c>
      <c r="AM18" s="4">
        <f>ROUND('Vendas de Veículos'!AM19*(1-'Frota Nacional 2030'!AM$5),0)</f>
        <v>0</v>
      </c>
      <c r="AN18" s="4">
        <f>ROUND('Vendas de Veículos'!AN19*(1-'Frota Nacional 2030'!AN$5),0)</f>
        <v>0</v>
      </c>
      <c r="AO18" s="4">
        <f>ROUND('Vendas de Veículos'!AO19*(1-'Frota Nacional 2030'!AO$5),0)</f>
        <v>0</v>
      </c>
      <c r="AP18" s="4">
        <f>ROUND('Vendas de Veículos'!AP19*(1-'Frota Nacional 2030'!AP$5),0)</f>
        <v>0</v>
      </c>
      <c r="AQ18" s="4">
        <f>ROUND('Vendas de Veículos'!AQ19*(1-'Frota Nacional 2030'!AQ$5),0)</f>
        <v>0</v>
      </c>
      <c r="AR18" s="4">
        <f>ROUND('Vendas de Veículos'!AR19*(1-'Frota Nacional 2030'!AR$5),0)</f>
        <v>0</v>
      </c>
      <c r="AS18" s="4">
        <f>ROUND('Vendas de Veículos'!AS19*(1-'Frota Nacional 2030'!AS$5),0)</f>
        <v>0</v>
      </c>
      <c r="AT18" s="4">
        <f>ROUND('Vendas de Veículos'!AT19*(1-'Frota Nacional 2030'!AT$5),0)</f>
        <v>0</v>
      </c>
      <c r="AU18" s="4">
        <f>ROUND('Vendas de Veículos'!AU19*(1-'Frota Nacional 2030'!AU$5),0)</f>
        <v>0</v>
      </c>
      <c r="AV18" s="4">
        <f>ROUND('Vendas de Veículos'!AV19*(1-'Frota Nacional 2030'!AV$5),0)</f>
        <v>0</v>
      </c>
      <c r="AW18" s="4">
        <f>ROUND('Vendas de Veículos'!AW19*(1-'Frota Nacional 2030'!AW$5),0)</f>
        <v>0</v>
      </c>
      <c r="AX18" s="4">
        <f>ROUND('Vendas de Veículos'!AX19*(1-'Frota Nacional 2030'!AX$5),0)</f>
        <v>0</v>
      </c>
      <c r="AY18" s="4">
        <f>ROUND('Vendas de Veículos'!AY19*(1-'Frota Nacional 2030'!AY$5),0)</f>
        <v>0</v>
      </c>
      <c r="AZ18" s="4">
        <f>ROUND('Vendas de Veículos'!AZ19*(1-'Frota Nacional 2030'!AZ$5),0)</f>
        <v>0</v>
      </c>
      <c r="BA18" s="4">
        <f>ROUND('Vendas de Veículos'!BA19*(1-'Frota Nacional 2030'!BA$5),0)</f>
        <v>1</v>
      </c>
      <c r="BB18" s="4">
        <f>ROUND('Vendas de Veículos'!BB19*(1-'Frota Nacional 2030'!BB$5),0)</f>
        <v>0</v>
      </c>
      <c r="BC18" s="4">
        <f>ROUND('Vendas de Veículos'!BC19*(1-'Frota Nacional 2030'!BC$5),0)</f>
        <v>0</v>
      </c>
      <c r="BD18" s="4">
        <f>ROUND('Vendas de Veículos'!BD19*(1-'Frota Nacional 2030'!BD$5),0)</f>
        <v>0</v>
      </c>
      <c r="BE18" s="4">
        <f>ROUND('Vendas de Veículos'!BE19*(1-'Frota Nacional 2030'!BE$5),0)</f>
        <v>2</v>
      </c>
      <c r="BF18" s="4">
        <f>ROUND('Vendas de Veículos'!BF19*(1-'Frota Nacional 2030'!BF$5),0)</f>
        <v>0</v>
      </c>
      <c r="BG18" s="4">
        <f>ROUND('Vendas de Veículos'!BG19*(1-'Frota Nacional 2030'!BG$5),0)</f>
        <v>0</v>
      </c>
      <c r="BH18" s="4">
        <f>ROUND('Vendas de Veículos'!BH19*(1-'Frota Nacional 2030'!BH$5),0)</f>
        <v>3</v>
      </c>
      <c r="BI18" s="4">
        <f>ROUND('Vendas de Veículos'!BI19*(1-'Frota Nacional 2030'!BI$5),0)</f>
        <v>5</v>
      </c>
      <c r="BJ18" s="4">
        <f>ROUND('Vendas de Veículos'!BJ19*(1-'Frota Nacional 2030'!BJ$5),0)</f>
        <v>1</v>
      </c>
      <c r="BK18" s="4">
        <f>ROUND('Vendas de Veículos'!BK19*(1-'Frota Nacional 2030'!BK$5),0)</f>
        <v>3</v>
      </c>
      <c r="BL18" s="4">
        <f>ROUND('Vendas de Veículos'!BL19*(1-'Frota Nacional 2030'!BL$5),0)</f>
        <v>9</v>
      </c>
      <c r="BM18" s="4">
        <f>ROUND('Vendas de Veículos'!BM19*(1-'Frota Nacional 2030'!BM$5),0)</f>
        <v>2</v>
      </c>
      <c r="BN18" s="4">
        <f>ROUND('Vendas de Veículos'!BN19*(1-'Frota Nacional 2030'!BN$5),0)</f>
        <v>8</v>
      </c>
      <c r="BO18" s="4">
        <f>ROUND('Vendas de Veículos'!BO19*(1-'Frota Nacional 2030'!BO$5),0)</f>
        <v>34</v>
      </c>
      <c r="BP18" s="4">
        <f>ROUND('Vendas de Veículos'!BP19*(1-'Frota Nacional 2030'!BP$5),0)</f>
        <v>93</v>
      </c>
      <c r="BQ18" s="4">
        <f>ROUND('Vendas de Veículos'!BQ19*(1-'Frota Nacional 2030'!BQ$5),0)</f>
        <v>329</v>
      </c>
      <c r="BR18" s="4">
        <f>ROUND('Vendas de Veículos'!BR19*(1-'Frota Nacional 2030'!BR$5),0)</f>
        <v>400</v>
      </c>
      <c r="BS18" s="4">
        <f>ROUND('Vendas de Veículos'!BS19*(1-'Frota Nacional 2030'!BS$5),0)</f>
        <v>604</v>
      </c>
      <c r="BT18" s="4">
        <f>ROUND('Vendas de Veículos'!BT19*(1-'Frota Nacional 2030'!BT$5),0)</f>
        <v>833</v>
      </c>
      <c r="BU18" s="4">
        <f>ROUND('Vendas de Veículos'!BU19*(1-'Frota Nacional 2030'!BU$5),0)</f>
        <v>1091</v>
      </c>
      <c r="BV18" s="4">
        <f>ROUND('Vendas de Veículos'!BV19*(1-'Frota Nacional 2030'!BV$5),0)</f>
        <v>1481</v>
      </c>
      <c r="BW18" s="4">
        <f>ROUND('Vendas de Veículos'!BW19*(1-'Frota Nacional 2030'!BW$5),0)</f>
        <v>1914</v>
      </c>
      <c r="BX18" s="4">
        <f>ROUND('Vendas de Veículos'!BX19*(1-'Frota Nacional 2030'!BX$5),0)</f>
        <v>2396</v>
      </c>
      <c r="BY18" s="4">
        <f>ROUND('Vendas de Veículos'!BY19*(1-'Frota Nacional 2030'!BY$5),0)</f>
        <v>3062</v>
      </c>
    </row>
    <row r="19" spans="2:77" x14ac:dyDescent="0.35">
      <c r="B19" s="13" t="s">
        <v>18</v>
      </c>
      <c r="C19" s="13" t="s">
        <v>17</v>
      </c>
      <c r="D19" s="4">
        <f>ROUND('Vendas de Veículos'!D20*(1-'Frota Nacional 2030'!D$5),0)</f>
        <v>0</v>
      </c>
      <c r="E19" s="4">
        <f>ROUND('Vendas de Veículos'!E20*(1-'Frota Nacional 2030'!E$5),0)</f>
        <v>0</v>
      </c>
      <c r="F19" s="4">
        <f>ROUND('Vendas de Veículos'!F20*(1-'Frota Nacional 2030'!F$5),0)</f>
        <v>0</v>
      </c>
      <c r="G19" s="4">
        <f>ROUND('Vendas de Veículos'!G20*(1-'Frota Nacional 2030'!G$5),0)</f>
        <v>0</v>
      </c>
      <c r="H19" s="4">
        <f>ROUND('Vendas de Veículos'!H20*(1-'Frota Nacional 2030'!H$5),0)</f>
        <v>0</v>
      </c>
      <c r="I19" s="4">
        <f>ROUND('Vendas de Veículos'!I20*(1-'Frota Nacional 2030'!I$5),0)</f>
        <v>0</v>
      </c>
      <c r="J19" s="4">
        <f>ROUND('Vendas de Veículos'!J20*(1-'Frota Nacional 2030'!J$5),0)</f>
        <v>0</v>
      </c>
      <c r="K19" s="4">
        <f>ROUND('Vendas de Veículos'!K20*(1-'Frota Nacional 2030'!K$5),0)</f>
        <v>0</v>
      </c>
      <c r="L19" s="4">
        <f>ROUND('Vendas de Veículos'!L20*(1-'Frota Nacional 2030'!L$5),0)</f>
        <v>0</v>
      </c>
      <c r="M19" s="4">
        <f>ROUND('Vendas de Veículos'!M20*(1-'Frota Nacional 2030'!M$5),0)</f>
        <v>0</v>
      </c>
      <c r="N19" s="4">
        <f>ROUND('Vendas de Veículos'!N20*(1-'Frota Nacional 2030'!N$5),0)</f>
        <v>0</v>
      </c>
      <c r="O19" s="4">
        <f>ROUND('Vendas de Veículos'!O20*(1-'Frota Nacional 2030'!O$5),0)</f>
        <v>0</v>
      </c>
      <c r="P19" s="4">
        <f>ROUND('Vendas de Veículos'!P20*(1-'Frota Nacional 2030'!P$5),0)</f>
        <v>0</v>
      </c>
      <c r="Q19" s="4">
        <f>ROUND('Vendas de Veículos'!Q20*(1-'Frota Nacional 2030'!Q$5),0)</f>
        <v>0</v>
      </c>
      <c r="R19" s="4">
        <f>ROUND('Vendas de Veículos'!R20*(1-'Frota Nacional 2030'!R$5),0)</f>
        <v>0</v>
      </c>
      <c r="S19" s="4">
        <f>ROUND('Vendas de Veículos'!S20*(1-'Frota Nacional 2030'!S$5),0)</f>
        <v>0</v>
      </c>
      <c r="T19" s="4">
        <f>ROUND('Vendas de Veículos'!T20*(1-'Frota Nacional 2030'!T$5),0)</f>
        <v>0</v>
      </c>
      <c r="U19" s="4">
        <f>ROUND('Vendas de Veículos'!U20*(1-'Frota Nacional 2030'!U$5),0)</f>
        <v>0</v>
      </c>
      <c r="V19" s="4">
        <f>ROUND('Vendas de Veículos'!V20*(1-'Frota Nacional 2030'!V$5),0)</f>
        <v>0</v>
      </c>
      <c r="W19" s="4">
        <f>ROUND('Vendas de Veículos'!W20*(1-'Frota Nacional 2030'!W$5),0)</f>
        <v>0</v>
      </c>
      <c r="X19" s="4">
        <f>ROUND('Vendas de Veículos'!X20*(1-'Frota Nacional 2030'!X$5),0)</f>
        <v>0</v>
      </c>
      <c r="Y19" s="4">
        <f>ROUND('Vendas de Veículos'!Y20*(1-'Frota Nacional 2030'!Y$5),0)</f>
        <v>0</v>
      </c>
      <c r="Z19" s="4">
        <f>ROUND('Vendas de Veículos'!Z20*(1-'Frota Nacional 2030'!Z$5),0)</f>
        <v>0</v>
      </c>
      <c r="AA19" s="4">
        <f>ROUND('Vendas de Veículos'!AA20*(1-'Frota Nacional 2030'!AA$5),0)</f>
        <v>0</v>
      </c>
      <c r="AB19" s="4">
        <f>ROUND('Vendas de Veículos'!AB20*(1-'Frota Nacional 2030'!AB$5),0)</f>
        <v>0</v>
      </c>
      <c r="AC19" s="4">
        <f>ROUND('Vendas de Veículos'!AC20*(1-'Frota Nacional 2030'!AC$5),0)</f>
        <v>0</v>
      </c>
      <c r="AD19" s="4">
        <f>ROUND('Vendas de Veículos'!AD20*(1-'Frota Nacional 2030'!AD$5),0)</f>
        <v>0</v>
      </c>
      <c r="AE19" s="4">
        <f>ROUND('Vendas de Veículos'!AE20*(1-'Frota Nacional 2030'!AE$5),0)</f>
        <v>0</v>
      </c>
      <c r="AF19" s="4">
        <f>ROUND('Vendas de Veículos'!AF20*(1-'Frota Nacional 2030'!AF$5),0)</f>
        <v>0</v>
      </c>
      <c r="AG19" s="4">
        <f>ROUND('Vendas de Veículos'!AG20*(1-'Frota Nacional 2030'!AG$5),0)</f>
        <v>0</v>
      </c>
      <c r="AH19" s="4">
        <f>ROUND('Vendas de Veículos'!AH20*(1-'Frota Nacional 2030'!AH$5),0)</f>
        <v>0</v>
      </c>
      <c r="AI19" s="4">
        <f>ROUND('Vendas de Veículos'!AI20*(1-'Frota Nacional 2030'!AI$5),0)</f>
        <v>0</v>
      </c>
      <c r="AJ19" s="4">
        <f>ROUND('Vendas de Veículos'!AJ20*(1-'Frota Nacional 2030'!AJ$5),0)</f>
        <v>0</v>
      </c>
      <c r="AK19" s="4">
        <f>ROUND('Vendas de Veículos'!AK20*(1-'Frota Nacional 2030'!AK$5),0)</f>
        <v>0</v>
      </c>
      <c r="AL19" s="4">
        <f>ROUND('Vendas de Veículos'!AL20*(1-'Frota Nacional 2030'!AL$5),0)</f>
        <v>0</v>
      </c>
      <c r="AM19" s="4">
        <f>ROUND('Vendas de Veículos'!AM20*(1-'Frota Nacional 2030'!AM$5),0)</f>
        <v>0</v>
      </c>
      <c r="AN19" s="4">
        <f>ROUND('Vendas de Veículos'!AN20*(1-'Frota Nacional 2030'!AN$5),0)</f>
        <v>0</v>
      </c>
      <c r="AO19" s="4">
        <f>ROUND('Vendas de Veículos'!AO20*(1-'Frota Nacional 2030'!AO$5),0)</f>
        <v>0</v>
      </c>
      <c r="AP19" s="4">
        <f>ROUND('Vendas de Veículos'!AP20*(1-'Frota Nacional 2030'!AP$5),0)</f>
        <v>0</v>
      </c>
      <c r="AQ19" s="4">
        <f>ROUND('Vendas de Veículos'!AQ20*(1-'Frota Nacional 2030'!AQ$5),0)</f>
        <v>0</v>
      </c>
      <c r="AR19" s="4">
        <f>ROUND('Vendas de Veículos'!AR20*(1-'Frota Nacional 2030'!AR$5),0)</f>
        <v>0</v>
      </c>
      <c r="AS19" s="4">
        <f>ROUND('Vendas de Veículos'!AS20*(1-'Frota Nacional 2030'!AS$5),0)</f>
        <v>0</v>
      </c>
      <c r="AT19" s="4">
        <f>ROUND('Vendas de Veículos'!AT20*(1-'Frota Nacional 2030'!AT$5),0)</f>
        <v>0</v>
      </c>
      <c r="AU19" s="4">
        <f>ROUND('Vendas de Veículos'!AU20*(1-'Frota Nacional 2030'!AU$5),0)</f>
        <v>0</v>
      </c>
      <c r="AV19" s="4">
        <f>ROUND('Vendas de Veículos'!AV20*(1-'Frota Nacional 2030'!AV$5),0)</f>
        <v>0</v>
      </c>
      <c r="AW19" s="4">
        <f>ROUND('Vendas de Veículos'!AW20*(1-'Frota Nacional 2030'!AW$5),0)</f>
        <v>0</v>
      </c>
      <c r="AX19" s="4">
        <f>ROUND('Vendas de Veículos'!AX20*(1-'Frota Nacional 2030'!AX$5),0)</f>
        <v>0</v>
      </c>
      <c r="AY19" s="4">
        <f>ROUND('Vendas de Veículos'!AY20*(1-'Frota Nacional 2030'!AY$5),0)</f>
        <v>0</v>
      </c>
      <c r="AZ19" s="4">
        <f>ROUND('Vendas de Veículos'!AZ20*(1-'Frota Nacional 2030'!AZ$5),0)</f>
        <v>0</v>
      </c>
      <c r="BA19" s="4">
        <f>ROUND('Vendas de Veículos'!BA20*(1-'Frota Nacional 2030'!BA$5),0)</f>
        <v>0</v>
      </c>
      <c r="BB19" s="4">
        <f>ROUND('Vendas de Veículos'!BB20*(1-'Frota Nacional 2030'!BB$5),0)</f>
        <v>0</v>
      </c>
      <c r="BC19" s="4">
        <f>ROUND('Vendas de Veículos'!BC20*(1-'Frota Nacional 2030'!BC$5),0)</f>
        <v>0</v>
      </c>
      <c r="BD19" s="4">
        <f>ROUND('Vendas de Veículos'!BD20*(1-'Frota Nacional 2030'!BD$5),0)</f>
        <v>0</v>
      </c>
      <c r="BE19" s="4">
        <f>ROUND('Vendas de Veículos'!BE20*(1-'Frota Nacional 2030'!BE$5),0)</f>
        <v>0</v>
      </c>
      <c r="BF19" s="4">
        <f>ROUND('Vendas de Veículos'!BF20*(1-'Frota Nacional 2030'!BF$5),0)</f>
        <v>0</v>
      </c>
      <c r="BG19" s="4">
        <f>ROUND('Vendas de Veículos'!BG20*(1-'Frota Nacional 2030'!BG$5),0)</f>
        <v>0</v>
      </c>
      <c r="BH19" s="4">
        <f>ROUND('Vendas de Veículos'!BH20*(1-'Frota Nacional 2030'!BH$5),0)</f>
        <v>1</v>
      </c>
      <c r="BI19" s="4">
        <f>ROUND('Vendas de Veículos'!BI20*(1-'Frota Nacional 2030'!BI$5),0)</f>
        <v>2</v>
      </c>
      <c r="BJ19" s="4">
        <f>ROUND('Vendas de Veículos'!BJ20*(1-'Frota Nacional 2030'!BJ$5),0)</f>
        <v>1</v>
      </c>
      <c r="BK19" s="4">
        <f>ROUND('Vendas de Veículos'!BK20*(1-'Frota Nacional 2030'!BK$5),0)</f>
        <v>1</v>
      </c>
      <c r="BL19" s="4">
        <f>ROUND('Vendas de Veículos'!BL20*(1-'Frota Nacional 2030'!BL$5),0)</f>
        <v>3</v>
      </c>
      <c r="BM19" s="4">
        <f>ROUND('Vendas de Veículos'!BM20*(1-'Frota Nacional 2030'!BM$5),0)</f>
        <v>1</v>
      </c>
      <c r="BN19" s="4">
        <f>ROUND('Vendas de Veículos'!BN20*(1-'Frota Nacional 2030'!BN$5),0)</f>
        <v>2</v>
      </c>
      <c r="BO19" s="4">
        <f>ROUND('Vendas de Veículos'!BO20*(1-'Frota Nacional 2030'!BO$5),0)</f>
        <v>11</v>
      </c>
      <c r="BP19" s="4">
        <f>ROUND('Vendas de Veículos'!BP20*(1-'Frota Nacional 2030'!BP$5),0)</f>
        <v>29</v>
      </c>
      <c r="BQ19" s="4">
        <f>ROUND('Vendas de Veículos'!BQ20*(1-'Frota Nacional 2030'!BQ$5),0)</f>
        <v>105</v>
      </c>
      <c r="BR19" s="4">
        <f>ROUND('Vendas de Veículos'!BR20*(1-'Frota Nacional 2030'!BR$5),0)</f>
        <v>128</v>
      </c>
      <c r="BS19" s="4">
        <f>ROUND('Vendas de Veículos'!BS20*(1-'Frota Nacional 2030'!BS$5),0)</f>
        <v>193</v>
      </c>
      <c r="BT19" s="4">
        <f>ROUND('Vendas de Veículos'!BT20*(1-'Frota Nacional 2030'!BT$5),0)</f>
        <v>266</v>
      </c>
      <c r="BU19" s="4">
        <f>ROUND('Vendas de Veículos'!BU20*(1-'Frota Nacional 2030'!BU$5),0)</f>
        <v>348</v>
      </c>
      <c r="BV19" s="4">
        <f>ROUND('Vendas de Veículos'!BV20*(1-'Frota Nacional 2030'!BV$5),0)</f>
        <v>473</v>
      </c>
      <c r="BW19" s="4">
        <f>ROUND('Vendas de Veículos'!BW20*(1-'Frota Nacional 2030'!BW$5),0)</f>
        <v>611</v>
      </c>
      <c r="BX19" s="4">
        <f>ROUND('Vendas de Veículos'!BX20*(1-'Frota Nacional 2030'!BX$5),0)</f>
        <v>765</v>
      </c>
      <c r="BY19" s="4">
        <f>ROUND('Vendas de Veículos'!BY20*(1-'Frota Nacional 2030'!BY$5),0)</f>
        <v>978</v>
      </c>
    </row>
    <row r="20" spans="2:77" x14ac:dyDescent="0.35">
      <c r="B20" s="13" t="s">
        <v>18</v>
      </c>
      <c r="C20" s="13" t="s">
        <v>19</v>
      </c>
      <c r="D20" s="4">
        <f>ROUND('Vendas de Veículos'!D21*(1-'Frota Nacional 2030'!D$5),0)</f>
        <v>0</v>
      </c>
      <c r="E20" s="4">
        <f>ROUND('Vendas de Veículos'!E21*(1-'Frota Nacional 2030'!E$5),0)</f>
        <v>0</v>
      </c>
      <c r="F20" s="4">
        <f>ROUND('Vendas de Veículos'!F21*(1-'Frota Nacional 2030'!F$5),0)</f>
        <v>0</v>
      </c>
      <c r="G20" s="4">
        <f>ROUND('Vendas de Veículos'!G21*(1-'Frota Nacional 2030'!G$5),0)</f>
        <v>0</v>
      </c>
      <c r="H20" s="4">
        <f>ROUND('Vendas de Veículos'!H21*(1-'Frota Nacional 2030'!H$5),0)</f>
        <v>0</v>
      </c>
      <c r="I20" s="4">
        <f>ROUND('Vendas de Veículos'!I21*(1-'Frota Nacional 2030'!I$5),0)</f>
        <v>0</v>
      </c>
      <c r="J20" s="4">
        <f>ROUND('Vendas de Veículos'!J21*(1-'Frota Nacional 2030'!J$5),0)</f>
        <v>0</v>
      </c>
      <c r="K20" s="4">
        <f>ROUND('Vendas de Veículos'!K21*(1-'Frota Nacional 2030'!K$5),0)</f>
        <v>1</v>
      </c>
      <c r="L20" s="4">
        <f>ROUND('Vendas de Veículos'!L21*(1-'Frota Nacional 2030'!L$5),0)</f>
        <v>1</v>
      </c>
      <c r="M20" s="4">
        <f>ROUND('Vendas de Veículos'!M21*(1-'Frota Nacional 2030'!M$5),0)</f>
        <v>1</v>
      </c>
      <c r="N20" s="4">
        <f>ROUND('Vendas de Veículos'!N21*(1-'Frota Nacional 2030'!N$5),0)</f>
        <v>1</v>
      </c>
      <c r="O20" s="4">
        <f>ROUND('Vendas de Veículos'!O21*(1-'Frota Nacional 2030'!O$5),0)</f>
        <v>2</v>
      </c>
      <c r="P20" s="4">
        <f>ROUND('Vendas de Veículos'!P21*(1-'Frota Nacional 2030'!P$5),0)</f>
        <v>2</v>
      </c>
      <c r="Q20" s="4">
        <f>ROUND('Vendas de Veículos'!Q21*(1-'Frota Nacional 2030'!Q$5),0)</f>
        <v>2</v>
      </c>
      <c r="R20" s="4">
        <f>ROUND('Vendas de Veículos'!R21*(1-'Frota Nacional 2030'!R$5),0)</f>
        <v>1</v>
      </c>
      <c r="S20" s="4">
        <f>ROUND('Vendas de Veículos'!S21*(1-'Frota Nacional 2030'!S$5),0)</f>
        <v>2</v>
      </c>
      <c r="T20" s="4">
        <f>ROUND('Vendas de Veículos'!T21*(1-'Frota Nacional 2030'!T$5),0)</f>
        <v>2</v>
      </c>
      <c r="U20" s="4">
        <f>ROUND('Vendas de Veículos'!U21*(1-'Frota Nacional 2030'!U$5),0)</f>
        <v>3</v>
      </c>
      <c r="V20" s="4">
        <f>ROUND('Vendas de Veículos'!V21*(1-'Frota Nacional 2030'!V$5),0)</f>
        <v>4</v>
      </c>
      <c r="W20" s="4">
        <f>ROUND('Vendas de Veículos'!W21*(1-'Frota Nacional 2030'!W$5),0)</f>
        <v>9</v>
      </c>
      <c r="X20" s="4">
        <f>ROUND('Vendas de Veículos'!X21*(1-'Frota Nacional 2030'!X$5),0)</f>
        <v>19</v>
      </c>
      <c r="Y20" s="4">
        <f>ROUND('Vendas de Veículos'!Y21*(1-'Frota Nacional 2030'!Y$5),0)</f>
        <v>36</v>
      </c>
      <c r="Z20" s="4">
        <f>ROUND('Vendas de Veículos'!Z21*(1-'Frota Nacional 2030'!Z$5),0)</f>
        <v>166</v>
      </c>
      <c r="AA20" s="4">
        <f>ROUND('Vendas de Veículos'!AA21*(1-'Frota Nacional 2030'!AA$5),0)</f>
        <v>233</v>
      </c>
      <c r="AB20" s="4">
        <f>ROUND('Vendas de Veículos'!AB21*(1-'Frota Nacional 2030'!AB$5),0)</f>
        <v>474</v>
      </c>
      <c r="AC20" s="4">
        <f>ROUND('Vendas de Veículos'!AC21*(1-'Frota Nacional 2030'!AC$5),0)</f>
        <v>680</v>
      </c>
      <c r="AD20" s="4">
        <f>ROUND('Vendas de Veículos'!AD21*(1-'Frota Nacional 2030'!AD$5),0)</f>
        <v>502</v>
      </c>
      <c r="AE20" s="4">
        <f>ROUND('Vendas de Veículos'!AE21*(1-'Frota Nacional 2030'!AE$5),0)</f>
        <v>579</v>
      </c>
      <c r="AF20" s="4">
        <f>ROUND('Vendas de Veículos'!AF21*(1-'Frota Nacional 2030'!AF$5),0)</f>
        <v>586</v>
      </c>
      <c r="AG20" s="4">
        <f>ROUND('Vendas de Veículos'!AG21*(1-'Frota Nacional 2030'!AG$5),0)</f>
        <v>692</v>
      </c>
      <c r="AH20" s="4">
        <f>ROUND('Vendas de Veículos'!AH21*(1-'Frota Nacional 2030'!AH$5),0)</f>
        <v>673</v>
      </c>
      <c r="AI20" s="4">
        <f>ROUND('Vendas de Veículos'!AI21*(1-'Frota Nacional 2030'!AI$5),0)</f>
        <v>116</v>
      </c>
      <c r="AJ20" s="4">
        <f>ROUND('Vendas de Veículos'!AJ21*(1-'Frota Nacional 2030'!AJ$5),0)</f>
        <v>161</v>
      </c>
      <c r="AK20" s="4">
        <f>ROUND('Vendas de Veículos'!AK21*(1-'Frota Nacional 2030'!AK$5),0)</f>
        <v>1516</v>
      </c>
      <c r="AL20" s="4">
        <f>ROUND('Vendas de Veículos'!AL21*(1-'Frota Nacional 2030'!AL$5),0)</f>
        <v>1642</v>
      </c>
      <c r="AM20" s="4">
        <f>ROUND('Vendas de Veículos'!AM21*(1-'Frota Nacional 2030'!AM$5),0)</f>
        <v>1592</v>
      </c>
      <c r="AN20" s="4">
        <f>ROUND('Vendas de Veículos'!AN21*(1-'Frota Nacional 2030'!AN$5),0)</f>
        <v>3033</v>
      </c>
      <c r="AO20" s="4">
        <f>ROUND('Vendas de Veículos'!AO21*(1-'Frota Nacional 2030'!AO$5),0)</f>
        <v>4117</v>
      </c>
      <c r="AP20" s="4">
        <f>ROUND('Vendas de Veículos'!AP21*(1-'Frota Nacional 2030'!AP$5),0)</f>
        <v>4146</v>
      </c>
      <c r="AQ20" s="4">
        <f>ROUND('Vendas de Veículos'!AQ21*(1-'Frota Nacional 2030'!AQ$5),0)</f>
        <v>3817</v>
      </c>
      <c r="AR20" s="4">
        <f>ROUND('Vendas de Veículos'!AR21*(1-'Frota Nacional 2030'!AR$5),0)</f>
        <v>6667</v>
      </c>
      <c r="AS20" s="4">
        <f>ROUND('Vendas de Veículos'!AS21*(1-'Frota Nacional 2030'!AS$5),0)</f>
        <v>8118</v>
      </c>
      <c r="AT20" s="4">
        <f>ROUND('Vendas de Veículos'!AT21*(1-'Frota Nacional 2030'!AT$5),0)</f>
        <v>7600</v>
      </c>
      <c r="AU20" s="4">
        <f>ROUND('Vendas de Veículos'!AU21*(1-'Frota Nacional 2030'!AU$5),0)</f>
        <v>11403</v>
      </c>
      <c r="AV20" s="4">
        <f>ROUND('Vendas de Veículos'!AV21*(1-'Frota Nacional 2030'!AV$5),0)</f>
        <v>12409</v>
      </c>
      <c r="AW20" s="4">
        <f>ROUND('Vendas de Veículos'!AW21*(1-'Frota Nacional 2030'!AW$5),0)</f>
        <v>11699</v>
      </c>
      <c r="AX20" s="4">
        <f>ROUND('Vendas de Veículos'!AX21*(1-'Frota Nacional 2030'!AX$5),0)</f>
        <v>11152</v>
      </c>
      <c r="AY20" s="4">
        <f>ROUND('Vendas de Veículos'!AY21*(1-'Frota Nacional 2030'!AY$5),0)</f>
        <v>15102</v>
      </c>
      <c r="AZ20" s="4">
        <f>ROUND('Vendas de Veículos'!AZ21*(1-'Frota Nacional 2030'!AZ$5),0)</f>
        <v>17490</v>
      </c>
      <c r="BA20" s="4">
        <f>ROUND('Vendas de Veículos'!BA21*(1-'Frota Nacional 2030'!BA$5),0)</f>
        <v>19800</v>
      </c>
      <c r="BB20" s="4">
        <f>ROUND('Vendas de Veículos'!BB21*(1-'Frota Nacional 2030'!BB$5),0)</f>
        <v>23476</v>
      </c>
      <c r="BC20" s="4">
        <f>ROUND('Vendas de Veículos'!BC21*(1-'Frota Nacional 2030'!BC$5),0)</f>
        <v>36245</v>
      </c>
      <c r="BD20" s="4">
        <f>ROUND('Vendas de Veículos'!BD21*(1-'Frota Nacional 2030'!BD$5),0)</f>
        <v>45350</v>
      </c>
      <c r="BE20" s="4">
        <f>ROUND('Vendas de Veículos'!BE21*(1-'Frota Nacional 2030'!BE$5),0)</f>
        <v>64059</v>
      </c>
      <c r="BF20" s="4">
        <f>ROUND('Vendas de Veículos'!BF21*(1-'Frota Nacional 2030'!BF$5),0)</f>
        <v>81531</v>
      </c>
      <c r="BG20" s="4">
        <f>ROUND('Vendas de Veículos'!BG21*(1-'Frota Nacional 2030'!BG$5),0)</f>
        <v>89615</v>
      </c>
      <c r="BH20" s="4">
        <f>ROUND('Vendas de Veículos'!BH21*(1-'Frota Nacional 2030'!BH$5),0)</f>
        <v>108957</v>
      </c>
      <c r="BI20" s="4">
        <f>ROUND('Vendas de Veículos'!BI21*(1-'Frota Nacional 2030'!BI$5),0)</f>
        <v>109786</v>
      </c>
      <c r="BJ20" s="4">
        <f>ROUND('Vendas de Veículos'!BJ21*(1-'Frota Nacional 2030'!BJ$5),0)</f>
        <v>78588</v>
      </c>
      <c r="BK20" s="4">
        <f>ROUND('Vendas de Veículos'!BK21*(1-'Frota Nacional 2030'!BK$5),0)</f>
        <v>84352</v>
      </c>
      <c r="BL20" s="4">
        <f>ROUND('Vendas de Veículos'!BL21*(1-'Frota Nacional 2030'!BL$5),0)</f>
        <v>96577</v>
      </c>
      <c r="BM20" s="4">
        <f>ROUND('Vendas de Veículos'!BM21*(1-'Frota Nacional 2030'!BM$5),0)</f>
        <v>136597</v>
      </c>
      <c r="BN20" s="4">
        <f>ROUND('Vendas de Veículos'!BN21*(1-'Frota Nacional 2030'!BN$5),0)</f>
        <v>163432</v>
      </c>
      <c r="BO20" s="4">
        <f>ROUND('Vendas de Veículos'!BO21*(1-'Frota Nacional 2030'!BO$5),0)</f>
        <v>140975</v>
      </c>
      <c r="BP20" s="4">
        <f>ROUND('Vendas de Veículos'!BP21*(1-'Frota Nacional 2030'!BP$5),0)</f>
        <v>182600</v>
      </c>
      <c r="BQ20" s="4">
        <f>ROUND('Vendas de Veículos'!BQ21*(1-'Frota Nacional 2030'!BQ$5),0)</f>
        <v>168839</v>
      </c>
      <c r="BR20" s="4">
        <f>ROUND('Vendas de Veículos'!BR21*(1-'Frota Nacional 2030'!BR$5),0)</f>
        <v>209866</v>
      </c>
      <c r="BS20" s="4">
        <f>ROUND('Vendas de Veículos'!BS21*(1-'Frota Nacional 2030'!BS$5),0)</f>
        <v>234438</v>
      </c>
      <c r="BT20" s="4">
        <f>ROUND('Vendas de Veículos'!BT21*(1-'Frota Nacional 2030'!BT$5),0)</f>
        <v>262140</v>
      </c>
      <c r="BU20" s="4">
        <f>ROUND('Vendas de Veículos'!BU21*(1-'Frota Nacional 2030'!BU$5),0)</f>
        <v>292640</v>
      </c>
      <c r="BV20" s="4">
        <f>ROUND('Vendas de Veículos'!BV21*(1-'Frota Nacional 2030'!BV$5),0)</f>
        <v>323050</v>
      </c>
      <c r="BW20" s="4">
        <f>ROUND('Vendas de Veículos'!BW21*(1-'Frota Nacional 2030'!BW$5),0)</f>
        <v>356264</v>
      </c>
      <c r="BX20" s="4">
        <f>ROUND('Vendas de Veículos'!BX21*(1-'Frota Nacional 2030'!BX$5),0)</f>
        <v>365301</v>
      </c>
      <c r="BY20" s="4">
        <f>ROUND('Vendas de Veículos'!BY21*(1-'Frota Nacional 2030'!BY$5),0)</f>
        <v>371738</v>
      </c>
    </row>
    <row r="21" spans="2:77" x14ac:dyDescent="0.35">
      <c r="B21" s="2"/>
      <c r="C21" s="3" t="s">
        <v>31</v>
      </c>
      <c r="D21" s="7">
        <f>EXP(-EXP($G$2+$I$2*($D$1-D4)))</f>
        <v>0.98861795537207697</v>
      </c>
      <c r="E21" s="7">
        <f t="shared" ref="E21:BP21" si="2">EXP(-EXP($G$2+$I$2*($D$1-E4)))</f>
        <v>0.98755275720019031</v>
      </c>
      <c r="F21" s="7">
        <f t="shared" si="2"/>
        <v>0.98638855963603023</v>
      </c>
      <c r="G21" s="7">
        <f t="shared" si="2"/>
        <v>0.98511629693965774</v>
      </c>
      <c r="H21" s="7">
        <f t="shared" si="2"/>
        <v>0.98372609981279469</v>
      </c>
      <c r="I21" s="7">
        <f t="shared" si="2"/>
        <v>0.98220722944830852</v>
      </c>
      <c r="J21" s="7">
        <f t="shared" si="2"/>
        <v>0.98054800723244018</v>
      </c>
      <c r="K21" s="7">
        <f t="shared" si="2"/>
        <v>0.97873574004136021</v>
      </c>
      <c r="L21" s="7">
        <f t="shared" si="2"/>
        <v>0.97675664113233551</v>
      </c>
      <c r="M21" s="7">
        <f t="shared" si="2"/>
        <v>0.97459574670515448</v>
      </c>
      <c r="N21" s="7">
        <f t="shared" si="2"/>
        <v>0.97223682830482283</v>
      </c>
      <c r="O21" s="7">
        <f t="shared" si="2"/>
        <v>0.96966230135574383</v>
      </c>
      <c r="P21" s="7">
        <f t="shared" si="2"/>
        <v>0.96685313026505637</v>
      </c>
      <c r="Q21" s="7">
        <f t="shared" si="2"/>
        <v>0.96378873071358573</v>
      </c>
      <c r="R21" s="7">
        <f t="shared" si="2"/>
        <v>0.96044686997268258</v>
      </c>
      <c r="S21" s="7">
        <f t="shared" si="2"/>
        <v>0.95680356635050889</v>
      </c>
      <c r="T21" s="7">
        <f t="shared" si="2"/>
        <v>0.9528329891891979</v>
      </c>
      <c r="U21" s="7">
        <f t="shared" si="2"/>
        <v>0.94850736121254353</v>
      </c>
      <c r="V21" s="7">
        <f t="shared" si="2"/>
        <v>0.94379686547081298</v>
      </c>
      <c r="W21" s="7">
        <f t="shared" si="2"/>
        <v>0.93866955965368715</v>
      </c>
      <c r="X21" s="7">
        <f t="shared" si="2"/>
        <v>0.93309130115310734</v>
      </c>
      <c r="Y21" s="7">
        <f t="shared" si="2"/>
        <v>0.92702568696359899</v>
      </c>
      <c r="Z21" s="7">
        <f t="shared" si="2"/>
        <v>0.92043401331625596</v>
      </c>
      <c r="AA21" s="7">
        <f t="shared" si="2"/>
        <v>0.9132752608601854</v>
      </c>
      <c r="AB21" s="7">
        <f t="shared" si="2"/>
        <v>0.90550611223529465</v>
      </c>
      <c r="AC21" s="7">
        <f t="shared" si="2"/>
        <v>0.89708101002212504</v>
      </c>
      <c r="AD21" s="7">
        <f t="shared" si="2"/>
        <v>0.88795226430124696</v>
      </c>
      <c r="AE21" s="7">
        <f t="shared" si="2"/>
        <v>0.87807022039130778</v>
      </c>
      <c r="AF21" s="7">
        <f t="shared" si="2"/>
        <v>0.8673834987344663</v>
      </c>
      <c r="AG21" s="7">
        <f t="shared" si="2"/>
        <v>0.85583932031884391</v>
      </c>
      <c r="AH21" s="7">
        <f t="shared" si="2"/>
        <v>0.84338393240830922</v>
      </c>
      <c r="AI21" s="7">
        <f t="shared" si="2"/>
        <v>0.82996315060425219</v>
      </c>
      <c r="AJ21" s="7">
        <f t="shared" si="2"/>
        <v>0.81552303427518247</v>
      </c>
      <c r="AK21" s="7">
        <f t="shared" si="2"/>
        <v>0.80001071300435356</v>
      </c>
      <c r="AL21" s="7">
        <f t="shared" si="2"/>
        <v>0.78337538172608712</v>
      </c>
      <c r="AM21" s="7">
        <f t="shared" si="2"/>
        <v>0.76556948140173364</v>
      </c>
      <c r="AN21" s="7">
        <f t="shared" si="2"/>
        <v>0.74655008012617419</v>
      </c>
      <c r="AO21" s="7">
        <f t="shared" si="2"/>
        <v>0.72628046610004759</v>
      </c>
      <c r="AP21" s="7">
        <f t="shared" si="2"/>
        <v>0.70473195854407911</v>
      </c>
      <c r="AQ21" s="7">
        <f t="shared" si="2"/>
        <v>0.68188593492135419</v>
      </c>
      <c r="AR21" s="7">
        <f t="shared" si="2"/>
        <v>0.65773606230289328</v>
      </c>
      <c r="AS21" s="7">
        <f t="shared" si="2"/>
        <v>0.6322907069100786</v>
      </c>
      <c r="AT21" s="7">
        <f t="shared" si="2"/>
        <v>0.60557547841581527</v>
      </c>
      <c r="AU21" s="7">
        <f t="shared" si="2"/>
        <v>0.57763584425891545</v>
      </c>
      <c r="AV21" s="7">
        <f t="shared" si="2"/>
        <v>0.54853972405774021</v>
      </c>
      <c r="AW21" s="7">
        <f t="shared" si="2"/>
        <v>0.51837994563239431</v>
      </c>
      <c r="AX21" s="7">
        <f t="shared" si="2"/>
        <v>0.48727641315583248</v>
      </c>
      <c r="AY21" s="7">
        <f t="shared" si="2"/>
        <v>0.45537780629663638</v>
      </c>
      <c r="AZ21" s="7">
        <f t="shared" si="2"/>
        <v>0.42286259956536282</v>
      </c>
      <c r="BA21" s="7">
        <f t="shared" si="2"/>
        <v>0.38993916719182814</v>
      </c>
      <c r="BB21" s="7">
        <f t="shared" si="2"/>
        <v>0.35684472565735781</v>
      </c>
      <c r="BC21" s="7">
        <f t="shared" si="2"/>
        <v>0.32384286947595758</v>
      </c>
      <c r="BD21" s="7">
        <f t="shared" si="2"/>
        <v>0.29121948271878961</v>
      </c>
      <c r="BE21" s="7">
        <f t="shared" si="2"/>
        <v>0.2592768659908275</v>
      </c>
      <c r="BF21" s="7">
        <f t="shared" si="2"/>
        <v>0.22832601205777195</v>
      </c>
      <c r="BG21" s="7">
        <f t="shared" si="2"/>
        <v>0.19867709662098684</v>
      </c>
      <c r="BH21" s="7">
        <f t="shared" si="2"/>
        <v>0.17062842304640172</v>
      </c>
      <c r="BI21" s="7">
        <f t="shared" si="2"/>
        <v>0.14445426389005228</v>
      </c>
      <c r="BJ21" s="7">
        <f t="shared" si="2"/>
        <v>0.12039226207982952</v>
      </c>
      <c r="BK21" s="7">
        <f t="shared" si="2"/>
        <v>9.863126515831637E-2</v>
      </c>
      <c r="BL21" s="7">
        <f t="shared" si="2"/>
        <v>7.9300632239492283E-2</v>
      </c>
      <c r="BM21" s="7">
        <f t="shared" si="2"/>
        <v>6.2462133867604783E-2</v>
      </c>
      <c r="BN21" s="7">
        <f t="shared" si="2"/>
        <v>4.8105517744068356E-2</v>
      </c>
      <c r="BO21" s="7">
        <f t="shared" si="2"/>
        <v>3.6148604913135492E-2</v>
      </c>
      <c r="BP21" s="7">
        <f t="shared" si="2"/>
        <v>2.6442398434797329E-2</v>
      </c>
      <c r="BQ21" s="7">
        <f t="shared" ref="BQ21:BY21" si="3">EXP(-EXP($G$2+$I$2*($D$1-BQ4)))</f>
        <v>1.878114895248734E-2</v>
      </c>
      <c r="BR21" s="7">
        <f t="shared" si="3"/>
        <v>1.2916688247698281E-2</v>
      </c>
      <c r="BS21" s="7">
        <f t="shared" si="3"/>
        <v>8.5757121043602402E-3</v>
      </c>
      <c r="BT21" s="7">
        <f t="shared" si="3"/>
        <v>5.4781938203353102E-3</v>
      </c>
      <c r="BU21" s="7">
        <f t="shared" si="3"/>
        <v>3.3548660908216564E-3</v>
      </c>
      <c r="BV21" s="7">
        <f t="shared" si="3"/>
        <v>1.9618121657663879E-3</v>
      </c>
      <c r="BW21" s="7">
        <f t="shared" si="3"/>
        <v>1.0906750426032791E-3</v>
      </c>
      <c r="BX21" s="7">
        <f t="shared" si="3"/>
        <v>5.7374968401893516E-4</v>
      </c>
      <c r="BY21" s="7">
        <f t="shared" si="3"/>
        <v>2.841040787212921E-4</v>
      </c>
    </row>
    <row r="22" spans="2:77" x14ac:dyDescent="0.35">
      <c r="B22" s="14" t="s">
        <v>20</v>
      </c>
      <c r="C22" s="14" t="s">
        <v>10</v>
      </c>
      <c r="D22" s="5">
        <f>ROUND('Vendas de Veículos'!D23*(1-'Frota Nacional 2030'!D$21),0)</f>
        <v>113</v>
      </c>
      <c r="E22" s="5">
        <f>ROUND('Vendas de Veículos'!E23*(1-'Frota Nacional 2030'!E$21),0)</f>
        <v>200</v>
      </c>
      <c r="F22" s="5">
        <f>ROUND('Vendas de Veículos'!F23*(1-'Frota Nacional 2030'!F$21),0)</f>
        <v>369</v>
      </c>
      <c r="G22" s="5">
        <f>ROUND('Vendas de Veículos'!G23*(1-'Frota Nacional 2030'!G$21),0)</f>
        <v>421</v>
      </c>
      <c r="H22" s="5">
        <f>ROUND('Vendas de Veículos'!H23*(1-'Frota Nacional 2030'!H$21),0)</f>
        <v>335</v>
      </c>
      <c r="I22" s="5">
        <f>ROUND('Vendas de Veículos'!I23*(1-'Frota Nacional 2030'!I$21),0)</f>
        <v>512</v>
      </c>
      <c r="J22" s="5">
        <f>ROUND('Vendas de Veículos'!J23*(1-'Frota Nacional 2030'!J$21),0)</f>
        <v>303</v>
      </c>
      <c r="K22" s="5">
        <f>ROUND('Vendas de Veículos'!K23*(1-'Frota Nacional 2030'!K$21),0)</f>
        <v>334</v>
      </c>
      <c r="L22" s="5">
        <f>ROUND('Vendas de Veículos'!L23*(1-'Frota Nacional 2030'!L$21),0)</f>
        <v>365</v>
      </c>
      <c r="M22" s="5">
        <f>ROUND('Vendas de Veículos'!M23*(1-'Frota Nacional 2030'!M$21),0)</f>
        <v>513</v>
      </c>
      <c r="N22" s="5">
        <f>ROUND('Vendas de Veículos'!N23*(1-'Frota Nacional 2030'!N$21),0)</f>
        <v>489</v>
      </c>
      <c r="O22" s="5">
        <f>ROUND('Vendas de Veículos'!O23*(1-'Frota Nacional 2030'!O$21),0)</f>
        <v>8</v>
      </c>
      <c r="P22" s="5">
        <f>ROUND('Vendas de Veículos'!P23*(1-'Frota Nacional 2030'!P$21),0)</f>
        <v>748</v>
      </c>
      <c r="Q22" s="5">
        <f>ROUND('Vendas de Veículos'!Q23*(1-'Frota Nacional 2030'!Q$21),0)</f>
        <v>618</v>
      </c>
      <c r="R22" s="5">
        <f>ROUND('Vendas de Veículos'!R23*(1-'Frota Nacional 2030'!R$21),0)</f>
        <v>628</v>
      </c>
      <c r="S22" s="5">
        <f>ROUND('Vendas de Veículos'!S23*(1-'Frota Nacional 2030'!S$21),0)</f>
        <v>860</v>
      </c>
      <c r="T22" s="5">
        <f>ROUND('Vendas de Veículos'!T23*(1-'Frota Nacional 2030'!T$21),0)</f>
        <v>1221</v>
      </c>
      <c r="U22" s="5">
        <f>ROUND('Vendas de Veículos'!U23*(1-'Frota Nacional 2030'!U$21),0)</f>
        <v>1513</v>
      </c>
      <c r="V22" s="5">
        <f>ROUND('Vendas de Veículos'!V23*(1-'Frota Nacional 2030'!V$21),0)</f>
        <v>92</v>
      </c>
      <c r="W22" s="5">
        <f>ROUND('Vendas de Veículos'!W23*(1-'Frota Nacional 2030'!W$21),0)</f>
        <v>503</v>
      </c>
      <c r="X22" s="5">
        <f>ROUND('Vendas de Veículos'!X23*(1-'Frota Nacional 2030'!X$21),0)</f>
        <v>125</v>
      </c>
      <c r="Y22" s="5">
        <f>ROUND('Vendas de Veículos'!Y23*(1-'Frota Nacional 2030'!Y$21),0)</f>
        <v>38</v>
      </c>
      <c r="Z22" s="5">
        <f>ROUND('Vendas de Veículos'!Z23*(1-'Frota Nacional 2030'!Z$21),0)</f>
        <v>93</v>
      </c>
      <c r="AA22" s="5">
        <f>ROUND('Vendas de Veículos'!AA23*(1-'Frota Nacional 2030'!AA$21),0)</f>
        <v>51</v>
      </c>
      <c r="AB22" s="5">
        <f>ROUND('Vendas de Veículos'!AB23*(1-'Frota Nacional 2030'!AB$21),0)</f>
        <v>6</v>
      </c>
      <c r="AC22" s="5">
        <f>ROUND('Vendas de Veículos'!AC23*(1-'Frota Nacional 2030'!AC$21),0)</f>
        <v>12</v>
      </c>
      <c r="AD22" s="5">
        <f>ROUND('Vendas de Veículos'!AD23*(1-'Frota Nacional 2030'!AD$21),0)</f>
        <v>23</v>
      </c>
      <c r="AE22" s="5">
        <f>ROUND('Vendas de Veículos'!AE23*(1-'Frota Nacional 2030'!AE$21),0)</f>
        <v>10</v>
      </c>
      <c r="AF22" s="5">
        <f>ROUND('Vendas de Veículos'!AF23*(1-'Frota Nacional 2030'!AF$21),0)</f>
        <v>3</v>
      </c>
      <c r="AG22" s="5">
        <f>ROUND('Vendas de Veículos'!AG23*(1-'Frota Nacional 2030'!AG$21),0)</f>
        <v>15</v>
      </c>
      <c r="AH22" s="5">
        <f>ROUND('Vendas de Veículos'!AH23*(1-'Frota Nacional 2030'!AH$21),0)</f>
        <v>8</v>
      </c>
      <c r="AI22" s="5">
        <f>ROUND('Vendas de Veículos'!AI23*(1-'Frota Nacional 2030'!AI$21),0)</f>
        <v>3</v>
      </c>
      <c r="AJ22" s="5">
        <f>ROUND('Vendas de Veículos'!AJ23*(1-'Frota Nacional 2030'!AJ$21),0)</f>
        <v>11</v>
      </c>
      <c r="AK22" s="5">
        <f>ROUND('Vendas de Veículos'!AK23*(1-'Frota Nacional 2030'!AK$21),0)</f>
        <v>24</v>
      </c>
      <c r="AL22" s="5">
        <f>ROUND('Vendas de Veículos'!AL23*(1-'Frota Nacional 2030'!AL$21),0)</f>
        <v>27</v>
      </c>
      <c r="AM22" s="5">
        <f>ROUND('Vendas de Veículos'!AM23*(1-'Frota Nacional 2030'!AM$21),0)</f>
        <v>14</v>
      </c>
      <c r="AN22" s="5">
        <f>ROUND('Vendas de Veículos'!AN23*(1-'Frota Nacional 2030'!AN$21),0)</f>
        <v>17</v>
      </c>
      <c r="AO22" s="5">
        <f>ROUND('Vendas de Veículos'!AO23*(1-'Frota Nacional 2030'!AO$21),0)</f>
        <v>6</v>
      </c>
      <c r="AP22" s="5">
        <f>ROUND('Vendas de Veículos'!AP23*(1-'Frota Nacional 2030'!AP$21),0)</f>
        <v>2</v>
      </c>
      <c r="AQ22" s="5">
        <f>ROUND('Vendas de Veículos'!AQ23*(1-'Frota Nacional 2030'!AQ$21),0)</f>
        <v>0</v>
      </c>
      <c r="AR22" s="5">
        <f>ROUND('Vendas de Veículos'!AR23*(1-'Frota Nacional 2030'!AR$21),0)</f>
        <v>0</v>
      </c>
      <c r="AS22" s="5">
        <f>ROUND('Vendas de Veículos'!AS23*(1-'Frota Nacional 2030'!AS$21),0)</f>
        <v>0</v>
      </c>
      <c r="AT22" s="5">
        <f>ROUND('Vendas de Veículos'!AT23*(1-'Frota Nacional 2030'!AT$21),0)</f>
        <v>0</v>
      </c>
      <c r="AU22" s="5">
        <f>ROUND('Vendas de Veículos'!AU23*(1-'Frota Nacional 2030'!AU$21),0)</f>
        <v>49</v>
      </c>
      <c r="AV22" s="5">
        <f>ROUND('Vendas de Veículos'!AV23*(1-'Frota Nacional 2030'!AV$21),0)</f>
        <v>0</v>
      </c>
      <c r="AW22" s="5">
        <f>ROUND('Vendas de Veículos'!AW23*(1-'Frota Nacional 2030'!AW$21),0)</f>
        <v>0</v>
      </c>
      <c r="AX22" s="5">
        <f>ROUND('Vendas de Veículos'!AX23*(1-'Frota Nacional 2030'!AX$21),0)</f>
        <v>0</v>
      </c>
      <c r="AY22" s="5">
        <f>ROUND('Vendas de Veículos'!AY23*(1-'Frota Nacional 2030'!AY$21),0)</f>
        <v>0</v>
      </c>
      <c r="AZ22" s="5">
        <f>ROUND('Vendas de Veículos'!AZ23*(1-'Frota Nacional 2030'!AZ$21),0)</f>
        <v>0</v>
      </c>
      <c r="BA22" s="5">
        <f>ROUND('Vendas de Veículos'!BA23*(1-'Frota Nacional 2030'!BA$21),0)</f>
        <v>0</v>
      </c>
      <c r="BB22" s="5">
        <f>ROUND('Vendas de Veículos'!BB23*(1-'Frota Nacional 2030'!BB$21),0)</f>
        <v>0</v>
      </c>
      <c r="BC22" s="5">
        <f>ROUND('Vendas de Veículos'!BC23*(1-'Frota Nacional 2030'!BC$21),0)</f>
        <v>0</v>
      </c>
      <c r="BD22" s="5">
        <f>ROUND('Vendas de Veículos'!BD23*(1-'Frota Nacional 2030'!BD$21),0)</f>
        <v>0</v>
      </c>
      <c r="BE22" s="5">
        <f>ROUND('Vendas de Veículos'!BE23*(1-'Frota Nacional 2030'!BE$21),0)</f>
        <v>0</v>
      </c>
      <c r="BF22" s="5">
        <f>ROUND('Vendas de Veículos'!BF23*(1-'Frota Nacional 2030'!BF$21),0)</f>
        <v>0</v>
      </c>
      <c r="BG22" s="5">
        <f>ROUND('Vendas de Veículos'!BG23*(1-'Frota Nacional 2030'!BG$21),0)</f>
        <v>0</v>
      </c>
      <c r="BH22" s="5">
        <f>ROUND('Vendas de Veículos'!BH23*(1-'Frota Nacional 2030'!BH$21),0)</f>
        <v>0</v>
      </c>
      <c r="BI22" s="5">
        <f>ROUND('Vendas de Veículos'!BI23*(1-'Frota Nacional 2030'!BI$21),0)</f>
        <v>0</v>
      </c>
      <c r="BJ22" s="5">
        <f>ROUND('Vendas de Veículos'!BJ23*(1-'Frota Nacional 2030'!BJ$21),0)</f>
        <v>0</v>
      </c>
      <c r="BK22" s="5">
        <f>ROUND('Vendas de Veículos'!BK23*(1-'Frota Nacional 2030'!BK$21),0)</f>
        <v>0</v>
      </c>
      <c r="BL22" s="5">
        <f>ROUND('Vendas de Veículos'!BL23*(1-'Frota Nacional 2030'!BL$21),0)</f>
        <v>2</v>
      </c>
      <c r="BM22" s="5">
        <f>ROUND('Vendas de Veículos'!BM23*(1-'Frota Nacional 2030'!BM$21),0)</f>
        <v>11</v>
      </c>
      <c r="BN22" s="5">
        <f>ROUND('Vendas de Veículos'!BN23*(1-'Frota Nacional 2030'!BN$21),0)</f>
        <v>16</v>
      </c>
      <c r="BO22" s="5">
        <f>ROUND('Vendas de Veículos'!BO23*(1-'Frota Nacional 2030'!BO$21),0)</f>
        <v>8</v>
      </c>
      <c r="BP22" s="5">
        <f>ROUND('Vendas de Veículos'!BP23*(1-'Frota Nacional 2030'!BP$21),0)</f>
        <v>9</v>
      </c>
      <c r="BQ22" s="5">
        <f>ROUND('Vendas de Veículos'!BQ23*(1-'Frota Nacional 2030'!BQ$21),0)</f>
        <v>33</v>
      </c>
      <c r="BR22" s="5">
        <f>ROUND('Vendas de Veículos'!BR23*(1-'Frota Nacional 2030'!BR$21),0)</f>
        <v>10</v>
      </c>
      <c r="BS22" s="5">
        <f>ROUND('Vendas de Veículos'!BS23*(1-'Frota Nacional 2030'!BS$21),0)</f>
        <v>11</v>
      </c>
      <c r="BT22" s="5">
        <f>ROUND('Vendas de Veículos'!BT23*(1-'Frota Nacional 2030'!BT$21),0)</f>
        <v>12</v>
      </c>
      <c r="BU22" s="5">
        <f>ROUND('Vendas de Veículos'!BU23*(1-'Frota Nacional 2030'!BU$21),0)</f>
        <v>14</v>
      </c>
      <c r="BV22" s="5">
        <f>ROUND('Vendas de Veículos'!BV23*(1-'Frota Nacional 2030'!BV$21),0)</f>
        <v>15</v>
      </c>
      <c r="BW22" s="5">
        <f>ROUND('Vendas de Veículos'!BW23*(1-'Frota Nacional 2030'!BW$21),0)</f>
        <v>16</v>
      </c>
      <c r="BX22" s="5">
        <f>ROUND('Vendas de Veículos'!BX23*(1-'Frota Nacional 2030'!BX$21),0)</f>
        <v>16</v>
      </c>
      <c r="BY22" s="5">
        <f>ROUND('Vendas de Veículos'!BY23*(1-'Frota Nacional 2030'!BY$21),0)</f>
        <v>15</v>
      </c>
    </row>
    <row r="23" spans="2:77" x14ac:dyDescent="0.35">
      <c r="B23" s="14" t="s">
        <v>20</v>
      </c>
      <c r="C23" s="14" t="s">
        <v>12</v>
      </c>
      <c r="D23" s="5">
        <f>ROUND('Vendas de Veículos'!D24*(1-'Frota Nacional 2030'!D$21),0)</f>
        <v>0</v>
      </c>
      <c r="E23" s="5">
        <f>ROUND('Vendas de Veículos'!E24*(1-'Frota Nacional 2030'!E$21),0)</f>
        <v>0</v>
      </c>
      <c r="F23" s="5">
        <f>ROUND('Vendas de Veículos'!F24*(1-'Frota Nacional 2030'!F$21),0)</f>
        <v>0</v>
      </c>
      <c r="G23" s="5">
        <f>ROUND('Vendas de Veículos'!G24*(1-'Frota Nacional 2030'!G$21),0)</f>
        <v>0</v>
      </c>
      <c r="H23" s="5">
        <f>ROUND('Vendas de Veículos'!H24*(1-'Frota Nacional 2030'!H$21),0)</f>
        <v>0</v>
      </c>
      <c r="I23" s="5">
        <f>ROUND('Vendas de Veículos'!I24*(1-'Frota Nacional 2030'!I$21),0)</f>
        <v>0</v>
      </c>
      <c r="J23" s="5">
        <f>ROUND('Vendas de Veículos'!J24*(1-'Frota Nacional 2030'!J$21),0)</f>
        <v>0</v>
      </c>
      <c r="K23" s="5">
        <f>ROUND('Vendas de Veículos'!K24*(1-'Frota Nacional 2030'!K$21),0)</f>
        <v>0</v>
      </c>
      <c r="L23" s="5">
        <f>ROUND('Vendas de Veículos'!L24*(1-'Frota Nacional 2030'!L$21),0)</f>
        <v>0</v>
      </c>
      <c r="M23" s="5">
        <f>ROUND('Vendas de Veículos'!M24*(1-'Frota Nacional 2030'!M$21),0)</f>
        <v>0</v>
      </c>
      <c r="N23" s="5">
        <f>ROUND('Vendas de Veículos'!N24*(1-'Frota Nacional 2030'!N$21),0)</f>
        <v>0</v>
      </c>
      <c r="O23" s="5">
        <f>ROUND('Vendas de Veículos'!O24*(1-'Frota Nacional 2030'!O$21),0)</f>
        <v>0</v>
      </c>
      <c r="P23" s="5">
        <f>ROUND('Vendas de Veículos'!P24*(1-'Frota Nacional 2030'!P$21),0)</f>
        <v>0</v>
      </c>
      <c r="Q23" s="5">
        <f>ROUND('Vendas de Veículos'!Q24*(1-'Frota Nacional 2030'!Q$21),0)</f>
        <v>0</v>
      </c>
      <c r="R23" s="5">
        <f>ROUND('Vendas de Veículos'!R24*(1-'Frota Nacional 2030'!R$21),0)</f>
        <v>0</v>
      </c>
      <c r="S23" s="5">
        <f>ROUND('Vendas de Veículos'!S24*(1-'Frota Nacional 2030'!S$21),0)</f>
        <v>0</v>
      </c>
      <c r="T23" s="5">
        <f>ROUND('Vendas de Veículos'!T24*(1-'Frota Nacional 2030'!T$21),0)</f>
        <v>0</v>
      </c>
      <c r="U23" s="5">
        <f>ROUND('Vendas de Veículos'!U24*(1-'Frota Nacional 2030'!U$21),0)</f>
        <v>0</v>
      </c>
      <c r="V23" s="5">
        <f>ROUND('Vendas de Veículos'!V24*(1-'Frota Nacional 2030'!V$21),0)</f>
        <v>0</v>
      </c>
      <c r="W23" s="5">
        <f>ROUND('Vendas de Veículos'!W24*(1-'Frota Nacional 2030'!W$21),0)</f>
        <v>0</v>
      </c>
      <c r="X23" s="5">
        <f>ROUND('Vendas de Veículos'!X24*(1-'Frota Nacional 2030'!X$21),0)</f>
        <v>0</v>
      </c>
      <c r="Y23" s="5">
        <f>ROUND('Vendas de Veículos'!Y24*(1-'Frota Nacional 2030'!Y$21),0)</f>
        <v>0</v>
      </c>
      <c r="Z23" s="5">
        <f>ROUND('Vendas de Veículos'!Z24*(1-'Frota Nacional 2030'!Z$21),0)</f>
        <v>0</v>
      </c>
      <c r="AA23" s="5">
        <f>ROUND('Vendas de Veículos'!AA24*(1-'Frota Nacional 2030'!AA$21),0)</f>
        <v>0</v>
      </c>
      <c r="AB23" s="5">
        <f>ROUND('Vendas de Veículos'!AB24*(1-'Frota Nacional 2030'!AB$21),0)</f>
        <v>100</v>
      </c>
      <c r="AC23" s="5">
        <f>ROUND('Vendas de Veículos'!AC24*(1-'Frota Nacional 2030'!AC$21),0)</f>
        <v>95</v>
      </c>
      <c r="AD23" s="5">
        <f>ROUND('Vendas de Veículos'!AD24*(1-'Frota Nacional 2030'!AD$21),0)</f>
        <v>229</v>
      </c>
      <c r="AE23" s="5">
        <f>ROUND('Vendas de Veículos'!AE24*(1-'Frota Nacional 2030'!AE$21),0)</f>
        <v>319</v>
      </c>
      <c r="AF23" s="5">
        <f>ROUND('Vendas de Veículos'!AF24*(1-'Frota Nacional 2030'!AF$21),0)</f>
        <v>251</v>
      </c>
      <c r="AG23" s="5">
        <f>ROUND('Vendas de Veículos'!AG24*(1-'Frota Nacional 2030'!AG$21),0)</f>
        <v>218</v>
      </c>
      <c r="AH23" s="5">
        <f>ROUND('Vendas de Veículos'!AH24*(1-'Frota Nacional 2030'!AH$21),0)</f>
        <v>84</v>
      </c>
      <c r="AI23" s="5">
        <f>ROUND('Vendas de Veículos'!AI24*(1-'Frota Nacional 2030'!AI$21),0)</f>
        <v>22</v>
      </c>
      <c r="AJ23" s="5">
        <f>ROUND('Vendas de Veículos'!AJ24*(1-'Frota Nacional 2030'!AJ$21),0)</f>
        <v>9</v>
      </c>
      <c r="AK23" s="5">
        <f>ROUND('Vendas de Veículos'!AK24*(1-'Frota Nacional 2030'!AK$21),0)</f>
        <v>1</v>
      </c>
      <c r="AL23" s="5">
        <f>ROUND('Vendas de Veículos'!AL24*(1-'Frota Nacional 2030'!AL$21),0)</f>
        <v>1</v>
      </c>
      <c r="AM23" s="5">
        <f>ROUND('Vendas de Veículos'!AM24*(1-'Frota Nacional 2030'!AM$21),0)</f>
        <v>2</v>
      </c>
      <c r="AN23" s="5">
        <f>ROUND('Vendas de Veículos'!AN24*(1-'Frota Nacional 2030'!AN$21),0)</f>
        <v>0</v>
      </c>
      <c r="AO23" s="5">
        <f>ROUND('Vendas de Veículos'!AO24*(1-'Frota Nacional 2030'!AO$21),0)</f>
        <v>0</v>
      </c>
      <c r="AP23" s="5">
        <f>ROUND('Vendas de Veículos'!AP24*(1-'Frota Nacional 2030'!AP$21),0)</f>
        <v>0</v>
      </c>
      <c r="AQ23" s="5">
        <f>ROUND('Vendas de Veículos'!AQ24*(1-'Frota Nacional 2030'!AQ$21),0)</f>
        <v>0</v>
      </c>
      <c r="AR23" s="5">
        <f>ROUND('Vendas de Veículos'!AR24*(1-'Frota Nacional 2030'!AR$21),0)</f>
        <v>0</v>
      </c>
      <c r="AS23" s="5">
        <f>ROUND('Vendas de Veículos'!AS24*(1-'Frota Nacional 2030'!AS$21),0)</f>
        <v>0</v>
      </c>
      <c r="AT23" s="5">
        <f>ROUND('Vendas de Veículos'!AT24*(1-'Frota Nacional 2030'!AT$21),0)</f>
        <v>0</v>
      </c>
      <c r="AU23" s="5">
        <f>ROUND('Vendas de Veículos'!AU24*(1-'Frota Nacional 2030'!AU$21),0)</f>
        <v>0</v>
      </c>
      <c r="AV23" s="5">
        <f>ROUND('Vendas de Veículos'!AV24*(1-'Frota Nacional 2030'!AV$21),0)</f>
        <v>0</v>
      </c>
      <c r="AW23" s="5">
        <f>ROUND('Vendas de Veículos'!AW24*(1-'Frota Nacional 2030'!AW$21),0)</f>
        <v>0</v>
      </c>
      <c r="AX23" s="5">
        <f>ROUND('Vendas de Veículos'!AX24*(1-'Frota Nacional 2030'!AX$21),0)</f>
        <v>0</v>
      </c>
      <c r="AY23" s="5">
        <f>ROUND('Vendas de Veículos'!AY24*(1-'Frota Nacional 2030'!AY$21),0)</f>
        <v>0</v>
      </c>
      <c r="AZ23" s="5">
        <f>ROUND('Vendas de Veículos'!AZ24*(1-'Frota Nacional 2030'!AZ$21),0)</f>
        <v>0</v>
      </c>
      <c r="BA23" s="5">
        <f>ROUND('Vendas de Veículos'!BA24*(1-'Frota Nacional 2030'!BA$21),0)</f>
        <v>0</v>
      </c>
      <c r="BB23" s="5">
        <f>ROUND('Vendas de Veículos'!BB24*(1-'Frota Nacional 2030'!BB$21),0)</f>
        <v>0</v>
      </c>
      <c r="BC23" s="5">
        <f>ROUND('Vendas de Veículos'!BC24*(1-'Frota Nacional 2030'!BC$21),0)</f>
        <v>0</v>
      </c>
      <c r="BD23" s="5">
        <f>ROUND('Vendas de Veículos'!BD24*(1-'Frota Nacional 2030'!BD$21),0)</f>
        <v>0</v>
      </c>
      <c r="BE23" s="5">
        <f>ROUND('Vendas de Veículos'!BE24*(1-'Frota Nacional 2030'!BE$21),0)</f>
        <v>0</v>
      </c>
      <c r="BF23" s="5">
        <f>ROUND('Vendas de Veículos'!BF24*(1-'Frota Nacional 2030'!BF$21),0)</f>
        <v>0</v>
      </c>
      <c r="BG23" s="5">
        <f>ROUND('Vendas de Veículos'!BG24*(1-'Frota Nacional 2030'!BG$21),0)</f>
        <v>0</v>
      </c>
      <c r="BH23" s="5">
        <f>ROUND('Vendas de Veículos'!BH24*(1-'Frota Nacional 2030'!BH$21),0)</f>
        <v>0</v>
      </c>
      <c r="BI23" s="5">
        <f>ROUND('Vendas de Veículos'!BI24*(1-'Frota Nacional 2030'!BI$21),0)</f>
        <v>0</v>
      </c>
      <c r="BJ23" s="5">
        <f>ROUND('Vendas de Veículos'!BJ24*(1-'Frota Nacional 2030'!BJ$21),0)</f>
        <v>0</v>
      </c>
      <c r="BK23" s="5">
        <f>ROUND('Vendas de Veículos'!BK24*(1-'Frota Nacional 2030'!BK$21),0)</f>
        <v>0</v>
      </c>
      <c r="BL23" s="5">
        <f>ROUND('Vendas de Veículos'!BL24*(1-'Frota Nacional 2030'!BL$21),0)</f>
        <v>0</v>
      </c>
      <c r="BM23" s="5">
        <f>ROUND('Vendas de Veículos'!BM24*(1-'Frota Nacional 2030'!BM$21),0)</f>
        <v>0</v>
      </c>
      <c r="BN23" s="5">
        <f>ROUND('Vendas de Veículos'!BN24*(1-'Frota Nacional 2030'!BN$21),0)</f>
        <v>2</v>
      </c>
      <c r="BO23" s="5">
        <f>ROUND('Vendas de Veículos'!BO24*(1-'Frota Nacional 2030'!BO$21),0)</f>
        <v>0</v>
      </c>
      <c r="BP23" s="5">
        <f>ROUND('Vendas de Veículos'!BP24*(1-'Frota Nacional 2030'!BP$21),0)</f>
        <v>0</v>
      </c>
      <c r="BQ23" s="5">
        <f>ROUND('Vendas de Veículos'!BQ24*(1-'Frota Nacional 2030'!BQ$21),0)</f>
        <v>1</v>
      </c>
      <c r="BR23" s="5">
        <f>ROUND('Vendas de Veículos'!BR24*(1-'Frota Nacional 2030'!BR$21),0)</f>
        <v>0</v>
      </c>
      <c r="BS23" s="5">
        <f>ROUND('Vendas de Veículos'!BS24*(1-'Frota Nacional 2030'!BS$21),0)</f>
        <v>0</v>
      </c>
      <c r="BT23" s="5">
        <f>ROUND('Vendas de Veículos'!BT24*(1-'Frota Nacional 2030'!BT$21),0)</f>
        <v>0</v>
      </c>
      <c r="BU23" s="5">
        <f>ROUND('Vendas de Veículos'!BU24*(1-'Frota Nacional 2030'!BU$21),0)</f>
        <v>0</v>
      </c>
      <c r="BV23" s="5">
        <f>ROUND('Vendas de Veículos'!BV24*(1-'Frota Nacional 2030'!BV$21),0)</f>
        <v>1</v>
      </c>
      <c r="BW23" s="5">
        <f>ROUND('Vendas de Veículos'!BW24*(1-'Frota Nacional 2030'!BW$21),0)</f>
        <v>1</v>
      </c>
      <c r="BX23" s="5">
        <f>ROUND('Vendas de Veículos'!BX24*(1-'Frota Nacional 2030'!BX$21),0)</f>
        <v>1</v>
      </c>
      <c r="BY23" s="5">
        <f>ROUND('Vendas de Veículos'!BY24*(1-'Frota Nacional 2030'!BY$21),0)</f>
        <v>0</v>
      </c>
    </row>
    <row r="24" spans="2:77" x14ac:dyDescent="0.35">
      <c r="B24" s="14" t="s">
        <v>20</v>
      </c>
      <c r="C24" s="14" t="s">
        <v>14</v>
      </c>
      <c r="D24" s="5">
        <f>ROUND('Vendas de Veículos'!D25*(1-'Frota Nacional 2030'!D$21),0)</f>
        <v>0</v>
      </c>
      <c r="E24" s="5">
        <f>ROUND('Vendas de Veículos'!E25*(1-'Frota Nacional 2030'!E$21),0)</f>
        <v>0</v>
      </c>
      <c r="F24" s="5">
        <f>ROUND('Vendas de Veículos'!F25*(1-'Frota Nacional 2030'!F$21),0)</f>
        <v>0</v>
      </c>
      <c r="G24" s="5">
        <f>ROUND('Vendas de Veículos'!G25*(1-'Frota Nacional 2030'!G$21),0)</f>
        <v>0</v>
      </c>
      <c r="H24" s="5">
        <f>ROUND('Vendas de Veículos'!H25*(1-'Frota Nacional 2030'!H$21),0)</f>
        <v>0</v>
      </c>
      <c r="I24" s="5">
        <f>ROUND('Vendas de Veículos'!I25*(1-'Frota Nacional 2030'!I$21),0)</f>
        <v>0</v>
      </c>
      <c r="J24" s="5">
        <f>ROUND('Vendas de Veículos'!J25*(1-'Frota Nacional 2030'!J$21),0)</f>
        <v>0</v>
      </c>
      <c r="K24" s="5">
        <f>ROUND('Vendas de Veículos'!K25*(1-'Frota Nacional 2030'!K$21),0)</f>
        <v>0</v>
      </c>
      <c r="L24" s="5">
        <f>ROUND('Vendas de Veículos'!L25*(1-'Frota Nacional 2030'!L$21),0)</f>
        <v>0</v>
      </c>
      <c r="M24" s="5">
        <f>ROUND('Vendas de Veículos'!M25*(1-'Frota Nacional 2030'!M$21),0)</f>
        <v>0</v>
      </c>
      <c r="N24" s="5">
        <f>ROUND('Vendas de Veículos'!N25*(1-'Frota Nacional 2030'!N$21),0)</f>
        <v>0</v>
      </c>
      <c r="O24" s="5">
        <f>ROUND('Vendas de Veículos'!O25*(1-'Frota Nacional 2030'!O$21),0)</f>
        <v>0</v>
      </c>
      <c r="P24" s="5">
        <f>ROUND('Vendas de Veículos'!P25*(1-'Frota Nacional 2030'!P$21),0)</f>
        <v>0</v>
      </c>
      <c r="Q24" s="5">
        <f>ROUND('Vendas de Veículos'!Q25*(1-'Frota Nacional 2030'!Q$21),0)</f>
        <v>0</v>
      </c>
      <c r="R24" s="5">
        <f>ROUND('Vendas de Veículos'!R25*(1-'Frota Nacional 2030'!R$21),0)</f>
        <v>0</v>
      </c>
      <c r="S24" s="5">
        <f>ROUND('Vendas de Veículos'!S25*(1-'Frota Nacional 2030'!S$21),0)</f>
        <v>0</v>
      </c>
      <c r="T24" s="5">
        <f>ROUND('Vendas de Veículos'!T25*(1-'Frota Nacional 2030'!T$21),0)</f>
        <v>0</v>
      </c>
      <c r="U24" s="5">
        <f>ROUND('Vendas de Veículos'!U25*(1-'Frota Nacional 2030'!U$21),0)</f>
        <v>0</v>
      </c>
      <c r="V24" s="5">
        <f>ROUND('Vendas de Veículos'!V25*(1-'Frota Nacional 2030'!V$21),0)</f>
        <v>0</v>
      </c>
      <c r="W24" s="5">
        <f>ROUND('Vendas de Veículos'!W25*(1-'Frota Nacional 2030'!W$21),0)</f>
        <v>0</v>
      </c>
      <c r="X24" s="5">
        <f>ROUND('Vendas de Veículos'!X25*(1-'Frota Nacional 2030'!X$21),0)</f>
        <v>0</v>
      </c>
      <c r="Y24" s="5">
        <f>ROUND('Vendas de Veículos'!Y25*(1-'Frota Nacional 2030'!Y$21),0)</f>
        <v>0</v>
      </c>
      <c r="Z24" s="5">
        <f>ROUND('Vendas de Veículos'!Z25*(1-'Frota Nacional 2030'!Z$21),0)</f>
        <v>0</v>
      </c>
      <c r="AA24" s="5">
        <f>ROUND('Vendas de Veículos'!AA25*(1-'Frota Nacional 2030'!AA$21),0)</f>
        <v>0</v>
      </c>
      <c r="AB24" s="5">
        <f>ROUND('Vendas de Veículos'!AB25*(1-'Frota Nacional 2030'!AB$21),0)</f>
        <v>0</v>
      </c>
      <c r="AC24" s="5">
        <f>ROUND('Vendas de Veículos'!AC25*(1-'Frota Nacional 2030'!AC$21),0)</f>
        <v>0</v>
      </c>
      <c r="AD24" s="5">
        <f>ROUND('Vendas de Veículos'!AD25*(1-'Frota Nacional 2030'!AD$21),0)</f>
        <v>0</v>
      </c>
      <c r="AE24" s="5">
        <f>ROUND('Vendas de Veículos'!AE25*(1-'Frota Nacional 2030'!AE$21),0)</f>
        <v>0</v>
      </c>
      <c r="AF24" s="5">
        <f>ROUND('Vendas de Veículos'!AF25*(1-'Frota Nacional 2030'!AF$21),0)</f>
        <v>0</v>
      </c>
      <c r="AG24" s="5">
        <f>ROUND('Vendas de Veículos'!AG25*(1-'Frota Nacional 2030'!AG$21),0)</f>
        <v>0</v>
      </c>
      <c r="AH24" s="5">
        <f>ROUND('Vendas de Veículos'!AH25*(1-'Frota Nacional 2030'!AH$21),0)</f>
        <v>0</v>
      </c>
      <c r="AI24" s="5">
        <f>ROUND('Vendas de Veículos'!AI25*(1-'Frota Nacional 2030'!AI$21),0)</f>
        <v>0</v>
      </c>
      <c r="AJ24" s="5">
        <f>ROUND('Vendas de Veículos'!AJ25*(1-'Frota Nacional 2030'!AJ$21),0)</f>
        <v>0</v>
      </c>
      <c r="AK24" s="5">
        <f>ROUND('Vendas de Veículos'!AK25*(1-'Frota Nacional 2030'!AK$21),0)</f>
        <v>0</v>
      </c>
      <c r="AL24" s="5">
        <f>ROUND('Vendas de Veículos'!AL25*(1-'Frota Nacional 2030'!AL$21),0)</f>
        <v>0</v>
      </c>
      <c r="AM24" s="5">
        <f>ROUND('Vendas de Veículos'!AM25*(1-'Frota Nacional 2030'!AM$21),0)</f>
        <v>0</v>
      </c>
      <c r="AN24" s="5">
        <f>ROUND('Vendas de Veículos'!AN25*(1-'Frota Nacional 2030'!AN$21),0)</f>
        <v>0</v>
      </c>
      <c r="AO24" s="5">
        <f>ROUND('Vendas de Veículos'!AO25*(1-'Frota Nacional 2030'!AO$21),0)</f>
        <v>0</v>
      </c>
      <c r="AP24" s="5">
        <f>ROUND('Vendas de Veículos'!AP25*(1-'Frota Nacional 2030'!AP$21),0)</f>
        <v>0</v>
      </c>
      <c r="AQ24" s="5">
        <f>ROUND('Vendas de Veículos'!AQ25*(1-'Frota Nacional 2030'!AQ$21),0)</f>
        <v>0</v>
      </c>
      <c r="AR24" s="5">
        <f>ROUND('Vendas de Veículos'!AR25*(1-'Frota Nacional 2030'!AR$21),0)</f>
        <v>0</v>
      </c>
      <c r="AS24" s="5">
        <f>ROUND('Vendas de Veículos'!AS25*(1-'Frota Nacional 2030'!AS$21),0)</f>
        <v>0</v>
      </c>
      <c r="AT24" s="5">
        <f>ROUND('Vendas de Veículos'!AT25*(1-'Frota Nacional 2030'!AT$21),0)</f>
        <v>0</v>
      </c>
      <c r="AU24" s="5">
        <f>ROUND('Vendas de Veículos'!AU25*(1-'Frota Nacional 2030'!AU$21),0)</f>
        <v>0</v>
      </c>
      <c r="AV24" s="5">
        <f>ROUND('Vendas de Veículos'!AV25*(1-'Frota Nacional 2030'!AV$21),0)</f>
        <v>0</v>
      </c>
      <c r="AW24" s="5">
        <f>ROUND('Vendas de Veículos'!AW25*(1-'Frota Nacional 2030'!AW$21),0)</f>
        <v>0</v>
      </c>
      <c r="AX24" s="5">
        <f>ROUND('Vendas de Veículos'!AX25*(1-'Frota Nacional 2030'!AX$21),0)</f>
        <v>0</v>
      </c>
      <c r="AY24" s="5">
        <f>ROUND('Vendas de Veículos'!AY25*(1-'Frota Nacional 2030'!AY$21),0)</f>
        <v>0</v>
      </c>
      <c r="AZ24" s="5">
        <f>ROUND('Vendas de Veículos'!AZ25*(1-'Frota Nacional 2030'!AZ$21),0)</f>
        <v>0</v>
      </c>
      <c r="BA24" s="5">
        <f>ROUND('Vendas de Veículos'!BA25*(1-'Frota Nacional 2030'!BA$21),0)</f>
        <v>0</v>
      </c>
      <c r="BB24" s="5">
        <f>ROUND('Vendas de Veículos'!BB25*(1-'Frota Nacional 2030'!BB$21),0)</f>
        <v>0</v>
      </c>
      <c r="BC24" s="5">
        <f>ROUND('Vendas de Veículos'!BC25*(1-'Frota Nacional 2030'!BC$21),0)</f>
        <v>0</v>
      </c>
      <c r="BD24" s="5">
        <f>ROUND('Vendas de Veículos'!BD25*(1-'Frota Nacional 2030'!BD$21),0)</f>
        <v>0</v>
      </c>
      <c r="BE24" s="5">
        <f>ROUND('Vendas de Veículos'!BE25*(1-'Frota Nacional 2030'!BE$21),0)</f>
        <v>0</v>
      </c>
      <c r="BF24" s="5">
        <f>ROUND('Vendas de Veículos'!BF25*(1-'Frota Nacional 2030'!BF$21),0)</f>
        <v>0</v>
      </c>
      <c r="BG24" s="5">
        <f>ROUND('Vendas de Veículos'!BG25*(1-'Frota Nacional 2030'!BG$21),0)</f>
        <v>0</v>
      </c>
      <c r="BH24" s="5">
        <f>ROUND('Vendas de Veículos'!BH25*(1-'Frota Nacional 2030'!BH$21),0)</f>
        <v>1</v>
      </c>
      <c r="BI24" s="5">
        <f>ROUND('Vendas de Veículos'!BI25*(1-'Frota Nacional 2030'!BI$21),0)</f>
        <v>0</v>
      </c>
      <c r="BJ24" s="5">
        <f>ROUND('Vendas de Veículos'!BJ25*(1-'Frota Nacional 2030'!BJ$21),0)</f>
        <v>0</v>
      </c>
      <c r="BK24" s="5">
        <f>ROUND('Vendas de Veículos'!BK25*(1-'Frota Nacional 2030'!BK$21),0)</f>
        <v>1</v>
      </c>
      <c r="BL24" s="5">
        <f>ROUND('Vendas de Veículos'!BL25*(1-'Frota Nacional 2030'!BL$21),0)</f>
        <v>0</v>
      </c>
      <c r="BM24" s="5">
        <f>ROUND('Vendas de Veículos'!BM25*(1-'Frota Nacional 2030'!BM$21),0)</f>
        <v>3</v>
      </c>
      <c r="BN24" s="5">
        <f>ROUND('Vendas de Veículos'!BN25*(1-'Frota Nacional 2030'!BN$21),0)</f>
        <v>28</v>
      </c>
      <c r="BO24" s="5">
        <f>ROUND('Vendas de Veículos'!BO25*(1-'Frota Nacional 2030'!BO$21),0)</f>
        <v>22</v>
      </c>
      <c r="BP24" s="5">
        <f>ROUND('Vendas de Veículos'!BP25*(1-'Frota Nacional 2030'!BP$21),0)</f>
        <v>285</v>
      </c>
      <c r="BQ24" s="5">
        <f>ROUND('Vendas de Veículos'!BQ25*(1-'Frota Nacional 2030'!BQ$21),0)</f>
        <v>701</v>
      </c>
      <c r="BR24" s="5">
        <f>ROUND('Vendas de Veículos'!BR25*(1-'Frota Nacional 2030'!BR$21),0)</f>
        <v>680</v>
      </c>
      <c r="BS24" s="5">
        <f>ROUND('Vendas de Veículos'!BS25*(1-'Frota Nacional 2030'!BS$21),0)</f>
        <v>962</v>
      </c>
      <c r="BT24" s="5">
        <f>ROUND('Vendas de Veículos'!BT25*(1-'Frota Nacional 2030'!BT$21),0)</f>
        <v>1249</v>
      </c>
      <c r="BU24" s="5">
        <f>ROUND('Vendas de Veículos'!BU25*(1-'Frota Nacional 2030'!BU$21),0)</f>
        <v>1540</v>
      </c>
      <c r="BV24" s="5">
        <f>ROUND('Vendas de Veículos'!BV25*(1-'Frota Nacional 2030'!BV$21),0)</f>
        <v>1976</v>
      </c>
      <c r="BW24" s="5">
        <f>ROUND('Vendas de Veículos'!BW25*(1-'Frota Nacional 2030'!BW$21),0)</f>
        <v>2422</v>
      </c>
      <c r="BX24" s="5">
        <f>ROUND('Vendas de Veículos'!BX25*(1-'Frota Nacional 2030'!BX$21),0)</f>
        <v>2872</v>
      </c>
      <c r="BY24" s="5">
        <f>ROUND('Vendas de Veículos'!BY25*(1-'Frota Nacional 2030'!BY$21),0)</f>
        <v>3476</v>
      </c>
    </row>
    <row r="25" spans="2:77" x14ac:dyDescent="0.35">
      <c r="B25" s="14" t="s">
        <v>20</v>
      </c>
      <c r="C25" s="14" t="s">
        <v>21</v>
      </c>
      <c r="D25" s="5">
        <f>ROUND('Vendas de Veículos'!D26*(1-'Frota Nacional 2030'!D$21),0)</f>
        <v>0</v>
      </c>
      <c r="E25" s="5">
        <f>ROUND('Vendas de Veículos'!E26*(1-'Frota Nacional 2030'!E$21),0)</f>
        <v>0</v>
      </c>
      <c r="F25" s="5">
        <f>ROUND('Vendas de Veículos'!F26*(1-'Frota Nacional 2030'!F$21),0)</f>
        <v>0</v>
      </c>
      <c r="G25" s="5">
        <f>ROUND('Vendas de Veículos'!G26*(1-'Frota Nacional 2030'!G$21),0)</f>
        <v>0</v>
      </c>
      <c r="H25" s="5">
        <f>ROUND('Vendas de Veículos'!H26*(1-'Frota Nacional 2030'!H$21),0)</f>
        <v>0</v>
      </c>
      <c r="I25" s="5">
        <f>ROUND('Vendas de Veículos'!I26*(1-'Frota Nacional 2030'!I$21),0)</f>
        <v>0</v>
      </c>
      <c r="J25" s="5">
        <f>ROUND('Vendas de Veículos'!J26*(1-'Frota Nacional 2030'!J$21),0)</f>
        <v>0</v>
      </c>
      <c r="K25" s="5">
        <f>ROUND('Vendas de Veículos'!K26*(1-'Frota Nacional 2030'!K$21),0)</f>
        <v>0</v>
      </c>
      <c r="L25" s="5">
        <f>ROUND('Vendas de Veículos'!L26*(1-'Frota Nacional 2030'!L$21),0)</f>
        <v>0</v>
      </c>
      <c r="M25" s="5">
        <f>ROUND('Vendas de Veículos'!M26*(1-'Frota Nacional 2030'!M$21),0)</f>
        <v>0</v>
      </c>
      <c r="N25" s="5">
        <f>ROUND('Vendas de Veículos'!N26*(1-'Frota Nacional 2030'!N$21),0)</f>
        <v>0</v>
      </c>
      <c r="O25" s="5">
        <f>ROUND('Vendas de Veículos'!O26*(1-'Frota Nacional 2030'!O$21),0)</f>
        <v>0</v>
      </c>
      <c r="P25" s="5">
        <f>ROUND('Vendas de Veículos'!P26*(1-'Frota Nacional 2030'!P$21),0)</f>
        <v>0</v>
      </c>
      <c r="Q25" s="5">
        <f>ROUND('Vendas de Veículos'!Q26*(1-'Frota Nacional 2030'!Q$21),0)</f>
        <v>0</v>
      </c>
      <c r="R25" s="5">
        <f>ROUND('Vendas de Veículos'!R26*(1-'Frota Nacional 2030'!R$21),0)</f>
        <v>0</v>
      </c>
      <c r="S25" s="5">
        <f>ROUND('Vendas de Veículos'!S26*(1-'Frota Nacional 2030'!S$21),0)</f>
        <v>0</v>
      </c>
      <c r="T25" s="5">
        <f>ROUND('Vendas de Veículos'!T26*(1-'Frota Nacional 2030'!T$21),0)</f>
        <v>0</v>
      </c>
      <c r="U25" s="5">
        <f>ROUND('Vendas de Veículos'!U26*(1-'Frota Nacional 2030'!U$21),0)</f>
        <v>0</v>
      </c>
      <c r="V25" s="5">
        <f>ROUND('Vendas de Veículos'!V26*(1-'Frota Nacional 2030'!V$21),0)</f>
        <v>0</v>
      </c>
      <c r="W25" s="5">
        <f>ROUND('Vendas de Veículos'!W26*(1-'Frota Nacional 2030'!W$21),0)</f>
        <v>0</v>
      </c>
      <c r="X25" s="5">
        <f>ROUND('Vendas de Veículos'!X26*(1-'Frota Nacional 2030'!X$21),0)</f>
        <v>0</v>
      </c>
      <c r="Y25" s="5">
        <f>ROUND('Vendas de Veículos'!Y26*(1-'Frota Nacional 2030'!Y$21),0)</f>
        <v>0</v>
      </c>
      <c r="Z25" s="5">
        <f>ROUND('Vendas de Veículos'!Z26*(1-'Frota Nacional 2030'!Z$21),0)</f>
        <v>0</v>
      </c>
      <c r="AA25" s="5">
        <f>ROUND('Vendas de Veículos'!AA26*(1-'Frota Nacional 2030'!AA$21),0)</f>
        <v>0</v>
      </c>
      <c r="AB25" s="5">
        <f>ROUND('Vendas de Veículos'!AB26*(1-'Frota Nacional 2030'!AB$21),0)</f>
        <v>0</v>
      </c>
      <c r="AC25" s="5">
        <f>ROUND('Vendas de Veículos'!AC26*(1-'Frota Nacional 2030'!AC$21),0)</f>
        <v>0</v>
      </c>
      <c r="AD25" s="5">
        <f>ROUND('Vendas de Veículos'!AD26*(1-'Frota Nacional 2030'!AD$21),0)</f>
        <v>0</v>
      </c>
      <c r="AE25" s="5">
        <f>ROUND('Vendas de Veículos'!AE26*(1-'Frota Nacional 2030'!AE$21),0)</f>
        <v>0</v>
      </c>
      <c r="AF25" s="5">
        <f>ROUND('Vendas de Veículos'!AF26*(1-'Frota Nacional 2030'!AF$21),0)</f>
        <v>0</v>
      </c>
      <c r="AG25" s="5">
        <f>ROUND('Vendas de Veículos'!AG26*(1-'Frota Nacional 2030'!AG$21),0)</f>
        <v>0</v>
      </c>
      <c r="AH25" s="5">
        <f>ROUND('Vendas de Veículos'!AH26*(1-'Frota Nacional 2030'!AH$21),0)</f>
        <v>0</v>
      </c>
      <c r="AI25" s="5">
        <f>ROUND('Vendas de Veículos'!AI26*(1-'Frota Nacional 2030'!AI$21),0)</f>
        <v>0</v>
      </c>
      <c r="AJ25" s="5">
        <f>ROUND('Vendas de Veículos'!AJ26*(1-'Frota Nacional 2030'!AJ$21),0)</f>
        <v>0</v>
      </c>
      <c r="AK25" s="5">
        <f>ROUND('Vendas de Veículos'!AK26*(1-'Frota Nacional 2030'!AK$21),0)</f>
        <v>0</v>
      </c>
      <c r="AL25" s="5">
        <f>ROUND('Vendas de Veículos'!AL26*(1-'Frota Nacional 2030'!AL$21),0)</f>
        <v>0</v>
      </c>
      <c r="AM25" s="5">
        <f>ROUND('Vendas de Veículos'!AM26*(1-'Frota Nacional 2030'!AM$21),0)</f>
        <v>0</v>
      </c>
      <c r="AN25" s="5">
        <f>ROUND('Vendas de Veículos'!AN26*(1-'Frota Nacional 2030'!AN$21),0)</f>
        <v>0</v>
      </c>
      <c r="AO25" s="5">
        <f>ROUND('Vendas de Veículos'!AO26*(1-'Frota Nacional 2030'!AO$21),0)</f>
        <v>0</v>
      </c>
      <c r="AP25" s="5">
        <f>ROUND('Vendas de Veículos'!AP26*(1-'Frota Nacional 2030'!AP$21),0)</f>
        <v>0</v>
      </c>
      <c r="AQ25" s="5">
        <f>ROUND('Vendas de Veículos'!AQ26*(1-'Frota Nacional 2030'!AQ$21),0)</f>
        <v>0</v>
      </c>
      <c r="AR25" s="5">
        <f>ROUND('Vendas de Veículos'!AR26*(1-'Frota Nacional 2030'!AR$21),0)</f>
        <v>0</v>
      </c>
      <c r="AS25" s="5">
        <f>ROUND('Vendas de Veículos'!AS26*(1-'Frota Nacional 2030'!AS$21),0)</f>
        <v>0</v>
      </c>
      <c r="AT25" s="5">
        <f>ROUND('Vendas de Veículos'!AT26*(1-'Frota Nacional 2030'!AT$21),0)</f>
        <v>0</v>
      </c>
      <c r="AU25" s="5">
        <f>ROUND('Vendas de Veículos'!AU26*(1-'Frota Nacional 2030'!AU$21),0)</f>
        <v>0</v>
      </c>
      <c r="AV25" s="5">
        <f>ROUND('Vendas de Veículos'!AV26*(1-'Frota Nacional 2030'!AV$21),0)</f>
        <v>0</v>
      </c>
      <c r="AW25" s="5">
        <f>ROUND('Vendas de Veículos'!AW26*(1-'Frota Nacional 2030'!AW$21),0)</f>
        <v>0</v>
      </c>
      <c r="AX25" s="5">
        <f>ROUND('Vendas de Veículos'!AX26*(1-'Frota Nacional 2030'!AX$21),0)</f>
        <v>0</v>
      </c>
      <c r="AY25" s="5">
        <f>ROUND('Vendas de Veículos'!AY26*(1-'Frota Nacional 2030'!AY$21),0)</f>
        <v>0</v>
      </c>
      <c r="AZ25" s="5">
        <f>ROUND('Vendas de Veículos'!AZ26*(1-'Frota Nacional 2030'!AZ$21),0)</f>
        <v>0</v>
      </c>
      <c r="BA25" s="5">
        <f>ROUND('Vendas de Veículos'!BA26*(1-'Frota Nacional 2030'!BA$21),0)</f>
        <v>1</v>
      </c>
      <c r="BB25" s="5">
        <f>ROUND('Vendas de Veículos'!BB26*(1-'Frota Nacional 2030'!BB$21),0)</f>
        <v>0</v>
      </c>
      <c r="BC25" s="5">
        <f>ROUND('Vendas de Veículos'!BC26*(1-'Frota Nacional 2030'!BC$21),0)</f>
        <v>0</v>
      </c>
      <c r="BD25" s="5">
        <f>ROUND('Vendas de Veículos'!BD26*(1-'Frota Nacional 2030'!BD$21),0)</f>
        <v>4</v>
      </c>
      <c r="BE25" s="5">
        <f>ROUND('Vendas de Veículos'!BE26*(1-'Frota Nacional 2030'!BE$21),0)</f>
        <v>4</v>
      </c>
      <c r="BF25" s="5">
        <f>ROUND('Vendas de Veículos'!BF26*(1-'Frota Nacional 2030'!BF$21),0)</f>
        <v>5</v>
      </c>
      <c r="BG25" s="5">
        <f>ROUND('Vendas de Veículos'!BG26*(1-'Frota Nacional 2030'!BG$21),0)</f>
        <v>2</v>
      </c>
      <c r="BH25" s="5">
        <f>ROUND('Vendas de Veículos'!BH26*(1-'Frota Nacional 2030'!BH$21),0)</f>
        <v>2</v>
      </c>
      <c r="BI25" s="5">
        <f>ROUND('Vendas de Veículos'!BI26*(1-'Frota Nacional 2030'!BI$21),0)</f>
        <v>3</v>
      </c>
      <c r="BJ25" s="5">
        <f>ROUND('Vendas de Veículos'!BJ26*(1-'Frota Nacional 2030'!BJ$21),0)</f>
        <v>1</v>
      </c>
      <c r="BK25" s="5">
        <f>ROUND('Vendas de Veículos'!BK26*(1-'Frota Nacional 2030'!BK$21),0)</f>
        <v>0</v>
      </c>
      <c r="BL25" s="5">
        <f>ROUND('Vendas de Veículos'!BL26*(1-'Frota Nacional 2030'!BL$21),0)</f>
        <v>0</v>
      </c>
      <c r="BM25" s="5">
        <f>ROUND('Vendas de Veículos'!BM26*(1-'Frota Nacional 2030'!BM$21),0)</f>
        <v>1</v>
      </c>
      <c r="BN25" s="5">
        <f>ROUND('Vendas de Veículos'!BN26*(1-'Frota Nacional 2030'!BN$21),0)</f>
        <v>10</v>
      </c>
      <c r="BO25" s="5">
        <f>ROUND('Vendas de Veículos'!BO26*(1-'Frota Nacional 2030'!BO$21),0)</f>
        <v>43</v>
      </c>
      <c r="BP25" s="5">
        <f>ROUND('Vendas de Veículos'!BP26*(1-'Frota Nacional 2030'!BP$21),0)</f>
        <v>91</v>
      </c>
      <c r="BQ25" s="5">
        <f>ROUND('Vendas de Veículos'!BQ26*(1-'Frota Nacional 2030'!BQ$21),0)</f>
        <v>349</v>
      </c>
      <c r="BR25" s="5">
        <f>ROUND('Vendas de Veículos'!BR26*(1-'Frota Nacional 2030'!BR$21),0)</f>
        <v>414</v>
      </c>
      <c r="BS25" s="5">
        <f>ROUND('Vendas de Veículos'!BS26*(1-'Frota Nacional 2030'!BS$21),0)</f>
        <v>488</v>
      </c>
      <c r="BT25" s="5">
        <f>ROUND('Vendas de Veículos'!BT26*(1-'Frota Nacional 2030'!BT$21),0)</f>
        <v>576</v>
      </c>
      <c r="BU25" s="5">
        <f>ROUND('Vendas de Veículos'!BU26*(1-'Frota Nacional 2030'!BU$21),0)</f>
        <v>679</v>
      </c>
      <c r="BV25" s="5">
        <f>ROUND('Vendas de Veículos'!BV26*(1-'Frota Nacional 2030'!BV$21),0)</f>
        <v>799</v>
      </c>
      <c r="BW25" s="5">
        <f>ROUND('Vendas de Veículos'!BW26*(1-'Frota Nacional 2030'!BW$21),0)</f>
        <v>941</v>
      </c>
      <c r="BX25" s="5">
        <f>ROUND('Vendas de Veículos'!BX26*(1-'Frota Nacional 2030'!BX$21),0)</f>
        <v>1107</v>
      </c>
      <c r="BY25" s="5">
        <f>ROUND('Vendas de Veículos'!BY26*(1-'Frota Nacional 2030'!BY$21),0)</f>
        <v>1303</v>
      </c>
    </row>
    <row r="26" spans="2:77" x14ac:dyDescent="0.35">
      <c r="B26" s="14" t="s">
        <v>20</v>
      </c>
      <c r="C26" s="14" t="s">
        <v>19</v>
      </c>
      <c r="D26" s="5">
        <f>ROUND('Vendas de Veículos'!D27*(1-'Frota Nacional 2030'!D$21),0)</f>
        <v>92</v>
      </c>
      <c r="E26" s="5">
        <f>ROUND('Vendas de Veículos'!E27*(1-'Frota Nacional 2030'!E$21),0)</f>
        <v>141</v>
      </c>
      <c r="F26" s="5">
        <f>ROUND('Vendas de Veículos'!F27*(1-'Frota Nacional 2030'!F$21),0)</f>
        <v>1</v>
      </c>
      <c r="G26" s="5">
        <f>ROUND('Vendas de Veículos'!G27*(1-'Frota Nacional 2030'!G$21),0)</f>
        <v>145</v>
      </c>
      <c r="H26" s="5">
        <f>ROUND('Vendas de Veículos'!H27*(1-'Frota Nacional 2030'!H$21),0)</f>
        <v>93</v>
      </c>
      <c r="I26" s="5">
        <f>ROUND('Vendas de Veículos'!I27*(1-'Frota Nacional 2030'!I$21),0)</f>
        <v>132</v>
      </c>
      <c r="J26" s="5">
        <f>ROUND('Vendas de Veículos'!J27*(1-'Frota Nacional 2030'!J$21),0)</f>
        <v>116</v>
      </c>
      <c r="K26" s="5">
        <f>ROUND('Vendas de Veículos'!K27*(1-'Frota Nacional 2030'!K$21),0)</f>
        <v>117</v>
      </c>
      <c r="L26" s="5">
        <f>ROUND('Vendas de Veículos'!L27*(1-'Frota Nacional 2030'!L$21),0)</f>
        <v>157</v>
      </c>
      <c r="M26" s="5">
        <f>ROUND('Vendas de Veículos'!M27*(1-'Frota Nacional 2030'!M$21),0)</f>
        <v>263</v>
      </c>
      <c r="N26" s="5">
        <f>ROUND('Vendas de Veículos'!N27*(1-'Frota Nacional 2030'!N$21),0)</f>
        <v>278</v>
      </c>
      <c r="O26" s="5">
        <f>ROUND('Vendas de Veículos'!O27*(1-'Frota Nacional 2030'!O$21),0)</f>
        <v>457</v>
      </c>
      <c r="P26" s="5">
        <f>ROUND('Vendas de Veículos'!P27*(1-'Frota Nacional 2030'!P$21),0)</f>
        <v>559</v>
      </c>
      <c r="Q26" s="5">
        <f>ROUND('Vendas de Veículos'!Q27*(1-'Frota Nacional 2030'!Q$21),0)</f>
        <v>8</v>
      </c>
      <c r="R26" s="5">
        <f>ROUND('Vendas de Veículos'!R27*(1-'Frota Nacional 2030'!R$21),0)</f>
        <v>861</v>
      </c>
      <c r="S26" s="5">
        <f>ROUND('Vendas de Veículos'!S27*(1-'Frota Nacional 2030'!S$21),0)</f>
        <v>1315</v>
      </c>
      <c r="T26" s="5">
        <f>ROUND('Vendas de Veículos'!T27*(1-'Frota Nacional 2030'!T$21),0)</f>
        <v>184</v>
      </c>
      <c r="U26" s="5">
        <f>ROUND('Vendas de Veículos'!U27*(1-'Frota Nacional 2030'!U$21),0)</f>
        <v>2165</v>
      </c>
      <c r="V26" s="5">
        <f>ROUND('Vendas de Veículos'!V27*(1-'Frota Nacional 2030'!V$21),0)</f>
        <v>3010</v>
      </c>
      <c r="W26" s="5">
        <f>ROUND('Vendas de Veículos'!W27*(1-'Frota Nacional 2030'!W$21),0)</f>
        <v>4095</v>
      </c>
      <c r="X26" s="5">
        <f>ROUND('Vendas de Veículos'!X27*(1-'Frota Nacional 2030'!X$21),0)</f>
        <v>5913</v>
      </c>
      <c r="Y26" s="5">
        <f>ROUND('Vendas de Veículos'!Y27*(1-'Frota Nacional 2030'!Y$21),0)</f>
        <v>5719</v>
      </c>
      <c r="Z26" s="5">
        <f>ROUND('Vendas de Veículos'!Z27*(1-'Frota Nacional 2030'!Z$21),0)</f>
        <v>6168</v>
      </c>
      <c r="AA26" s="5">
        <f>ROUND('Vendas de Veículos'!AA27*(1-'Frota Nacional 2030'!AA$21),0)</f>
        <v>706</v>
      </c>
      <c r="AB26" s="5">
        <f>ROUND('Vendas de Veículos'!AB27*(1-'Frota Nacional 2030'!AB$21),0)</f>
        <v>5180</v>
      </c>
      <c r="AC26" s="5">
        <f>ROUND('Vendas de Veículos'!AC27*(1-'Frota Nacional 2030'!AC$21),0)</f>
        <v>4139</v>
      </c>
      <c r="AD26" s="5">
        <f>ROUND('Vendas de Veículos'!AD27*(1-'Frota Nacional 2030'!AD$21),0)</f>
        <v>3622</v>
      </c>
      <c r="AE26" s="5">
        <f>ROUND('Vendas de Veículos'!AE27*(1-'Frota Nacional 2030'!AE$21),0)</f>
        <v>4900</v>
      </c>
      <c r="AF26" s="5">
        <f>ROUND('Vendas de Veículos'!AF27*(1-'Frota Nacional 2030'!AF$21),0)</f>
        <v>7128</v>
      </c>
      <c r="AG26" s="5">
        <f>ROUND('Vendas de Veículos'!AG27*(1-'Frota Nacional 2030'!AG$21),0)</f>
        <v>10125</v>
      </c>
      <c r="AH26" s="5">
        <f>ROUND('Vendas de Veículos'!AH27*(1-'Frota Nacional 2030'!AH$21),0)</f>
        <v>8738</v>
      </c>
      <c r="AI26" s="5">
        <f>ROUND('Vendas de Veículos'!AI27*(1-'Frota Nacional 2030'!AI$21),0)</f>
        <v>9313</v>
      </c>
      <c r="AJ26" s="5">
        <f>ROUND('Vendas de Veículos'!AJ27*(1-'Frota Nacional 2030'!AJ$21),0)</f>
        <v>8868</v>
      </c>
      <c r="AK26" s="5">
        <f>ROUND('Vendas de Veículos'!AK27*(1-'Frota Nacional 2030'!AK$21),0)</f>
        <v>8237</v>
      </c>
      <c r="AL26" s="5">
        <f>ROUND('Vendas de Veículos'!AL27*(1-'Frota Nacional 2030'!AL$21),0)</f>
        <v>8955</v>
      </c>
      <c r="AM26" s="5">
        <f>ROUND('Vendas de Veículos'!AM27*(1-'Frota Nacional 2030'!AM$21),0)</f>
        <v>6000</v>
      </c>
      <c r="AN26" s="5">
        <f>ROUND('Vendas de Veículos'!AN27*(1-'Frota Nacional 2030'!AN$21),0)</f>
        <v>9711</v>
      </c>
      <c r="AO26" s="5">
        <f>ROUND('Vendas de Veículos'!AO27*(1-'Frota Nacional 2030'!AO$21),0)</f>
        <v>14323</v>
      </c>
      <c r="AP26" s="5">
        <f>ROUND('Vendas de Veículos'!AP27*(1-'Frota Nacional 2030'!AP$21),0)</f>
        <v>17340</v>
      </c>
      <c r="AQ26" s="5">
        <f>ROUND('Vendas de Veículos'!AQ27*(1-'Frota Nacional 2030'!AQ$21),0)</f>
        <v>13403</v>
      </c>
      <c r="AR26" s="5">
        <f>ROUND('Vendas de Veículos'!AR27*(1-'Frota Nacional 2030'!AR$21),0)</f>
        <v>18801</v>
      </c>
      <c r="AS26" s="5">
        <f>ROUND('Vendas de Veículos'!AS27*(1-'Frota Nacional 2030'!AS$21),0)</f>
        <v>19403</v>
      </c>
      <c r="AT26" s="5">
        <f>ROUND('Vendas de Veículos'!AT27*(1-'Frota Nacional 2030'!AT$21),0)</f>
        <v>19984</v>
      </c>
      <c r="AU26" s="5">
        <f>ROUND('Vendas de Veículos'!AU27*(1-'Frota Nacional 2030'!AU$21),0)</f>
        <v>29182</v>
      </c>
      <c r="AV26" s="5">
        <f>ROUND('Vendas de Veículos'!AV27*(1-'Frota Nacional 2030'!AV$21),0)</f>
        <v>33190</v>
      </c>
      <c r="AW26" s="5">
        <f>ROUND('Vendas de Veículos'!AW27*(1-'Frota Nacional 2030'!AW$21),0)</f>
        <v>32020</v>
      </c>
      <c r="AX26" s="5">
        <f>ROUND('Vendas de Veículos'!AX27*(1-'Frota Nacional 2030'!AX$21),0)</f>
        <v>34927</v>
      </c>
      <c r="AY26" s="5">
        <f>ROUND('Vendas de Veículos'!AY27*(1-'Frota Nacional 2030'!AY$21),0)</f>
        <v>46690</v>
      </c>
      <c r="AZ26" s="5">
        <f>ROUND('Vendas de Veículos'!AZ27*(1-'Frota Nacional 2030'!AZ$21),0)</f>
        <v>45901</v>
      </c>
      <c r="BA26" s="5">
        <f>ROUND('Vendas de Veículos'!BA27*(1-'Frota Nacional 2030'!BA$21),0)</f>
        <v>4635</v>
      </c>
      <c r="BB26" s="5">
        <f>ROUND('Vendas de Veículos'!BB27*(1-'Frota Nacional 2030'!BB$21),0)</f>
        <v>63405</v>
      </c>
      <c r="BC26" s="5">
        <f>ROUND('Vendas de Veículos'!BC27*(1-'Frota Nacional 2030'!BC$21),0)</f>
        <v>82685</v>
      </c>
      <c r="BD26" s="5">
        <f>ROUND('Vendas de Veículos'!BD27*(1-'Frota Nacional 2030'!BD$21),0)</f>
        <v>77839</v>
      </c>
      <c r="BE26" s="5">
        <f>ROUND('Vendas de Veículos'!BE27*(1-'Frota Nacional 2030'!BE$21),0)</f>
        <v>116814</v>
      </c>
      <c r="BF26" s="5">
        <f>ROUND('Vendas de Veículos'!BF27*(1-'Frota Nacional 2030'!BF$21),0)</f>
        <v>133394</v>
      </c>
      <c r="BG26" s="5">
        <f>ROUND('Vendas de Veículos'!BG27*(1-'Frota Nacional 2030'!BG$21),0)</f>
        <v>111522</v>
      </c>
      <c r="BH26" s="5">
        <f>ROUND('Vendas de Veículos'!BH27*(1-'Frota Nacional 2030'!BH$21),0)</f>
        <v>128198</v>
      </c>
      <c r="BI26" s="5">
        <f>ROUND('Vendas de Veículos'!BI27*(1-'Frota Nacional 2030'!BI$21),0)</f>
        <v>117253</v>
      </c>
      <c r="BJ26" s="5">
        <f>ROUND('Vendas de Veículos'!BJ27*(1-'Frota Nacional 2030'!BJ$21),0)</f>
        <v>63025</v>
      </c>
      <c r="BK26" s="5">
        <f>ROUND('Vendas de Veículos'!BK27*(1-'Frota Nacional 2030'!BK$21),0)</f>
        <v>45572</v>
      </c>
      <c r="BL26" s="5">
        <f>ROUND('Vendas de Veículos'!BL27*(1-'Frota Nacional 2030'!BL$21),0)</f>
        <v>47822</v>
      </c>
      <c r="BM26" s="5">
        <f>ROUND('Vendas de Veículos'!BM27*(1-'Frota Nacional 2030'!BM$21),0)</f>
        <v>71243</v>
      </c>
      <c r="BN26" s="5">
        <f>ROUND('Vendas de Veículos'!BN27*(1-'Frota Nacional 2030'!BN$21),0)</f>
        <v>96405</v>
      </c>
      <c r="BO26" s="5">
        <f>ROUND('Vendas de Veículos'!BO27*(1-'Frota Nacional 2030'!BO$21),0)</f>
        <v>86363</v>
      </c>
      <c r="BP26" s="5">
        <f>ROUND('Vendas de Veículos'!BP27*(1-'Frota Nacional 2030'!BP$21),0)</f>
        <v>124892</v>
      </c>
      <c r="BQ26" s="5">
        <f>ROUND('Vendas de Veículos'!BQ27*(1-'Frota Nacional 2030'!BQ$21),0)</f>
        <v>123180</v>
      </c>
      <c r="BR26" s="5">
        <f>ROUND('Vendas de Veículos'!BR27*(1-'Frota Nacional 2030'!BR$21),0)</f>
        <v>124554</v>
      </c>
      <c r="BS26" s="5">
        <f>ROUND('Vendas de Veículos'!BS27*(1-'Frota Nacional 2030'!BS$21),0)</f>
        <v>125405</v>
      </c>
      <c r="BT26" s="5">
        <f>ROUND('Vendas de Veículos'!BT27*(1-'Frota Nacional 2030'!BT$21),0)</f>
        <v>126085</v>
      </c>
      <c r="BU26" s="5">
        <f>ROUND('Vendas de Veículos'!BU27*(1-'Frota Nacional 2030'!BU$21),0)</f>
        <v>126629</v>
      </c>
      <c r="BV26" s="5">
        <f>ROUND('Vendas de Veículos'!BV27*(1-'Frota Nacional 2030'!BV$21),0)</f>
        <v>126922</v>
      </c>
      <c r="BW26" s="5">
        <f>ROUND('Vendas de Veículos'!BW27*(1-'Frota Nacional 2030'!BW$21),0)</f>
        <v>127122</v>
      </c>
      <c r="BX26" s="5">
        <f>ROUND('Vendas de Veículos'!BX27*(1-'Frota Nacional 2030'!BX$21),0)</f>
        <v>127253</v>
      </c>
      <c r="BY26" s="5">
        <f>ROUND('Vendas de Veículos'!BY27*(1-'Frota Nacional 2030'!BY$21),0)</f>
        <v>127176</v>
      </c>
    </row>
    <row r="27" spans="2:77" x14ac:dyDescent="0.35">
      <c r="B27" s="15" t="s">
        <v>22</v>
      </c>
      <c r="C27" s="15" t="s">
        <v>10</v>
      </c>
      <c r="D27" s="10">
        <f>ROUND('Vendas de Veículos'!D29*(1-'Frota Nacional 2030'!D$21),0)</f>
        <v>0</v>
      </c>
      <c r="E27" s="10">
        <f>ROUND('Vendas de Veículos'!E29*(1-'Frota Nacional 2030'!E$21),0)</f>
        <v>0</v>
      </c>
      <c r="F27" s="10">
        <f>ROUND('Vendas de Veículos'!F29*(1-'Frota Nacional 2030'!F$21),0)</f>
        <v>4</v>
      </c>
      <c r="G27" s="10">
        <f>ROUND('Vendas de Veículos'!G29*(1-'Frota Nacional 2030'!G$21),0)</f>
        <v>8</v>
      </c>
      <c r="H27" s="10">
        <f>ROUND('Vendas de Veículos'!H29*(1-'Frota Nacional 2030'!H$21),0)</f>
        <v>3</v>
      </c>
      <c r="I27" s="10">
        <f>ROUND('Vendas de Veículos'!I29*(1-'Frota Nacional 2030'!I$21),0)</f>
        <v>3</v>
      </c>
      <c r="J27" s="10">
        <f>ROUND('Vendas de Veículos'!J29*(1-'Frota Nacional 2030'!J$21),0)</f>
        <v>2</v>
      </c>
      <c r="K27" s="10">
        <f>ROUND('Vendas de Veículos'!K29*(1-'Frota Nacional 2030'!K$21),0)</f>
        <v>2</v>
      </c>
      <c r="L27" s="10">
        <f>ROUND('Vendas de Veículos'!L29*(1-'Frota Nacional 2030'!L$21),0)</f>
        <v>1</v>
      </c>
      <c r="M27" s="10">
        <f>ROUND('Vendas de Veículos'!M29*(1-'Frota Nacional 2030'!M$21),0)</f>
        <v>1</v>
      </c>
      <c r="N27" s="10">
        <f>ROUND('Vendas de Veículos'!N29*(1-'Frota Nacional 2030'!N$21),0)</f>
        <v>1</v>
      </c>
      <c r="O27" s="10">
        <f>ROUND('Vendas de Veículos'!O29*(1-'Frota Nacional 2030'!O$21),0)</f>
        <v>0</v>
      </c>
      <c r="P27" s="10">
        <f>ROUND('Vendas de Veículos'!P29*(1-'Frota Nacional 2030'!P$21),0)</f>
        <v>0</v>
      </c>
      <c r="Q27" s="10">
        <f>ROUND('Vendas de Veículos'!Q29*(1-'Frota Nacional 2030'!Q$21),0)</f>
        <v>1</v>
      </c>
      <c r="R27" s="10">
        <f>ROUND('Vendas de Veículos'!R29*(1-'Frota Nacional 2030'!R$21),0)</f>
        <v>1</v>
      </c>
      <c r="S27" s="10">
        <f>ROUND('Vendas de Veículos'!S29*(1-'Frota Nacional 2030'!S$21),0)</f>
        <v>1</v>
      </c>
      <c r="T27" s="10">
        <f>ROUND('Vendas de Veículos'!T29*(1-'Frota Nacional 2030'!T$21),0)</f>
        <v>3</v>
      </c>
      <c r="U27" s="10">
        <f>ROUND('Vendas de Veículos'!U29*(1-'Frota Nacional 2030'!U$21),0)</f>
        <v>5</v>
      </c>
      <c r="V27" s="10">
        <f>ROUND('Vendas de Veículos'!V29*(1-'Frota Nacional 2030'!V$21),0)</f>
        <v>8</v>
      </c>
      <c r="W27" s="10">
        <f>ROUND('Vendas de Veículos'!W29*(1-'Frota Nacional 2030'!W$21),0)</f>
        <v>1</v>
      </c>
      <c r="X27" s="10">
        <f>ROUND('Vendas de Veículos'!X29*(1-'Frota Nacional 2030'!X$21),0)</f>
        <v>2</v>
      </c>
      <c r="Y27" s="10">
        <f>ROUND('Vendas de Veículos'!Y29*(1-'Frota Nacional 2030'!Y$21),0)</f>
        <v>0</v>
      </c>
      <c r="Z27" s="10">
        <f>ROUND('Vendas de Veículos'!Z29*(1-'Frota Nacional 2030'!Z$21),0)</f>
        <v>0</v>
      </c>
      <c r="AA27" s="10">
        <f>ROUND('Vendas de Veículos'!AA29*(1-'Frota Nacional 2030'!AA$21),0)</f>
        <v>0</v>
      </c>
      <c r="AB27" s="10">
        <f>ROUND('Vendas de Veículos'!AB29*(1-'Frota Nacional 2030'!AB$21),0)</f>
        <v>0</v>
      </c>
      <c r="AC27" s="10">
        <f>ROUND('Vendas de Veículos'!AC29*(1-'Frota Nacional 2030'!AC$21),0)</f>
        <v>0</v>
      </c>
      <c r="AD27" s="10">
        <f>ROUND('Vendas de Veículos'!AD29*(1-'Frota Nacional 2030'!AD$21),0)</f>
        <v>0</v>
      </c>
      <c r="AE27" s="10">
        <f>ROUND('Vendas de Veículos'!AE29*(1-'Frota Nacional 2030'!AE$21),0)</f>
        <v>0</v>
      </c>
      <c r="AF27" s="10">
        <f>ROUND('Vendas de Veículos'!AF29*(1-'Frota Nacional 2030'!AF$21),0)</f>
        <v>0</v>
      </c>
      <c r="AG27" s="10">
        <f>ROUND('Vendas de Veículos'!AG29*(1-'Frota Nacional 2030'!AG$21),0)</f>
        <v>0</v>
      </c>
      <c r="AH27" s="10">
        <f>ROUND('Vendas de Veículos'!AH29*(1-'Frota Nacional 2030'!AH$21),0)</f>
        <v>0</v>
      </c>
      <c r="AI27" s="10">
        <f>ROUND('Vendas de Veículos'!AI29*(1-'Frota Nacional 2030'!AI$21),0)</f>
        <v>0</v>
      </c>
      <c r="AJ27" s="10">
        <f>ROUND('Vendas de Veículos'!AJ29*(1-'Frota Nacional 2030'!AJ$21),0)</f>
        <v>0</v>
      </c>
      <c r="AK27" s="10">
        <f>ROUND('Vendas de Veículos'!AK29*(1-'Frota Nacional 2030'!AK$21),0)</f>
        <v>0</v>
      </c>
      <c r="AL27" s="10">
        <f>ROUND('Vendas de Veículos'!AL29*(1-'Frota Nacional 2030'!AL$21),0)</f>
        <v>0</v>
      </c>
      <c r="AM27" s="10">
        <f>ROUND('Vendas de Veículos'!AM29*(1-'Frota Nacional 2030'!AM$21),0)</f>
        <v>0</v>
      </c>
      <c r="AN27" s="10">
        <f>ROUND('Vendas de Veículos'!AN29*(1-'Frota Nacional 2030'!AN$21),0)</f>
        <v>0</v>
      </c>
      <c r="AO27" s="10">
        <f>ROUND('Vendas de Veículos'!AO29*(1-'Frota Nacional 2030'!AO$21),0)</f>
        <v>0</v>
      </c>
      <c r="AP27" s="10">
        <f>ROUND('Vendas de Veículos'!AP29*(1-'Frota Nacional 2030'!AP$21),0)</f>
        <v>0</v>
      </c>
      <c r="AQ27" s="10">
        <f>ROUND('Vendas de Veículos'!AQ29*(1-'Frota Nacional 2030'!AQ$21),0)</f>
        <v>0</v>
      </c>
      <c r="AR27" s="10">
        <f>ROUND('Vendas de Veículos'!AR29*(1-'Frota Nacional 2030'!AR$21),0)</f>
        <v>0</v>
      </c>
      <c r="AS27" s="10">
        <f>ROUND('Vendas de Veículos'!AS29*(1-'Frota Nacional 2030'!AS$21),0)</f>
        <v>0</v>
      </c>
      <c r="AT27" s="10">
        <f>ROUND('Vendas de Veículos'!AT29*(1-'Frota Nacional 2030'!AT$21),0)</f>
        <v>0</v>
      </c>
      <c r="AU27" s="10">
        <f>ROUND('Vendas de Veículos'!AU29*(1-'Frota Nacional 2030'!AU$21),0)</f>
        <v>0</v>
      </c>
      <c r="AV27" s="10">
        <f>ROUND('Vendas de Veículos'!AV29*(1-'Frota Nacional 2030'!AV$21),0)</f>
        <v>0</v>
      </c>
      <c r="AW27" s="10">
        <f>ROUND('Vendas de Veículos'!AW29*(1-'Frota Nacional 2030'!AW$21),0)</f>
        <v>0</v>
      </c>
      <c r="AX27" s="10">
        <f>ROUND('Vendas de Veículos'!AX29*(1-'Frota Nacional 2030'!AX$21),0)</f>
        <v>0</v>
      </c>
      <c r="AY27" s="10">
        <f>ROUND('Vendas de Veículos'!AY29*(1-'Frota Nacional 2030'!AY$21),0)</f>
        <v>0</v>
      </c>
      <c r="AZ27" s="10">
        <f>ROUND('Vendas de Veículos'!AZ29*(1-'Frota Nacional 2030'!AZ$21),0)</f>
        <v>0</v>
      </c>
      <c r="BA27" s="10">
        <f>ROUND('Vendas de Veículos'!BA29*(1-'Frota Nacional 2030'!BA$21),0)</f>
        <v>0</v>
      </c>
      <c r="BB27" s="10">
        <f>ROUND('Vendas de Veículos'!BB29*(1-'Frota Nacional 2030'!BB$21),0)</f>
        <v>0</v>
      </c>
      <c r="BC27" s="10">
        <f>ROUND('Vendas de Veículos'!BC29*(1-'Frota Nacional 2030'!BC$21),0)</f>
        <v>0</v>
      </c>
      <c r="BD27" s="10">
        <f>ROUND('Vendas de Veículos'!BD29*(1-'Frota Nacional 2030'!BD$21),0)</f>
        <v>0</v>
      </c>
      <c r="BE27" s="10">
        <f>ROUND('Vendas de Veículos'!BE29*(1-'Frota Nacional 2030'!BE$21),0)</f>
        <v>0</v>
      </c>
      <c r="BF27" s="10">
        <f>ROUND('Vendas de Veículos'!BF29*(1-'Frota Nacional 2030'!BF$21),0)</f>
        <v>0</v>
      </c>
      <c r="BG27" s="10">
        <f>ROUND('Vendas de Veículos'!BG29*(1-'Frota Nacional 2030'!BG$21),0)</f>
        <v>0</v>
      </c>
      <c r="BH27" s="10">
        <f>ROUND('Vendas de Veículos'!BH29*(1-'Frota Nacional 2030'!BH$21),0)</f>
        <v>0</v>
      </c>
      <c r="BI27" s="10">
        <f>ROUND('Vendas de Veículos'!BI29*(1-'Frota Nacional 2030'!BI$21),0)</f>
        <v>0</v>
      </c>
      <c r="BJ27" s="10">
        <f>ROUND('Vendas de Veículos'!BJ29*(1-'Frota Nacional 2030'!BJ$21),0)</f>
        <v>0</v>
      </c>
      <c r="BK27" s="10">
        <f>ROUND('Vendas de Veículos'!BK29*(1-'Frota Nacional 2030'!BK$21),0)</f>
        <v>0</v>
      </c>
      <c r="BL27" s="10">
        <f>ROUND('Vendas de Veículos'!BL29*(1-'Frota Nacional 2030'!BL$21),0)</f>
        <v>1</v>
      </c>
      <c r="BM27" s="10">
        <f>ROUND('Vendas de Veículos'!BM29*(1-'Frota Nacional 2030'!BM$21),0)</f>
        <v>3</v>
      </c>
      <c r="BN27" s="10">
        <f>ROUND('Vendas de Veículos'!BN29*(1-'Frota Nacional 2030'!BN$21),0)</f>
        <v>0</v>
      </c>
      <c r="BO27" s="10">
        <f>ROUND('Vendas de Veículos'!BO29*(1-'Frota Nacional 2030'!BO$21),0)</f>
        <v>1</v>
      </c>
      <c r="BP27" s="10">
        <f>ROUND('Vendas de Veículos'!BP29*(1-'Frota Nacional 2030'!BP$21),0)</f>
        <v>0</v>
      </c>
      <c r="BQ27" s="10">
        <f>ROUND('Vendas de Veículos'!BQ29*(1-'Frota Nacional 2030'!BQ$21),0)</f>
        <v>0</v>
      </c>
      <c r="BR27" s="10">
        <f>ROUND('Vendas de Veículos'!BR29*(1-'Frota Nacional 2030'!BR$21),0)</f>
        <v>1</v>
      </c>
      <c r="BS27" s="10">
        <f>ROUND('Vendas de Veículos'!BS29*(1-'Frota Nacional 2030'!BS$21),0)</f>
        <v>1</v>
      </c>
      <c r="BT27" s="10">
        <f>ROUND('Vendas de Veículos'!BT29*(1-'Frota Nacional 2030'!BT$21),0)</f>
        <v>1</v>
      </c>
      <c r="BU27" s="10">
        <f>ROUND('Vendas de Veículos'!BU29*(1-'Frota Nacional 2030'!BU$21),0)</f>
        <v>1</v>
      </c>
      <c r="BV27" s="10">
        <f>ROUND('Vendas de Veículos'!BV29*(1-'Frota Nacional 2030'!BV$21),0)</f>
        <v>1</v>
      </c>
      <c r="BW27" s="10">
        <f>ROUND('Vendas de Veículos'!BW29*(1-'Frota Nacional 2030'!BW$21),0)</f>
        <v>1</v>
      </c>
      <c r="BX27" s="10">
        <f>ROUND('Vendas de Veículos'!BX29*(1-'Frota Nacional 2030'!BX$21),0)</f>
        <v>1</v>
      </c>
      <c r="BY27" s="10">
        <f>ROUND('Vendas de Veículos'!BY29*(1-'Frota Nacional 2030'!BY$21),0)</f>
        <v>1</v>
      </c>
    </row>
    <row r="28" spans="2:77" x14ac:dyDescent="0.35">
      <c r="B28" s="15" t="s">
        <v>22</v>
      </c>
      <c r="C28" s="15" t="s">
        <v>12</v>
      </c>
      <c r="D28" s="11">
        <f>ROUND('Vendas de Veículos'!D30*(1-'Frota Nacional 2030'!D$21),0)</f>
        <v>0</v>
      </c>
      <c r="E28" s="11">
        <f>ROUND('Vendas de Veículos'!E30*(1-'Frota Nacional 2030'!E$21),0)</f>
        <v>0</v>
      </c>
      <c r="F28" s="11">
        <f>ROUND('Vendas de Veículos'!F30*(1-'Frota Nacional 2030'!F$21),0)</f>
        <v>0</v>
      </c>
      <c r="G28" s="11">
        <f>ROUND('Vendas de Veículos'!G30*(1-'Frota Nacional 2030'!G$21),0)</f>
        <v>0</v>
      </c>
      <c r="H28" s="11">
        <f>ROUND('Vendas de Veículos'!H30*(1-'Frota Nacional 2030'!H$21),0)</f>
        <v>0</v>
      </c>
      <c r="I28" s="11">
        <f>ROUND('Vendas de Veículos'!I30*(1-'Frota Nacional 2030'!I$21),0)</f>
        <v>0</v>
      </c>
      <c r="J28" s="11">
        <f>ROUND('Vendas de Veículos'!J30*(1-'Frota Nacional 2030'!J$21),0)</f>
        <v>0</v>
      </c>
      <c r="K28" s="11">
        <f>ROUND('Vendas de Veículos'!K30*(1-'Frota Nacional 2030'!K$21),0)</f>
        <v>0</v>
      </c>
      <c r="L28" s="11">
        <f>ROUND('Vendas de Veículos'!L30*(1-'Frota Nacional 2030'!L$21),0)</f>
        <v>0</v>
      </c>
      <c r="M28" s="11">
        <f>ROUND('Vendas de Veículos'!M30*(1-'Frota Nacional 2030'!M$21),0)</f>
        <v>0</v>
      </c>
      <c r="N28" s="11">
        <f>ROUND('Vendas de Veículos'!N30*(1-'Frota Nacional 2030'!N$21),0)</f>
        <v>0</v>
      </c>
      <c r="O28" s="11">
        <f>ROUND('Vendas de Veículos'!O30*(1-'Frota Nacional 2030'!O$21),0)</f>
        <v>0</v>
      </c>
      <c r="P28" s="11">
        <f>ROUND('Vendas de Veículos'!P30*(1-'Frota Nacional 2030'!P$21),0)</f>
        <v>0</v>
      </c>
      <c r="Q28" s="11">
        <f>ROUND('Vendas de Veículos'!Q30*(1-'Frota Nacional 2030'!Q$21),0)</f>
        <v>0</v>
      </c>
      <c r="R28" s="11">
        <f>ROUND('Vendas de Veículos'!R30*(1-'Frota Nacional 2030'!R$21),0)</f>
        <v>0</v>
      </c>
      <c r="S28" s="11">
        <f>ROUND('Vendas de Veículos'!S30*(1-'Frota Nacional 2030'!S$21),0)</f>
        <v>0</v>
      </c>
      <c r="T28" s="11">
        <f>ROUND('Vendas de Veículos'!T30*(1-'Frota Nacional 2030'!T$21),0)</f>
        <v>0</v>
      </c>
      <c r="U28" s="11">
        <f>ROUND('Vendas de Veículos'!U30*(1-'Frota Nacional 2030'!U$21),0)</f>
        <v>0</v>
      </c>
      <c r="V28" s="11">
        <f>ROUND('Vendas de Veículos'!V30*(1-'Frota Nacional 2030'!V$21),0)</f>
        <v>0</v>
      </c>
      <c r="W28" s="11">
        <f>ROUND('Vendas de Veículos'!W30*(1-'Frota Nacional 2030'!W$21),0)</f>
        <v>0</v>
      </c>
      <c r="X28" s="11">
        <f>ROUND('Vendas de Veículos'!X30*(1-'Frota Nacional 2030'!X$21),0)</f>
        <v>0</v>
      </c>
      <c r="Y28" s="11">
        <f>ROUND('Vendas de Veículos'!Y30*(1-'Frota Nacional 2030'!Y$21),0)</f>
        <v>0</v>
      </c>
      <c r="Z28" s="11">
        <f>ROUND('Vendas de Veículos'!Z30*(1-'Frota Nacional 2030'!Z$21),0)</f>
        <v>0</v>
      </c>
      <c r="AA28" s="11">
        <f>ROUND('Vendas de Veículos'!AA30*(1-'Frota Nacional 2030'!AA$21),0)</f>
        <v>0</v>
      </c>
      <c r="AB28" s="11">
        <f>ROUND('Vendas de Veículos'!AB30*(1-'Frota Nacional 2030'!AB$21),0)</f>
        <v>1</v>
      </c>
      <c r="AC28" s="11">
        <f>ROUND('Vendas de Veículos'!AC30*(1-'Frota Nacional 2030'!AC$21),0)</f>
        <v>0</v>
      </c>
      <c r="AD28" s="11">
        <f>ROUND('Vendas de Veículos'!AD30*(1-'Frota Nacional 2030'!AD$21),0)</f>
        <v>0</v>
      </c>
      <c r="AE28" s="11">
        <f>ROUND('Vendas de Veículos'!AE30*(1-'Frota Nacional 2030'!AE$21),0)</f>
        <v>2</v>
      </c>
      <c r="AF28" s="11">
        <f>ROUND('Vendas de Veículos'!AF30*(1-'Frota Nacional 2030'!AF$21),0)</f>
        <v>0</v>
      </c>
      <c r="AG28" s="11">
        <f>ROUND('Vendas de Veículos'!AG30*(1-'Frota Nacional 2030'!AG$21),0)</f>
        <v>0</v>
      </c>
      <c r="AH28" s="11">
        <f>ROUND('Vendas de Veículos'!AH30*(1-'Frota Nacional 2030'!AH$21),0)</f>
        <v>0</v>
      </c>
      <c r="AI28" s="11">
        <f>ROUND('Vendas de Veículos'!AI30*(1-'Frota Nacional 2030'!AI$21),0)</f>
        <v>0</v>
      </c>
      <c r="AJ28" s="11">
        <f>ROUND('Vendas de Veículos'!AJ30*(1-'Frota Nacional 2030'!AJ$21),0)</f>
        <v>0</v>
      </c>
      <c r="AK28" s="11">
        <f>ROUND('Vendas de Veículos'!AK30*(1-'Frota Nacional 2030'!AK$21),0)</f>
        <v>0</v>
      </c>
      <c r="AL28" s="11">
        <f>ROUND('Vendas de Veículos'!AL30*(1-'Frota Nacional 2030'!AL$21),0)</f>
        <v>0</v>
      </c>
      <c r="AM28" s="11">
        <f>ROUND('Vendas de Veículos'!AM30*(1-'Frota Nacional 2030'!AM$21),0)</f>
        <v>0</v>
      </c>
      <c r="AN28" s="11">
        <f>ROUND('Vendas de Veículos'!AN30*(1-'Frota Nacional 2030'!AN$21),0)</f>
        <v>0</v>
      </c>
      <c r="AO28" s="11">
        <f>ROUND('Vendas de Veículos'!AO30*(1-'Frota Nacional 2030'!AO$21),0)</f>
        <v>0</v>
      </c>
      <c r="AP28" s="11">
        <f>ROUND('Vendas de Veículos'!AP30*(1-'Frota Nacional 2030'!AP$21),0)</f>
        <v>0</v>
      </c>
      <c r="AQ28" s="11">
        <f>ROUND('Vendas de Veículos'!AQ30*(1-'Frota Nacional 2030'!AQ$21),0)</f>
        <v>0</v>
      </c>
      <c r="AR28" s="11">
        <f>ROUND('Vendas de Veículos'!AR30*(1-'Frota Nacional 2030'!AR$21),0)</f>
        <v>0</v>
      </c>
      <c r="AS28" s="11">
        <f>ROUND('Vendas de Veículos'!AS30*(1-'Frota Nacional 2030'!AS$21),0)</f>
        <v>0</v>
      </c>
      <c r="AT28" s="11">
        <f>ROUND('Vendas de Veículos'!AT30*(1-'Frota Nacional 2030'!AT$21),0)</f>
        <v>0</v>
      </c>
      <c r="AU28" s="11">
        <f>ROUND('Vendas de Veículos'!AU30*(1-'Frota Nacional 2030'!AU$21),0)</f>
        <v>0</v>
      </c>
      <c r="AV28" s="11">
        <f>ROUND('Vendas de Veículos'!AV30*(1-'Frota Nacional 2030'!AV$21),0)</f>
        <v>0</v>
      </c>
      <c r="AW28" s="11">
        <f>ROUND('Vendas de Veículos'!AW30*(1-'Frota Nacional 2030'!AW$21),0)</f>
        <v>0</v>
      </c>
      <c r="AX28" s="11">
        <f>ROUND('Vendas de Veículos'!AX30*(1-'Frota Nacional 2030'!AX$21),0)</f>
        <v>0</v>
      </c>
      <c r="AY28" s="11">
        <f>ROUND('Vendas de Veículos'!AY30*(1-'Frota Nacional 2030'!AY$21),0)</f>
        <v>0</v>
      </c>
      <c r="AZ28" s="11">
        <f>ROUND('Vendas de Veículos'!AZ30*(1-'Frota Nacional 2030'!AZ$21),0)</f>
        <v>0</v>
      </c>
      <c r="BA28" s="11">
        <f>ROUND('Vendas de Veículos'!BA30*(1-'Frota Nacional 2030'!BA$21),0)</f>
        <v>0</v>
      </c>
      <c r="BB28" s="11">
        <f>ROUND('Vendas de Veículos'!BB30*(1-'Frota Nacional 2030'!BB$21),0)</f>
        <v>0</v>
      </c>
      <c r="BC28" s="11">
        <f>ROUND('Vendas de Veículos'!BC30*(1-'Frota Nacional 2030'!BC$21),0)</f>
        <v>0</v>
      </c>
      <c r="BD28" s="11">
        <f>ROUND('Vendas de Veículos'!BD30*(1-'Frota Nacional 2030'!BD$21),0)</f>
        <v>0</v>
      </c>
      <c r="BE28" s="11">
        <f>ROUND('Vendas de Veículos'!BE30*(1-'Frota Nacional 2030'!BE$21),0)</f>
        <v>0</v>
      </c>
      <c r="BF28" s="11">
        <f>ROUND('Vendas de Veículos'!BF30*(1-'Frota Nacional 2030'!BF$21),0)</f>
        <v>0</v>
      </c>
      <c r="BG28" s="11">
        <f>ROUND('Vendas de Veículos'!BG30*(1-'Frota Nacional 2030'!BG$21),0)</f>
        <v>0</v>
      </c>
      <c r="BH28" s="11">
        <f>ROUND('Vendas de Veículos'!BH30*(1-'Frota Nacional 2030'!BH$21),0)</f>
        <v>0</v>
      </c>
      <c r="BI28" s="11">
        <f>ROUND('Vendas de Veículos'!BI30*(1-'Frota Nacional 2030'!BI$21),0)</f>
        <v>0</v>
      </c>
      <c r="BJ28" s="11">
        <f>ROUND('Vendas de Veículos'!BJ30*(1-'Frota Nacional 2030'!BJ$21),0)</f>
        <v>0</v>
      </c>
      <c r="BK28" s="11">
        <f>ROUND('Vendas de Veículos'!BK30*(1-'Frota Nacional 2030'!BK$21),0)</f>
        <v>0</v>
      </c>
      <c r="BL28" s="11">
        <f>ROUND('Vendas de Veículos'!BL30*(1-'Frota Nacional 2030'!BL$21),0)</f>
        <v>0</v>
      </c>
      <c r="BM28" s="11">
        <f>ROUND('Vendas de Veículos'!BM30*(1-'Frota Nacional 2030'!BM$21),0)</f>
        <v>0</v>
      </c>
      <c r="BN28" s="11">
        <f>ROUND('Vendas de Veículos'!BN30*(1-'Frota Nacional 2030'!BN$21),0)</f>
        <v>0</v>
      </c>
      <c r="BO28" s="11">
        <f>ROUND('Vendas de Veículos'!BO30*(1-'Frota Nacional 2030'!BO$21),0)</f>
        <v>0</v>
      </c>
      <c r="BP28" s="11">
        <f>ROUND('Vendas de Veículos'!BP30*(1-'Frota Nacional 2030'!BP$21),0)</f>
        <v>0</v>
      </c>
      <c r="BQ28" s="11">
        <f>ROUND('Vendas de Veículos'!BQ30*(1-'Frota Nacional 2030'!BQ$21),0)</f>
        <v>0</v>
      </c>
      <c r="BR28" s="11">
        <f>ROUND('Vendas de Veículos'!BR30*(1-'Frota Nacional 2030'!BR$21),0)</f>
        <v>0</v>
      </c>
      <c r="BS28" s="11">
        <f>ROUND('Vendas de Veículos'!BS30*(1-'Frota Nacional 2030'!BS$21),0)</f>
        <v>0</v>
      </c>
      <c r="BT28" s="11">
        <f>ROUND('Vendas de Veículos'!BT30*(1-'Frota Nacional 2030'!BT$21),0)</f>
        <v>0</v>
      </c>
      <c r="BU28" s="11">
        <f>ROUND('Vendas de Veículos'!BU30*(1-'Frota Nacional 2030'!BU$21),0)</f>
        <v>0</v>
      </c>
      <c r="BV28" s="11">
        <f>ROUND('Vendas de Veículos'!BV30*(1-'Frota Nacional 2030'!BV$21),0)</f>
        <v>0</v>
      </c>
      <c r="BW28" s="11">
        <f>ROUND('Vendas de Veículos'!BW30*(1-'Frota Nacional 2030'!BW$21),0)</f>
        <v>0</v>
      </c>
      <c r="BX28" s="11">
        <f>ROUND('Vendas de Veículos'!BX30*(1-'Frota Nacional 2030'!BX$21),0)</f>
        <v>0</v>
      </c>
      <c r="BY28" s="11">
        <f>ROUND('Vendas de Veículos'!BY30*(1-'Frota Nacional 2030'!BY$21),0)</f>
        <v>0</v>
      </c>
    </row>
    <row r="29" spans="2:77" x14ac:dyDescent="0.35">
      <c r="B29" s="15" t="s">
        <v>22</v>
      </c>
      <c r="C29" s="15" t="s">
        <v>14</v>
      </c>
      <c r="D29" s="10">
        <f>ROUND('Vendas de Veículos'!D31*(1-'Frota Nacional 2030'!D$21),0)</f>
        <v>0</v>
      </c>
      <c r="E29" s="10">
        <f>ROUND('Vendas de Veículos'!E31*(1-'Frota Nacional 2030'!E$21),0)</f>
        <v>0</v>
      </c>
      <c r="F29" s="10">
        <f>ROUND('Vendas de Veículos'!F31*(1-'Frota Nacional 2030'!F$21),0)</f>
        <v>0</v>
      </c>
      <c r="G29" s="10">
        <f>ROUND('Vendas de Veículos'!G31*(1-'Frota Nacional 2030'!G$21),0)</f>
        <v>0</v>
      </c>
      <c r="H29" s="10">
        <f>ROUND('Vendas de Veículos'!H31*(1-'Frota Nacional 2030'!H$21),0)</f>
        <v>0</v>
      </c>
      <c r="I29" s="10">
        <f>ROUND('Vendas de Veículos'!I31*(1-'Frota Nacional 2030'!I$21),0)</f>
        <v>0</v>
      </c>
      <c r="J29" s="10">
        <f>ROUND('Vendas de Veículos'!J31*(1-'Frota Nacional 2030'!J$21),0)</f>
        <v>0</v>
      </c>
      <c r="K29" s="10">
        <f>ROUND('Vendas de Veículos'!K31*(1-'Frota Nacional 2030'!K$21),0)</f>
        <v>0</v>
      </c>
      <c r="L29" s="10">
        <f>ROUND('Vendas de Veículos'!L31*(1-'Frota Nacional 2030'!L$21),0)</f>
        <v>0</v>
      </c>
      <c r="M29" s="10">
        <f>ROUND('Vendas de Veículos'!M31*(1-'Frota Nacional 2030'!M$21),0)</f>
        <v>0</v>
      </c>
      <c r="N29" s="10">
        <f>ROUND('Vendas de Veículos'!N31*(1-'Frota Nacional 2030'!N$21),0)</f>
        <v>0</v>
      </c>
      <c r="O29" s="10">
        <f>ROUND('Vendas de Veículos'!O31*(1-'Frota Nacional 2030'!O$21),0)</f>
        <v>0</v>
      </c>
      <c r="P29" s="10">
        <f>ROUND('Vendas de Veículos'!P31*(1-'Frota Nacional 2030'!P$21),0)</f>
        <v>0</v>
      </c>
      <c r="Q29" s="10">
        <f>ROUND('Vendas de Veículos'!Q31*(1-'Frota Nacional 2030'!Q$21),0)</f>
        <v>0</v>
      </c>
      <c r="R29" s="10">
        <f>ROUND('Vendas de Veículos'!R31*(1-'Frota Nacional 2030'!R$21),0)</f>
        <v>0</v>
      </c>
      <c r="S29" s="10">
        <f>ROUND('Vendas de Veículos'!S31*(1-'Frota Nacional 2030'!S$21),0)</f>
        <v>0</v>
      </c>
      <c r="T29" s="10">
        <f>ROUND('Vendas de Veículos'!T31*(1-'Frota Nacional 2030'!T$21),0)</f>
        <v>0</v>
      </c>
      <c r="U29" s="10">
        <f>ROUND('Vendas de Veículos'!U31*(1-'Frota Nacional 2030'!U$21),0)</f>
        <v>0</v>
      </c>
      <c r="V29" s="10">
        <f>ROUND('Vendas de Veículos'!V31*(1-'Frota Nacional 2030'!V$21),0)</f>
        <v>0</v>
      </c>
      <c r="W29" s="10">
        <f>ROUND('Vendas de Veículos'!W31*(1-'Frota Nacional 2030'!W$21),0)</f>
        <v>0</v>
      </c>
      <c r="X29" s="10">
        <f>ROUND('Vendas de Veículos'!X31*(1-'Frota Nacional 2030'!X$21),0)</f>
        <v>0</v>
      </c>
      <c r="Y29" s="10">
        <f>ROUND('Vendas de Veículos'!Y31*(1-'Frota Nacional 2030'!Y$21),0)</f>
        <v>0</v>
      </c>
      <c r="Z29" s="10">
        <f>ROUND('Vendas de Veículos'!Z31*(1-'Frota Nacional 2030'!Z$21),0)</f>
        <v>0</v>
      </c>
      <c r="AA29" s="10">
        <f>ROUND('Vendas de Veículos'!AA31*(1-'Frota Nacional 2030'!AA$21),0)</f>
        <v>0</v>
      </c>
      <c r="AB29" s="10">
        <f>ROUND('Vendas de Veículos'!AB31*(1-'Frota Nacional 2030'!AB$21),0)</f>
        <v>0</v>
      </c>
      <c r="AC29" s="10">
        <f>ROUND('Vendas de Veículos'!AC31*(1-'Frota Nacional 2030'!AC$21),0)</f>
        <v>0</v>
      </c>
      <c r="AD29" s="10">
        <f>ROUND('Vendas de Veículos'!AD31*(1-'Frota Nacional 2030'!AD$21),0)</f>
        <v>0</v>
      </c>
      <c r="AE29" s="10">
        <f>ROUND('Vendas de Veículos'!AE31*(1-'Frota Nacional 2030'!AE$21),0)</f>
        <v>0</v>
      </c>
      <c r="AF29" s="10">
        <f>ROUND('Vendas de Veículos'!AF31*(1-'Frota Nacional 2030'!AF$21),0)</f>
        <v>0</v>
      </c>
      <c r="AG29" s="10">
        <f>ROUND('Vendas de Veículos'!AG31*(1-'Frota Nacional 2030'!AG$21),0)</f>
        <v>0</v>
      </c>
      <c r="AH29" s="10">
        <f>ROUND('Vendas de Veículos'!AH31*(1-'Frota Nacional 2030'!AH$21),0)</f>
        <v>0</v>
      </c>
      <c r="AI29" s="10">
        <f>ROUND('Vendas de Veículos'!AI31*(1-'Frota Nacional 2030'!AI$21),0)</f>
        <v>0</v>
      </c>
      <c r="AJ29" s="10">
        <f>ROUND('Vendas de Veículos'!AJ31*(1-'Frota Nacional 2030'!AJ$21),0)</f>
        <v>0</v>
      </c>
      <c r="AK29" s="10">
        <f>ROUND('Vendas de Veículos'!AK31*(1-'Frota Nacional 2030'!AK$21),0)</f>
        <v>0</v>
      </c>
      <c r="AL29" s="10">
        <f>ROUND('Vendas de Veículos'!AL31*(1-'Frota Nacional 2030'!AL$21),0)</f>
        <v>0</v>
      </c>
      <c r="AM29" s="10">
        <f>ROUND('Vendas de Veículos'!AM31*(1-'Frota Nacional 2030'!AM$21),0)</f>
        <v>0</v>
      </c>
      <c r="AN29" s="10">
        <f>ROUND('Vendas de Veículos'!AN31*(1-'Frota Nacional 2030'!AN$21),0)</f>
        <v>0</v>
      </c>
      <c r="AO29" s="10">
        <f>ROUND('Vendas de Veículos'!AO31*(1-'Frota Nacional 2030'!AO$21),0)</f>
        <v>0</v>
      </c>
      <c r="AP29" s="10">
        <f>ROUND('Vendas de Veículos'!AP31*(1-'Frota Nacional 2030'!AP$21),0)</f>
        <v>0</v>
      </c>
      <c r="AQ29" s="10">
        <f>ROUND('Vendas de Veículos'!AQ31*(1-'Frota Nacional 2030'!AQ$21),0)</f>
        <v>0</v>
      </c>
      <c r="AR29" s="10">
        <f>ROUND('Vendas de Veículos'!AR31*(1-'Frota Nacional 2030'!AR$21),0)</f>
        <v>0</v>
      </c>
      <c r="AS29" s="10">
        <f>ROUND('Vendas de Veículos'!AS31*(1-'Frota Nacional 2030'!AS$21),0)</f>
        <v>0</v>
      </c>
      <c r="AT29" s="10">
        <f>ROUND('Vendas de Veículos'!AT31*(1-'Frota Nacional 2030'!AT$21),0)</f>
        <v>0</v>
      </c>
      <c r="AU29" s="10">
        <f>ROUND('Vendas de Veículos'!AU31*(1-'Frota Nacional 2030'!AU$21),0)</f>
        <v>0</v>
      </c>
      <c r="AV29" s="10">
        <f>ROUND('Vendas de Veículos'!AV31*(1-'Frota Nacional 2030'!AV$21),0)</f>
        <v>0</v>
      </c>
      <c r="AW29" s="10">
        <f>ROUND('Vendas de Veículos'!AW31*(1-'Frota Nacional 2030'!AW$21),0)</f>
        <v>0</v>
      </c>
      <c r="AX29" s="10">
        <f>ROUND('Vendas de Veículos'!AX31*(1-'Frota Nacional 2030'!AX$21),0)</f>
        <v>0</v>
      </c>
      <c r="AY29" s="10">
        <f>ROUND('Vendas de Veículos'!AY31*(1-'Frota Nacional 2030'!AY$21),0)</f>
        <v>0</v>
      </c>
      <c r="AZ29" s="10">
        <f>ROUND('Vendas de Veículos'!AZ31*(1-'Frota Nacional 2030'!AZ$21),0)</f>
        <v>9</v>
      </c>
      <c r="BA29" s="10">
        <f>ROUND('Vendas de Veículos'!BA31*(1-'Frota Nacional 2030'!BA$21),0)</f>
        <v>2</v>
      </c>
      <c r="BB29" s="10">
        <f>ROUND('Vendas de Veículos'!BB31*(1-'Frota Nacional 2030'!BB$21),0)</f>
        <v>1</v>
      </c>
      <c r="BC29" s="10">
        <f>ROUND('Vendas de Veículos'!BC31*(1-'Frota Nacional 2030'!BC$21),0)</f>
        <v>1</v>
      </c>
      <c r="BD29" s="10">
        <f>ROUND('Vendas de Veículos'!BD31*(1-'Frota Nacional 2030'!BD$21),0)</f>
        <v>9</v>
      </c>
      <c r="BE29" s="10">
        <f>ROUND('Vendas de Veículos'!BE31*(1-'Frota Nacional 2030'!BE$21),0)</f>
        <v>2</v>
      </c>
      <c r="BF29" s="10">
        <f>ROUND('Vendas de Veículos'!BF31*(1-'Frota Nacional 2030'!BF$21),0)</f>
        <v>2</v>
      </c>
      <c r="BG29" s="10">
        <f>ROUND('Vendas de Veículos'!BG31*(1-'Frota Nacional 2030'!BG$21),0)</f>
        <v>75</v>
      </c>
      <c r="BH29" s="10">
        <f>ROUND('Vendas de Veículos'!BH31*(1-'Frota Nacional 2030'!BH$21),0)</f>
        <v>98</v>
      </c>
      <c r="BI29" s="10">
        <f>ROUND('Vendas de Veículos'!BI31*(1-'Frota Nacional 2030'!BI$21),0)</f>
        <v>0</v>
      </c>
      <c r="BJ29" s="10">
        <f>ROUND('Vendas de Veículos'!BJ31*(1-'Frota Nacional 2030'!BJ$21),0)</f>
        <v>11</v>
      </c>
      <c r="BK29" s="10">
        <f>ROUND('Vendas de Veículos'!BK31*(1-'Frota Nacional 2030'!BK$21),0)</f>
        <v>14</v>
      </c>
      <c r="BL29" s="10">
        <f>ROUND('Vendas de Veículos'!BL31*(1-'Frota Nacional 2030'!BL$21),0)</f>
        <v>2</v>
      </c>
      <c r="BM29" s="10">
        <f>ROUND('Vendas de Veículos'!BM31*(1-'Frota Nacional 2030'!BM$21),0)</f>
        <v>4</v>
      </c>
      <c r="BN29" s="10">
        <f>ROUND('Vendas de Veículos'!BN31*(1-'Frota Nacional 2030'!BN$21),0)</f>
        <v>35</v>
      </c>
      <c r="BO29" s="10">
        <f>ROUND('Vendas de Veículos'!BO31*(1-'Frota Nacional 2030'!BO$21),0)</f>
        <v>17</v>
      </c>
      <c r="BP29" s="10">
        <f>ROUND('Vendas de Veículos'!BP31*(1-'Frota Nacional 2030'!BP$21),0)</f>
        <v>19</v>
      </c>
      <c r="BQ29" s="10">
        <f>ROUND('Vendas de Veículos'!BQ31*(1-'Frota Nacional 2030'!BQ$21),0)</f>
        <v>34</v>
      </c>
      <c r="BR29" s="10">
        <f>ROUND('Vendas de Veículos'!BR31*(1-'Frota Nacional 2030'!BR$21),0)</f>
        <v>255</v>
      </c>
      <c r="BS29" s="10">
        <f>ROUND('Vendas de Veículos'!BS31*(1-'Frota Nacional 2030'!BS$21),0)</f>
        <v>388</v>
      </c>
      <c r="BT29" s="10">
        <f>ROUND('Vendas de Veículos'!BT31*(1-'Frota Nacional 2030'!BT$21),0)</f>
        <v>540</v>
      </c>
      <c r="BU29" s="10">
        <f>ROUND('Vendas de Veículos'!BU31*(1-'Frota Nacional 2030'!BU$21),0)</f>
        <v>709</v>
      </c>
      <c r="BV29" s="10">
        <f>ROUND('Vendas de Veículos'!BV31*(1-'Frota Nacional 2030'!BV$21),0)</f>
        <v>965</v>
      </c>
      <c r="BW29" s="10">
        <f>ROUND('Vendas de Veículos'!BW31*(1-'Frota Nacional 2030'!BW$21),0)</f>
        <v>1270</v>
      </c>
      <c r="BX29" s="10">
        <f>ROUND('Vendas de Veículos'!BX31*(1-'Frota Nacional 2030'!BX$21),0)</f>
        <v>1616</v>
      </c>
      <c r="BY29" s="10">
        <f>ROUND('Vendas de Veículos'!BY31*(1-'Frota Nacional 2030'!BY$21),0)</f>
        <v>2092</v>
      </c>
    </row>
    <row r="30" spans="2:77" x14ac:dyDescent="0.35">
      <c r="B30" s="15" t="s">
        <v>22</v>
      </c>
      <c r="C30" s="15" t="s">
        <v>21</v>
      </c>
      <c r="D30" s="11">
        <f>ROUND('Vendas de Veículos'!D32*(1-'Frota Nacional 2030'!D$21),0)</f>
        <v>0</v>
      </c>
      <c r="E30" s="11">
        <f>ROUND('Vendas de Veículos'!E32*(1-'Frota Nacional 2030'!E$21),0)</f>
        <v>0</v>
      </c>
      <c r="F30" s="11">
        <f>ROUND('Vendas de Veículos'!F32*(1-'Frota Nacional 2030'!F$21),0)</f>
        <v>0</v>
      </c>
      <c r="G30" s="11">
        <f>ROUND('Vendas de Veículos'!G32*(1-'Frota Nacional 2030'!G$21),0)</f>
        <v>0</v>
      </c>
      <c r="H30" s="11">
        <f>ROUND('Vendas de Veículos'!H32*(1-'Frota Nacional 2030'!H$21),0)</f>
        <v>0</v>
      </c>
      <c r="I30" s="11">
        <f>ROUND('Vendas de Veículos'!I32*(1-'Frota Nacional 2030'!I$21),0)</f>
        <v>0</v>
      </c>
      <c r="J30" s="11">
        <f>ROUND('Vendas de Veículos'!J32*(1-'Frota Nacional 2030'!J$21),0)</f>
        <v>0</v>
      </c>
      <c r="K30" s="11">
        <f>ROUND('Vendas de Veículos'!K32*(1-'Frota Nacional 2030'!K$21),0)</f>
        <v>0</v>
      </c>
      <c r="L30" s="11">
        <f>ROUND('Vendas de Veículos'!L32*(1-'Frota Nacional 2030'!L$21),0)</f>
        <v>0</v>
      </c>
      <c r="M30" s="11">
        <f>ROUND('Vendas de Veículos'!M32*(1-'Frota Nacional 2030'!M$21),0)</f>
        <v>0</v>
      </c>
      <c r="N30" s="11">
        <f>ROUND('Vendas de Veículos'!N32*(1-'Frota Nacional 2030'!N$21),0)</f>
        <v>0</v>
      </c>
      <c r="O30" s="11">
        <f>ROUND('Vendas de Veículos'!O32*(1-'Frota Nacional 2030'!O$21),0)</f>
        <v>0</v>
      </c>
      <c r="P30" s="11">
        <f>ROUND('Vendas de Veículos'!P32*(1-'Frota Nacional 2030'!P$21),0)</f>
        <v>0</v>
      </c>
      <c r="Q30" s="11">
        <f>ROUND('Vendas de Veículos'!Q32*(1-'Frota Nacional 2030'!Q$21),0)</f>
        <v>0</v>
      </c>
      <c r="R30" s="11">
        <f>ROUND('Vendas de Veículos'!R32*(1-'Frota Nacional 2030'!R$21),0)</f>
        <v>0</v>
      </c>
      <c r="S30" s="11">
        <f>ROUND('Vendas de Veículos'!S32*(1-'Frota Nacional 2030'!S$21),0)</f>
        <v>0</v>
      </c>
      <c r="T30" s="11">
        <f>ROUND('Vendas de Veículos'!T32*(1-'Frota Nacional 2030'!T$21),0)</f>
        <v>0</v>
      </c>
      <c r="U30" s="11">
        <f>ROUND('Vendas de Veículos'!U32*(1-'Frota Nacional 2030'!U$21),0)</f>
        <v>0</v>
      </c>
      <c r="V30" s="11">
        <f>ROUND('Vendas de Veículos'!V32*(1-'Frota Nacional 2030'!V$21),0)</f>
        <v>0</v>
      </c>
      <c r="W30" s="11">
        <f>ROUND('Vendas de Veículos'!W32*(1-'Frota Nacional 2030'!W$21),0)</f>
        <v>0</v>
      </c>
      <c r="X30" s="11">
        <f>ROUND('Vendas de Veículos'!X32*(1-'Frota Nacional 2030'!X$21),0)</f>
        <v>0</v>
      </c>
      <c r="Y30" s="11">
        <f>ROUND('Vendas de Veículos'!Y32*(1-'Frota Nacional 2030'!Y$21),0)</f>
        <v>0</v>
      </c>
      <c r="Z30" s="11">
        <f>ROUND('Vendas de Veículos'!Z32*(1-'Frota Nacional 2030'!Z$21),0)</f>
        <v>0</v>
      </c>
      <c r="AA30" s="11">
        <f>ROUND('Vendas de Veículos'!AA32*(1-'Frota Nacional 2030'!AA$21),0)</f>
        <v>0</v>
      </c>
      <c r="AB30" s="11">
        <f>ROUND('Vendas de Veículos'!AB32*(1-'Frota Nacional 2030'!AB$21),0)</f>
        <v>0</v>
      </c>
      <c r="AC30" s="11">
        <f>ROUND('Vendas de Veículos'!AC32*(1-'Frota Nacional 2030'!AC$21),0)</f>
        <v>0</v>
      </c>
      <c r="AD30" s="11">
        <f>ROUND('Vendas de Veículos'!AD32*(1-'Frota Nacional 2030'!AD$21),0)</f>
        <v>0</v>
      </c>
      <c r="AE30" s="11">
        <f>ROUND('Vendas de Veículos'!AE32*(1-'Frota Nacional 2030'!AE$21),0)</f>
        <v>0</v>
      </c>
      <c r="AF30" s="11">
        <f>ROUND('Vendas de Veículos'!AF32*(1-'Frota Nacional 2030'!AF$21),0)</f>
        <v>0</v>
      </c>
      <c r="AG30" s="11">
        <f>ROUND('Vendas de Veículos'!AG32*(1-'Frota Nacional 2030'!AG$21),0)</f>
        <v>0</v>
      </c>
      <c r="AH30" s="11">
        <f>ROUND('Vendas de Veículos'!AH32*(1-'Frota Nacional 2030'!AH$21),0)</f>
        <v>0</v>
      </c>
      <c r="AI30" s="11">
        <f>ROUND('Vendas de Veículos'!AI32*(1-'Frota Nacional 2030'!AI$21),0)</f>
        <v>0</v>
      </c>
      <c r="AJ30" s="11">
        <f>ROUND('Vendas de Veículos'!AJ32*(1-'Frota Nacional 2030'!AJ$21),0)</f>
        <v>0</v>
      </c>
      <c r="AK30" s="11">
        <f>ROUND('Vendas de Veículos'!AK32*(1-'Frota Nacional 2030'!AK$21),0)</f>
        <v>0</v>
      </c>
      <c r="AL30" s="11">
        <f>ROUND('Vendas de Veículos'!AL32*(1-'Frota Nacional 2030'!AL$21),0)</f>
        <v>0</v>
      </c>
      <c r="AM30" s="11">
        <f>ROUND('Vendas de Veículos'!AM32*(1-'Frota Nacional 2030'!AM$21),0)</f>
        <v>0</v>
      </c>
      <c r="AN30" s="11">
        <f>ROUND('Vendas de Veículos'!AN32*(1-'Frota Nacional 2030'!AN$21),0)</f>
        <v>0</v>
      </c>
      <c r="AO30" s="11">
        <f>ROUND('Vendas de Veículos'!AO32*(1-'Frota Nacional 2030'!AO$21),0)</f>
        <v>0</v>
      </c>
      <c r="AP30" s="11">
        <f>ROUND('Vendas de Veículos'!AP32*(1-'Frota Nacional 2030'!AP$21),0)</f>
        <v>0</v>
      </c>
      <c r="AQ30" s="11">
        <f>ROUND('Vendas de Veículos'!AQ32*(1-'Frota Nacional 2030'!AQ$21),0)</f>
        <v>0</v>
      </c>
      <c r="AR30" s="11">
        <f>ROUND('Vendas de Veículos'!AR32*(1-'Frota Nacional 2030'!AR$21),0)</f>
        <v>0</v>
      </c>
      <c r="AS30" s="11">
        <f>ROUND('Vendas de Veículos'!AS32*(1-'Frota Nacional 2030'!AS$21),0)</f>
        <v>0</v>
      </c>
      <c r="AT30" s="11">
        <f>ROUND('Vendas de Veículos'!AT32*(1-'Frota Nacional 2030'!AT$21),0)</f>
        <v>0</v>
      </c>
      <c r="AU30" s="11">
        <f>ROUND('Vendas de Veículos'!AU32*(1-'Frota Nacional 2030'!AU$21),0)</f>
        <v>0</v>
      </c>
      <c r="AV30" s="11">
        <f>ROUND('Vendas de Veículos'!AV32*(1-'Frota Nacional 2030'!AV$21),0)</f>
        <v>0</v>
      </c>
      <c r="AW30" s="11">
        <f>ROUND('Vendas de Veículos'!AW32*(1-'Frota Nacional 2030'!AW$21),0)</f>
        <v>0</v>
      </c>
      <c r="AX30" s="11">
        <f>ROUND('Vendas de Veículos'!AX32*(1-'Frota Nacional 2030'!AX$21),0)</f>
        <v>0</v>
      </c>
      <c r="AY30" s="11">
        <f>ROUND('Vendas de Veículos'!AY32*(1-'Frota Nacional 2030'!AY$21),0)</f>
        <v>0</v>
      </c>
      <c r="AZ30" s="11">
        <f>ROUND('Vendas de Veículos'!AZ32*(1-'Frota Nacional 2030'!AZ$21),0)</f>
        <v>3</v>
      </c>
      <c r="BA30" s="11">
        <f>ROUND('Vendas de Veículos'!BA32*(1-'Frota Nacional 2030'!BA$21),0)</f>
        <v>1</v>
      </c>
      <c r="BB30" s="11">
        <f>ROUND('Vendas de Veículos'!BB32*(1-'Frota Nacional 2030'!BB$21),0)</f>
        <v>1</v>
      </c>
      <c r="BC30" s="11">
        <f>ROUND('Vendas de Veículos'!BC32*(1-'Frota Nacional 2030'!BC$21),0)</f>
        <v>0</v>
      </c>
      <c r="BD30" s="11">
        <f>ROUND('Vendas de Veículos'!BD32*(1-'Frota Nacional 2030'!BD$21),0)</f>
        <v>2</v>
      </c>
      <c r="BE30" s="11">
        <f>ROUND('Vendas de Veículos'!BE32*(1-'Frota Nacional 2030'!BE$21),0)</f>
        <v>1</v>
      </c>
      <c r="BF30" s="11">
        <f>ROUND('Vendas de Veículos'!BF32*(1-'Frota Nacional 2030'!BF$21),0)</f>
        <v>0</v>
      </c>
      <c r="BG30" s="11">
        <f>ROUND('Vendas de Veículos'!BG32*(1-'Frota Nacional 2030'!BG$21),0)</f>
        <v>0</v>
      </c>
      <c r="BH30" s="11">
        <f>ROUND('Vendas de Veículos'!BH32*(1-'Frota Nacional 2030'!BH$21),0)</f>
        <v>0</v>
      </c>
      <c r="BI30" s="11">
        <f>ROUND('Vendas de Veículos'!BI32*(1-'Frota Nacional 2030'!BI$21),0)</f>
        <v>0</v>
      </c>
      <c r="BJ30" s="11">
        <f>ROUND('Vendas de Veículos'!BJ32*(1-'Frota Nacional 2030'!BJ$21),0)</f>
        <v>1</v>
      </c>
      <c r="BK30" s="11">
        <f>ROUND('Vendas de Veículos'!BK32*(1-'Frota Nacional 2030'!BK$21),0)</f>
        <v>2</v>
      </c>
      <c r="BL30" s="11">
        <f>ROUND('Vendas de Veículos'!BL32*(1-'Frota Nacional 2030'!BL$21),0)</f>
        <v>0</v>
      </c>
      <c r="BM30" s="11">
        <f>ROUND('Vendas de Veículos'!BM32*(1-'Frota Nacional 2030'!BM$21),0)</f>
        <v>0</v>
      </c>
      <c r="BN30" s="11">
        <f>ROUND('Vendas de Veículos'!BN32*(1-'Frota Nacional 2030'!BN$21),0)</f>
        <v>0</v>
      </c>
      <c r="BO30" s="11">
        <f>ROUND('Vendas de Veículos'!BO32*(1-'Frota Nacional 2030'!BO$21),0)</f>
        <v>0</v>
      </c>
      <c r="BP30" s="11">
        <f>ROUND('Vendas de Veículos'!BP32*(1-'Frota Nacional 2030'!BP$21),0)</f>
        <v>2</v>
      </c>
      <c r="BQ30" s="11">
        <f>ROUND('Vendas de Veículos'!BQ32*(1-'Frota Nacional 2030'!BQ$21),0)</f>
        <v>0</v>
      </c>
      <c r="BR30" s="11">
        <f>ROUND('Vendas de Veículos'!BR32*(1-'Frota Nacional 2030'!BR$21),0)</f>
        <v>0</v>
      </c>
      <c r="BS30" s="11">
        <f>ROUND('Vendas de Veículos'!BS32*(1-'Frota Nacional 2030'!BS$21),0)</f>
        <v>0</v>
      </c>
      <c r="BT30" s="11">
        <f>ROUND('Vendas de Veículos'!BT32*(1-'Frota Nacional 2030'!BT$21),0)</f>
        <v>0</v>
      </c>
      <c r="BU30" s="11">
        <f>ROUND('Vendas de Veículos'!BU32*(1-'Frota Nacional 2030'!BU$21),0)</f>
        <v>0</v>
      </c>
      <c r="BV30" s="11">
        <f>ROUND('Vendas de Veículos'!BV32*(1-'Frota Nacional 2030'!BV$21),0)</f>
        <v>0</v>
      </c>
      <c r="BW30" s="11">
        <f>ROUND('Vendas de Veículos'!BW32*(1-'Frota Nacional 2030'!BW$21),0)</f>
        <v>0</v>
      </c>
      <c r="BX30" s="11">
        <f>ROUND('Vendas de Veículos'!BX32*(1-'Frota Nacional 2030'!BX$21),0)</f>
        <v>0</v>
      </c>
      <c r="BY30" s="11">
        <f>ROUND('Vendas de Veículos'!BY32*(1-'Frota Nacional 2030'!BY$21),0)</f>
        <v>0</v>
      </c>
    </row>
    <row r="31" spans="2:77" x14ac:dyDescent="0.35">
      <c r="B31" s="15" t="s">
        <v>22</v>
      </c>
      <c r="C31" s="15" t="s">
        <v>19</v>
      </c>
      <c r="D31" s="11">
        <f>ROUND('Vendas de Veículos'!D33*(1-'Frota Nacional 2030'!D$21),0)</f>
        <v>22</v>
      </c>
      <c r="E31" s="11">
        <f>ROUND('Vendas de Veículos'!E33*(1-'Frota Nacional 2030'!E$21),0)</f>
        <v>41</v>
      </c>
      <c r="F31" s="11">
        <f>ROUND('Vendas de Veículos'!F33*(1-'Frota Nacional 2030'!F$21),0)</f>
        <v>4</v>
      </c>
      <c r="G31" s="11">
        <f>ROUND('Vendas de Veículos'!G33*(1-'Frota Nacional 2030'!G$21),0)</f>
        <v>51</v>
      </c>
      <c r="H31" s="11">
        <f>ROUND('Vendas de Veículos'!H33*(1-'Frota Nacional 2030'!H$21),0)</f>
        <v>5</v>
      </c>
      <c r="I31" s="11">
        <f>ROUND('Vendas de Veículos'!I33*(1-'Frota Nacional 2030'!I$21),0)</f>
        <v>57</v>
      </c>
      <c r="J31" s="11">
        <f>ROUND('Vendas de Veículos'!J33*(1-'Frota Nacional 2030'!J$21),0)</f>
        <v>45</v>
      </c>
      <c r="K31" s="11">
        <f>ROUND('Vendas de Veículos'!K33*(1-'Frota Nacional 2030'!K$21),0)</f>
        <v>54</v>
      </c>
      <c r="L31" s="11">
        <f>ROUND('Vendas de Veículos'!L33*(1-'Frota Nacional 2030'!L$21),0)</f>
        <v>68</v>
      </c>
      <c r="M31" s="11">
        <f>ROUND('Vendas de Veículos'!M33*(1-'Frota Nacional 2030'!M$21),0)</f>
        <v>92</v>
      </c>
      <c r="N31" s="11">
        <f>ROUND('Vendas de Veículos'!N33*(1-'Frota Nacional 2030'!N$21),0)</f>
        <v>132</v>
      </c>
      <c r="O31" s="11">
        <f>ROUND('Vendas de Veículos'!O33*(1-'Frota Nacional 2030'!O$21),0)</f>
        <v>212</v>
      </c>
      <c r="P31" s="11">
        <f>ROUND('Vendas de Veículos'!P33*(1-'Frota Nacional 2030'!P$21),0)</f>
        <v>186</v>
      </c>
      <c r="Q31" s="11">
        <f>ROUND('Vendas de Veículos'!Q33*(1-'Frota Nacional 2030'!Q$21),0)</f>
        <v>1</v>
      </c>
      <c r="R31" s="11">
        <f>ROUND('Vendas de Veículos'!R33*(1-'Frota Nacional 2030'!R$21),0)</f>
        <v>170</v>
      </c>
      <c r="S31" s="11">
        <f>ROUND('Vendas de Veículos'!S33*(1-'Frota Nacional 2030'!S$21),0)</f>
        <v>182</v>
      </c>
      <c r="T31" s="11">
        <f>ROUND('Vendas de Veículos'!T33*(1-'Frota Nacional 2030'!T$21),0)</f>
        <v>299</v>
      </c>
      <c r="U31" s="11">
        <f>ROUND('Vendas de Veículos'!U33*(1-'Frota Nacional 2030'!U$21),0)</f>
        <v>36</v>
      </c>
      <c r="V31" s="11">
        <f>ROUND('Vendas de Veículos'!V33*(1-'Frota Nacional 2030'!V$21),0)</f>
        <v>49</v>
      </c>
      <c r="W31" s="11">
        <f>ROUND('Vendas de Veículos'!W33*(1-'Frota Nacional 2030'!W$21),0)</f>
        <v>673</v>
      </c>
      <c r="X31" s="11">
        <f>ROUND('Vendas de Veículos'!X33*(1-'Frota Nacional 2030'!X$21),0)</f>
        <v>804</v>
      </c>
      <c r="Y31" s="11">
        <f>ROUND('Vendas de Veículos'!Y33*(1-'Frota Nacional 2030'!Y$21),0)</f>
        <v>865</v>
      </c>
      <c r="Z31" s="11">
        <f>ROUND('Vendas de Veículos'!Z33*(1-'Frota Nacional 2030'!Z$21),0)</f>
        <v>917</v>
      </c>
      <c r="AA31" s="11">
        <f>ROUND('Vendas de Veículos'!AA33*(1-'Frota Nacional 2030'!AA$21),0)</f>
        <v>1000</v>
      </c>
      <c r="AB31" s="11">
        <f>ROUND('Vendas de Veículos'!AB33*(1-'Frota Nacional 2030'!AB$21),0)</f>
        <v>867</v>
      </c>
      <c r="AC31" s="11">
        <f>ROUND('Vendas de Veículos'!AC33*(1-'Frota Nacional 2030'!AC$21),0)</f>
        <v>828</v>
      </c>
      <c r="AD31" s="11">
        <f>ROUND('Vendas de Veículos'!AD33*(1-'Frota Nacional 2030'!AD$21),0)</f>
        <v>737</v>
      </c>
      <c r="AE31" s="11">
        <f>ROUND('Vendas de Veículos'!AE33*(1-'Frota Nacional 2030'!AE$21),0)</f>
        <v>730</v>
      </c>
      <c r="AF31" s="11">
        <f>ROUND('Vendas de Veículos'!AF33*(1-'Frota Nacional 2030'!AF$21),0)</f>
        <v>947</v>
      </c>
      <c r="AG31" s="11">
        <f>ROUND('Vendas de Veículos'!AG33*(1-'Frota Nacional 2030'!AG$21),0)</f>
        <v>1224</v>
      </c>
      <c r="AH31" s="11">
        <f>ROUND('Vendas de Veículos'!AH33*(1-'Frota Nacional 2030'!AH$21),0)</f>
        <v>1577</v>
      </c>
      <c r="AI31" s="11">
        <f>ROUND('Vendas de Veículos'!AI33*(1-'Frota Nacional 2030'!AI$21),0)</f>
        <v>2205</v>
      </c>
      <c r="AJ31" s="11">
        <f>ROUND('Vendas de Veículos'!AJ33*(1-'Frota Nacional 2030'!AJ$21),0)</f>
        <v>1750</v>
      </c>
      <c r="AK31" s="11">
        <f>ROUND('Vendas de Veículos'!AK33*(1-'Frota Nacional 2030'!AK$21),0)</f>
        <v>2018</v>
      </c>
      <c r="AL31" s="11">
        <f>ROUND('Vendas de Veículos'!AL33*(1-'Frota Nacional 2030'!AL$21),0)</f>
        <v>3653</v>
      </c>
      <c r="AM31" s="11">
        <f>ROUND('Vendas de Veículos'!AM33*(1-'Frota Nacional 2030'!AM$21),0)</f>
        <v>3213</v>
      </c>
      <c r="AN31" s="11">
        <f>ROUND('Vendas de Veículos'!AN33*(1-'Frota Nacional 2030'!AN$21),0)</f>
        <v>2888</v>
      </c>
      <c r="AO31" s="11">
        <f>ROUND('Vendas de Veículos'!AO33*(1-'Frota Nacional 2030'!AO$21),0)</f>
        <v>3447</v>
      </c>
      <c r="AP31" s="11">
        <f>ROUND('Vendas de Veículos'!AP33*(1-'Frota Nacional 2030'!AP$21),0)</f>
        <v>5128</v>
      </c>
      <c r="AQ31" s="11">
        <f>ROUND('Vendas de Veículos'!AQ33*(1-'Frota Nacional 2030'!AQ$21),0)</f>
        <v>4936</v>
      </c>
      <c r="AR31" s="11">
        <f>ROUND('Vendas de Veículos'!AR33*(1-'Frota Nacional 2030'!AR$21),0)</f>
        <v>5087</v>
      </c>
      <c r="AS31" s="11">
        <f>ROUND('Vendas de Veículos'!AS33*(1-'Frota Nacional 2030'!AS$21),0)</f>
        <v>5795</v>
      </c>
      <c r="AT31" s="11">
        <f>ROUND('Vendas de Veículos'!AT33*(1-'Frota Nacional 2030'!AT$21),0)</f>
        <v>4212</v>
      </c>
      <c r="AU31" s="11">
        <f>ROUND('Vendas de Veículos'!AU33*(1-'Frota Nacional 2030'!AU$21),0)</f>
        <v>7023</v>
      </c>
      <c r="AV31" s="11">
        <f>ROUND('Vendas de Veículos'!AV33*(1-'Frota Nacional 2030'!AV$21),0)</f>
        <v>766</v>
      </c>
      <c r="AW31" s="11">
        <f>ROUND('Vendas de Veículos'!AW33*(1-'Frota Nacional 2030'!AW$21),0)</f>
        <v>809</v>
      </c>
      <c r="AX31" s="11">
        <f>ROUND('Vendas de Veículos'!AX33*(1-'Frota Nacional 2030'!AX$21),0)</f>
        <v>8928</v>
      </c>
      <c r="AY31" s="11">
        <f>ROUND('Vendas de Veículos'!AY33*(1-'Frota Nacional 2030'!AY$21),0)</f>
        <v>9249</v>
      </c>
      <c r="AZ31" s="11">
        <f>ROUND('Vendas de Veículos'!AZ33*(1-'Frota Nacional 2030'!AZ$21),0)</f>
        <v>8800</v>
      </c>
      <c r="BA31" s="11">
        <f>ROUND('Vendas de Veículos'!BA33*(1-'Frota Nacional 2030'!BA$21),0)</f>
        <v>11882</v>
      </c>
      <c r="BB31" s="11">
        <f>ROUND('Vendas de Veículos'!BB33*(1-'Frota Nacional 2030'!BB$21),0)</f>
        <v>14729</v>
      </c>
      <c r="BC31" s="11">
        <f>ROUND('Vendas de Veículos'!BC33*(1-'Frota Nacional 2030'!BC$21),0)</f>
        <v>18170</v>
      </c>
      <c r="BD31" s="11">
        <f>ROUND('Vendas de Veículos'!BD33*(1-'Frota Nacional 2030'!BD$21),0)</f>
        <v>15970</v>
      </c>
      <c r="BE31" s="11">
        <f>ROUND('Vendas de Veículos'!BE33*(1-'Frota Nacional 2030'!BE$21),0)</f>
        <v>20980</v>
      </c>
      <c r="BF31" s="11">
        <f>ROUND('Vendas de Veículos'!BF33*(1-'Frota Nacional 2030'!BF$21),0)</f>
        <v>26657</v>
      </c>
      <c r="BG31" s="11">
        <f>ROUND('Vendas de Veículos'!BG33*(1-'Frota Nacional 2030'!BG$21),0)</f>
        <v>2293</v>
      </c>
      <c r="BH31" s="11">
        <f>ROUND('Vendas de Veículos'!BH33*(1-'Frota Nacional 2030'!BH$21),0)</f>
        <v>2719</v>
      </c>
      <c r="BI31" s="11">
        <f>ROUND('Vendas de Veículos'!BI33*(1-'Frota Nacional 2030'!BI$21),0)</f>
        <v>23505</v>
      </c>
      <c r="BJ31" s="11">
        <f>ROUND('Vendas de Veículos'!BJ33*(1-'Frota Nacional 2030'!BJ$21),0)</f>
        <v>14758</v>
      </c>
      <c r="BK31" s="11">
        <f>ROUND('Vendas de Veículos'!BK33*(1-'Frota Nacional 2030'!BK$21),0)</f>
        <v>10045</v>
      </c>
      <c r="BL31" s="11">
        <f>ROUND('Vendas de Veículos'!BL33*(1-'Frota Nacional 2030'!BL$21),0)</f>
        <v>10820</v>
      </c>
      <c r="BM31" s="11">
        <f>ROUND('Vendas de Veículos'!BM33*(1-'Frota Nacional 2030'!BM$21),0)</f>
        <v>14132</v>
      </c>
      <c r="BN31" s="11">
        <f>ROUND('Vendas de Veículos'!BN33*(1-'Frota Nacional 2030'!BN$21),0)</f>
        <v>19890</v>
      </c>
      <c r="BO31" s="11">
        <f>ROUND('Vendas de Veículos'!BO33*(1-'Frota Nacional 2030'!BO$21),0)</f>
        <v>13418</v>
      </c>
      <c r="BP31" s="11">
        <f>ROUND('Vendas de Veículos'!BP33*(1-'Frota Nacional 2030'!BP$21),0)</f>
        <v>1367</v>
      </c>
      <c r="BQ31" s="11">
        <f>ROUND('Vendas de Veículos'!BQ33*(1-'Frota Nacional 2030'!BQ$21),0)</f>
        <v>16997</v>
      </c>
      <c r="BR31" s="11">
        <f>ROUND('Vendas de Veículos'!BR33*(1-'Frota Nacional 2030'!BR$21),0)</f>
        <v>18248</v>
      </c>
      <c r="BS31" s="11">
        <f>ROUND('Vendas de Veículos'!BS33*(1-'Frota Nacional 2030'!BS$21),0)</f>
        <v>19685</v>
      </c>
      <c r="BT31" s="11">
        <f>ROUND('Vendas de Veículos'!BT33*(1-'Frota Nacional 2030'!BT$21),0)</f>
        <v>21206</v>
      </c>
      <c r="BU31" s="11">
        <f>ROUND('Vendas de Veículos'!BU33*(1-'Frota Nacional 2030'!BU$21),0)</f>
        <v>22827</v>
      </c>
      <c r="BV31" s="11">
        <f>ROUND('Vendas de Veículos'!BV33*(1-'Frota Nacional 2030'!BV$21),0)</f>
        <v>24489</v>
      </c>
      <c r="BW31" s="11">
        <f>ROUND('Vendas de Veículos'!BW33*(1-'Frota Nacional 2030'!BW$21),0)</f>
        <v>26244</v>
      </c>
      <c r="BX31" s="11">
        <f>ROUND('Vendas de Veículos'!BX33*(1-'Frota Nacional 2030'!BX$21),0)</f>
        <v>28115</v>
      </c>
      <c r="BY31" s="11">
        <f>ROUND('Vendas de Veículos'!BY33*(1-'Frota Nacional 2030'!BY$21),0)</f>
        <v>30026</v>
      </c>
    </row>
    <row r="32" spans="2:77" x14ac:dyDescent="0.35">
      <c r="B32" s="2"/>
      <c r="C32" s="3" t="s">
        <v>40</v>
      </c>
      <c r="D32" s="7">
        <f>EXP(-EXP($G$3+$I$3*($D$1-D4)))</f>
        <v>0.99973903662753594</v>
      </c>
      <c r="E32" s="7">
        <f t="shared" ref="E32:BP32" si="4">EXP(-EXP($G$3+$I$3*($D$1-E4)))</f>
        <v>0.99970072559287504</v>
      </c>
      <c r="F32" s="7">
        <f t="shared" si="4"/>
        <v>0.99965679122720885</v>
      </c>
      <c r="G32" s="7">
        <f t="shared" si="4"/>
        <v>0.99960640843683457</v>
      </c>
      <c r="H32" s="7">
        <f t="shared" si="4"/>
        <v>0.99954863116055381</v>
      </c>
      <c r="I32" s="7">
        <f t="shared" si="4"/>
        <v>0.99948237466478929</v>
      </c>
      <c r="J32" s="7">
        <f t="shared" si="4"/>
        <v>0.99940639525693675</v>
      </c>
      <c r="K32" s="7">
        <f t="shared" si="4"/>
        <v>0.99931926704348506</v>
      </c>
      <c r="L32" s="7">
        <f t="shared" si="4"/>
        <v>0.99921935530636385</v>
      </c>
      <c r="M32" s="7">
        <f t="shared" si="4"/>
        <v>0.99910478601066999</v>
      </c>
      <c r="N32" s="7">
        <f t="shared" si="4"/>
        <v>0.99897341088848524</v>
      </c>
      <c r="O32" s="7">
        <f t="shared" si="4"/>
        <v>0.9988227674659691</v>
      </c>
      <c r="P32" s="7">
        <f t="shared" si="4"/>
        <v>0.99865003331325297</v>
      </c>
      <c r="Q32" s="7">
        <f t="shared" si="4"/>
        <v>0.99845197369778238</v>
      </c>
      <c r="R32" s="7">
        <f t="shared" si="4"/>
        <v>0.99822488171051615</v>
      </c>
      <c r="S32" s="7">
        <f t="shared" si="4"/>
        <v>0.99796450980966256</v>
      </c>
      <c r="T32" s="7">
        <f t="shared" si="4"/>
        <v>0.99766599158730629</v>
      </c>
      <c r="U32" s="7">
        <f t="shared" si="4"/>
        <v>0.99732375240937732</v>
      </c>
      <c r="V32" s="7">
        <f t="shared" si="4"/>
        <v>0.99693140740815389</v>
      </c>
      <c r="W32" s="7">
        <f t="shared" si="4"/>
        <v>0.99648164511846049</v>
      </c>
      <c r="X32" s="7">
        <f t="shared" si="4"/>
        <v>0.99596609484402432</v>
      </c>
      <c r="Y32" s="7">
        <f t="shared" si="4"/>
        <v>0.99537517562002886</v>
      </c>
      <c r="Z32" s="7">
        <f t="shared" si="4"/>
        <v>0.99469792440381699</v>
      </c>
      <c r="AA32" s="7">
        <f t="shared" si="4"/>
        <v>0.99392180088165549</v>
      </c>
      <c r="AB32" s="7">
        <f t="shared" si="4"/>
        <v>0.99303246603143258</v>
      </c>
      <c r="AC32" s="7">
        <f t="shared" si="4"/>
        <v>0.99201353133813563</v>
      </c>
      <c r="AD32" s="7">
        <f t="shared" si="4"/>
        <v>0.99084627533411584</v>
      </c>
      <c r="AE32" s="7">
        <f t="shared" si="4"/>
        <v>0.98950932394817137</v>
      </c>
      <c r="AF32" s="7">
        <f t="shared" si="4"/>
        <v>0.98797829102238655</v>
      </c>
      <c r="AG32" s="7">
        <f t="shared" si="4"/>
        <v>0.98622537532904997</v>
      </c>
      <c r="AH32" s="7">
        <f t="shared" si="4"/>
        <v>0.98421891053992383</v>
      </c>
      <c r="AI32" s="7">
        <f t="shared" si="4"/>
        <v>0.98192286493078851</v>
      </c>
      <c r="AJ32" s="7">
        <f t="shared" si="4"/>
        <v>0.97929628823019488</v>
      </c>
      <c r="AK32" s="7">
        <f t="shared" si="4"/>
        <v>0.97629270405320667</v>
      </c>
      <c r="AL32" s="7">
        <f t="shared" si="4"/>
        <v>0.97285944794128898</v>
      </c>
      <c r="AM32" s="7">
        <f t="shared" si="4"/>
        <v>0.96893695334056984</v>
      </c>
      <c r="AN32" s="7">
        <f t="shared" si="4"/>
        <v>0.96445799112211872</v>
      </c>
      <c r="AO32" s="7">
        <f t="shared" si="4"/>
        <v>0.95934687276509312</v>
      </c>
      <c r="AP32" s="7">
        <f t="shared" si="4"/>
        <v>0.95351863343533205</v>
      </c>
      <c r="AQ32" s="7">
        <f t="shared" si="4"/>
        <v>0.94687821931546456</v>
      </c>
      <c r="AR32" s="7">
        <f t="shared" si="4"/>
        <v>0.93931971416360571</v>
      </c>
      <c r="AS32" s="7">
        <f t="shared" si="4"/>
        <v>0.93072565374119087</v>
      </c>
      <c r="AT32" s="7">
        <f t="shared" si="4"/>
        <v>0.92096649403535658</v>
      </c>
      <c r="AU32" s="7">
        <f t="shared" si="4"/>
        <v>0.90990032066991677</v>
      </c>
      <c r="AV32" s="7">
        <f t="shared" si="4"/>
        <v>0.89737291300825173</v>
      </c>
      <c r="AW32" s="7">
        <f t="shared" si="4"/>
        <v>0.88321830740738239</v>
      </c>
      <c r="AX32" s="7">
        <f t="shared" si="4"/>
        <v>0.86726003961592757</v>
      </c>
      <c r="AY32" s="7">
        <f t="shared" si="4"/>
        <v>0.84931328534446748</v>
      </c>
      <c r="AZ32" s="7">
        <f t="shared" si="4"/>
        <v>0.82918815822840697</v>
      </c>
      <c r="BA32" s="7">
        <f t="shared" si="4"/>
        <v>0.80669446150818402</v>
      </c>
      <c r="BB32" s="7">
        <f t="shared" si="4"/>
        <v>0.78164821684245012</v>
      </c>
      <c r="BC32" s="7">
        <f t="shared" si="4"/>
        <v>0.75388030021795338</v>
      </c>
      <c r="BD32" s="7">
        <f t="shared" si="4"/>
        <v>0.7232474858644018</v>
      </c>
      <c r="BE32" s="7">
        <f t="shared" si="4"/>
        <v>0.68964611413565224</v>
      </c>
      <c r="BF32" s="7">
        <f t="shared" si="4"/>
        <v>0.65302843296223179</v>
      </c>
      <c r="BG32" s="7">
        <f t="shared" si="4"/>
        <v>0.61342138540010138</v>
      </c>
      <c r="BH32" s="7">
        <f t="shared" si="4"/>
        <v>0.57094719884623257</v>
      </c>
      <c r="BI32" s="7">
        <f t="shared" si="4"/>
        <v>0.52584455356868054</v>
      </c>
      <c r="BJ32" s="7">
        <f t="shared" si="4"/>
        <v>0.47848836957560087</v>
      </c>
      <c r="BK32" s="7">
        <f t="shared" si="4"/>
        <v>0.42940539280525503</v>
      </c>
      <c r="BL32" s="7">
        <f t="shared" si="4"/>
        <v>0.37928189159250653</v>
      </c>
      <c r="BM32" s="7">
        <f t="shared" si="4"/>
        <v>0.32895909195614254</v>
      </c>
      <c r="BN32" s="7">
        <f t="shared" si="4"/>
        <v>0.2794117931754857</v>
      </c>
      <c r="BO32" s="7">
        <f t="shared" si="4"/>
        <v>0.23170631579006803</v>
      </c>
      <c r="BP32" s="7">
        <f t="shared" si="4"/>
        <v>0.18693596978845631</v>
      </c>
      <c r="BQ32" s="7">
        <f t="shared" ref="BQ32:BY32" si="5">EXP(-EXP($G$3+$I$3*($D$1-BQ4)))</f>
        <v>0.14613588994476942</v>
      </c>
      <c r="BR32" s="7">
        <f t="shared" si="5"/>
        <v>0.11018429293770678</v>
      </c>
      <c r="BS32" s="7">
        <f t="shared" si="5"/>
        <v>7.9703225387389706E-2</v>
      </c>
      <c r="BT32" s="7">
        <f t="shared" si="5"/>
        <v>5.4977075811719761E-2</v>
      </c>
      <c r="BU32" s="7">
        <f t="shared" si="5"/>
        <v>3.5909126302346613E-2</v>
      </c>
      <c r="BV32" s="7">
        <f t="shared" si="5"/>
        <v>2.203272632438022E-2</v>
      </c>
      <c r="BW32" s="7">
        <f t="shared" si="5"/>
        <v>1.2582994808545227E-2</v>
      </c>
      <c r="BX32" s="7">
        <f t="shared" si="5"/>
        <v>6.618793365645346E-3</v>
      </c>
      <c r="BY32" s="7">
        <f t="shared" si="5"/>
        <v>3.168165149053243E-3</v>
      </c>
    </row>
    <row r="33" spans="2:77" x14ac:dyDescent="0.35">
      <c r="B33" s="24" t="s">
        <v>36</v>
      </c>
      <c r="C33" s="24" t="s">
        <v>37</v>
      </c>
      <c r="D33" s="25">
        <f>ROUND('Vendas de Veículos'!D35*(1-'Frota Nacional 2030'!D$32),0)</f>
        <v>0</v>
      </c>
      <c r="E33" s="25">
        <f>ROUND('Vendas de Veículos'!E35*(1-'Frota Nacional 2030'!E$32),0)</f>
        <v>0</v>
      </c>
      <c r="F33" s="25">
        <f>ROUND('Vendas de Veículos'!F35*(1-'Frota Nacional 2030'!F$32),0)</f>
        <v>0</v>
      </c>
      <c r="G33" s="25">
        <f>ROUND('Vendas de Veículos'!G35*(1-'Frota Nacional 2030'!G$32),0)</f>
        <v>0</v>
      </c>
      <c r="H33" s="25">
        <f>ROUND('Vendas de Veículos'!H35*(1-'Frota Nacional 2030'!H$32),0)</f>
        <v>0</v>
      </c>
      <c r="I33" s="25">
        <f>ROUND('Vendas de Veículos'!I35*(1-'Frota Nacional 2030'!I$32),0)</f>
        <v>0</v>
      </c>
      <c r="J33" s="25">
        <f>ROUND('Vendas de Veículos'!J35*(1-'Frota Nacional 2030'!J$32),0)</f>
        <v>0</v>
      </c>
      <c r="K33" s="25">
        <f>ROUND('Vendas de Veículos'!K35*(1-'Frota Nacional 2030'!K$32),0)</f>
        <v>0</v>
      </c>
      <c r="L33" s="25">
        <f>ROUND('Vendas de Veículos'!L35*(1-'Frota Nacional 2030'!L$32),0)</f>
        <v>0</v>
      </c>
      <c r="M33" s="25">
        <f>ROUND('Vendas de Veículos'!M35*(1-'Frota Nacional 2030'!M$32),0)</f>
        <v>0</v>
      </c>
      <c r="N33" s="25">
        <f>ROUND('Vendas de Veículos'!N35*(1-'Frota Nacional 2030'!N$32),0)</f>
        <v>0</v>
      </c>
      <c r="O33" s="25">
        <f>ROUND('Vendas de Veículos'!O35*(1-'Frota Nacional 2030'!O$32),0)</f>
        <v>0</v>
      </c>
      <c r="P33" s="25">
        <f>ROUND('Vendas de Veículos'!P35*(1-'Frota Nacional 2030'!P$32),0)</f>
        <v>0</v>
      </c>
      <c r="Q33" s="25">
        <f>ROUND('Vendas de Veículos'!Q35*(1-'Frota Nacional 2030'!Q$32),0)</f>
        <v>0</v>
      </c>
      <c r="R33" s="25">
        <f>ROUND('Vendas de Veículos'!R35*(1-'Frota Nacional 2030'!R$32),0)</f>
        <v>0</v>
      </c>
      <c r="S33" s="25">
        <f>ROUND('Vendas de Veículos'!S35*(1-'Frota Nacional 2030'!S$32),0)</f>
        <v>0</v>
      </c>
      <c r="T33" s="25">
        <f>ROUND('Vendas de Veículos'!T35*(1-'Frota Nacional 2030'!T$32),0)</f>
        <v>0</v>
      </c>
      <c r="U33" s="25">
        <f>ROUND('Vendas de Veículos'!U35*(1-'Frota Nacional 2030'!U$32),0)</f>
        <v>0</v>
      </c>
      <c r="V33" s="25">
        <f>ROUND('Vendas de Veículos'!V35*(1-'Frota Nacional 2030'!V$32),0)</f>
        <v>0</v>
      </c>
      <c r="W33" s="25">
        <f>ROUND('Vendas de Veículos'!W35*(1-'Frota Nacional 2030'!W$32),0)</f>
        <v>9</v>
      </c>
      <c r="X33" s="25">
        <f>ROUND('Vendas de Veículos'!X35*(1-'Frota Nacional 2030'!X$32),0)</f>
        <v>120</v>
      </c>
      <c r="Y33" s="25">
        <f>ROUND('Vendas de Veículos'!Y35*(1-'Frota Nacional 2030'!Y$32),0)</f>
        <v>149</v>
      </c>
      <c r="Z33" s="25">
        <f>ROUND('Vendas de Veículos'!Z35*(1-'Frota Nacional 2030'!Z$32),0)</f>
        <v>277</v>
      </c>
      <c r="AA33" s="25">
        <f>ROUND('Vendas de Veículos'!AA35*(1-'Frota Nacional 2030'!AA$32),0)</f>
        <v>476</v>
      </c>
      <c r="AB33" s="25">
        <f>ROUND('Vendas de Veículos'!AB35*(1-'Frota Nacional 2030'!AB$32),0)</f>
        <v>799</v>
      </c>
      <c r="AC33" s="25">
        <f>ROUND('Vendas de Veículos'!AC35*(1-'Frota Nacional 2030'!AC$32),0)</f>
        <v>1326</v>
      </c>
      <c r="AD33" s="25">
        <f>ROUND('Vendas de Veículos'!AD35*(1-'Frota Nacional 2030'!AD$32),0)</f>
        <v>1726</v>
      </c>
      <c r="AE33" s="25">
        <f>ROUND('Vendas de Veículos'!AE35*(1-'Frota Nacional 2030'!AE$32),0)</f>
        <v>1362</v>
      </c>
      <c r="AF33" s="25">
        <f>ROUND('Vendas de Veículos'!AF35*(1-'Frota Nacional 2030'!AF$32),0)</f>
        <v>1401</v>
      </c>
      <c r="AG33" s="25">
        <f>ROUND('Vendas de Veículos'!AG35*(1-'Frota Nacional 2030'!AG$32),0)</f>
        <v>1586</v>
      </c>
      <c r="AH33" s="25">
        <f>ROUND('Vendas de Veículos'!AH35*(1-'Frota Nacional 2030'!AH$32),0)</f>
        <v>2073</v>
      </c>
      <c r="AI33" s="25">
        <f>ROUND('Vendas de Veículos'!AI35*(1-'Frota Nacional 2030'!AI$32),0)</f>
        <v>2489</v>
      </c>
      <c r="AJ33" s="25">
        <f>ROUND('Vendas de Veículos'!AJ35*(1-'Frota Nacional 2030'!AJ$32),0)</f>
        <v>2912</v>
      </c>
      <c r="AK33" s="25">
        <f>ROUND('Vendas de Veículos'!AK35*(1-'Frota Nacional 2030'!AK$32),0)</f>
        <v>2921</v>
      </c>
      <c r="AL33" s="25">
        <f>ROUND('Vendas de Veículos'!AL35*(1-'Frota Nacional 2030'!AL$32),0)</f>
        <v>2608</v>
      </c>
      <c r="AM33" s="25">
        <f>ROUND('Vendas de Veículos'!AM35*(1-'Frota Nacional 2030'!AM$32),0)</f>
        <v>3888</v>
      </c>
      <c r="AN33" s="25">
        <f>ROUND('Vendas de Veículos'!AN35*(1-'Frota Nacional 2030'!AN$32),0)</f>
        <v>2452</v>
      </c>
      <c r="AO33" s="25">
        <f>ROUND('Vendas de Veículos'!AO35*(1-'Frota Nacional 2030'!AO$32),0)</f>
        <v>5168</v>
      </c>
      <c r="AP33" s="25">
        <f>ROUND('Vendas de Veículos'!AP35*(1-'Frota Nacional 2030'!AP$32),0)</f>
        <v>9675</v>
      </c>
      <c r="AQ33" s="25">
        <f>ROUND('Vendas de Veículos'!AQ35*(1-'Frota Nacional 2030'!AQ$32),0)</f>
        <v>15362</v>
      </c>
      <c r="AR33" s="25">
        <f>ROUND('Vendas de Veículos'!AR35*(1-'Frota Nacional 2030'!AR$32),0)</f>
        <v>22464</v>
      </c>
      <c r="AS33" s="25">
        <f>ROUND('Vendas de Veículos'!AS35*(1-'Frota Nacional 2030'!AS$32),0)</f>
        <v>31259</v>
      </c>
      <c r="AT33" s="25">
        <f>ROUND('Vendas de Veículos'!AT35*(1-'Frota Nacional 2030'!AT$32),0)</f>
        <v>42415</v>
      </c>
      <c r="AU33" s="25">
        <f>ROUND('Vendas de Veículos'!AU35*(1-'Frota Nacional 2030'!AU$32),0)</f>
        <v>56052</v>
      </c>
      <c r="AV33" s="25">
        <f>ROUND('Vendas de Veículos'!AV35*(1-'Frota Nacional 2030'!AV$32),0)</f>
        <v>72614</v>
      </c>
      <c r="AW33" s="25">
        <f>ROUND('Vendas de Veículos'!AW35*(1-'Frota Nacional 2030'!AW$32),0)</f>
        <v>92607</v>
      </c>
      <c r="AX33" s="25">
        <f>ROUND('Vendas de Veículos'!AX35*(1-'Frota Nacional 2030'!AX$32),0)</f>
        <v>109559</v>
      </c>
      <c r="AY33" s="25">
        <f>ROUND('Vendas de Veículos'!AY35*(1-'Frota Nacional 2030'!AY$32),0)</f>
        <v>132320</v>
      </c>
      <c r="AZ33" s="25">
        <f>ROUND('Vendas de Veículos'!AZ35*(1-'Frota Nacional 2030'!AZ$32),0)</f>
        <v>172030</v>
      </c>
      <c r="BA33" s="25">
        <f>ROUND('Vendas de Veículos'!BA35*(1-'Frota Nacional 2030'!BA$32),0)</f>
        <v>245530</v>
      </c>
      <c r="BB33" s="25">
        <f>ROUND('Vendas de Veículos'!BB35*(1-'Frota Nacional 2030'!BB$32),0)</f>
        <v>370001</v>
      </c>
      <c r="BC33" s="25">
        <f>ROUND('Vendas de Veículos'!BC35*(1-'Frota Nacional 2030'!BC$32),0)</f>
        <v>473918</v>
      </c>
      <c r="BD33" s="25">
        <f>ROUND('Vendas de Veículos'!BD35*(1-'Frota Nacional 2030'!BD$32),0)</f>
        <v>445474</v>
      </c>
      <c r="BE33" s="25">
        <f>ROUND('Vendas de Veículos'!BE35*(1-'Frota Nacional 2030'!BE$32),0)</f>
        <v>560034</v>
      </c>
      <c r="BF33" s="25">
        <f>ROUND('Vendas de Veículos'!BF35*(1-'Frota Nacional 2030'!BF$32),0)</f>
        <v>673313</v>
      </c>
      <c r="BG33" s="25">
        <f>ROUND('Vendas de Veículos'!BG35*(1-'Frota Nacional 2030'!BG$32),0)</f>
        <v>632981</v>
      </c>
      <c r="BH33" s="25">
        <f>ROUND('Vendas de Veículos'!BH35*(1-'Frota Nacional 2030'!BH$32),0)</f>
        <v>650260</v>
      </c>
      <c r="BI33" s="25">
        <f>ROUND('Vendas de Veículos'!BI35*(1-'Frota Nacional 2030'!BI$32),0)</f>
        <v>677873</v>
      </c>
      <c r="BJ33" s="25">
        <f>ROUND('Vendas de Veículos'!BJ35*(1-'Frota Nacional 2030'!BJ$32),0)</f>
        <v>638642</v>
      </c>
      <c r="BK33" s="25">
        <f>ROUND('Vendas de Veículos'!BK35*(1-'Frota Nacional 2030'!BK$32),0)</f>
        <v>513417</v>
      </c>
      <c r="BL33" s="25">
        <f>ROUND('Vendas de Veículos'!BL35*(1-'Frota Nacional 2030'!BL$32),0)</f>
        <v>528239</v>
      </c>
      <c r="BM33" s="25">
        <f>ROUND('Vendas de Veículos'!BM35*(1-'Frota Nacional 2030'!BM$32),0)</f>
        <v>630851</v>
      </c>
      <c r="BN33" s="25">
        <f>ROUND('Vendas de Veículos'!BN35*(1-'Frota Nacional 2030'!BN$32),0)</f>
        <v>776242</v>
      </c>
      <c r="BO33" s="25">
        <f>ROUND('Vendas de Veículos'!BO35*(1-'Frota Nacional 2030'!BO$32),0)</f>
        <v>703109</v>
      </c>
      <c r="BP33" s="25">
        <f>ROUND('Vendas de Veículos'!BP35*(1-'Frota Nacional 2030'!BP$32),0)</f>
        <v>940533</v>
      </c>
      <c r="BQ33" s="25">
        <f>ROUND('Vendas de Veículos'!BQ35*(1-'Frota Nacional 2030'!BQ$32),0)</f>
        <v>1162913</v>
      </c>
      <c r="BR33" s="25">
        <f>ROUND('Vendas de Veículos'!BR35*(1-'Frota Nacional 2030'!BR$32),0)</f>
        <v>1248233</v>
      </c>
      <c r="BS33" s="25">
        <f>ROUND('Vendas de Veículos'!BS35*(1-'Frota Nacional 2030'!BS$32),0)</f>
        <v>1329721</v>
      </c>
      <c r="BT33" s="25">
        <f>ROUND('Vendas de Veículos'!BT35*(1-'Frota Nacional 2030'!BT$32),0)</f>
        <v>1406411</v>
      </c>
      <c r="BU33" s="25">
        <f>ROUND('Vendas de Veículos'!BU35*(1-'Frota Nacional 2030'!BU$32),0)</f>
        <v>1477832</v>
      </c>
      <c r="BV33" s="25">
        <f>ROUND('Vendas de Veículos'!BV35*(1-'Frota Nacional 2030'!BV$32),0)</f>
        <v>1544076</v>
      </c>
      <c r="BW33" s="25">
        <f>ROUND('Vendas de Veículos'!BW35*(1-'Frota Nacional 2030'!BW$32),0)</f>
        <v>1605766</v>
      </c>
      <c r="BX33" s="25">
        <f>ROUND('Vendas de Veículos'!BX35*(1-'Frota Nacional 2030'!BX$32),0)</f>
        <v>1663929</v>
      </c>
      <c r="BY33" s="25">
        <f>ROUND('Vendas de Veículos'!BY35*(1-'Frota Nacional 2030'!BY$32),0)</f>
        <v>1719800</v>
      </c>
    </row>
    <row r="34" spans="2:77" x14ac:dyDescent="0.35">
      <c r="B34" s="24" t="s">
        <v>36</v>
      </c>
      <c r="C34" s="24" t="s">
        <v>10</v>
      </c>
      <c r="D34" s="26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>
        <f>ROUND('Vendas de Veículos'!W36*(1-'Frota Nacional 2030'!W$32),0)</f>
        <v>9</v>
      </c>
      <c r="X34" s="25">
        <f>ROUND('Vendas de Veículos'!X36*(1-'Frota Nacional 2030'!X$32),0)</f>
        <v>120</v>
      </c>
      <c r="Y34" s="25">
        <f>ROUND('Vendas de Veículos'!Y36*(1-'Frota Nacional 2030'!Y$32),0)</f>
        <v>149</v>
      </c>
      <c r="Z34" s="25">
        <f>ROUND('Vendas de Veículos'!Z36*(1-'Frota Nacional 2030'!Z$32),0)</f>
        <v>277</v>
      </c>
      <c r="AA34" s="25">
        <f>ROUND('Vendas de Veículos'!AA36*(1-'Frota Nacional 2030'!AA$32),0)</f>
        <v>476</v>
      </c>
      <c r="AB34" s="25">
        <f>ROUND('Vendas de Veículos'!AB36*(1-'Frota Nacional 2030'!AB$32),0)</f>
        <v>799</v>
      </c>
      <c r="AC34" s="25">
        <f>ROUND('Vendas de Veículos'!AC36*(1-'Frota Nacional 2030'!AC$32),0)</f>
        <v>1326</v>
      </c>
      <c r="AD34" s="25">
        <f>ROUND('Vendas de Veículos'!AD36*(1-'Frota Nacional 2030'!AD$32),0)</f>
        <v>1726</v>
      </c>
      <c r="AE34" s="25">
        <f>ROUND('Vendas de Veículos'!AE36*(1-'Frota Nacional 2030'!AE$32),0)</f>
        <v>1362</v>
      </c>
      <c r="AF34" s="25">
        <f>ROUND('Vendas de Veículos'!AF36*(1-'Frota Nacional 2030'!AF$32),0)</f>
        <v>1401</v>
      </c>
      <c r="AG34" s="25">
        <f>ROUND('Vendas de Veículos'!AG36*(1-'Frota Nacional 2030'!AG$32),0)</f>
        <v>1586</v>
      </c>
      <c r="AH34" s="25">
        <f>ROUND('Vendas de Veículos'!AH36*(1-'Frota Nacional 2030'!AH$32),0)</f>
        <v>2073</v>
      </c>
      <c r="AI34" s="25">
        <f>ROUND('Vendas de Veículos'!AI36*(1-'Frota Nacional 2030'!AI$32),0)</f>
        <v>2489</v>
      </c>
      <c r="AJ34" s="25">
        <f>ROUND('Vendas de Veículos'!AJ36*(1-'Frota Nacional 2030'!AJ$32),0)</f>
        <v>2912</v>
      </c>
      <c r="AK34" s="25">
        <f>ROUND('Vendas de Veículos'!AK36*(1-'Frota Nacional 2030'!AK$32),0)</f>
        <v>2921</v>
      </c>
      <c r="AL34" s="25">
        <f>ROUND('Vendas de Veículos'!AL36*(1-'Frota Nacional 2030'!AL$32),0)</f>
        <v>2608</v>
      </c>
      <c r="AM34" s="25">
        <f>ROUND('Vendas de Veículos'!AM36*(1-'Frota Nacional 2030'!AM$32),0)</f>
        <v>3888</v>
      </c>
      <c r="AN34" s="25">
        <f>ROUND('Vendas de Veículos'!AN36*(1-'Frota Nacional 2030'!AN$32),0)</f>
        <v>2452</v>
      </c>
      <c r="AO34" s="25">
        <f>ROUND('Vendas de Veículos'!AO36*(1-'Frota Nacional 2030'!AO$32),0)</f>
        <v>5168</v>
      </c>
      <c r="AP34" s="25">
        <f>ROUND('Vendas de Veículos'!AP36*(1-'Frota Nacional 2030'!AP$32),0)</f>
        <v>9675</v>
      </c>
      <c r="AQ34" s="25">
        <f>ROUND('Vendas de Veículos'!AQ36*(1-'Frota Nacional 2030'!AQ$32),0)</f>
        <v>15362</v>
      </c>
      <c r="AR34" s="25">
        <f>ROUND('Vendas de Veículos'!AR36*(1-'Frota Nacional 2030'!AR$32),0)</f>
        <v>22464</v>
      </c>
      <c r="AS34" s="25">
        <f>ROUND('Vendas de Veículos'!AS36*(1-'Frota Nacional 2030'!AS$32),0)</f>
        <v>31259</v>
      </c>
      <c r="AT34" s="25">
        <f>ROUND('Vendas de Veículos'!AT36*(1-'Frota Nacional 2030'!AT$32),0)</f>
        <v>42415</v>
      </c>
      <c r="AU34" s="25">
        <f>ROUND('Vendas de Veículos'!AU36*(1-'Frota Nacional 2030'!AU$32),0)</f>
        <v>56052</v>
      </c>
      <c r="AV34" s="25">
        <f>ROUND('Vendas de Veículos'!AV36*(1-'Frota Nacional 2030'!AV$32),0)</f>
        <v>72614</v>
      </c>
      <c r="AW34" s="25">
        <f>ROUND('Vendas de Veículos'!AW36*(1-'Frota Nacional 2030'!AW$32),0)</f>
        <v>92607</v>
      </c>
      <c r="AX34" s="25">
        <f>ROUND('Vendas de Veículos'!AX36*(1-'Frota Nacional 2030'!AX$32),0)</f>
        <v>109559</v>
      </c>
      <c r="AY34" s="25">
        <f>ROUND('Vendas de Veículos'!AY36*(1-'Frota Nacional 2030'!AY$32),0)</f>
        <v>132320</v>
      </c>
      <c r="AZ34" s="25">
        <f>ROUND('Vendas de Veículos'!AZ36*(1-'Frota Nacional 2030'!AZ$32),0)</f>
        <v>172030</v>
      </c>
      <c r="BA34" s="25">
        <f>ROUND('Vendas de Veículos'!BA36*(1-'Frota Nacional 2030'!BA$32),0)</f>
        <v>245530</v>
      </c>
      <c r="BB34" s="25">
        <f>ROUND('Vendas de Veículos'!BB36*(1-'Frota Nacional 2030'!BB$32),0)</f>
        <v>370001</v>
      </c>
      <c r="BC34" s="25">
        <f>ROUND('Vendas de Veículos'!BC36*(1-'Frota Nacional 2030'!BC$32),0)</f>
        <v>473918</v>
      </c>
      <c r="BD34" s="25">
        <f>ROUND('Vendas de Veículos'!BD36*(1-'Frota Nacional 2030'!BD$32),0)</f>
        <v>400927</v>
      </c>
      <c r="BE34" s="25">
        <f>ROUND('Vendas de Veículos'!BE36*(1-'Frota Nacional 2030'!BE$32),0)</f>
        <v>448027</v>
      </c>
      <c r="BF34" s="25">
        <f>ROUND('Vendas de Veículos'!BF36*(1-'Frota Nacional 2030'!BF$32),0)</f>
        <v>471319</v>
      </c>
      <c r="BG34" s="25">
        <f>ROUND('Vendas de Veículos'!BG36*(1-'Frota Nacional 2030'!BG$32),0)</f>
        <v>379789</v>
      </c>
      <c r="BH34" s="25">
        <f>ROUND('Vendas de Veículos'!BH36*(1-'Frota Nacional 2030'!BH$32),0)</f>
        <v>306748</v>
      </c>
      <c r="BI34" s="25">
        <f>ROUND('Vendas de Veículos'!BI36*(1-'Frota Nacional 2030'!BI$32),0)</f>
        <v>319774</v>
      </c>
      <c r="BJ34" s="25">
        <f>ROUND('Vendas de Veículos'!BJ36*(1-'Frota Nacional 2030'!BJ$32),0)</f>
        <v>301140</v>
      </c>
      <c r="BK34" s="25">
        <f>ROUND('Vendas de Veículos'!BK36*(1-'Frota Nacional 2030'!BK$32),0)</f>
        <v>241990</v>
      </c>
      <c r="BL34" s="25">
        <f>ROUND('Vendas de Veículos'!BL36*(1-'Frota Nacional 2030'!BL$32),0)</f>
        <v>249187</v>
      </c>
      <c r="BM34" s="25">
        <f>ROUND('Vendas de Veículos'!BM36*(1-'Frota Nacional 2030'!BM$32),0)</f>
        <v>296556</v>
      </c>
      <c r="BN34" s="25">
        <f>ROUND('Vendas de Veículos'!BN36*(1-'Frota Nacional 2030'!BN$32),0)</f>
        <v>349309</v>
      </c>
      <c r="BO34" s="25">
        <f>ROUND('Vendas de Veículos'!BO36*(1-'Frota Nacional 2030'!BO$32),0)</f>
        <v>295306</v>
      </c>
      <c r="BP34" s="25">
        <f>ROUND('Vendas de Veículos'!BP36*(1-'Frota Nacional 2030'!BP$32),0)</f>
        <v>361208</v>
      </c>
      <c r="BQ34" s="25">
        <f>ROUND('Vendas de Veículos'!BQ36*(1-'Frota Nacional 2030'!BQ$32),0)</f>
        <v>446611</v>
      </c>
      <c r="BR34" s="25">
        <f>ROUND('Vendas de Veículos'!BR36*(1-'Frota Nacional 2030'!BR$32),0)</f>
        <v>476825</v>
      </c>
      <c r="BS34" s="25">
        <f>ROUND('Vendas de Veículos'!BS36*(1-'Frota Nacional 2030'!BS$32),0)</f>
        <v>506624</v>
      </c>
      <c r="BT34" s="25">
        <f>ROUND('Vendas de Veículos'!BT36*(1-'Frota Nacional 2030'!BT$32),0)</f>
        <v>534436</v>
      </c>
      <c r="BU34" s="25">
        <f>ROUND('Vendas de Veículos'!BU36*(1-'Frota Nacional 2030'!BU$32),0)</f>
        <v>561576</v>
      </c>
      <c r="BV34" s="25">
        <f>ROUND('Vendas de Veículos'!BV36*(1-'Frota Nacional 2030'!BV$32),0)</f>
        <v>586749</v>
      </c>
      <c r="BW34" s="25">
        <f>ROUND('Vendas de Veículos'!BW36*(1-'Frota Nacional 2030'!BW$32),0)</f>
        <v>610191</v>
      </c>
      <c r="BX34" s="25">
        <f>ROUND('Vendas de Veículos'!BX36*(1-'Frota Nacional 2030'!BX$32),0)</f>
        <v>632293</v>
      </c>
      <c r="BY34" s="25">
        <f>ROUND('Vendas de Veículos'!BY36*(1-'Frota Nacional 2030'!BY$32),0)</f>
        <v>653524</v>
      </c>
    </row>
    <row r="35" spans="2:77" x14ac:dyDescent="0.35">
      <c r="B35" s="24" t="s">
        <v>36</v>
      </c>
      <c r="C35" s="24" t="s">
        <v>38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>
        <f>ROUND('Vendas de Veículos'!W37*(1-'Frota Nacional 2030'!W$32),0)</f>
        <v>0</v>
      </c>
      <c r="X35" s="25">
        <f>ROUND('Vendas de Veículos'!X37*(1-'Frota Nacional 2030'!X$32),0)</f>
        <v>0</v>
      </c>
      <c r="Y35" s="25">
        <f>ROUND('Vendas de Veículos'!Y37*(1-'Frota Nacional 2030'!Y$32),0)</f>
        <v>0</v>
      </c>
      <c r="Z35" s="25">
        <f>ROUND('Vendas de Veículos'!Z37*(1-'Frota Nacional 2030'!Z$32),0)</f>
        <v>0</v>
      </c>
      <c r="AA35" s="25">
        <f>ROUND('Vendas de Veículos'!AA37*(1-'Frota Nacional 2030'!AA$32),0)</f>
        <v>0</v>
      </c>
      <c r="AB35" s="25">
        <f>ROUND('Vendas de Veículos'!AB37*(1-'Frota Nacional 2030'!AB$32),0)</f>
        <v>0</v>
      </c>
      <c r="AC35" s="25">
        <f>ROUND('Vendas de Veículos'!AC37*(1-'Frota Nacional 2030'!AC$32),0)</f>
        <v>0</v>
      </c>
      <c r="AD35" s="25">
        <f>ROUND('Vendas de Veículos'!AD37*(1-'Frota Nacional 2030'!AD$32),0)</f>
        <v>0</v>
      </c>
      <c r="AE35" s="25">
        <f>ROUND('Vendas de Veículos'!AE37*(1-'Frota Nacional 2030'!AE$32),0)</f>
        <v>0</v>
      </c>
      <c r="AF35" s="25">
        <f>ROUND('Vendas de Veículos'!AF37*(1-'Frota Nacional 2030'!AF$32),0)</f>
        <v>0</v>
      </c>
      <c r="AG35" s="25">
        <f>ROUND('Vendas de Veículos'!AG37*(1-'Frota Nacional 2030'!AG$32),0)</f>
        <v>0</v>
      </c>
      <c r="AH35" s="25">
        <f>ROUND('Vendas de Veículos'!AH37*(1-'Frota Nacional 2030'!AH$32),0)</f>
        <v>0</v>
      </c>
      <c r="AI35" s="25">
        <f>ROUND('Vendas de Veículos'!AI37*(1-'Frota Nacional 2030'!AI$32),0)</f>
        <v>0</v>
      </c>
      <c r="AJ35" s="25">
        <f>ROUND('Vendas de Veículos'!AJ37*(1-'Frota Nacional 2030'!AJ$32),0)</f>
        <v>0</v>
      </c>
      <c r="AK35" s="25">
        <f>ROUND('Vendas de Veículos'!AK37*(1-'Frota Nacional 2030'!AK$32),0)</f>
        <v>0</v>
      </c>
      <c r="AL35" s="25">
        <f>ROUND('Vendas de Veículos'!AL37*(1-'Frota Nacional 2030'!AL$32),0)</f>
        <v>0</v>
      </c>
      <c r="AM35" s="25">
        <f>ROUND('Vendas de Veículos'!AM37*(1-'Frota Nacional 2030'!AM$32),0)</f>
        <v>0</v>
      </c>
      <c r="AN35" s="25">
        <f>ROUND('Vendas de Veículos'!AN37*(1-'Frota Nacional 2030'!AN$32),0)</f>
        <v>0</v>
      </c>
      <c r="AO35" s="25">
        <f>ROUND('Vendas de Veículos'!AO37*(1-'Frota Nacional 2030'!AO$32),0)</f>
        <v>0</v>
      </c>
      <c r="AP35" s="25">
        <f>ROUND('Vendas de Veículos'!AP37*(1-'Frota Nacional 2030'!AP$32),0)</f>
        <v>0</v>
      </c>
      <c r="AQ35" s="25">
        <f>ROUND('Vendas de Veículos'!AQ37*(1-'Frota Nacional 2030'!AQ$32),0)</f>
        <v>0</v>
      </c>
      <c r="AR35" s="25">
        <f>ROUND('Vendas de Veículos'!AR37*(1-'Frota Nacional 2030'!AR$32),0)</f>
        <v>0</v>
      </c>
      <c r="AS35" s="25">
        <f>ROUND('Vendas de Veículos'!AS37*(1-'Frota Nacional 2030'!AS$32),0)</f>
        <v>0</v>
      </c>
      <c r="AT35" s="25">
        <f>ROUND('Vendas de Veículos'!AT37*(1-'Frota Nacional 2030'!AT$32),0)</f>
        <v>0</v>
      </c>
      <c r="AU35" s="25">
        <f>ROUND('Vendas de Veículos'!AU37*(1-'Frota Nacional 2030'!AU$32),0)</f>
        <v>0</v>
      </c>
      <c r="AV35" s="25">
        <f>ROUND('Vendas de Veículos'!AV37*(1-'Frota Nacional 2030'!AV$32),0)</f>
        <v>0</v>
      </c>
      <c r="AW35" s="25">
        <f>ROUND('Vendas de Veículos'!AW37*(1-'Frota Nacional 2030'!AW$32),0)</f>
        <v>0</v>
      </c>
      <c r="AX35" s="25">
        <f>ROUND('Vendas de Veículos'!AX37*(1-'Frota Nacional 2030'!AX$32),0)</f>
        <v>0</v>
      </c>
      <c r="AY35" s="25">
        <f>ROUND('Vendas de Veículos'!AY37*(1-'Frota Nacional 2030'!AY$32),0)</f>
        <v>0</v>
      </c>
      <c r="AZ35" s="25">
        <f>ROUND('Vendas de Veículos'!AZ37*(1-'Frota Nacional 2030'!AZ$32),0)</f>
        <v>0</v>
      </c>
      <c r="BA35" s="25">
        <f>ROUND('Vendas de Veículos'!BA37*(1-'Frota Nacional 2030'!BA$32),0)</f>
        <v>0</v>
      </c>
      <c r="BB35" s="25">
        <f>ROUND('Vendas de Veículos'!BB37*(1-'Frota Nacional 2030'!BB$32),0)</f>
        <v>0</v>
      </c>
      <c r="BC35" s="25">
        <f>ROUND('Vendas de Veículos'!BC37*(1-'Frota Nacional 2030'!BC$32),0)</f>
        <v>0</v>
      </c>
      <c r="BD35" s="25">
        <f>ROUND('Vendas de Veículos'!BD37*(1-'Frota Nacional 2030'!BD$32),0)</f>
        <v>44503</v>
      </c>
      <c r="BE35" s="25">
        <f>ROUND('Vendas de Veículos'!BE37*(1-'Frota Nacional 2030'!BE$32),0)</f>
        <v>111951</v>
      </c>
      <c r="BF35" s="25">
        <f>ROUND('Vendas de Veículos'!BF37*(1-'Frota Nacional 2030'!BF$32),0)</f>
        <v>201927</v>
      </c>
      <c r="BG35" s="25">
        <f>ROUND('Vendas de Veículos'!BG37*(1-'Frota Nacional 2030'!BG$32),0)</f>
        <v>253129</v>
      </c>
      <c r="BH35" s="25">
        <f>ROUND('Vendas de Veículos'!BH37*(1-'Frota Nacional 2030'!BH$32),0)</f>
        <v>343363</v>
      </c>
      <c r="BI35" s="25">
        <f>ROUND('Vendas de Veículos'!BI37*(1-'Frota Nacional 2030'!BI$32),0)</f>
        <v>357944</v>
      </c>
      <c r="BJ35" s="25">
        <f>ROUND('Vendas de Veículos'!BJ37*(1-'Frota Nacional 2030'!BJ$32),0)</f>
        <v>337229</v>
      </c>
      <c r="BK35" s="25">
        <f>ROUND('Vendas de Veículos'!BK37*(1-'Frota Nacional 2030'!BK$32),0)</f>
        <v>271105</v>
      </c>
      <c r="BL35" s="25">
        <f>ROUND('Vendas de Veículos'!BL37*(1-'Frota Nacional 2030'!BL$32),0)</f>
        <v>278614</v>
      </c>
      <c r="BM35" s="25">
        <f>ROUND('Vendas de Veículos'!BM37*(1-'Frota Nacional 2030'!BM$32),0)</f>
        <v>333623</v>
      </c>
      <c r="BN35" s="25">
        <f>ROUND('Vendas de Veículos'!BN37*(1-'Frota Nacional 2030'!BN$32),0)</f>
        <v>426002</v>
      </c>
      <c r="BO35" s="25">
        <f>ROUND('Vendas de Veículos'!BO37*(1-'Frota Nacional 2030'!BO$32),0)</f>
        <v>406889</v>
      </c>
      <c r="BP35" s="25">
        <f>ROUND('Vendas de Veículos'!BP37*(1-'Frota Nacional 2030'!BP$32),0)</f>
        <v>578006</v>
      </c>
      <c r="BQ35" s="25">
        <f>ROUND('Vendas de Veículos'!BQ37*(1-'Frota Nacional 2030'!BQ$32),0)</f>
        <v>714671</v>
      </c>
      <c r="BR35" s="25">
        <f>ROUND('Vendas de Veículos'!BR37*(1-'Frota Nacional 2030'!BR$32),0)</f>
        <v>765791</v>
      </c>
      <c r="BS35" s="25">
        <f>ROUND('Vendas de Veículos'!BS37*(1-'Frota Nacional 2030'!BS$32),0)</f>
        <v>814719</v>
      </c>
      <c r="BT35" s="25">
        <f>ROUND('Vendas de Veículos'!BT37*(1-'Frota Nacional 2030'!BT$32),0)</f>
        <v>859317</v>
      </c>
      <c r="BU35" s="25">
        <f>ROUND('Vendas de Veículos'!BU37*(1-'Frota Nacional 2030'!BU$32),0)</f>
        <v>898374</v>
      </c>
      <c r="BV35" s="25">
        <f>ROUND('Vendas de Veículos'!BV37*(1-'Frota Nacional 2030'!BV$32),0)</f>
        <v>931387</v>
      </c>
      <c r="BW35" s="25">
        <f>ROUND('Vendas de Veículos'!BW37*(1-'Frota Nacional 2030'!BW$32),0)</f>
        <v>960087</v>
      </c>
      <c r="BX35" s="25">
        <f>ROUND('Vendas de Veículos'!BX37*(1-'Frota Nacional 2030'!BX$32),0)</f>
        <v>981718</v>
      </c>
      <c r="BY35" s="25">
        <f>ROUND('Vendas de Veículos'!BY37*(1-'Frota Nacional 2030'!BY$32),0)</f>
        <v>996108</v>
      </c>
    </row>
    <row r="36" spans="2:77" x14ac:dyDescent="0.35">
      <c r="B36" s="24" t="s">
        <v>36</v>
      </c>
      <c r="C36" s="24" t="s">
        <v>39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>
        <f>ROUND('Vendas de Veículos'!W38*(1-'Frota Nacional 2030'!W$32),0)</f>
        <v>0</v>
      </c>
      <c r="X36" s="25">
        <f>ROUND('Vendas de Veículos'!X38*(1-'Frota Nacional 2030'!X$32),0)</f>
        <v>0</v>
      </c>
      <c r="Y36" s="25">
        <f>ROUND('Vendas de Veículos'!Y38*(1-'Frota Nacional 2030'!Y$32),0)</f>
        <v>0</v>
      </c>
      <c r="Z36" s="25">
        <f>ROUND('Vendas de Veículos'!Z38*(1-'Frota Nacional 2030'!Z$32),0)</f>
        <v>0</v>
      </c>
      <c r="AA36" s="25">
        <f>ROUND('Vendas de Veículos'!AA38*(1-'Frota Nacional 2030'!AA$32),0)</f>
        <v>0</v>
      </c>
      <c r="AB36" s="25">
        <f>ROUND('Vendas de Veículos'!AB38*(1-'Frota Nacional 2030'!AB$32),0)</f>
        <v>0</v>
      </c>
      <c r="AC36" s="25">
        <f>ROUND('Vendas de Veículos'!AC38*(1-'Frota Nacional 2030'!AC$32),0)</f>
        <v>0</v>
      </c>
      <c r="AD36" s="25">
        <f>ROUND('Vendas de Veículos'!AD38*(1-'Frota Nacional 2030'!AD$32),0)</f>
        <v>0</v>
      </c>
      <c r="AE36" s="25">
        <f>ROUND('Vendas de Veículos'!AE38*(1-'Frota Nacional 2030'!AE$32),0)</f>
        <v>0</v>
      </c>
      <c r="AF36" s="25">
        <f>ROUND('Vendas de Veículos'!AF38*(1-'Frota Nacional 2030'!AF$32),0)</f>
        <v>0</v>
      </c>
      <c r="AG36" s="25">
        <f>ROUND('Vendas de Veículos'!AG38*(1-'Frota Nacional 2030'!AG$32),0)</f>
        <v>0</v>
      </c>
      <c r="AH36" s="25">
        <f>ROUND('Vendas de Veículos'!AH38*(1-'Frota Nacional 2030'!AH$32),0)</f>
        <v>0</v>
      </c>
      <c r="AI36" s="25">
        <f>ROUND('Vendas de Veículos'!AI38*(1-'Frota Nacional 2030'!AI$32),0)</f>
        <v>0</v>
      </c>
      <c r="AJ36" s="25">
        <f>ROUND('Vendas de Veículos'!AJ38*(1-'Frota Nacional 2030'!AJ$32),0)</f>
        <v>0</v>
      </c>
      <c r="AK36" s="25">
        <f>ROUND('Vendas de Veículos'!AK38*(1-'Frota Nacional 2030'!AK$32),0)</f>
        <v>0</v>
      </c>
      <c r="AL36" s="25">
        <f>ROUND('Vendas de Veículos'!AL38*(1-'Frota Nacional 2030'!AL$32),0)</f>
        <v>0</v>
      </c>
      <c r="AM36" s="25">
        <f>ROUND('Vendas de Veículos'!AM38*(1-'Frota Nacional 2030'!AM$32),0)</f>
        <v>0</v>
      </c>
      <c r="AN36" s="25">
        <f>ROUND('Vendas de Veículos'!AN38*(1-'Frota Nacional 2030'!AN$32),0)</f>
        <v>0</v>
      </c>
      <c r="AO36" s="25">
        <f>ROUND('Vendas de Veículos'!AO38*(1-'Frota Nacional 2030'!AO$32),0)</f>
        <v>0</v>
      </c>
      <c r="AP36" s="25">
        <f>ROUND('Vendas de Veículos'!AP38*(1-'Frota Nacional 2030'!AP$32),0)</f>
        <v>0</v>
      </c>
      <c r="AQ36" s="25">
        <f>ROUND('Vendas de Veículos'!AQ38*(1-'Frota Nacional 2030'!AQ$32),0)</f>
        <v>0</v>
      </c>
      <c r="AR36" s="25">
        <f>ROUND('Vendas de Veículos'!AR38*(1-'Frota Nacional 2030'!AR$32),0)</f>
        <v>0</v>
      </c>
      <c r="AS36" s="25">
        <f>ROUND('Vendas de Veículos'!AS38*(1-'Frota Nacional 2030'!AS$32),0)</f>
        <v>0</v>
      </c>
      <c r="AT36" s="25">
        <f>ROUND('Vendas de Veículos'!AT38*(1-'Frota Nacional 2030'!AT$32),0)</f>
        <v>0</v>
      </c>
      <c r="AU36" s="25">
        <f>ROUND('Vendas de Veículos'!AU38*(1-'Frota Nacional 2030'!AU$32),0)</f>
        <v>0</v>
      </c>
      <c r="AV36" s="25">
        <f>ROUND('Vendas de Veículos'!AV38*(1-'Frota Nacional 2030'!AV$32),0)</f>
        <v>0</v>
      </c>
      <c r="AW36" s="25">
        <f>ROUND('Vendas de Veículos'!AW38*(1-'Frota Nacional 2030'!AW$32),0)</f>
        <v>0</v>
      </c>
      <c r="AX36" s="25">
        <f>ROUND('Vendas de Veículos'!AX38*(1-'Frota Nacional 2030'!AX$32),0)</f>
        <v>0</v>
      </c>
      <c r="AY36" s="25">
        <f>ROUND('Vendas de Veículos'!AY38*(1-'Frota Nacional 2030'!AY$32),0)</f>
        <v>0</v>
      </c>
      <c r="AZ36" s="25">
        <f>ROUND('Vendas de Veículos'!AZ38*(1-'Frota Nacional 2030'!AZ$32),0)</f>
        <v>0</v>
      </c>
      <c r="BA36" s="25">
        <f>ROUND('Vendas de Veículos'!BA38*(1-'Frota Nacional 2030'!BA$32),0)</f>
        <v>0</v>
      </c>
      <c r="BB36" s="25">
        <f>ROUND('Vendas de Veículos'!BB38*(1-'Frota Nacional 2030'!BB$32),0)</f>
        <v>0</v>
      </c>
      <c r="BC36" s="25">
        <f>ROUND('Vendas de Veículos'!BC38*(1-'Frota Nacional 2030'!BC$32),0)</f>
        <v>0</v>
      </c>
      <c r="BD36" s="25">
        <f>ROUND('Vendas de Veículos'!BD38*(1-'Frota Nacional 2030'!BD$32),0)</f>
        <v>45</v>
      </c>
      <c r="BE36" s="25">
        <f>ROUND('Vendas de Veículos'!BE38*(1-'Frota Nacional 2030'!BE$32),0)</f>
        <v>56</v>
      </c>
      <c r="BF36" s="25">
        <f>ROUND('Vendas de Veículos'!BF38*(1-'Frota Nacional 2030'!BF$32),0)</f>
        <v>67</v>
      </c>
      <c r="BG36" s="25">
        <f>ROUND('Vendas de Veículos'!BG38*(1-'Frota Nacional 2030'!BG$32),0)</f>
        <v>63</v>
      </c>
      <c r="BH36" s="25">
        <f>ROUND('Vendas de Veículos'!BH38*(1-'Frota Nacional 2030'!BH$32),0)</f>
        <v>148</v>
      </c>
      <c r="BI36" s="25">
        <f>ROUND('Vendas de Veículos'!BI38*(1-'Frota Nacional 2030'!BI$32),0)</f>
        <v>155</v>
      </c>
      <c r="BJ36" s="25">
        <f>ROUND('Vendas de Veículos'!BJ38*(1-'Frota Nacional 2030'!BJ$32),0)</f>
        <v>273</v>
      </c>
      <c r="BK36" s="25">
        <f>ROUND('Vendas de Veículos'!BK38*(1-'Frota Nacional 2030'!BK$32),0)</f>
        <v>322</v>
      </c>
      <c r="BL36" s="25">
        <f>ROUND('Vendas de Veículos'!BL38*(1-'Frota Nacional 2030'!BL$32),0)</f>
        <v>438</v>
      </c>
      <c r="BM36" s="25">
        <f>ROUND('Vendas de Veículos'!BM38*(1-'Frota Nacional 2030'!BM$32),0)</f>
        <v>671</v>
      </c>
      <c r="BN36" s="25">
        <f>ROUND('Vendas de Veículos'!BN38*(1-'Frota Nacional 2030'!BN$32),0)</f>
        <v>932</v>
      </c>
      <c r="BO36" s="25">
        <f>ROUND('Vendas de Veículos'!BO38*(1-'Frota Nacional 2030'!BO$32),0)</f>
        <v>914</v>
      </c>
      <c r="BP36" s="25">
        <f>ROUND('Vendas de Veículos'!BP38*(1-'Frota Nacional 2030'!BP$32),0)</f>
        <v>1319</v>
      </c>
      <c r="BQ36" s="25">
        <f>ROUND('Vendas de Veículos'!BQ38*(1-'Frota Nacional 2030'!BQ$32),0)</f>
        <v>1631</v>
      </c>
      <c r="BR36" s="25">
        <f>ROUND('Vendas de Veículos'!BR38*(1-'Frota Nacional 2030'!BR$32),0)</f>
        <v>5617</v>
      </c>
      <c r="BS36" s="25">
        <f>ROUND('Vendas de Veículos'!BS38*(1-'Frota Nacional 2030'!BS$32),0)</f>
        <v>8378</v>
      </c>
      <c r="BT36" s="25">
        <f>ROUND('Vendas de Veículos'!BT38*(1-'Frota Nacional 2030'!BT$32),0)</f>
        <v>12658</v>
      </c>
      <c r="BU36" s="25">
        <f>ROUND('Vendas de Veículos'!BU38*(1-'Frota Nacional 2030'!BU$32),0)</f>
        <v>17882</v>
      </c>
      <c r="BV36" s="25">
        <f>ROUND('Vendas de Veículos'!BV38*(1-'Frota Nacional 2030'!BV$32),0)</f>
        <v>25940</v>
      </c>
      <c r="BW36" s="25">
        <f>ROUND('Vendas de Veículos'!BW38*(1-'Frota Nacional 2030'!BW$32),0)</f>
        <v>35487</v>
      </c>
      <c r="BX36" s="25">
        <f>ROUND('Vendas de Veículos'!BX38*(1-'Frota Nacional 2030'!BX$32),0)</f>
        <v>49918</v>
      </c>
      <c r="BY36" s="25">
        <f>ROUND('Vendas de Veículos'!BY38*(1-'Frota Nacional 2030'!BY$32),0)</f>
        <v>70168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9CFEC-6B34-4102-8E33-6E4542FF04E4}">
  <dimension ref="A1:K12"/>
  <sheetViews>
    <sheetView zoomScale="70" zoomScaleNormal="70" workbookViewId="0">
      <selection activeCell="I9" sqref="I9"/>
    </sheetView>
  </sheetViews>
  <sheetFormatPr defaultRowHeight="14.5" x14ac:dyDescent="0.35"/>
  <cols>
    <col min="1" max="1" width="71.90625" bestFit="1" customWidth="1"/>
    <col min="2" max="9" width="11" bestFit="1" customWidth="1"/>
    <col min="11" max="11" width="11" bestFit="1" customWidth="1"/>
  </cols>
  <sheetData>
    <row r="1" spans="1:11" ht="23.5" x14ac:dyDescent="0.55000000000000004">
      <c r="A1" s="171" t="s">
        <v>360</v>
      </c>
      <c r="B1" s="184">
        <v>2023</v>
      </c>
      <c r="C1" s="184">
        <v>2024</v>
      </c>
      <c r="D1" s="184">
        <v>2025</v>
      </c>
      <c r="E1" s="184">
        <v>2026</v>
      </c>
      <c r="F1" s="185">
        <v>2027</v>
      </c>
      <c r="G1" s="185">
        <v>2028</v>
      </c>
      <c r="H1" s="185">
        <v>2029</v>
      </c>
      <c r="I1" s="185">
        <v>2030</v>
      </c>
      <c r="K1" t="s">
        <v>413</v>
      </c>
    </row>
    <row r="2" spans="1:11" ht="23.5" x14ac:dyDescent="0.55000000000000004">
      <c r="A2" s="173" t="s">
        <v>344</v>
      </c>
      <c r="B2" s="176">
        <v>87.4</v>
      </c>
      <c r="C2" s="176">
        <v>87.4</v>
      </c>
      <c r="D2" s="176">
        <v>87.4</v>
      </c>
      <c r="E2" s="176">
        <v>87.4</v>
      </c>
      <c r="F2" s="239">
        <v>87.4</v>
      </c>
      <c r="G2" s="176">
        <v>87.4</v>
      </c>
      <c r="H2" s="176">
        <v>87.4</v>
      </c>
      <c r="I2" s="176">
        <v>87.4</v>
      </c>
      <c r="K2" s="176">
        <v>30</v>
      </c>
    </row>
    <row r="3" spans="1:11" ht="23.5" x14ac:dyDescent="0.55000000000000004">
      <c r="A3" s="173" t="s">
        <v>345</v>
      </c>
      <c r="B3" s="176">
        <v>27.52</v>
      </c>
      <c r="C3" s="176">
        <f>+(B3+D3)/2</f>
        <v>25.93</v>
      </c>
      <c r="D3" s="176">
        <v>24.34</v>
      </c>
      <c r="E3" s="176">
        <v>23.73</v>
      </c>
      <c r="F3" s="239">
        <v>23.13</v>
      </c>
      <c r="G3" s="176">
        <v>22.51</v>
      </c>
      <c r="H3" s="176">
        <v>21.88</v>
      </c>
      <c r="I3" s="176">
        <v>21.23</v>
      </c>
    </row>
    <row r="4" spans="1:11" ht="23.5" x14ac:dyDescent="0.55000000000000004">
      <c r="A4" s="173" t="s">
        <v>346</v>
      </c>
      <c r="B4" s="176">
        <v>86.5</v>
      </c>
      <c r="C4" s="176">
        <v>86.5</v>
      </c>
      <c r="D4" s="176">
        <v>86.5</v>
      </c>
      <c r="E4" s="176">
        <v>86.5</v>
      </c>
      <c r="F4" s="239">
        <v>86.5</v>
      </c>
      <c r="G4" s="176">
        <v>86.5</v>
      </c>
      <c r="H4" s="176">
        <v>86.5</v>
      </c>
      <c r="I4" s="176">
        <v>86.5</v>
      </c>
    </row>
    <row r="5" spans="1:11" ht="23.5" x14ac:dyDescent="0.55000000000000004">
      <c r="A5" s="173" t="s">
        <v>347</v>
      </c>
      <c r="B5" s="176">
        <v>24.03</v>
      </c>
      <c r="C5" s="176">
        <f>+(B5+D5)/2</f>
        <v>24.075000000000003</v>
      </c>
      <c r="D5" s="176">
        <v>24.12</v>
      </c>
      <c r="E5" s="176">
        <v>23.87</v>
      </c>
      <c r="F5" s="239">
        <v>23.58</v>
      </c>
      <c r="G5" s="176">
        <v>23.28</v>
      </c>
      <c r="H5" s="176">
        <v>22.95</v>
      </c>
      <c r="I5" s="176">
        <v>22.59</v>
      </c>
    </row>
    <row r="6" spans="1:11" ht="23.5" x14ac:dyDescent="0.55000000000000004">
      <c r="A6" s="208" t="s">
        <v>396</v>
      </c>
      <c r="B6" s="209">
        <f t="shared" ref="B6:I6" si="0">+B5*$B$68</f>
        <v>0</v>
      </c>
      <c r="C6" s="209">
        <f t="shared" si="0"/>
        <v>0</v>
      </c>
      <c r="D6" s="209">
        <f t="shared" si="0"/>
        <v>0</v>
      </c>
      <c r="E6" s="209">
        <f t="shared" si="0"/>
        <v>0</v>
      </c>
      <c r="F6" s="209">
        <f t="shared" si="0"/>
        <v>0</v>
      </c>
      <c r="G6" s="209">
        <f t="shared" si="0"/>
        <v>0</v>
      </c>
      <c r="H6" s="209">
        <f t="shared" si="0"/>
        <v>0</v>
      </c>
      <c r="I6" s="209">
        <f t="shared" si="0"/>
        <v>0</v>
      </c>
    </row>
    <row r="7" spans="1:11" ht="23.5" x14ac:dyDescent="0.55000000000000004">
      <c r="A7" s="173" t="s">
        <v>349</v>
      </c>
      <c r="B7" s="176">
        <v>28.52</v>
      </c>
      <c r="C7" s="176">
        <f>+(B7+D7)/2</f>
        <v>27.254999999999999</v>
      </c>
      <c r="D7" s="176">
        <v>25.99</v>
      </c>
      <c r="E7" s="176">
        <v>25.31</v>
      </c>
      <c r="F7" s="239">
        <v>24.63</v>
      </c>
      <c r="G7" s="176">
        <v>23.94</v>
      </c>
      <c r="H7" s="176">
        <v>23.24</v>
      </c>
      <c r="I7" s="176">
        <v>22.53</v>
      </c>
    </row>
    <row r="9" spans="1:11" ht="23.5" x14ac:dyDescent="0.35">
      <c r="A9" s="173" t="s">
        <v>412</v>
      </c>
      <c r="B9" s="195">
        <f>(B3*1.2)+$B$12-$K$2</f>
        <v>7.0439999999999969</v>
      </c>
      <c r="C9" s="195">
        <f t="shared" ref="C9:I9" si="1">(C3*1.2)+$B$12-$K$2</f>
        <v>5.1359999999999957</v>
      </c>
      <c r="D9" s="195">
        <f t="shared" si="1"/>
        <v>3.2279999999999944</v>
      </c>
      <c r="E9" s="195">
        <f t="shared" si="1"/>
        <v>2.4959999999999951</v>
      </c>
      <c r="F9" s="195">
        <f t="shared" si="1"/>
        <v>1.7759999999999962</v>
      </c>
      <c r="G9" s="195">
        <f t="shared" si="1"/>
        <v>1.032</v>
      </c>
      <c r="H9" s="195">
        <f t="shared" si="1"/>
        <v>0.27599999999999625</v>
      </c>
      <c r="I9" s="195">
        <f t="shared" si="1"/>
        <v>-0.50400000000000134</v>
      </c>
    </row>
    <row r="10" spans="1:11" ht="23.5" x14ac:dyDescent="0.35">
      <c r="A10" s="173" t="s">
        <v>410</v>
      </c>
      <c r="B10" s="242">
        <f>(B2-B9)/B2*100</f>
        <v>91.940503432494282</v>
      </c>
      <c r="C10" s="242">
        <f t="shared" ref="C10:I10" si="2">(C2-C9)/C2*100</f>
        <v>94.12356979405034</v>
      </c>
      <c r="D10" s="242">
        <f t="shared" si="2"/>
        <v>96.306636155606412</v>
      </c>
      <c r="E10" s="242">
        <f t="shared" si="2"/>
        <v>97.144164759725399</v>
      </c>
      <c r="F10" s="242">
        <f t="shared" si="2"/>
        <v>97.967963386727703</v>
      </c>
      <c r="G10" s="242">
        <f t="shared" si="2"/>
        <v>98.819221967963387</v>
      </c>
      <c r="H10" s="242">
        <f t="shared" si="2"/>
        <v>99.684210526315795</v>
      </c>
      <c r="I10" s="242">
        <f t="shared" si="2"/>
        <v>100.57665903890161</v>
      </c>
    </row>
    <row r="12" spans="1:11" ht="23.5" x14ac:dyDescent="0.35">
      <c r="A12" s="173" t="s">
        <v>411</v>
      </c>
      <c r="B12" s="243">
        <v>4.0199999999999996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BZ36"/>
  <sheetViews>
    <sheetView workbookViewId="0">
      <selection activeCell="G1" sqref="G1:G3"/>
    </sheetView>
  </sheetViews>
  <sheetFormatPr defaultColWidth="9.1796875" defaultRowHeight="14.5" x14ac:dyDescent="0.35"/>
  <cols>
    <col min="1" max="1" width="3.81640625" style="8" customWidth="1"/>
    <col min="2" max="2" width="4.81640625" style="8" bestFit="1" customWidth="1"/>
    <col min="3" max="3" width="16.1796875" style="8" customWidth="1"/>
    <col min="4" max="4" width="9.453125" style="8" bestFit="1" customWidth="1"/>
    <col min="5" max="8" width="10.453125" style="8" bestFit="1" customWidth="1"/>
    <col min="9" max="9" width="11.453125" style="8" bestFit="1" customWidth="1"/>
    <col min="10" max="11" width="11.7265625" style="8" bestFit="1" customWidth="1"/>
    <col min="12" max="13" width="10.7265625" style="8" bestFit="1" customWidth="1"/>
    <col min="14" max="22" width="11.7265625" style="8" bestFit="1" customWidth="1"/>
    <col min="23" max="24" width="10.7265625" style="8" bestFit="1" customWidth="1"/>
    <col min="25" max="41" width="11.7265625" style="8" bestFit="1" customWidth="1"/>
    <col min="42" max="42" width="10.7265625" style="8" bestFit="1" customWidth="1"/>
    <col min="43" max="47" width="10.453125" style="8" bestFit="1" customWidth="1"/>
    <col min="48" max="50" width="10.7265625" style="8" bestFit="1" customWidth="1"/>
    <col min="51" max="52" width="11.7265625" style="8" bestFit="1" customWidth="1"/>
    <col min="53" max="68" width="13.453125" style="8" bestFit="1" customWidth="1"/>
    <col min="69" max="78" width="13.453125" style="8" customWidth="1"/>
    <col min="79" max="16384" width="9.1796875" style="8"/>
  </cols>
  <sheetData>
    <row r="1" spans="2:78" x14ac:dyDescent="0.35">
      <c r="B1" s="17"/>
      <c r="C1" s="20" t="s">
        <v>25</v>
      </c>
      <c r="D1" s="21">
        <v>2031</v>
      </c>
      <c r="E1" s="17"/>
      <c r="F1" s="22" t="s">
        <v>32</v>
      </c>
      <c r="G1" s="161">
        <f>'Base Curvas'!K1</f>
        <v>1.95</v>
      </c>
      <c r="H1" s="22" t="s">
        <v>33</v>
      </c>
      <c r="I1" s="162">
        <f>'Base Curvas'!M1</f>
        <v>-0.127</v>
      </c>
    </row>
    <row r="2" spans="2:78" x14ac:dyDescent="0.35">
      <c r="B2" s="17"/>
      <c r="C2" s="17"/>
      <c r="D2" s="17"/>
      <c r="E2" s="17"/>
      <c r="F2" s="22" t="s">
        <v>34</v>
      </c>
      <c r="G2" s="161">
        <f>'Base Curvas'!K2</f>
        <v>2.1</v>
      </c>
      <c r="H2" s="22" t="s">
        <v>35</v>
      </c>
      <c r="I2" s="162">
        <f>'Base Curvas'!M2</f>
        <v>-0.09</v>
      </c>
    </row>
    <row r="3" spans="2:78" x14ac:dyDescent="0.35">
      <c r="B3" s="17"/>
      <c r="C3" s="17"/>
      <c r="D3" s="17"/>
      <c r="E3" s="17"/>
      <c r="F3" s="22" t="s">
        <v>41</v>
      </c>
      <c r="G3" s="161">
        <f>'Base Curvas'!K3</f>
        <v>1.75</v>
      </c>
      <c r="H3" s="22" t="s">
        <v>42</v>
      </c>
      <c r="I3" s="162">
        <f>'Base Curvas'!M3</f>
        <v>-0.13700000000000001</v>
      </c>
    </row>
    <row r="4" spans="2:78" s="1" customFormat="1" x14ac:dyDescent="0.35">
      <c r="B4" s="2"/>
      <c r="C4" s="3"/>
      <c r="D4" s="2">
        <v>1957</v>
      </c>
      <c r="E4" s="2">
        <v>1958</v>
      </c>
      <c r="F4" s="2">
        <v>1959</v>
      </c>
      <c r="G4" s="2">
        <v>1960</v>
      </c>
      <c r="H4" s="2">
        <v>1961</v>
      </c>
      <c r="I4" s="2">
        <v>1962</v>
      </c>
      <c r="J4" s="2">
        <v>1963</v>
      </c>
      <c r="K4" s="2">
        <v>1964</v>
      </c>
      <c r="L4" s="2">
        <v>1965</v>
      </c>
      <c r="M4" s="2">
        <v>1966</v>
      </c>
      <c r="N4" s="2">
        <v>1967</v>
      </c>
      <c r="O4" s="2">
        <v>1968</v>
      </c>
      <c r="P4" s="2">
        <v>1969</v>
      </c>
      <c r="Q4" s="2">
        <v>1970</v>
      </c>
      <c r="R4" s="2">
        <v>1971</v>
      </c>
      <c r="S4" s="2">
        <v>1972</v>
      </c>
      <c r="T4" s="2">
        <v>1973</v>
      </c>
      <c r="U4" s="2">
        <v>1974</v>
      </c>
      <c r="V4" s="2">
        <v>1975</v>
      </c>
      <c r="W4" s="2">
        <v>1976</v>
      </c>
      <c r="X4" s="2">
        <v>1977</v>
      </c>
      <c r="Y4" s="2">
        <v>1978</v>
      </c>
      <c r="Z4" s="2">
        <v>1979</v>
      </c>
      <c r="AA4" s="2">
        <v>1980</v>
      </c>
      <c r="AB4" s="2">
        <v>1981</v>
      </c>
      <c r="AC4" s="2">
        <v>1982</v>
      </c>
      <c r="AD4" s="2">
        <v>1983</v>
      </c>
      <c r="AE4" s="2">
        <v>1984</v>
      </c>
      <c r="AF4" s="2">
        <v>1985</v>
      </c>
      <c r="AG4" s="2">
        <v>1986</v>
      </c>
      <c r="AH4" s="2">
        <v>1987</v>
      </c>
      <c r="AI4" s="2">
        <v>1988</v>
      </c>
      <c r="AJ4" s="2">
        <v>1989</v>
      </c>
      <c r="AK4" s="2">
        <v>1990</v>
      </c>
      <c r="AL4" s="2">
        <v>1991</v>
      </c>
      <c r="AM4" s="2">
        <v>1992</v>
      </c>
      <c r="AN4" s="2">
        <v>1993</v>
      </c>
      <c r="AO4" s="2">
        <v>1994</v>
      </c>
      <c r="AP4" s="2">
        <v>1995</v>
      </c>
      <c r="AQ4" s="2">
        <v>1996</v>
      </c>
      <c r="AR4" s="2">
        <v>1997</v>
      </c>
      <c r="AS4" s="2">
        <v>1998</v>
      </c>
      <c r="AT4" s="2">
        <v>1999</v>
      </c>
      <c r="AU4" s="2">
        <v>2000</v>
      </c>
      <c r="AV4" s="2">
        <v>2001</v>
      </c>
      <c r="AW4" s="2">
        <v>2002</v>
      </c>
      <c r="AX4" s="2">
        <v>2003</v>
      </c>
      <c r="AY4" s="2">
        <v>2004</v>
      </c>
      <c r="AZ4" s="2">
        <v>2005</v>
      </c>
      <c r="BA4" s="2">
        <v>2006</v>
      </c>
      <c r="BB4" s="2">
        <v>2007</v>
      </c>
      <c r="BC4" s="2">
        <v>2008</v>
      </c>
      <c r="BD4" s="2">
        <v>2009</v>
      </c>
      <c r="BE4" s="2">
        <v>2010</v>
      </c>
      <c r="BF4" s="2">
        <v>2011</v>
      </c>
      <c r="BG4" s="2">
        <v>2012</v>
      </c>
      <c r="BH4" s="2">
        <v>2013</v>
      </c>
      <c r="BI4" s="2">
        <v>2014</v>
      </c>
      <c r="BJ4" s="2">
        <v>2015</v>
      </c>
      <c r="BK4" s="2">
        <v>2016</v>
      </c>
      <c r="BL4" s="2">
        <v>2017</v>
      </c>
      <c r="BM4" s="2">
        <v>2018</v>
      </c>
      <c r="BN4" s="2">
        <v>2019</v>
      </c>
      <c r="BO4" s="2">
        <v>2020</v>
      </c>
      <c r="BP4" s="2">
        <v>2021</v>
      </c>
      <c r="BQ4" s="2">
        <v>2022</v>
      </c>
      <c r="BR4" s="2">
        <v>2023</v>
      </c>
      <c r="BS4" s="2">
        <v>2024</v>
      </c>
      <c r="BT4" s="2">
        <v>2025</v>
      </c>
      <c r="BU4" s="2">
        <v>2026</v>
      </c>
      <c r="BV4" s="2">
        <v>2027</v>
      </c>
      <c r="BW4" s="2">
        <v>2028</v>
      </c>
      <c r="BX4" s="2">
        <v>2029</v>
      </c>
      <c r="BY4" s="2">
        <v>2030</v>
      </c>
      <c r="BZ4" s="2">
        <v>2031</v>
      </c>
    </row>
    <row r="5" spans="2:78" s="1" customFormat="1" x14ac:dyDescent="0.35">
      <c r="B5" s="2"/>
      <c r="C5" s="3" t="s">
        <v>30</v>
      </c>
      <c r="D5" s="7">
        <f>EXP(-EXP($G$1+$I$1*($D$1-D4)))</f>
        <v>0.99941756402264592</v>
      </c>
      <c r="E5" s="7">
        <f t="shared" ref="E5:BP5" si="0">EXP(-EXP($G$1+$I$1*($D$1-E4)))</f>
        <v>0.99933871836316901</v>
      </c>
      <c r="F5" s="7">
        <f t="shared" si="0"/>
        <v>0.99924920320038135</v>
      </c>
      <c r="G5" s="7">
        <f t="shared" si="0"/>
        <v>0.99914757588166347</v>
      </c>
      <c r="H5" s="7">
        <f t="shared" si="0"/>
        <v>0.99903219902458207</v>
      </c>
      <c r="I5" s="7">
        <f t="shared" si="0"/>
        <v>0.99890121432912149</v>
      </c>
      <c r="J5" s="7">
        <f t="shared" si="0"/>
        <v>0.99875251289617606</v>
      </c>
      <c r="K5" s="7">
        <f t="shared" si="0"/>
        <v>0.99858370159434284</v>
      </c>
      <c r="L5" s="7">
        <f t="shared" si="0"/>
        <v>0.99839206495939814</v>
      </c>
      <c r="M5" s="7">
        <f t="shared" si="0"/>
        <v>0.99817452204663693</v>
      </c>
      <c r="N5" s="7">
        <f t="shared" si="0"/>
        <v>0.9979275775849582</v>
      </c>
      <c r="O5" s="7">
        <f t="shared" si="0"/>
        <v>0.9976472667027072</v>
      </c>
      <c r="P5" s="7">
        <f t="shared" si="0"/>
        <v>0.99732909240839074</v>
      </c>
      <c r="Q5" s="7">
        <f t="shared" si="0"/>
        <v>0.99696795491413681</v>
      </c>
      <c r="R5" s="7">
        <f t="shared" si="0"/>
        <v>0.99655807178602107</v>
      </c>
      <c r="S5" s="7">
        <f t="shared" si="0"/>
        <v>0.9960928877932087</v>
      </c>
      <c r="T5" s="7">
        <f t="shared" si="0"/>
        <v>0.9955649732077223</v>
      </c>
      <c r="U5" s="7">
        <f t="shared" si="0"/>
        <v>0.99496590917948902</v>
      </c>
      <c r="V5" s="7">
        <f t="shared" si="0"/>
        <v>0.99428615867878556</v>
      </c>
      <c r="W5" s="7">
        <f t="shared" si="0"/>
        <v>0.99351492136286523</v>
      </c>
      <c r="X5" s="7">
        <f t="shared" si="0"/>
        <v>0.99263997058924403</v>
      </c>
      <c r="Y5" s="7">
        <f t="shared" si="0"/>
        <v>0.99164747067030767</v>
      </c>
      <c r="Z5" s="7">
        <f t="shared" si="0"/>
        <v>0.99052177235023764</v>
      </c>
      <c r="AA5" s="7">
        <f t="shared" si="0"/>
        <v>0.98924518439619036</v>
      </c>
      <c r="AB5" s="7">
        <f t="shared" si="0"/>
        <v>0.98779771914531234</v>
      </c>
      <c r="AC5" s="7">
        <f t="shared" si="0"/>
        <v>0.98615680985629639</v>
      </c>
      <c r="AD5" s="7">
        <f t="shared" si="0"/>
        <v>0.98429699780347546</v>
      </c>
      <c r="AE5" s="7">
        <f t="shared" si="0"/>
        <v>0.98218958725509387</v>
      </c>
      <c r="AF5" s="7">
        <f t="shared" si="0"/>
        <v>0.97980226683689708</v>
      </c>
      <c r="AG5" s="7">
        <f t="shared" si="0"/>
        <v>0.9770986963506636</v>
      </c>
      <c r="AH5" s="7">
        <f t="shared" si="0"/>
        <v>0.97403805896202678</v>
      </c>
      <c r="AI5" s="7">
        <f t="shared" si="0"/>
        <v>0.97057457987731532</v>
      </c>
      <c r="AJ5" s="7">
        <f t="shared" si="0"/>
        <v>0.96665701429994344</v>
      </c>
      <c r="AK5" s="7">
        <f t="shared" si="0"/>
        <v>0.96222810972160688</v>
      </c>
      <c r="AL5" s="7">
        <f t="shared" si="0"/>
        <v>0.95722405061755766</v>
      </c>
      <c r="AM5" s="7">
        <f t="shared" si="0"/>
        <v>0.95157389756332666</v>
      </c>
      <c r="AN5" s="7">
        <f t="shared" si="0"/>
        <v>0.94519903788749804</v>
      </c>
      <c r="AO5" s="7">
        <f t="shared" si="0"/>
        <v>0.93801267146512757</v>
      </c>
      <c r="AP5" s="7">
        <f t="shared" si="0"/>
        <v>0.9299193634046875</v>
      </c>
      <c r="AQ5" s="7">
        <f t="shared" si="0"/>
        <v>0.92081470546167199</v>
      </c>
      <c r="AR5" s="7">
        <f t="shared" si="0"/>
        <v>0.91058514028086823</v>
      </c>
      <c r="AS5" s="7">
        <f t="shared" si="0"/>
        <v>0.89910801722505029</v>
      </c>
      <c r="AT5" s="7">
        <f t="shared" si="0"/>
        <v>0.88625196566597997</v>
      </c>
      <c r="AU5" s="7">
        <f t="shared" si="0"/>
        <v>0.8718776910511713</v>
      </c>
      <c r="AV5" s="7">
        <f t="shared" si="0"/>
        <v>0.85583932031884391</v>
      </c>
      <c r="AW5" s="7">
        <f t="shared" si="0"/>
        <v>0.83798644527310595</v>
      </c>
      <c r="AX5" s="7">
        <f t="shared" si="0"/>
        <v>0.81816703352082987</v>
      </c>
      <c r="AY5" s="7">
        <f t="shared" si="0"/>
        <v>0.79623139358019068</v>
      </c>
      <c r="AZ5" s="7">
        <f t="shared" si="0"/>
        <v>0.77203738940403066</v>
      </c>
      <c r="BA5" s="7">
        <f t="shared" si="0"/>
        <v>0.74545709357507939</v>
      </c>
      <c r="BB5" s="7">
        <f t="shared" si="0"/>
        <v>0.71638503939153442</v>
      </c>
      <c r="BC5" s="7">
        <f t="shared" si="0"/>
        <v>0.68474816918315407</v>
      </c>
      <c r="BD5" s="7">
        <f t="shared" si="0"/>
        <v>0.65051746655651721</v>
      </c>
      <c r="BE5" s="7">
        <f t="shared" si="0"/>
        <v>0.61372108972226069</v>
      </c>
      <c r="BF5" s="7">
        <f t="shared" si="0"/>
        <v>0.5744585782961753</v>
      </c>
      <c r="BG5" s="7">
        <f t="shared" si="0"/>
        <v>0.53291537820843737</v>
      </c>
      <c r="BH5" s="7">
        <f t="shared" si="0"/>
        <v>0.48937652020714406</v>
      </c>
      <c r="BI5" s="7">
        <f t="shared" si="0"/>
        <v>0.44423781719008598</v>
      </c>
      <c r="BJ5" s="7">
        <f t="shared" si="0"/>
        <v>0.39801246356568487</v>
      </c>
      <c r="BK5" s="7">
        <f t="shared" si="0"/>
        <v>0.35133051517356745</v>
      </c>
      <c r="BL5" s="7">
        <f t="shared" si="0"/>
        <v>0.30492853746731463</v>
      </c>
      <c r="BM5" s="7">
        <f t="shared" si="0"/>
        <v>0.25962691430343204</v>
      </c>
      <c r="BN5" s="7">
        <f t="shared" si="0"/>
        <v>0.21629311547304511</v>
      </c>
      <c r="BO5" s="7">
        <f t="shared" si="0"/>
        <v>0.17579080754688289</v>
      </c>
      <c r="BP5" s="7">
        <f t="shared" si="0"/>
        <v>0.13891712700793685</v>
      </c>
      <c r="BQ5" s="7">
        <f t="shared" ref="BQ5:BZ5" si="1">EXP(-EXP($G$1+$I$1*($D$1-BQ4)))</f>
        <v>0.10633355627958595</v>
      </c>
      <c r="BR5" s="7">
        <f t="shared" si="1"/>
        <v>7.8499147237953093E-2</v>
      </c>
      <c r="BS5" s="7">
        <f t="shared" si="1"/>
        <v>5.5617420751964505E-2</v>
      </c>
      <c r="BT5" s="7">
        <f t="shared" si="1"/>
        <v>3.7608935341775958E-2</v>
      </c>
      <c r="BU5" s="7">
        <f t="shared" si="1"/>
        <v>2.4119105692130841E-2</v>
      </c>
      <c r="BV5" s="7">
        <f t="shared" si="1"/>
        <v>1.4564828613461218E-2</v>
      </c>
      <c r="BW5" s="7">
        <f t="shared" si="1"/>
        <v>8.2145858051170632E-3</v>
      </c>
      <c r="BX5" s="7">
        <f t="shared" si="1"/>
        <v>4.2873119161356962E-3</v>
      </c>
      <c r="BY5" s="7">
        <f t="shared" si="1"/>
        <v>2.0490032442558614E-3</v>
      </c>
      <c r="BZ5" s="7">
        <f t="shared" si="1"/>
        <v>8.8609394469837022E-4</v>
      </c>
    </row>
    <row r="6" spans="2:78" x14ac:dyDescent="0.35">
      <c r="B6" s="12" t="s">
        <v>11</v>
      </c>
      <c r="C6" s="12" t="s">
        <v>10</v>
      </c>
      <c r="D6" s="6">
        <f>ROUND('Vendas de Veículos'!D6*(1-'Frota Nacional 2031'!D$5),0)</f>
        <v>6</v>
      </c>
      <c r="E6" s="6">
        <f>ROUND('Vendas de Veículos'!E6*(1-'Frota Nacional 2031'!E$5),0)</f>
        <v>14</v>
      </c>
      <c r="F6" s="6">
        <f>ROUND('Vendas de Veículos'!F6*(1-'Frota Nacional 2031'!F$5),0)</f>
        <v>30</v>
      </c>
      <c r="G6" s="6">
        <f>ROUND('Vendas de Veículos'!G6*(1-'Frota Nacional 2031'!G$5),0)</f>
        <v>58</v>
      </c>
      <c r="H6" s="6">
        <f>ROUND('Vendas de Veículos'!H6*(1-'Frota Nacional 2031'!H$5),0)</f>
        <v>84</v>
      </c>
      <c r="I6" s="6">
        <f>ROUND('Vendas de Veículos'!I6*(1-'Frota Nacional 2031'!I$5),0)</f>
        <v>128</v>
      </c>
      <c r="J6" s="6">
        <f>ROUND('Vendas de Veículos'!J6*(1-'Frota Nacional 2031'!J$5),0)</f>
        <v>150</v>
      </c>
      <c r="K6" s="6">
        <f>ROUND('Vendas de Veículos'!K6*(1-'Frota Nacional 2031'!K$5),0)</f>
        <v>182</v>
      </c>
      <c r="L6" s="6">
        <f>ROUND('Vendas de Veículos'!L6*(1-'Frota Nacional 2031'!L$5),0)</f>
        <v>22</v>
      </c>
      <c r="M6" s="6">
        <f>ROUND('Vendas de Veículos'!M6*(1-'Frota Nacional 2031'!M$5),0)</f>
        <v>28</v>
      </c>
      <c r="N6" s="6">
        <f>ROUND('Vendas de Veículos'!N6*(1-'Frota Nacional 2031'!N$5),0)</f>
        <v>329</v>
      </c>
      <c r="O6" s="6">
        <f>ROUND('Vendas de Veículos'!O6*(1-'Frota Nacional 2031'!O$5),0)</f>
        <v>435</v>
      </c>
      <c r="P6" s="6">
        <f>ROUND('Vendas de Veículos'!P6*(1-'Frota Nacional 2031'!P$5),0)</f>
        <v>682</v>
      </c>
      <c r="Q6" s="6">
        <f>ROUND('Vendas de Veículos'!Q6*(1-'Frota Nacional 2031'!Q$5),0)</f>
        <v>972</v>
      </c>
      <c r="R6" s="6">
        <f>ROUND('Vendas de Veículos'!R6*(1-'Frota Nacional 2031'!R$5),0)</f>
        <v>1418</v>
      </c>
      <c r="S6" s="6">
        <f>ROUND('Vendas de Veículos'!S6*(1-'Frota Nacional 2031'!S$5),0)</f>
        <v>1853</v>
      </c>
      <c r="T6" s="6">
        <f>ROUND('Vendas de Veículos'!T6*(1-'Frota Nacional 2031'!T$5),0)</f>
        <v>2533</v>
      </c>
      <c r="U6" s="6">
        <f>ROUND('Vendas de Veículos'!U6*(1-'Frota Nacional 2031'!U$5),0)</f>
        <v>3298</v>
      </c>
      <c r="V6" s="6">
        <f>ROUND('Vendas de Veículos'!V6*(1-'Frota Nacional 2031'!V$5),0)</f>
        <v>3854</v>
      </c>
      <c r="W6" s="6">
        <f>ROUND('Vendas de Veículos'!W6*(1-'Frota Nacional 2031'!W$5),0)</f>
        <v>457</v>
      </c>
      <c r="X6" s="6">
        <f>ROUND('Vendas de Veículos'!X6*(1-'Frota Nacional 2031'!X$5),0)</f>
        <v>502</v>
      </c>
      <c r="Y6" s="6">
        <f>ROUND('Vendas de Veículos'!Y6*(1-'Frota Nacional 2031'!Y$5),0)</f>
        <v>6695</v>
      </c>
      <c r="Z6" s="6">
        <f>ROUND('Vendas de Veículos'!Z6*(1-'Frota Nacional 2031'!Z$5),0)</f>
        <v>7866</v>
      </c>
      <c r="AA6" s="6">
        <f>ROUND('Vendas de Veículos'!AA6*(1-'Frota Nacional 2031'!AA$5),0)</f>
        <v>6133</v>
      </c>
      <c r="AB6" s="6">
        <f>ROUND('Vendas de Veículos'!AB6*(1-'Frota Nacional 2031'!AB$5),0)</f>
        <v>3910</v>
      </c>
      <c r="AC6" s="6">
        <f>ROUND('Vendas de Veículos'!AC6*(1-'Frota Nacional 2031'!AC$5),0)</f>
        <v>4796</v>
      </c>
      <c r="AD6" s="6">
        <f>ROUND('Vendas de Veículos'!AD6*(1-'Frota Nacional 2031'!AD$5),0)</f>
        <v>1112</v>
      </c>
      <c r="AE6" s="6">
        <f>ROUND('Vendas de Veículos'!AE6*(1-'Frota Nacional 2031'!AE$5),0)</f>
        <v>517</v>
      </c>
      <c r="AF6" s="6">
        <f>ROUND('Vendas de Veículos'!AF6*(1-'Frota Nacional 2031'!AF$5),0)</f>
        <v>491</v>
      </c>
      <c r="AG6" s="6">
        <f>ROUND('Vendas de Veículos'!AG6*(1-'Frota Nacional 2031'!AG$5),0)</f>
        <v>1245</v>
      </c>
      <c r="AH6" s="6">
        <f>ROUND('Vendas de Veículos'!AH6*(1-'Frota Nacional 2031'!AH$5),0)</f>
        <v>643</v>
      </c>
      <c r="AI6" s="6">
        <f>ROUND('Vendas de Veículos'!AI6*(1-'Frota Nacional 2031'!AI$5),0)</f>
        <v>1933</v>
      </c>
      <c r="AJ6" s="6">
        <f>ROUND('Vendas de Veículos'!AJ6*(1-'Frota Nacional 2031'!AJ$5),0)</f>
        <v>7421</v>
      </c>
      <c r="AK6" s="6">
        <f>ROUND('Vendas de Veículos'!AK6*(1-'Frota Nacional 2031'!AK$5),0)</f>
        <v>17506</v>
      </c>
      <c r="AL6" s="6">
        <f>ROUND('Vendas de Veículos'!AL6*(1-'Frota Nacional 2031'!AL$5),0)</f>
        <v>20279</v>
      </c>
      <c r="AM6" s="6">
        <f>ROUND('Vendas de Veículos'!AM6*(1-'Frota Nacional 2031'!AM$5),0)</f>
        <v>21025</v>
      </c>
      <c r="AN6" s="6">
        <f>ROUND('Vendas de Veículos'!AN6*(1-'Frota Nacional 2031'!AN$5),0)</f>
        <v>37247</v>
      </c>
      <c r="AO6" s="6">
        <f>ROUND('Vendas de Veículos'!AO6*(1-'Frota Nacional 2031'!AO$5),0)</f>
        <v>62819</v>
      </c>
      <c r="AP6" s="6">
        <f>ROUND('Vendas de Veículos'!AP6*(1-'Frota Nacional 2031'!AP$5),0)</f>
        <v>96795</v>
      </c>
      <c r="AQ6" s="6">
        <f>ROUND('Vendas de Veículos'!AQ6*(1-'Frota Nacional 2031'!AQ$5),0)</f>
        <v>112549</v>
      </c>
      <c r="AR6" s="6">
        <f>ROUND('Vendas de Veículos'!AR6*(1-'Frota Nacional 2031'!AR$5),0)</f>
        <v>143021</v>
      </c>
      <c r="AS6" s="6">
        <f>ROUND('Vendas de Veículos'!AS6*(1-'Frota Nacional 2031'!AS$5),0)</f>
        <v>125104</v>
      </c>
      <c r="AT6" s="6">
        <f>ROUND('Vendas de Veículos'!AT6*(1-'Frota Nacional 2031'!AT$5),0)</f>
        <v>116392</v>
      </c>
      <c r="AU6" s="6">
        <f>ROUND('Vendas de Veículos'!AU6*(1-'Frota Nacional 2031'!AU$5),0)</f>
        <v>152681</v>
      </c>
      <c r="AV6" s="6">
        <f>ROUND('Vendas de Veículos'!AV6*(1-'Frota Nacional 2031'!AV$5),0)</f>
        <v>187379</v>
      </c>
      <c r="AW6" s="6">
        <f>ROUND('Vendas de Veículos'!AW6*(1-'Frota Nacional 2031'!AW$5),0)</f>
        <v>191464</v>
      </c>
      <c r="AX6" s="6">
        <f>ROUND('Vendas de Veículos'!AX6*(1-'Frota Nacional 2031'!AX$5),0)</f>
        <v>190283</v>
      </c>
      <c r="AY6" s="6">
        <f>ROUND('Vendas de Veículos'!AY6*(1-'Frota Nacional 2031'!AY$5),0)</f>
        <v>197092</v>
      </c>
      <c r="AZ6" s="6">
        <f>ROUND('Vendas de Veículos'!AZ6*(1-'Frota Nacional 2031'!AZ$5),0)</f>
        <v>147414</v>
      </c>
      <c r="BA6" s="6">
        <f>ROUND('Vendas de Veículos'!BA6*(1-'Frota Nacional 2031'!BA$5),0)</f>
        <v>7210</v>
      </c>
      <c r="BB6" s="6">
        <f>ROUND('Vendas de Veículos'!BB6*(1-'Frota Nacional 2031'!BB$5),0)</f>
        <v>6621</v>
      </c>
      <c r="BC6" s="6">
        <f>ROUND('Vendas de Veículos'!BC6*(1-'Frota Nacional 2031'!BC$5),0)</f>
        <v>65199</v>
      </c>
      <c r="BD6" s="6">
        <f>ROUND('Vendas de Veículos'!BD6*(1-'Frota Nacional 2031'!BD$5),0)</f>
        <v>73490</v>
      </c>
      <c r="BE6" s="6">
        <f>ROUND('Vendas de Veículos'!BE6*(1-'Frota Nacional 2031'!BE$5),0)</f>
        <v>10211</v>
      </c>
      <c r="BF6" s="6">
        <f>ROUND('Vendas de Veículos'!BF6*(1-'Frota Nacional 2031'!BF$5),0)</f>
        <v>149300</v>
      </c>
      <c r="BG6" s="6">
        <f>ROUND('Vendas de Veículos'!BG6*(1-'Frota Nacional 2031'!BG$5),0)</f>
        <v>12095</v>
      </c>
      <c r="BH6" s="6">
        <f>ROUND('Vendas de Veículos'!BH6*(1-'Frota Nacional 2031'!BH$5),0)</f>
        <v>92957</v>
      </c>
      <c r="BI6" s="6">
        <f>ROUND('Vendas de Veículos'!BI6*(1-'Frota Nacional 2031'!BI$5),0)</f>
        <v>100349</v>
      </c>
      <c r="BJ6" s="6">
        <f>ROUND('Vendas de Veículos'!BJ6*(1-'Frota Nacional 2031'!BJ$5),0)</f>
        <v>80619</v>
      </c>
      <c r="BK6" s="6">
        <f>ROUND('Vendas de Veículos'!BK6*(1-'Frota Nacional 2031'!BK$5),0)</f>
        <v>5156</v>
      </c>
      <c r="BL6" s="6">
        <f>ROUND('Vendas de Veículos'!BL6*(1-'Frota Nacional 2031'!BL$5),0)</f>
        <v>47366</v>
      </c>
      <c r="BM6" s="6">
        <f>ROUND('Vendas de Veículos'!BM6*(1-'Frota Nacional 2031'!BM$5),0)</f>
        <v>60335</v>
      </c>
      <c r="BN6" s="6">
        <f>ROUND('Vendas de Veículos'!BN6*(1-'Frota Nacional 2031'!BN$5),0)</f>
        <v>57547</v>
      </c>
      <c r="BO6" s="6">
        <f>ROUND('Vendas de Veículos'!BO6*(1-'Frota Nacional 2031'!BO$5),0)</f>
        <v>4808</v>
      </c>
      <c r="BP6" s="6">
        <f>ROUND('Vendas de Veículos'!BP6*(1-'Frota Nacional 2031'!BP$5),0)</f>
        <v>44853</v>
      </c>
      <c r="BQ6" s="6">
        <f>ROUND('Vendas de Veículos'!BQ6*(1-'Frota Nacional 2031'!BQ$5),0)</f>
        <v>39577</v>
      </c>
      <c r="BR6" s="6">
        <f>ROUND('Vendas de Veículos'!BR6*(1-'Frota Nacional 2031'!BR$5),0)</f>
        <v>55974</v>
      </c>
      <c r="BS6" s="6">
        <f>ROUND('Vendas de Veículos'!BS6*(1-'Frota Nacional 2031'!BS$5),0)</f>
        <v>57303</v>
      </c>
      <c r="BT6" s="6">
        <f>ROUND('Vendas de Veículos'!BT6*(1-'Frota Nacional 2031'!BT$5),0)</f>
        <v>56810</v>
      </c>
      <c r="BU6" s="6">
        <f>ROUND('Vendas de Veículos'!BU6*(1-'Frota Nacional 2031'!BU$5),0)</f>
        <v>55198</v>
      </c>
      <c r="BV6" s="6">
        <f>ROUND('Vendas de Veículos'!BV6*(1-'Frota Nacional 2031'!BV$5),0)</f>
        <v>64259</v>
      </c>
      <c r="BW6" s="6">
        <f>ROUND('Vendas de Veículos'!BW6*(1-'Frota Nacional 2031'!BW$5),0)</f>
        <v>67427</v>
      </c>
      <c r="BX6" s="6">
        <f>ROUND('Vendas de Veículos'!BX6*(1-'Frota Nacional 2031'!BX$5),0)</f>
        <v>69911</v>
      </c>
      <c r="BY6" s="6">
        <f>ROUND('Vendas de Veículos'!BY6*(1-'Frota Nacional 2031'!BY$5),0)</f>
        <v>73681</v>
      </c>
      <c r="BZ6" s="6">
        <f>ROUND('Vendas de Veículos'!BZ6*(1-'Frota Nacional 2031'!BZ$5),0)</f>
        <v>85380</v>
      </c>
    </row>
    <row r="7" spans="2:78" x14ac:dyDescent="0.35">
      <c r="B7" s="12" t="s">
        <v>11</v>
      </c>
      <c r="C7" s="12" t="s">
        <v>12</v>
      </c>
      <c r="D7" s="6">
        <f>ROUND('Vendas de Veículos'!D7*(1-'Frota Nacional 2031'!D$5),0)</f>
        <v>0</v>
      </c>
      <c r="E7" s="6">
        <f>ROUND('Vendas de Veículos'!E7*(1-'Frota Nacional 2031'!E$5),0)</f>
        <v>0</v>
      </c>
      <c r="F7" s="6">
        <f>ROUND('Vendas de Veículos'!F7*(1-'Frota Nacional 2031'!F$5),0)</f>
        <v>0</v>
      </c>
      <c r="G7" s="6">
        <f>ROUND('Vendas de Veículos'!G7*(1-'Frota Nacional 2031'!G$5),0)</f>
        <v>0</v>
      </c>
      <c r="H7" s="6">
        <f>ROUND('Vendas de Veículos'!H7*(1-'Frota Nacional 2031'!H$5),0)</f>
        <v>0</v>
      </c>
      <c r="I7" s="6">
        <f>ROUND('Vendas de Veículos'!I7*(1-'Frota Nacional 2031'!I$5),0)</f>
        <v>0</v>
      </c>
      <c r="J7" s="6">
        <f>ROUND('Vendas de Veículos'!J7*(1-'Frota Nacional 2031'!J$5),0)</f>
        <v>0</v>
      </c>
      <c r="K7" s="6">
        <f>ROUND('Vendas de Veículos'!K7*(1-'Frota Nacional 2031'!K$5),0)</f>
        <v>0</v>
      </c>
      <c r="L7" s="6">
        <f>ROUND('Vendas de Veículos'!L7*(1-'Frota Nacional 2031'!L$5),0)</f>
        <v>0</v>
      </c>
      <c r="M7" s="6">
        <f>ROUND('Vendas de Veículos'!M7*(1-'Frota Nacional 2031'!M$5),0)</f>
        <v>0</v>
      </c>
      <c r="N7" s="6">
        <f>ROUND('Vendas de Veículos'!N7*(1-'Frota Nacional 2031'!N$5),0)</f>
        <v>0</v>
      </c>
      <c r="O7" s="6">
        <f>ROUND('Vendas de Veículos'!O7*(1-'Frota Nacional 2031'!O$5),0)</f>
        <v>0</v>
      </c>
      <c r="P7" s="6">
        <f>ROUND('Vendas de Veículos'!P7*(1-'Frota Nacional 2031'!P$5),0)</f>
        <v>0</v>
      </c>
      <c r="Q7" s="6">
        <f>ROUND('Vendas de Veículos'!Q7*(1-'Frota Nacional 2031'!Q$5),0)</f>
        <v>0</v>
      </c>
      <c r="R7" s="6">
        <f>ROUND('Vendas de Veículos'!R7*(1-'Frota Nacional 2031'!R$5),0)</f>
        <v>0</v>
      </c>
      <c r="S7" s="6">
        <f>ROUND('Vendas de Veículos'!S7*(1-'Frota Nacional 2031'!S$5),0)</f>
        <v>0</v>
      </c>
      <c r="T7" s="6">
        <f>ROUND('Vendas de Veículos'!T7*(1-'Frota Nacional 2031'!T$5),0)</f>
        <v>0</v>
      </c>
      <c r="U7" s="6">
        <f>ROUND('Vendas de Veículos'!U7*(1-'Frota Nacional 2031'!U$5),0)</f>
        <v>0</v>
      </c>
      <c r="V7" s="6">
        <f>ROUND('Vendas de Veículos'!V7*(1-'Frota Nacional 2031'!V$5),0)</f>
        <v>0</v>
      </c>
      <c r="W7" s="6">
        <f>ROUND('Vendas de Veículos'!W7*(1-'Frota Nacional 2031'!W$5),0)</f>
        <v>0</v>
      </c>
      <c r="X7" s="6">
        <f>ROUND('Vendas de Veículos'!X7*(1-'Frota Nacional 2031'!X$5),0)</f>
        <v>0</v>
      </c>
      <c r="Y7" s="6">
        <f>ROUND('Vendas de Veículos'!Y7*(1-'Frota Nacional 2031'!Y$5),0)</f>
        <v>0</v>
      </c>
      <c r="Z7" s="6">
        <f>ROUND('Vendas de Veículos'!Z7*(1-'Frota Nacional 2031'!Z$5),0)</f>
        <v>22</v>
      </c>
      <c r="AA7" s="6">
        <f>ROUND('Vendas de Veículos'!AA7*(1-'Frota Nacional 2031'!AA$5),0)</f>
        <v>2436</v>
      </c>
      <c r="AB7" s="6">
        <f>ROUND('Vendas de Veículos'!AB7*(1-'Frota Nacional 2031'!AB$5),0)</f>
        <v>1571</v>
      </c>
      <c r="AC7" s="6">
        <f>ROUND('Vendas de Veículos'!AC7*(1-'Frota Nacional 2031'!AC$5),0)</f>
        <v>294</v>
      </c>
      <c r="AD7" s="6">
        <f>ROUND('Vendas de Veículos'!AD7*(1-'Frota Nacional 2031'!AD$5),0)</f>
        <v>8461</v>
      </c>
      <c r="AE7" s="6">
        <f>ROUND('Vendas de Veículos'!AE7*(1-'Frota Nacional 2031'!AE$5),0)</f>
        <v>8975</v>
      </c>
      <c r="AF7" s="6">
        <f>ROUND('Vendas de Veículos'!AF7*(1-'Frota Nacional 2031'!AF$5),0)</f>
        <v>11689</v>
      </c>
      <c r="AG7" s="6">
        <f>ROUND('Vendas de Veículos'!AG7*(1-'Frota Nacional 2031'!AG$5),0)</f>
        <v>14204</v>
      </c>
      <c r="AH7" s="6">
        <f>ROUND('Vendas de Veículos'!AH7*(1-'Frota Nacional 2031'!AH$5),0)</f>
        <v>10068</v>
      </c>
      <c r="AI7" s="6">
        <f>ROUND('Vendas de Veículos'!AI7*(1-'Frota Nacional 2031'!AI$5),0)</f>
        <v>14496</v>
      </c>
      <c r="AJ7" s="6">
        <f>ROUND('Vendas de Veículos'!AJ7*(1-'Frota Nacional 2031'!AJ$5),0)</f>
        <v>11525</v>
      </c>
      <c r="AK7" s="6">
        <f>ROUND('Vendas de Veículos'!AK7*(1-'Frota Nacional 2031'!AK$5),0)</f>
        <v>265</v>
      </c>
      <c r="AL7" s="6">
        <f>ROUND('Vendas de Veículos'!AL7*(1-'Frota Nacional 2031'!AL$5),0)</f>
        <v>5524</v>
      </c>
      <c r="AM7" s="6">
        <f>ROUND('Vendas de Veículos'!AM7*(1-'Frota Nacional 2031'!AM$5),0)</f>
        <v>798</v>
      </c>
      <c r="AN7" s="6">
        <f>ROUND('Vendas de Veículos'!AN7*(1-'Frota Nacional 2031'!AN$5),0)</f>
        <v>12456</v>
      </c>
      <c r="AO7" s="6">
        <f>ROUND('Vendas de Veículos'!AO7*(1-'Frota Nacional 2031'!AO$5),0)</f>
        <v>7389</v>
      </c>
      <c r="AP7" s="6">
        <f>ROUND('Vendas de Veículos'!AP7*(1-'Frota Nacional 2031'!AP$5),0)</f>
        <v>2299</v>
      </c>
      <c r="AQ7" s="6">
        <f>ROUND('Vendas de Veículos'!AQ7*(1-'Frota Nacional 2031'!AQ$5),0)</f>
        <v>501</v>
      </c>
      <c r="AR7" s="6">
        <f>ROUND('Vendas de Veículos'!AR7*(1-'Frota Nacional 2031'!AR$5),0)</f>
        <v>83</v>
      </c>
      <c r="AS7" s="6">
        <f>ROUND('Vendas de Veículos'!AS7*(1-'Frota Nacional 2031'!AS$5),0)</f>
        <v>99</v>
      </c>
      <c r="AT7" s="6">
        <f>ROUND('Vendas de Veículos'!AT7*(1-'Frota Nacional 2031'!AT$5),0)</f>
        <v>1121</v>
      </c>
      <c r="AU7" s="6">
        <f>ROUND('Vendas de Veículos'!AU7*(1-'Frota Nacional 2031'!AU$5),0)</f>
        <v>123</v>
      </c>
      <c r="AV7" s="6">
        <f>ROUND('Vendas de Veículos'!AV7*(1-'Frota Nacional 2031'!AV$5),0)</f>
        <v>2159</v>
      </c>
      <c r="AW7" s="6">
        <f>ROUND('Vendas de Veículos'!AW7*(1-'Frota Nacional 2031'!AW$5),0)</f>
        <v>7674</v>
      </c>
      <c r="AX7" s="6">
        <f>ROUND('Vendas de Veículos'!AX7*(1-'Frota Nacional 2031'!AX$5),0)</f>
        <v>6007</v>
      </c>
      <c r="AY7" s="6">
        <f>ROUND('Vendas de Veículos'!AY7*(1-'Frota Nacional 2031'!AY$5),0)</f>
        <v>10148</v>
      </c>
      <c r="AZ7" s="6">
        <f>ROUND('Vendas de Veículos'!AZ7*(1-'Frota Nacional 2031'!AZ$5),0)</f>
        <v>7045</v>
      </c>
      <c r="BA7" s="6">
        <f>ROUND('Vendas de Veículos'!BA7*(1-'Frota Nacional 2031'!BA$5),0)</f>
        <v>420</v>
      </c>
      <c r="BB7" s="6">
        <f>ROUND('Vendas de Veículos'!BB7*(1-'Frota Nacional 2031'!BB$5),0)</f>
        <v>26</v>
      </c>
      <c r="BC7" s="6">
        <f>ROUND('Vendas de Veículos'!BC7*(1-'Frota Nacional 2031'!BC$5),0)</f>
        <v>22</v>
      </c>
      <c r="BD7" s="6">
        <f>ROUND('Vendas de Veículos'!BD7*(1-'Frota Nacional 2031'!BD$5),0)</f>
        <v>21</v>
      </c>
      <c r="BE7" s="6">
        <f>ROUND('Vendas de Veículos'!BE7*(1-'Frota Nacional 2031'!BE$5),0)</f>
        <v>17</v>
      </c>
      <c r="BF7" s="6">
        <f>ROUND('Vendas de Veículos'!BF7*(1-'Frota Nacional 2031'!BF$5),0)</f>
        <v>19</v>
      </c>
      <c r="BG7" s="6">
        <f>ROUND('Vendas de Veículos'!BG7*(1-'Frota Nacional 2031'!BG$5),0)</f>
        <v>21</v>
      </c>
      <c r="BH7" s="6">
        <f>ROUND('Vendas de Veículos'!BH7*(1-'Frota Nacional 2031'!BH$5),0)</f>
        <v>15</v>
      </c>
      <c r="BI7" s="6">
        <f>ROUND('Vendas de Veículos'!BI7*(1-'Frota Nacional 2031'!BI$5),0)</f>
        <v>6</v>
      </c>
      <c r="BJ7" s="6">
        <f>ROUND('Vendas de Veículos'!BJ7*(1-'Frota Nacional 2031'!BJ$5),0)</f>
        <v>8</v>
      </c>
      <c r="BK7" s="6">
        <f>ROUND('Vendas de Veículos'!BK7*(1-'Frota Nacional 2031'!BK$5),0)</f>
        <v>8</v>
      </c>
      <c r="BL7" s="6">
        <f>ROUND('Vendas de Veículos'!BL7*(1-'Frota Nacional 2031'!BL$5),0)</f>
        <v>18</v>
      </c>
      <c r="BM7" s="6">
        <f>ROUND('Vendas de Veículos'!BM7*(1-'Frota Nacional 2031'!BM$5),0)</f>
        <v>15</v>
      </c>
      <c r="BN7" s="6">
        <f>ROUND('Vendas de Veículos'!BN7*(1-'Frota Nacional 2031'!BN$5),0)</f>
        <v>20</v>
      </c>
      <c r="BO7" s="6">
        <f>ROUND('Vendas de Veículos'!BO7*(1-'Frota Nacional 2031'!BO$5),0)</f>
        <v>15</v>
      </c>
      <c r="BP7" s="6">
        <f>ROUND('Vendas de Veículos'!BP7*(1-'Frota Nacional 2031'!BP$5),0)</f>
        <v>16</v>
      </c>
      <c r="BQ7" s="6">
        <f>ROUND('Vendas de Veículos'!BQ7*(1-'Frota Nacional 2031'!BQ$5),0)</f>
        <v>29</v>
      </c>
      <c r="BR7" s="6">
        <f>ROUND('Vendas de Veículos'!BR7*(1-'Frota Nacional 2031'!BR$5),0)</f>
        <v>17</v>
      </c>
      <c r="BS7" s="6">
        <f>ROUND('Vendas de Veículos'!BS7*(1-'Frota Nacional 2031'!BS$5),0)</f>
        <v>18</v>
      </c>
      <c r="BT7" s="6">
        <f>ROUND('Vendas de Veículos'!BT7*(1-'Frota Nacional 2031'!BT$5),0)</f>
        <v>21</v>
      </c>
      <c r="BU7" s="6">
        <f>ROUND('Vendas de Veículos'!BU7*(1-'Frota Nacional 2031'!BU$5),0)</f>
        <v>23</v>
      </c>
      <c r="BV7" s="6">
        <f>ROUND('Vendas de Veículos'!BV7*(1-'Frota Nacional 2031'!BV$5),0)</f>
        <v>27</v>
      </c>
      <c r="BW7" s="6">
        <f>ROUND('Vendas de Veículos'!BW7*(1-'Frota Nacional 2031'!BW$5),0)</f>
        <v>28</v>
      </c>
      <c r="BX7" s="6">
        <f>ROUND('Vendas de Veículos'!BX7*(1-'Frota Nacional 2031'!BX$5),0)</f>
        <v>30</v>
      </c>
      <c r="BY7" s="6">
        <f>ROUND('Vendas de Veículos'!BY7*(1-'Frota Nacional 2031'!BY$5),0)</f>
        <v>33</v>
      </c>
      <c r="BZ7" s="6">
        <f>ROUND('Vendas de Veículos'!BZ7*(1-'Frota Nacional 2031'!BZ$5),0)</f>
        <v>35</v>
      </c>
    </row>
    <row r="8" spans="2:78" x14ac:dyDescent="0.35">
      <c r="B8" s="12" t="s">
        <v>11</v>
      </c>
      <c r="C8" s="12" t="s">
        <v>13</v>
      </c>
      <c r="D8" s="6">
        <f>ROUND('Vendas de Veículos'!D8*(1-'Frota Nacional 2031'!D$5),0)</f>
        <v>0</v>
      </c>
      <c r="E8" s="6">
        <f>ROUND('Vendas de Veículos'!E8*(1-'Frota Nacional 2031'!E$5),0)</f>
        <v>0</v>
      </c>
      <c r="F8" s="6">
        <f>ROUND('Vendas de Veículos'!F8*(1-'Frota Nacional 2031'!F$5),0)</f>
        <v>0</v>
      </c>
      <c r="G8" s="6">
        <f>ROUND('Vendas de Veículos'!G8*(1-'Frota Nacional 2031'!G$5),0)</f>
        <v>0</v>
      </c>
      <c r="H8" s="6">
        <f>ROUND('Vendas de Veículos'!H8*(1-'Frota Nacional 2031'!H$5),0)</f>
        <v>0</v>
      </c>
      <c r="I8" s="6">
        <f>ROUND('Vendas de Veículos'!I8*(1-'Frota Nacional 2031'!I$5),0)</f>
        <v>0</v>
      </c>
      <c r="J8" s="6">
        <f>ROUND('Vendas de Veículos'!J8*(1-'Frota Nacional 2031'!J$5),0)</f>
        <v>0</v>
      </c>
      <c r="K8" s="6">
        <f>ROUND('Vendas de Veículos'!K8*(1-'Frota Nacional 2031'!K$5),0)</f>
        <v>0</v>
      </c>
      <c r="L8" s="6">
        <f>ROUND('Vendas de Veículos'!L8*(1-'Frota Nacional 2031'!L$5),0)</f>
        <v>0</v>
      </c>
      <c r="M8" s="6">
        <f>ROUND('Vendas de Veículos'!M8*(1-'Frota Nacional 2031'!M$5),0)</f>
        <v>0</v>
      </c>
      <c r="N8" s="6">
        <f>ROUND('Vendas de Veículos'!N8*(1-'Frota Nacional 2031'!N$5),0)</f>
        <v>0</v>
      </c>
      <c r="O8" s="6">
        <f>ROUND('Vendas de Veículos'!O8*(1-'Frota Nacional 2031'!O$5),0)</f>
        <v>0</v>
      </c>
      <c r="P8" s="6">
        <f>ROUND('Vendas de Veículos'!P8*(1-'Frota Nacional 2031'!P$5),0)</f>
        <v>0</v>
      </c>
      <c r="Q8" s="6">
        <f>ROUND('Vendas de Veículos'!Q8*(1-'Frota Nacional 2031'!Q$5),0)</f>
        <v>0</v>
      </c>
      <c r="R8" s="6">
        <f>ROUND('Vendas de Veículos'!R8*(1-'Frota Nacional 2031'!R$5),0)</f>
        <v>0</v>
      </c>
      <c r="S8" s="6">
        <f>ROUND('Vendas de Veículos'!S8*(1-'Frota Nacional 2031'!S$5),0)</f>
        <v>0</v>
      </c>
      <c r="T8" s="6">
        <f>ROUND('Vendas de Veículos'!T8*(1-'Frota Nacional 2031'!T$5),0)</f>
        <v>0</v>
      </c>
      <c r="U8" s="6">
        <f>ROUND('Vendas de Veículos'!U8*(1-'Frota Nacional 2031'!U$5),0)</f>
        <v>0</v>
      </c>
      <c r="V8" s="6">
        <f>ROUND('Vendas de Veículos'!V8*(1-'Frota Nacional 2031'!V$5),0)</f>
        <v>0</v>
      </c>
      <c r="W8" s="6">
        <f>ROUND('Vendas de Veículos'!W8*(1-'Frota Nacional 2031'!W$5),0)</f>
        <v>0</v>
      </c>
      <c r="X8" s="6">
        <f>ROUND('Vendas de Veículos'!X8*(1-'Frota Nacional 2031'!X$5),0)</f>
        <v>0</v>
      </c>
      <c r="Y8" s="6">
        <f>ROUND('Vendas de Veículos'!Y8*(1-'Frota Nacional 2031'!Y$5),0)</f>
        <v>0</v>
      </c>
      <c r="Z8" s="6">
        <f>ROUND('Vendas de Veículos'!Z8*(1-'Frota Nacional 2031'!Z$5),0)</f>
        <v>0</v>
      </c>
      <c r="AA8" s="6">
        <f>ROUND('Vendas de Veículos'!AA8*(1-'Frota Nacional 2031'!AA$5),0)</f>
        <v>0</v>
      </c>
      <c r="AB8" s="6">
        <f>ROUND('Vendas de Veículos'!AB8*(1-'Frota Nacional 2031'!AB$5),0)</f>
        <v>0</v>
      </c>
      <c r="AC8" s="6">
        <f>ROUND('Vendas de Veículos'!AC8*(1-'Frota Nacional 2031'!AC$5),0)</f>
        <v>0</v>
      </c>
      <c r="AD8" s="6">
        <f>ROUND('Vendas de Veículos'!AD8*(1-'Frota Nacional 2031'!AD$5),0)</f>
        <v>0</v>
      </c>
      <c r="AE8" s="6">
        <f>ROUND('Vendas de Veículos'!AE8*(1-'Frota Nacional 2031'!AE$5),0)</f>
        <v>0</v>
      </c>
      <c r="AF8" s="6">
        <f>ROUND('Vendas de Veículos'!AF8*(1-'Frota Nacional 2031'!AF$5),0)</f>
        <v>0</v>
      </c>
      <c r="AG8" s="6">
        <f>ROUND('Vendas de Veículos'!AG8*(1-'Frota Nacional 2031'!AG$5),0)</f>
        <v>0</v>
      </c>
      <c r="AH8" s="6">
        <f>ROUND('Vendas de Veículos'!AH8*(1-'Frota Nacional 2031'!AH$5),0)</f>
        <v>0</v>
      </c>
      <c r="AI8" s="6">
        <f>ROUND('Vendas de Veículos'!AI8*(1-'Frota Nacional 2031'!AI$5),0)</f>
        <v>0</v>
      </c>
      <c r="AJ8" s="6">
        <f>ROUND('Vendas de Veículos'!AJ8*(1-'Frota Nacional 2031'!AJ$5),0)</f>
        <v>0</v>
      </c>
      <c r="AK8" s="6">
        <f>ROUND('Vendas de Veículos'!AK8*(1-'Frota Nacional 2031'!AK$5),0)</f>
        <v>0</v>
      </c>
      <c r="AL8" s="6">
        <f>ROUND('Vendas de Veículos'!AL8*(1-'Frota Nacional 2031'!AL$5),0)</f>
        <v>0</v>
      </c>
      <c r="AM8" s="6">
        <f>ROUND('Vendas de Veículos'!AM8*(1-'Frota Nacional 2031'!AM$5),0)</f>
        <v>0</v>
      </c>
      <c r="AN8" s="6">
        <f>ROUND('Vendas de Veículos'!AN8*(1-'Frota Nacional 2031'!AN$5),0)</f>
        <v>0</v>
      </c>
      <c r="AO8" s="6">
        <f>ROUND('Vendas de Veículos'!AO8*(1-'Frota Nacional 2031'!AO$5),0)</f>
        <v>0</v>
      </c>
      <c r="AP8" s="6">
        <f>ROUND('Vendas de Veículos'!AP8*(1-'Frota Nacional 2031'!AP$5),0)</f>
        <v>0</v>
      </c>
      <c r="AQ8" s="6">
        <f>ROUND('Vendas de Veículos'!AQ8*(1-'Frota Nacional 2031'!AQ$5),0)</f>
        <v>0</v>
      </c>
      <c r="AR8" s="6">
        <f>ROUND('Vendas de Veículos'!AR8*(1-'Frota Nacional 2031'!AR$5),0)</f>
        <v>0</v>
      </c>
      <c r="AS8" s="6">
        <f>ROUND('Vendas de Veículos'!AS8*(1-'Frota Nacional 2031'!AS$5),0)</f>
        <v>0</v>
      </c>
      <c r="AT8" s="6">
        <f>ROUND('Vendas de Veículos'!AT8*(1-'Frota Nacional 2031'!AT$5),0)</f>
        <v>0</v>
      </c>
      <c r="AU8" s="6">
        <f>ROUND('Vendas de Veículos'!AU8*(1-'Frota Nacional 2031'!AU$5),0)</f>
        <v>0</v>
      </c>
      <c r="AV8" s="6">
        <f>ROUND('Vendas de Veículos'!AV8*(1-'Frota Nacional 2031'!AV$5),0)</f>
        <v>0</v>
      </c>
      <c r="AW8" s="6">
        <f>ROUND('Vendas de Veículos'!AW8*(1-'Frota Nacional 2031'!AW$5),0)</f>
        <v>0</v>
      </c>
      <c r="AX8" s="6">
        <f>ROUND('Vendas de Veículos'!AX8*(1-'Frota Nacional 2031'!AX$5),0)</f>
        <v>7109</v>
      </c>
      <c r="AY8" s="6">
        <f>ROUND('Vendas de Veículos'!AY8*(1-'Frota Nacional 2031'!AY$5),0)</f>
        <v>56803</v>
      </c>
      <c r="AZ8" s="6">
        <f>ROUND('Vendas de Veículos'!AZ8*(1-'Frota Nacional 2031'!AZ$5),0)</f>
        <v>171564</v>
      </c>
      <c r="BA8" s="6">
        <f>ROUND('Vendas de Veículos'!BA8*(1-'Frota Nacional 2031'!BA$5),0)</f>
        <v>339647</v>
      </c>
      <c r="BB8" s="6">
        <f>ROUND('Vendas de Veículos'!BB8*(1-'Frota Nacional 2031'!BB$5),0)</f>
        <v>520223</v>
      </c>
      <c r="BC8" s="6">
        <f>ROUND('Vendas de Veículos'!BC8*(1-'Frota Nacional 2031'!BC$5),0)</f>
        <v>666218</v>
      </c>
      <c r="BD8" s="6">
        <f>ROUND('Vendas de Veículos'!BD8*(1-'Frota Nacional 2031'!BD$5),0)</f>
        <v>844389</v>
      </c>
      <c r="BE8" s="6">
        <f>ROUND('Vendas de Veículos'!BE8*(1-'Frota Nacional 2031'!BE$5),0)</f>
        <v>992960</v>
      </c>
      <c r="BF8" s="6">
        <f>ROUND('Vendas de Veículos'!BF8*(1-'Frota Nacional 2031'!BF$5),0)</f>
        <v>1074238</v>
      </c>
      <c r="BG8" s="6">
        <f>ROUND('Vendas de Veículos'!BG8*(1-'Frota Nacional 2031'!BG$5),0)</f>
        <v>1323874</v>
      </c>
      <c r="BH8" s="6">
        <f>ROUND('Vendas de Veículos'!BH8*(1-'Frota Nacional 2031'!BH$5),0)</f>
        <v>1446643</v>
      </c>
      <c r="BI8" s="6">
        <f>ROUND('Vendas de Veículos'!BI8*(1-'Frota Nacional 2031'!BI$5),0)</f>
        <v>1438516</v>
      </c>
      <c r="BJ8" s="6">
        <f>ROUND('Vendas de Veículos'!BJ8*(1-'Frota Nacional 2031'!BJ$5),0)</f>
        <v>1179816</v>
      </c>
      <c r="BK8" s="6">
        <f>ROUND('Vendas de Veículos'!BK8*(1-'Frota Nacional 2031'!BK$5),0)</f>
        <v>1020226</v>
      </c>
      <c r="BL8" s="6">
        <f>ROUND('Vendas de Veículos'!BL8*(1-'Frota Nacional 2031'!BL$5),0)</f>
        <v>1208739</v>
      </c>
      <c r="BM8" s="6">
        <f>ROUND('Vendas de Veículos'!BM8*(1-'Frota Nacional 2031'!BM$5),0)</f>
        <v>1458292</v>
      </c>
      <c r="BN8" s="6">
        <f>ROUND('Vendas de Veículos'!BN8*(1-'Frota Nacional 2031'!BN$5),0)</f>
        <v>1664469</v>
      </c>
      <c r="BO8" s="6">
        <f>ROUND('Vendas de Veículos'!BO8*(1-'Frota Nacional 2031'!BO$5),0)</f>
        <v>1228467</v>
      </c>
      <c r="BP8" s="6">
        <f>ROUND('Vendas de Veículos'!BP8*(1-'Frota Nacional 2031'!BP$5),0)</f>
        <v>1215558</v>
      </c>
      <c r="BQ8" s="6">
        <f>ROUND('Vendas de Veículos'!BQ8*(1-'Frota Nacional 2031'!BQ$5),0)</f>
        <v>1284836</v>
      </c>
      <c r="BR8" s="6">
        <f>ROUND('Vendas de Veículos'!BR8*(1-'Frota Nacional 2031'!BR$5),0)</f>
        <v>1371195</v>
      </c>
      <c r="BS8" s="6">
        <f>ROUND('Vendas de Veículos'!BS8*(1-'Frota Nacional 2031'!BS$5),0)</f>
        <v>1467580</v>
      </c>
      <c r="BT8" s="6">
        <f>ROUND('Vendas de Veículos'!BT8*(1-'Frota Nacional 2031'!BT$5),0)</f>
        <v>1562567</v>
      </c>
      <c r="BU8" s="6">
        <f>ROUND('Vendas de Veículos'!BU8*(1-'Frota Nacional 2031'!BU$5),0)</f>
        <v>1655176</v>
      </c>
      <c r="BV8" s="6">
        <f>ROUND('Vendas de Veículos'!BV8*(1-'Frota Nacional 2031'!BV$5),0)</f>
        <v>1713119</v>
      </c>
      <c r="BW8" s="6">
        <f>ROUND('Vendas de Veículos'!BW8*(1-'Frota Nacional 2031'!BW$5),0)</f>
        <v>1771222</v>
      </c>
      <c r="BX8" s="6">
        <f>ROUND('Vendas de Veículos'!BX8*(1-'Frota Nacional 2031'!BX$5),0)</f>
        <v>1824944</v>
      </c>
      <c r="BY8" s="6">
        <f>ROUND('Vendas de Veículos'!BY8*(1-'Frota Nacional 2031'!BY$5),0)</f>
        <v>1847745</v>
      </c>
      <c r="BZ8" s="6">
        <f>ROUND('Vendas de Veículos'!BZ8*(1-'Frota Nacional 2031'!BZ$5),0)</f>
        <v>1855494</v>
      </c>
    </row>
    <row r="9" spans="2:78" x14ac:dyDescent="0.35">
      <c r="B9" s="12" t="s">
        <v>11</v>
      </c>
      <c r="C9" s="12" t="s">
        <v>14</v>
      </c>
      <c r="D9" s="6">
        <f>ROUND('Vendas de Veículos'!D9*(1-'Frota Nacional 2031'!D$5),0)</f>
        <v>0</v>
      </c>
      <c r="E9" s="6">
        <f>ROUND('Vendas de Veículos'!E9*(1-'Frota Nacional 2031'!E$5),0)</f>
        <v>0</v>
      </c>
      <c r="F9" s="6">
        <f>ROUND('Vendas de Veículos'!F9*(1-'Frota Nacional 2031'!F$5),0)</f>
        <v>0</v>
      </c>
      <c r="G9" s="6">
        <f>ROUND('Vendas de Veículos'!G9*(1-'Frota Nacional 2031'!G$5),0)</f>
        <v>0</v>
      </c>
      <c r="H9" s="6">
        <f>ROUND('Vendas de Veículos'!H9*(1-'Frota Nacional 2031'!H$5),0)</f>
        <v>0</v>
      </c>
      <c r="I9" s="6">
        <f>ROUND('Vendas de Veículos'!I9*(1-'Frota Nacional 2031'!I$5),0)</f>
        <v>0</v>
      </c>
      <c r="J9" s="6">
        <f>ROUND('Vendas de Veículos'!J9*(1-'Frota Nacional 2031'!J$5),0)</f>
        <v>0</v>
      </c>
      <c r="K9" s="6">
        <f>ROUND('Vendas de Veículos'!K9*(1-'Frota Nacional 2031'!K$5),0)</f>
        <v>0</v>
      </c>
      <c r="L9" s="6">
        <f>ROUND('Vendas de Veículos'!L9*(1-'Frota Nacional 2031'!L$5),0)</f>
        <v>0</v>
      </c>
      <c r="M9" s="6">
        <f>ROUND('Vendas de Veículos'!M9*(1-'Frota Nacional 2031'!M$5),0)</f>
        <v>0</v>
      </c>
      <c r="N9" s="6">
        <f>ROUND('Vendas de Veículos'!N9*(1-'Frota Nacional 2031'!N$5),0)</f>
        <v>0</v>
      </c>
      <c r="O9" s="6">
        <f>ROUND('Vendas de Veículos'!O9*(1-'Frota Nacional 2031'!O$5),0)</f>
        <v>0</v>
      </c>
      <c r="P9" s="6">
        <f>ROUND('Vendas de Veículos'!P9*(1-'Frota Nacional 2031'!P$5),0)</f>
        <v>0</v>
      </c>
      <c r="Q9" s="6">
        <f>ROUND('Vendas de Veículos'!Q9*(1-'Frota Nacional 2031'!Q$5),0)</f>
        <v>0</v>
      </c>
      <c r="R9" s="6">
        <f>ROUND('Vendas de Veículos'!R9*(1-'Frota Nacional 2031'!R$5),0)</f>
        <v>0</v>
      </c>
      <c r="S9" s="6">
        <f>ROUND('Vendas de Veículos'!S9*(1-'Frota Nacional 2031'!S$5),0)</f>
        <v>0</v>
      </c>
      <c r="T9" s="6">
        <f>ROUND('Vendas de Veículos'!T9*(1-'Frota Nacional 2031'!T$5),0)</f>
        <v>0</v>
      </c>
      <c r="U9" s="6">
        <f>ROUND('Vendas de Veículos'!U9*(1-'Frota Nacional 2031'!U$5),0)</f>
        <v>0</v>
      </c>
      <c r="V9" s="6">
        <f>ROUND('Vendas de Veículos'!V9*(1-'Frota Nacional 2031'!V$5),0)</f>
        <v>0</v>
      </c>
      <c r="W9" s="6">
        <f>ROUND('Vendas de Veículos'!W9*(1-'Frota Nacional 2031'!W$5),0)</f>
        <v>0</v>
      </c>
      <c r="X9" s="6">
        <f>ROUND('Vendas de Veículos'!X9*(1-'Frota Nacional 2031'!X$5),0)</f>
        <v>0</v>
      </c>
      <c r="Y9" s="6">
        <f>ROUND('Vendas de Veículos'!Y9*(1-'Frota Nacional 2031'!Y$5),0)</f>
        <v>0</v>
      </c>
      <c r="Z9" s="6">
        <f>ROUND('Vendas de Veículos'!Z9*(1-'Frota Nacional 2031'!Z$5),0)</f>
        <v>0</v>
      </c>
      <c r="AA9" s="6">
        <f>ROUND('Vendas de Veículos'!AA9*(1-'Frota Nacional 2031'!AA$5),0)</f>
        <v>0</v>
      </c>
      <c r="AB9" s="6">
        <f>ROUND('Vendas de Veículos'!AB9*(1-'Frota Nacional 2031'!AB$5),0)</f>
        <v>0</v>
      </c>
      <c r="AC9" s="6">
        <f>ROUND('Vendas de Veículos'!AC9*(1-'Frota Nacional 2031'!AC$5),0)</f>
        <v>0</v>
      </c>
      <c r="AD9" s="6">
        <f>ROUND('Vendas de Veículos'!AD9*(1-'Frota Nacional 2031'!AD$5),0)</f>
        <v>0</v>
      </c>
      <c r="AE9" s="6">
        <f>ROUND('Vendas de Veículos'!AE9*(1-'Frota Nacional 2031'!AE$5),0)</f>
        <v>0</v>
      </c>
      <c r="AF9" s="6">
        <f>ROUND('Vendas de Veículos'!AF9*(1-'Frota Nacional 2031'!AF$5),0)</f>
        <v>0</v>
      </c>
      <c r="AG9" s="6">
        <f>ROUND('Vendas de Veículos'!AG9*(1-'Frota Nacional 2031'!AG$5),0)</f>
        <v>0</v>
      </c>
      <c r="AH9" s="6">
        <f>ROUND('Vendas de Veículos'!AH9*(1-'Frota Nacional 2031'!AH$5),0)</f>
        <v>0</v>
      </c>
      <c r="AI9" s="6">
        <f>ROUND('Vendas de Veículos'!AI9*(1-'Frota Nacional 2031'!AI$5),0)</f>
        <v>0</v>
      </c>
      <c r="AJ9" s="6">
        <f>ROUND('Vendas de Veículos'!AJ9*(1-'Frota Nacional 2031'!AJ$5),0)</f>
        <v>0</v>
      </c>
      <c r="AK9" s="6">
        <f>ROUND('Vendas de Veículos'!AK9*(1-'Frota Nacional 2031'!AK$5),0)</f>
        <v>0</v>
      </c>
      <c r="AL9" s="6">
        <f>ROUND('Vendas de Veículos'!AL9*(1-'Frota Nacional 2031'!AL$5),0)</f>
        <v>0</v>
      </c>
      <c r="AM9" s="6">
        <f>ROUND('Vendas de Veículos'!AM9*(1-'Frota Nacional 2031'!AM$5),0)</f>
        <v>0</v>
      </c>
      <c r="AN9" s="6">
        <f>ROUND('Vendas de Veículos'!AN9*(1-'Frota Nacional 2031'!AN$5),0)</f>
        <v>0</v>
      </c>
      <c r="AO9" s="6">
        <f>ROUND('Vendas de Veículos'!AO9*(1-'Frota Nacional 2031'!AO$5),0)</f>
        <v>0</v>
      </c>
      <c r="AP9" s="6">
        <f>ROUND('Vendas de Veículos'!AP9*(1-'Frota Nacional 2031'!AP$5),0)</f>
        <v>0</v>
      </c>
      <c r="AQ9" s="6">
        <f>ROUND('Vendas de Veículos'!AQ9*(1-'Frota Nacional 2031'!AQ$5),0)</f>
        <v>0</v>
      </c>
      <c r="AR9" s="6">
        <f>ROUND('Vendas de Veículos'!AR9*(1-'Frota Nacional 2031'!AR$5),0)</f>
        <v>0</v>
      </c>
      <c r="AS9" s="6">
        <f>ROUND('Vendas de Veículos'!AS9*(1-'Frota Nacional 2031'!AS$5),0)</f>
        <v>0</v>
      </c>
      <c r="AT9" s="6">
        <f>ROUND('Vendas de Veículos'!AT9*(1-'Frota Nacional 2031'!AT$5),0)</f>
        <v>0</v>
      </c>
      <c r="AU9" s="6">
        <f>ROUND('Vendas de Veículos'!AU9*(1-'Frota Nacional 2031'!AU$5),0)</f>
        <v>0</v>
      </c>
      <c r="AV9" s="6">
        <f>ROUND('Vendas de Veículos'!AV9*(1-'Frota Nacional 2031'!AV$5),0)</f>
        <v>0</v>
      </c>
      <c r="AW9" s="6">
        <f>ROUND('Vendas de Veículos'!AW9*(1-'Frota Nacional 2031'!AW$5),0)</f>
        <v>0</v>
      </c>
      <c r="AX9" s="6">
        <f>ROUND('Vendas de Veículos'!AX9*(1-'Frota Nacional 2031'!AX$5),0)</f>
        <v>0</v>
      </c>
      <c r="AY9" s="6">
        <f>ROUND('Vendas de Veículos'!AY9*(1-'Frota Nacional 2031'!AY$5),0)</f>
        <v>0</v>
      </c>
      <c r="AZ9" s="6">
        <f>ROUND('Vendas de Veículos'!AZ9*(1-'Frota Nacional 2031'!AZ$5),0)</f>
        <v>0</v>
      </c>
      <c r="BA9" s="6">
        <f>ROUND('Vendas de Veículos'!BA9*(1-'Frota Nacional 2031'!BA$5),0)</f>
        <v>0</v>
      </c>
      <c r="BB9" s="6">
        <f>ROUND('Vendas de Veículos'!BB9*(1-'Frota Nacional 2031'!BB$5),0)</f>
        <v>0</v>
      </c>
      <c r="BC9" s="6">
        <f>ROUND('Vendas de Veículos'!BC9*(1-'Frota Nacional 2031'!BC$5),0)</f>
        <v>3</v>
      </c>
      <c r="BD9" s="6">
        <f>ROUND('Vendas de Veículos'!BD9*(1-'Frota Nacional 2031'!BD$5),0)</f>
        <v>7</v>
      </c>
      <c r="BE9" s="6">
        <f>ROUND('Vendas de Veículos'!BE9*(1-'Frota Nacional 2031'!BE$5),0)</f>
        <v>9</v>
      </c>
      <c r="BF9" s="6">
        <f>ROUND('Vendas de Veículos'!BF9*(1-'Frota Nacional 2031'!BF$5),0)</f>
        <v>85</v>
      </c>
      <c r="BG9" s="6">
        <f>ROUND('Vendas de Veículos'!BG9*(1-'Frota Nacional 2031'!BG$5),0)</f>
        <v>55</v>
      </c>
      <c r="BH9" s="6">
        <f>ROUND('Vendas de Veículos'!BH9*(1-'Frota Nacional 2031'!BH$5),0)</f>
        <v>247</v>
      </c>
      <c r="BI9" s="6">
        <f>ROUND('Vendas de Veículos'!BI9*(1-'Frota Nacional 2031'!BI$5),0)</f>
        <v>468</v>
      </c>
      <c r="BJ9" s="6">
        <f>ROUND('Vendas de Veículos'!BJ9*(1-'Frota Nacional 2031'!BJ$5),0)</f>
        <v>507</v>
      </c>
      <c r="BK9" s="6">
        <f>ROUND('Vendas de Veículos'!BK9*(1-'Frota Nacional 2031'!BK$5),0)</f>
        <v>704</v>
      </c>
      <c r="BL9" s="6">
        <f>ROUND('Vendas de Veículos'!BL9*(1-'Frota Nacional 2031'!BL$5),0)</f>
        <v>2278</v>
      </c>
      <c r="BM9" s="6">
        <f>ROUND('Vendas de Veículos'!BM9*(1-'Frota Nacional 2031'!BM$5),0)</f>
        <v>2936</v>
      </c>
      <c r="BN9" s="6">
        <f>ROUND('Vendas de Veículos'!BN9*(1-'Frota Nacional 2031'!BN$5),0)</f>
        <v>9282</v>
      </c>
      <c r="BO9" s="6">
        <f>ROUND('Vendas de Veículos'!BO9*(1-'Frota Nacional 2031'!BO$5),0)</f>
        <v>16226</v>
      </c>
      <c r="BP9" s="6">
        <f>ROUND('Vendas de Veículos'!BP9*(1-'Frota Nacional 2031'!BP$5),0)</f>
        <v>30000</v>
      </c>
      <c r="BQ9" s="6">
        <f>ROUND('Vendas de Veículos'!BQ9*(1-'Frota Nacional 2031'!BQ$5),0)</f>
        <v>43561</v>
      </c>
      <c r="BR9" s="6">
        <f>ROUND('Vendas de Veículos'!BR9*(1-'Frota Nacional 2031'!BR$5),0)</f>
        <v>75115</v>
      </c>
      <c r="BS9" s="6">
        <f>ROUND('Vendas de Veículos'!BS9*(1-'Frota Nacional 2031'!BS$5),0)</f>
        <v>114777</v>
      </c>
      <c r="BT9" s="6">
        <f>ROUND('Vendas de Veículos'!BT9*(1-'Frota Nacional 2031'!BT$5),0)</f>
        <v>160160</v>
      </c>
      <c r="BU9" s="6">
        <f>ROUND('Vendas de Veículos'!BU9*(1-'Frota Nacional 2031'!BU$5),0)</f>
        <v>211397</v>
      </c>
      <c r="BV9" s="6">
        <f>ROUND('Vendas de Veículos'!BV9*(1-'Frota Nacional 2031'!BV$5),0)</f>
        <v>289344</v>
      </c>
      <c r="BW9" s="6">
        <f>ROUND('Vendas de Veículos'!BW9*(1-'Frota Nacional 2031'!BW$5),0)</f>
        <v>376596</v>
      </c>
      <c r="BX9" s="6">
        <f>ROUND('Vendas de Veículos'!BX9*(1-'Frota Nacional 2031'!BX$5),0)</f>
        <v>473721</v>
      </c>
      <c r="BY9" s="6">
        <f>ROUND('Vendas de Veículos'!BY9*(1-'Frota Nacional 2031'!BY$5),0)</f>
        <v>606776</v>
      </c>
      <c r="BZ9" s="6">
        <f>ROUND('Vendas de Veículos'!BZ9*(1-'Frota Nacional 2031'!BZ$5),0)</f>
        <v>754799</v>
      </c>
    </row>
    <row r="10" spans="2:78" x14ac:dyDescent="0.35">
      <c r="B10" s="12" t="s">
        <v>11</v>
      </c>
      <c r="C10" s="12" t="s">
        <v>15</v>
      </c>
      <c r="D10" s="6">
        <f>ROUND('Vendas de Veículos'!D10*(1-'Frota Nacional 2031'!D$5),0)</f>
        <v>0</v>
      </c>
      <c r="E10" s="6">
        <f>ROUND('Vendas de Veículos'!E10*(1-'Frota Nacional 2031'!E$5),0)</f>
        <v>0</v>
      </c>
      <c r="F10" s="6">
        <f>ROUND('Vendas de Veículos'!F10*(1-'Frota Nacional 2031'!F$5),0)</f>
        <v>0</v>
      </c>
      <c r="G10" s="6">
        <f>ROUND('Vendas de Veículos'!G10*(1-'Frota Nacional 2031'!G$5),0)</f>
        <v>0</v>
      </c>
      <c r="H10" s="6">
        <f>ROUND('Vendas de Veículos'!H10*(1-'Frota Nacional 2031'!H$5),0)</f>
        <v>0</v>
      </c>
      <c r="I10" s="6">
        <f>ROUND('Vendas de Veículos'!I10*(1-'Frota Nacional 2031'!I$5),0)</f>
        <v>0</v>
      </c>
      <c r="J10" s="6">
        <f>ROUND('Vendas de Veículos'!J10*(1-'Frota Nacional 2031'!J$5),0)</f>
        <v>0</v>
      </c>
      <c r="K10" s="6">
        <f>ROUND('Vendas de Veículos'!K10*(1-'Frota Nacional 2031'!K$5),0)</f>
        <v>0</v>
      </c>
      <c r="L10" s="6">
        <f>ROUND('Vendas de Veículos'!L10*(1-'Frota Nacional 2031'!L$5),0)</f>
        <v>0</v>
      </c>
      <c r="M10" s="6">
        <f>ROUND('Vendas de Veículos'!M10*(1-'Frota Nacional 2031'!M$5),0)</f>
        <v>0</v>
      </c>
      <c r="N10" s="6">
        <f>ROUND('Vendas de Veículos'!N10*(1-'Frota Nacional 2031'!N$5),0)</f>
        <v>0</v>
      </c>
      <c r="O10" s="6">
        <f>ROUND('Vendas de Veículos'!O10*(1-'Frota Nacional 2031'!O$5),0)</f>
        <v>0</v>
      </c>
      <c r="P10" s="6">
        <f>ROUND('Vendas de Veículos'!P10*(1-'Frota Nacional 2031'!P$5),0)</f>
        <v>0</v>
      </c>
      <c r="Q10" s="6">
        <f>ROUND('Vendas de Veículos'!Q10*(1-'Frota Nacional 2031'!Q$5),0)</f>
        <v>0</v>
      </c>
      <c r="R10" s="6">
        <f>ROUND('Vendas de Veículos'!R10*(1-'Frota Nacional 2031'!R$5),0)</f>
        <v>0</v>
      </c>
      <c r="S10" s="6">
        <f>ROUND('Vendas de Veículos'!S10*(1-'Frota Nacional 2031'!S$5),0)</f>
        <v>0</v>
      </c>
      <c r="T10" s="6">
        <f>ROUND('Vendas de Veículos'!T10*(1-'Frota Nacional 2031'!T$5),0)</f>
        <v>0</v>
      </c>
      <c r="U10" s="6">
        <f>ROUND('Vendas de Veículos'!U10*(1-'Frota Nacional 2031'!U$5),0)</f>
        <v>0</v>
      </c>
      <c r="V10" s="6">
        <f>ROUND('Vendas de Veículos'!V10*(1-'Frota Nacional 2031'!V$5),0)</f>
        <v>0</v>
      </c>
      <c r="W10" s="6">
        <f>ROUND('Vendas de Veículos'!W10*(1-'Frota Nacional 2031'!W$5),0)</f>
        <v>0</v>
      </c>
      <c r="X10" s="6">
        <f>ROUND('Vendas de Veículos'!X10*(1-'Frota Nacional 2031'!X$5),0)</f>
        <v>0</v>
      </c>
      <c r="Y10" s="6">
        <f>ROUND('Vendas de Veículos'!Y10*(1-'Frota Nacional 2031'!Y$5),0)</f>
        <v>0</v>
      </c>
      <c r="Z10" s="6">
        <f>ROUND('Vendas de Veículos'!Z10*(1-'Frota Nacional 2031'!Z$5),0)</f>
        <v>0</v>
      </c>
      <c r="AA10" s="6">
        <f>ROUND('Vendas de Veículos'!AA10*(1-'Frota Nacional 2031'!AA$5),0)</f>
        <v>0</v>
      </c>
      <c r="AB10" s="6">
        <f>ROUND('Vendas de Veículos'!AB10*(1-'Frota Nacional 2031'!AB$5),0)</f>
        <v>0</v>
      </c>
      <c r="AC10" s="6">
        <f>ROUND('Vendas de Veículos'!AC10*(1-'Frota Nacional 2031'!AC$5),0)</f>
        <v>0</v>
      </c>
      <c r="AD10" s="6">
        <f>ROUND('Vendas de Veículos'!AD10*(1-'Frota Nacional 2031'!AD$5),0)</f>
        <v>0</v>
      </c>
      <c r="AE10" s="6">
        <f>ROUND('Vendas de Veículos'!AE10*(1-'Frota Nacional 2031'!AE$5),0)</f>
        <v>0</v>
      </c>
      <c r="AF10" s="6">
        <f>ROUND('Vendas de Veículos'!AF10*(1-'Frota Nacional 2031'!AF$5),0)</f>
        <v>0</v>
      </c>
      <c r="AG10" s="6">
        <f>ROUND('Vendas de Veículos'!AG10*(1-'Frota Nacional 2031'!AG$5),0)</f>
        <v>0</v>
      </c>
      <c r="AH10" s="6">
        <f>ROUND('Vendas de Veículos'!AH10*(1-'Frota Nacional 2031'!AH$5),0)</f>
        <v>0</v>
      </c>
      <c r="AI10" s="6">
        <f>ROUND('Vendas de Veículos'!AI10*(1-'Frota Nacional 2031'!AI$5),0)</f>
        <v>0</v>
      </c>
      <c r="AJ10" s="6">
        <f>ROUND('Vendas de Veículos'!AJ10*(1-'Frota Nacional 2031'!AJ$5),0)</f>
        <v>0</v>
      </c>
      <c r="AK10" s="6">
        <f>ROUND('Vendas de Veículos'!AK10*(1-'Frota Nacional 2031'!AK$5),0)</f>
        <v>0</v>
      </c>
      <c r="AL10" s="6">
        <f>ROUND('Vendas de Veículos'!AL10*(1-'Frota Nacional 2031'!AL$5),0)</f>
        <v>0</v>
      </c>
      <c r="AM10" s="6">
        <f>ROUND('Vendas de Veículos'!AM10*(1-'Frota Nacional 2031'!AM$5),0)</f>
        <v>0</v>
      </c>
      <c r="AN10" s="6">
        <f>ROUND('Vendas de Veículos'!AN10*(1-'Frota Nacional 2031'!AN$5),0)</f>
        <v>0</v>
      </c>
      <c r="AO10" s="6">
        <f>ROUND('Vendas de Veículos'!AO10*(1-'Frota Nacional 2031'!AO$5),0)</f>
        <v>0</v>
      </c>
      <c r="AP10" s="6">
        <f>ROUND('Vendas de Veículos'!AP10*(1-'Frota Nacional 2031'!AP$5),0)</f>
        <v>0</v>
      </c>
      <c r="AQ10" s="6">
        <f>ROUND('Vendas de Veículos'!AQ10*(1-'Frota Nacional 2031'!AQ$5),0)</f>
        <v>0</v>
      </c>
      <c r="AR10" s="6">
        <f>ROUND('Vendas de Veículos'!AR10*(1-'Frota Nacional 2031'!AR$5),0)</f>
        <v>0</v>
      </c>
      <c r="AS10" s="6">
        <f>ROUND('Vendas de Veículos'!AS10*(1-'Frota Nacional 2031'!AS$5),0)</f>
        <v>0</v>
      </c>
      <c r="AT10" s="6">
        <f>ROUND('Vendas de Veículos'!AT10*(1-'Frota Nacional 2031'!AT$5),0)</f>
        <v>0</v>
      </c>
      <c r="AU10" s="6">
        <f>ROUND('Vendas de Veículos'!AU10*(1-'Frota Nacional 2031'!AU$5),0)</f>
        <v>0</v>
      </c>
      <c r="AV10" s="6">
        <f>ROUND('Vendas de Veículos'!AV10*(1-'Frota Nacional 2031'!AV$5),0)</f>
        <v>0</v>
      </c>
      <c r="AW10" s="6">
        <f>ROUND('Vendas de Veículos'!AW10*(1-'Frota Nacional 2031'!AW$5),0)</f>
        <v>0</v>
      </c>
      <c r="AX10" s="6">
        <f>ROUND('Vendas de Veículos'!AX10*(1-'Frota Nacional 2031'!AX$5),0)</f>
        <v>0</v>
      </c>
      <c r="AY10" s="6">
        <f>ROUND('Vendas de Veículos'!AY10*(1-'Frota Nacional 2031'!AY$5),0)</f>
        <v>0</v>
      </c>
      <c r="AZ10" s="6">
        <f>ROUND('Vendas de Veículos'!AZ10*(1-'Frota Nacional 2031'!AZ$5),0)</f>
        <v>0</v>
      </c>
      <c r="BA10" s="6">
        <f>ROUND('Vendas de Veículos'!BA10*(1-'Frota Nacional 2031'!BA$5),0)</f>
        <v>0</v>
      </c>
      <c r="BB10" s="6">
        <f>ROUND('Vendas de Veículos'!BB10*(1-'Frota Nacional 2031'!BB$5),0)</f>
        <v>0</v>
      </c>
      <c r="BC10" s="6">
        <f>ROUND('Vendas de Veículos'!BC10*(1-'Frota Nacional 2031'!BC$5),0)</f>
        <v>0</v>
      </c>
      <c r="BD10" s="6">
        <f>ROUND('Vendas de Veículos'!BD10*(1-'Frota Nacional 2031'!BD$5),0)</f>
        <v>1</v>
      </c>
      <c r="BE10" s="6">
        <f>ROUND('Vendas de Veículos'!BE10*(1-'Frota Nacional 2031'!BE$5),0)</f>
        <v>1</v>
      </c>
      <c r="BF10" s="6">
        <f>ROUND('Vendas de Veículos'!BF10*(1-'Frota Nacional 2031'!BF$5),0)</f>
        <v>8</v>
      </c>
      <c r="BG10" s="6">
        <f>ROUND('Vendas de Veículos'!BG10*(1-'Frota Nacional 2031'!BG$5),0)</f>
        <v>5</v>
      </c>
      <c r="BH10" s="6">
        <f>ROUND('Vendas de Veículos'!BH10*(1-'Frota Nacional 2031'!BH$5),0)</f>
        <v>22</v>
      </c>
      <c r="BI10" s="6">
        <f>ROUND('Vendas de Veículos'!BI10*(1-'Frota Nacional 2031'!BI$5),0)</f>
        <v>42</v>
      </c>
      <c r="BJ10" s="6">
        <f>ROUND('Vendas de Veículos'!BJ10*(1-'Frota Nacional 2031'!BJ$5),0)</f>
        <v>46</v>
      </c>
      <c r="BK10" s="6">
        <f>ROUND('Vendas de Veículos'!BK10*(1-'Frota Nacional 2031'!BK$5),0)</f>
        <v>64</v>
      </c>
      <c r="BL10" s="6">
        <f>ROUND('Vendas de Veículos'!BL10*(1-'Frota Nacional 2031'!BL$5),0)</f>
        <v>205</v>
      </c>
      <c r="BM10" s="6">
        <f>ROUND('Vendas de Veículos'!BM10*(1-'Frota Nacional 2031'!BM$5),0)</f>
        <v>264</v>
      </c>
      <c r="BN10" s="6">
        <f>ROUND('Vendas de Veículos'!BN10*(1-'Frota Nacional 2031'!BN$5),0)</f>
        <v>835</v>
      </c>
      <c r="BO10" s="6">
        <f>ROUND('Vendas de Veículos'!BO10*(1-'Frota Nacional 2031'!BO$5),0)</f>
        <v>1460</v>
      </c>
      <c r="BP10" s="6">
        <f>ROUND('Vendas de Veículos'!BP10*(1-'Frota Nacional 2031'!BP$5),0)</f>
        <v>2700</v>
      </c>
      <c r="BQ10" s="6">
        <f>ROUND('Vendas de Veículos'!BQ10*(1-'Frota Nacional 2031'!BQ$5),0)</f>
        <v>3921</v>
      </c>
      <c r="BR10" s="6">
        <f>ROUND('Vendas de Veículos'!BR10*(1-'Frota Nacional 2031'!BR$5),0)</f>
        <v>6760</v>
      </c>
      <c r="BS10" s="6">
        <f>ROUND('Vendas de Veículos'!BS10*(1-'Frota Nacional 2031'!BS$5),0)</f>
        <v>10332</v>
      </c>
      <c r="BT10" s="6">
        <f>ROUND('Vendas de Veículos'!BT10*(1-'Frota Nacional 2031'!BT$5),0)</f>
        <v>16016</v>
      </c>
      <c r="BU10" s="6">
        <f>ROUND('Vendas de Veículos'!BU10*(1-'Frota Nacional 2031'!BU$5),0)</f>
        <v>23253</v>
      </c>
      <c r="BV10" s="6">
        <f>ROUND('Vendas de Veículos'!BV10*(1-'Frota Nacional 2031'!BV$5),0)</f>
        <v>34722</v>
      </c>
      <c r="BW10" s="6">
        <f>ROUND('Vendas de Veículos'!BW10*(1-'Frota Nacional 2031'!BW$5),0)</f>
        <v>48958</v>
      </c>
      <c r="BX10" s="6">
        <f>ROUND('Vendas de Veículos'!BX10*(1-'Frota Nacional 2031'!BX$5),0)</f>
        <v>71058</v>
      </c>
      <c r="BY10" s="6">
        <f>ROUND('Vendas de Veículos'!BY10*(1-'Frota Nacional 2031'!BY$5),0)</f>
        <v>103152</v>
      </c>
      <c r="BZ10" s="6">
        <f>ROUND('Vendas de Veículos'!BZ10*(1-'Frota Nacional 2031'!BZ$5),0)</f>
        <v>143412</v>
      </c>
    </row>
    <row r="11" spans="2:78" x14ac:dyDescent="0.35">
      <c r="B11" s="12" t="s">
        <v>11</v>
      </c>
      <c r="C11" s="12" t="s">
        <v>16</v>
      </c>
      <c r="D11" s="6">
        <f>ROUND('Vendas de Veículos'!D11*(1-'Frota Nacional 2031'!D$5),0)</f>
        <v>0</v>
      </c>
      <c r="E11" s="6">
        <f>ROUND('Vendas de Veículos'!E11*(1-'Frota Nacional 2031'!E$5),0)</f>
        <v>0</v>
      </c>
      <c r="F11" s="6">
        <f>ROUND('Vendas de Veículos'!F11*(1-'Frota Nacional 2031'!F$5),0)</f>
        <v>0</v>
      </c>
      <c r="G11" s="6">
        <f>ROUND('Vendas de Veículos'!G11*(1-'Frota Nacional 2031'!G$5),0)</f>
        <v>0</v>
      </c>
      <c r="H11" s="6">
        <f>ROUND('Vendas de Veículos'!H11*(1-'Frota Nacional 2031'!H$5),0)</f>
        <v>0</v>
      </c>
      <c r="I11" s="6">
        <f>ROUND('Vendas de Veículos'!I11*(1-'Frota Nacional 2031'!I$5),0)</f>
        <v>0</v>
      </c>
      <c r="J11" s="6">
        <f>ROUND('Vendas de Veículos'!J11*(1-'Frota Nacional 2031'!J$5),0)</f>
        <v>0</v>
      </c>
      <c r="K11" s="6">
        <f>ROUND('Vendas de Veículos'!K11*(1-'Frota Nacional 2031'!K$5),0)</f>
        <v>0</v>
      </c>
      <c r="L11" s="6">
        <f>ROUND('Vendas de Veículos'!L11*(1-'Frota Nacional 2031'!L$5),0)</f>
        <v>0</v>
      </c>
      <c r="M11" s="6">
        <f>ROUND('Vendas de Veículos'!M11*(1-'Frota Nacional 2031'!M$5),0)</f>
        <v>0</v>
      </c>
      <c r="N11" s="6">
        <f>ROUND('Vendas de Veículos'!N11*(1-'Frota Nacional 2031'!N$5),0)</f>
        <v>0</v>
      </c>
      <c r="O11" s="6">
        <f>ROUND('Vendas de Veículos'!O11*(1-'Frota Nacional 2031'!O$5),0)</f>
        <v>0</v>
      </c>
      <c r="P11" s="6">
        <f>ROUND('Vendas de Veículos'!P11*(1-'Frota Nacional 2031'!P$5),0)</f>
        <v>0</v>
      </c>
      <c r="Q11" s="6">
        <f>ROUND('Vendas de Veículos'!Q11*(1-'Frota Nacional 2031'!Q$5),0)</f>
        <v>0</v>
      </c>
      <c r="R11" s="6">
        <f>ROUND('Vendas de Veículos'!R11*(1-'Frota Nacional 2031'!R$5),0)</f>
        <v>0</v>
      </c>
      <c r="S11" s="6">
        <f>ROUND('Vendas de Veículos'!S11*(1-'Frota Nacional 2031'!S$5),0)</f>
        <v>0</v>
      </c>
      <c r="T11" s="6">
        <f>ROUND('Vendas de Veículos'!T11*(1-'Frota Nacional 2031'!T$5),0)</f>
        <v>0</v>
      </c>
      <c r="U11" s="6">
        <f>ROUND('Vendas de Veículos'!U11*(1-'Frota Nacional 2031'!U$5),0)</f>
        <v>0</v>
      </c>
      <c r="V11" s="6">
        <f>ROUND('Vendas de Veículos'!V11*(1-'Frota Nacional 2031'!V$5),0)</f>
        <v>0</v>
      </c>
      <c r="W11" s="6">
        <f>ROUND('Vendas de Veículos'!W11*(1-'Frota Nacional 2031'!W$5),0)</f>
        <v>0</v>
      </c>
      <c r="X11" s="6">
        <f>ROUND('Vendas de Veículos'!X11*(1-'Frota Nacional 2031'!X$5),0)</f>
        <v>0</v>
      </c>
      <c r="Y11" s="6">
        <f>ROUND('Vendas de Veículos'!Y11*(1-'Frota Nacional 2031'!Y$5),0)</f>
        <v>0</v>
      </c>
      <c r="Z11" s="6">
        <f>ROUND('Vendas de Veículos'!Z11*(1-'Frota Nacional 2031'!Z$5),0)</f>
        <v>0</v>
      </c>
      <c r="AA11" s="6">
        <f>ROUND('Vendas de Veículos'!AA11*(1-'Frota Nacional 2031'!AA$5),0)</f>
        <v>0</v>
      </c>
      <c r="AB11" s="6">
        <f>ROUND('Vendas de Veículos'!AB11*(1-'Frota Nacional 2031'!AB$5),0)</f>
        <v>0</v>
      </c>
      <c r="AC11" s="6">
        <f>ROUND('Vendas de Veículos'!AC11*(1-'Frota Nacional 2031'!AC$5),0)</f>
        <v>0</v>
      </c>
      <c r="AD11" s="6">
        <f>ROUND('Vendas de Veículos'!AD11*(1-'Frota Nacional 2031'!AD$5),0)</f>
        <v>0</v>
      </c>
      <c r="AE11" s="6">
        <f>ROUND('Vendas de Veículos'!AE11*(1-'Frota Nacional 2031'!AE$5),0)</f>
        <v>0</v>
      </c>
      <c r="AF11" s="6">
        <f>ROUND('Vendas de Veículos'!AF11*(1-'Frota Nacional 2031'!AF$5),0)</f>
        <v>0</v>
      </c>
      <c r="AG11" s="6">
        <f>ROUND('Vendas de Veículos'!AG11*(1-'Frota Nacional 2031'!AG$5),0)</f>
        <v>0</v>
      </c>
      <c r="AH11" s="6">
        <f>ROUND('Vendas de Veículos'!AH11*(1-'Frota Nacional 2031'!AH$5),0)</f>
        <v>0</v>
      </c>
      <c r="AI11" s="6">
        <f>ROUND('Vendas de Veículos'!AI11*(1-'Frota Nacional 2031'!AI$5),0)</f>
        <v>0</v>
      </c>
      <c r="AJ11" s="6">
        <f>ROUND('Vendas de Veículos'!AJ11*(1-'Frota Nacional 2031'!AJ$5),0)</f>
        <v>0</v>
      </c>
      <c r="AK11" s="6">
        <f>ROUND('Vendas de Veículos'!AK11*(1-'Frota Nacional 2031'!AK$5),0)</f>
        <v>0</v>
      </c>
      <c r="AL11" s="6">
        <f>ROUND('Vendas de Veículos'!AL11*(1-'Frota Nacional 2031'!AL$5),0)</f>
        <v>0</v>
      </c>
      <c r="AM11" s="6">
        <f>ROUND('Vendas de Veículos'!AM11*(1-'Frota Nacional 2031'!AM$5),0)</f>
        <v>0</v>
      </c>
      <c r="AN11" s="6">
        <f>ROUND('Vendas de Veículos'!AN11*(1-'Frota Nacional 2031'!AN$5),0)</f>
        <v>0</v>
      </c>
      <c r="AO11" s="6">
        <f>ROUND('Vendas de Veículos'!AO11*(1-'Frota Nacional 2031'!AO$5),0)</f>
        <v>0</v>
      </c>
      <c r="AP11" s="6">
        <f>ROUND('Vendas de Veículos'!AP11*(1-'Frota Nacional 2031'!AP$5),0)</f>
        <v>0</v>
      </c>
      <c r="AQ11" s="6">
        <f>ROUND('Vendas de Veículos'!AQ11*(1-'Frota Nacional 2031'!AQ$5),0)</f>
        <v>0</v>
      </c>
      <c r="AR11" s="6">
        <f>ROUND('Vendas de Veículos'!AR11*(1-'Frota Nacional 2031'!AR$5),0)</f>
        <v>0</v>
      </c>
      <c r="AS11" s="6">
        <f>ROUND('Vendas de Veículos'!AS11*(1-'Frota Nacional 2031'!AS$5),0)</f>
        <v>0</v>
      </c>
      <c r="AT11" s="6">
        <f>ROUND('Vendas de Veículos'!AT11*(1-'Frota Nacional 2031'!AT$5),0)</f>
        <v>0</v>
      </c>
      <c r="AU11" s="6">
        <f>ROUND('Vendas de Veículos'!AU11*(1-'Frota Nacional 2031'!AU$5),0)</f>
        <v>0</v>
      </c>
      <c r="AV11" s="6">
        <f>ROUND('Vendas de Veículos'!AV11*(1-'Frota Nacional 2031'!AV$5),0)</f>
        <v>0</v>
      </c>
      <c r="AW11" s="6">
        <f>ROUND('Vendas de Veículos'!AW11*(1-'Frota Nacional 2031'!AW$5),0)</f>
        <v>0</v>
      </c>
      <c r="AX11" s="6">
        <f>ROUND('Vendas de Veículos'!AX11*(1-'Frota Nacional 2031'!AX$5),0)</f>
        <v>0</v>
      </c>
      <c r="AY11" s="6">
        <f>ROUND('Vendas de Veículos'!AY11*(1-'Frota Nacional 2031'!AY$5),0)</f>
        <v>0</v>
      </c>
      <c r="AZ11" s="6">
        <f>ROUND('Vendas de Veículos'!AZ11*(1-'Frota Nacional 2031'!AZ$5),0)</f>
        <v>0</v>
      </c>
      <c r="BA11" s="6">
        <f>ROUND('Vendas de Veículos'!BA11*(1-'Frota Nacional 2031'!BA$5),0)</f>
        <v>0</v>
      </c>
      <c r="BB11" s="6">
        <f>ROUND('Vendas de Veículos'!BB11*(1-'Frota Nacional 2031'!BB$5),0)</f>
        <v>0</v>
      </c>
      <c r="BC11" s="6">
        <f>ROUND('Vendas de Veículos'!BC11*(1-'Frota Nacional 2031'!BC$5),0)</f>
        <v>2</v>
      </c>
      <c r="BD11" s="6">
        <f>ROUND('Vendas de Veículos'!BD11*(1-'Frota Nacional 2031'!BD$5),0)</f>
        <v>5</v>
      </c>
      <c r="BE11" s="6">
        <f>ROUND('Vendas de Veículos'!BE11*(1-'Frota Nacional 2031'!BE$5),0)</f>
        <v>7</v>
      </c>
      <c r="BF11" s="6">
        <f>ROUND('Vendas de Veículos'!BF11*(1-'Frota Nacional 2031'!BF$5),0)</f>
        <v>59</v>
      </c>
      <c r="BG11" s="6">
        <f>ROUND('Vendas de Veículos'!BG11*(1-'Frota Nacional 2031'!BG$5),0)</f>
        <v>38</v>
      </c>
      <c r="BH11" s="6">
        <f>ROUND('Vendas de Veículos'!BH11*(1-'Frota Nacional 2031'!BH$5),0)</f>
        <v>171</v>
      </c>
      <c r="BI11" s="6">
        <f>ROUND('Vendas de Veículos'!BI11*(1-'Frota Nacional 2031'!BI$5),0)</f>
        <v>323</v>
      </c>
      <c r="BJ11" s="6">
        <f>ROUND('Vendas de Veículos'!BJ11*(1-'Frota Nacional 2031'!BJ$5),0)</f>
        <v>350</v>
      </c>
      <c r="BK11" s="6">
        <f>ROUND('Vendas de Veículos'!BK11*(1-'Frota Nacional 2031'!BK$5),0)</f>
        <v>486</v>
      </c>
      <c r="BL11" s="6">
        <f>ROUND('Vendas de Veículos'!BL11*(1-'Frota Nacional 2031'!BL$5),0)</f>
        <v>1572</v>
      </c>
      <c r="BM11" s="6">
        <f>ROUND('Vendas de Veículos'!BM11*(1-'Frota Nacional 2031'!BM$5),0)</f>
        <v>2026</v>
      </c>
      <c r="BN11" s="6">
        <f>ROUND('Vendas de Veículos'!BN11*(1-'Frota Nacional 2031'!BN$5),0)</f>
        <v>6404</v>
      </c>
      <c r="BO11" s="6">
        <f>ROUND('Vendas de Veículos'!BO11*(1-'Frota Nacional 2031'!BO$5),0)</f>
        <v>11196</v>
      </c>
      <c r="BP11" s="6">
        <f>ROUND('Vendas de Veículos'!BP11*(1-'Frota Nacional 2031'!BP$5),0)</f>
        <v>20700</v>
      </c>
      <c r="BQ11" s="6">
        <f>ROUND('Vendas de Veículos'!BQ11*(1-'Frota Nacional 2031'!BQ$5),0)</f>
        <v>30057</v>
      </c>
      <c r="BR11" s="6">
        <f>ROUND('Vendas de Veículos'!BR11*(1-'Frota Nacional 2031'!BR$5),0)</f>
        <v>51829</v>
      </c>
      <c r="BS11" s="6">
        <f>ROUND('Vendas de Veículos'!BS11*(1-'Frota Nacional 2031'!BS$5),0)</f>
        <v>79197</v>
      </c>
      <c r="BT11" s="6">
        <f>ROUND('Vendas de Veículos'!BT11*(1-'Frota Nacional 2031'!BT$5),0)</f>
        <v>112112</v>
      </c>
      <c r="BU11" s="6">
        <f>ROUND('Vendas de Veículos'!BU11*(1-'Frota Nacional 2031'!BU$5),0)</f>
        <v>147979</v>
      </c>
      <c r="BV11" s="6">
        <f>ROUND('Vendas de Veículos'!BV11*(1-'Frota Nacional 2031'!BV$5),0)</f>
        <v>205435</v>
      </c>
      <c r="BW11" s="6">
        <f>ROUND('Vendas de Veículos'!BW11*(1-'Frota Nacional 2031'!BW$5),0)</f>
        <v>267383</v>
      </c>
      <c r="BX11" s="6">
        <f>ROUND('Vendas de Veículos'!BX11*(1-'Frota Nacional 2031'!BX$5),0)</f>
        <v>341079</v>
      </c>
      <c r="BY11" s="6">
        <f>ROUND('Vendas de Veículos'!BY11*(1-'Frota Nacional 2031'!BY$5),0)</f>
        <v>436879</v>
      </c>
      <c r="BZ11" s="6">
        <f>ROUND('Vendas de Veículos'!BZ11*(1-'Frota Nacional 2031'!BZ$5),0)</f>
        <v>543455</v>
      </c>
    </row>
    <row r="12" spans="2:78" x14ac:dyDescent="0.35">
      <c r="B12" s="12" t="s">
        <v>11</v>
      </c>
      <c r="C12" s="12" t="s">
        <v>17</v>
      </c>
      <c r="D12" s="6">
        <f>ROUND('Vendas de Veículos'!D12*(1-'Frota Nacional 2031'!D$5),0)</f>
        <v>0</v>
      </c>
      <c r="E12" s="6">
        <f>ROUND('Vendas de Veículos'!E12*(1-'Frota Nacional 2031'!E$5),0)</f>
        <v>0</v>
      </c>
      <c r="F12" s="6">
        <f>ROUND('Vendas de Veículos'!F12*(1-'Frota Nacional 2031'!F$5),0)</f>
        <v>0</v>
      </c>
      <c r="G12" s="6">
        <f>ROUND('Vendas de Veículos'!G12*(1-'Frota Nacional 2031'!G$5),0)</f>
        <v>0</v>
      </c>
      <c r="H12" s="6">
        <f>ROUND('Vendas de Veículos'!H12*(1-'Frota Nacional 2031'!H$5),0)</f>
        <v>0</v>
      </c>
      <c r="I12" s="6">
        <f>ROUND('Vendas de Veículos'!I12*(1-'Frota Nacional 2031'!I$5),0)</f>
        <v>0</v>
      </c>
      <c r="J12" s="6">
        <f>ROUND('Vendas de Veículos'!J12*(1-'Frota Nacional 2031'!J$5),0)</f>
        <v>0</v>
      </c>
      <c r="K12" s="6">
        <f>ROUND('Vendas de Veículos'!K12*(1-'Frota Nacional 2031'!K$5),0)</f>
        <v>0</v>
      </c>
      <c r="L12" s="6">
        <f>ROUND('Vendas de Veículos'!L12*(1-'Frota Nacional 2031'!L$5),0)</f>
        <v>0</v>
      </c>
      <c r="M12" s="6">
        <f>ROUND('Vendas de Veículos'!M12*(1-'Frota Nacional 2031'!M$5),0)</f>
        <v>0</v>
      </c>
      <c r="N12" s="6">
        <f>ROUND('Vendas de Veículos'!N12*(1-'Frota Nacional 2031'!N$5),0)</f>
        <v>0</v>
      </c>
      <c r="O12" s="6">
        <f>ROUND('Vendas de Veículos'!O12*(1-'Frota Nacional 2031'!O$5),0)</f>
        <v>0</v>
      </c>
      <c r="P12" s="6">
        <f>ROUND('Vendas de Veículos'!P12*(1-'Frota Nacional 2031'!P$5),0)</f>
        <v>0</v>
      </c>
      <c r="Q12" s="6">
        <f>ROUND('Vendas de Veículos'!Q12*(1-'Frota Nacional 2031'!Q$5),0)</f>
        <v>0</v>
      </c>
      <c r="R12" s="6">
        <f>ROUND('Vendas de Veículos'!R12*(1-'Frota Nacional 2031'!R$5),0)</f>
        <v>0</v>
      </c>
      <c r="S12" s="6">
        <f>ROUND('Vendas de Veículos'!S12*(1-'Frota Nacional 2031'!S$5),0)</f>
        <v>0</v>
      </c>
      <c r="T12" s="6">
        <f>ROUND('Vendas de Veículos'!T12*(1-'Frota Nacional 2031'!T$5),0)</f>
        <v>0</v>
      </c>
      <c r="U12" s="6">
        <f>ROUND('Vendas de Veículos'!U12*(1-'Frota Nacional 2031'!U$5),0)</f>
        <v>0</v>
      </c>
      <c r="V12" s="6">
        <f>ROUND('Vendas de Veículos'!V12*(1-'Frota Nacional 2031'!V$5),0)</f>
        <v>0</v>
      </c>
      <c r="W12" s="6">
        <f>ROUND('Vendas de Veículos'!W12*(1-'Frota Nacional 2031'!W$5),0)</f>
        <v>0</v>
      </c>
      <c r="X12" s="6">
        <f>ROUND('Vendas de Veículos'!X12*(1-'Frota Nacional 2031'!X$5),0)</f>
        <v>0</v>
      </c>
      <c r="Y12" s="6">
        <f>ROUND('Vendas de Veículos'!Y12*(1-'Frota Nacional 2031'!Y$5),0)</f>
        <v>0</v>
      </c>
      <c r="Z12" s="6">
        <f>ROUND('Vendas de Veículos'!Z12*(1-'Frota Nacional 2031'!Z$5),0)</f>
        <v>0</v>
      </c>
      <c r="AA12" s="6">
        <f>ROUND('Vendas de Veículos'!AA12*(1-'Frota Nacional 2031'!AA$5),0)</f>
        <v>0</v>
      </c>
      <c r="AB12" s="6">
        <f>ROUND('Vendas de Veículos'!AB12*(1-'Frota Nacional 2031'!AB$5),0)</f>
        <v>0</v>
      </c>
      <c r="AC12" s="6">
        <f>ROUND('Vendas de Veículos'!AC12*(1-'Frota Nacional 2031'!AC$5),0)</f>
        <v>0</v>
      </c>
      <c r="AD12" s="6">
        <f>ROUND('Vendas de Veículos'!AD12*(1-'Frota Nacional 2031'!AD$5),0)</f>
        <v>0</v>
      </c>
      <c r="AE12" s="6">
        <f>ROUND('Vendas de Veículos'!AE12*(1-'Frota Nacional 2031'!AE$5),0)</f>
        <v>0</v>
      </c>
      <c r="AF12" s="6">
        <f>ROUND('Vendas de Veículos'!AF12*(1-'Frota Nacional 2031'!AF$5),0)</f>
        <v>0</v>
      </c>
      <c r="AG12" s="6">
        <f>ROUND('Vendas de Veículos'!AG12*(1-'Frota Nacional 2031'!AG$5),0)</f>
        <v>0</v>
      </c>
      <c r="AH12" s="6">
        <f>ROUND('Vendas de Veículos'!AH12*(1-'Frota Nacional 2031'!AH$5),0)</f>
        <v>0</v>
      </c>
      <c r="AI12" s="6">
        <f>ROUND('Vendas de Veículos'!AI12*(1-'Frota Nacional 2031'!AI$5),0)</f>
        <v>0</v>
      </c>
      <c r="AJ12" s="6">
        <f>ROUND('Vendas de Veículos'!AJ12*(1-'Frota Nacional 2031'!AJ$5),0)</f>
        <v>0</v>
      </c>
      <c r="AK12" s="6">
        <f>ROUND('Vendas de Veículos'!AK12*(1-'Frota Nacional 2031'!AK$5),0)</f>
        <v>0</v>
      </c>
      <c r="AL12" s="6">
        <f>ROUND('Vendas de Veículos'!AL12*(1-'Frota Nacional 2031'!AL$5),0)</f>
        <v>0</v>
      </c>
      <c r="AM12" s="6">
        <f>ROUND('Vendas de Veículos'!AM12*(1-'Frota Nacional 2031'!AM$5),0)</f>
        <v>0</v>
      </c>
      <c r="AN12" s="6">
        <f>ROUND('Vendas de Veículos'!AN12*(1-'Frota Nacional 2031'!AN$5),0)</f>
        <v>0</v>
      </c>
      <c r="AO12" s="6">
        <f>ROUND('Vendas de Veículos'!AO12*(1-'Frota Nacional 2031'!AO$5),0)</f>
        <v>0</v>
      </c>
      <c r="AP12" s="6">
        <f>ROUND('Vendas de Veículos'!AP12*(1-'Frota Nacional 2031'!AP$5),0)</f>
        <v>0</v>
      </c>
      <c r="AQ12" s="6">
        <f>ROUND('Vendas de Veículos'!AQ12*(1-'Frota Nacional 2031'!AQ$5),0)</f>
        <v>0</v>
      </c>
      <c r="AR12" s="6">
        <f>ROUND('Vendas de Veículos'!AR12*(1-'Frota Nacional 2031'!AR$5),0)</f>
        <v>0</v>
      </c>
      <c r="AS12" s="6">
        <f>ROUND('Vendas de Veículos'!AS12*(1-'Frota Nacional 2031'!AS$5),0)</f>
        <v>0</v>
      </c>
      <c r="AT12" s="6">
        <f>ROUND('Vendas de Veículos'!AT12*(1-'Frota Nacional 2031'!AT$5),0)</f>
        <v>0</v>
      </c>
      <c r="AU12" s="6">
        <f>ROUND('Vendas de Veículos'!AU12*(1-'Frota Nacional 2031'!AU$5),0)</f>
        <v>0</v>
      </c>
      <c r="AV12" s="6">
        <f>ROUND('Vendas de Veículos'!AV12*(1-'Frota Nacional 2031'!AV$5),0)</f>
        <v>0</v>
      </c>
      <c r="AW12" s="6">
        <f>ROUND('Vendas de Veículos'!AW12*(1-'Frota Nacional 2031'!AW$5),0)</f>
        <v>0</v>
      </c>
      <c r="AX12" s="6">
        <f>ROUND('Vendas de Veículos'!AX12*(1-'Frota Nacional 2031'!AX$5),0)</f>
        <v>0</v>
      </c>
      <c r="AY12" s="6">
        <f>ROUND('Vendas de Veículos'!AY12*(1-'Frota Nacional 2031'!AY$5),0)</f>
        <v>0</v>
      </c>
      <c r="AZ12" s="6">
        <f>ROUND('Vendas de Veículos'!AZ12*(1-'Frota Nacional 2031'!AZ$5),0)</f>
        <v>0</v>
      </c>
      <c r="BA12" s="6">
        <f>ROUND('Vendas de Veículos'!BA12*(1-'Frota Nacional 2031'!BA$5),0)</f>
        <v>0</v>
      </c>
      <c r="BB12" s="6">
        <f>ROUND('Vendas de Veículos'!BB12*(1-'Frota Nacional 2031'!BB$5),0)</f>
        <v>0</v>
      </c>
      <c r="BC12" s="6">
        <f>ROUND('Vendas de Veículos'!BC12*(1-'Frota Nacional 2031'!BC$5),0)</f>
        <v>1</v>
      </c>
      <c r="BD12" s="6">
        <f>ROUND('Vendas de Veículos'!BD12*(1-'Frota Nacional 2031'!BD$5),0)</f>
        <v>2</v>
      </c>
      <c r="BE12" s="6">
        <f>ROUND('Vendas de Veículos'!BE12*(1-'Frota Nacional 2031'!BE$5),0)</f>
        <v>2</v>
      </c>
      <c r="BF12" s="6">
        <f>ROUND('Vendas de Veículos'!BF12*(1-'Frota Nacional 2031'!BF$5),0)</f>
        <v>19</v>
      </c>
      <c r="BG12" s="6">
        <f>ROUND('Vendas de Veículos'!BG12*(1-'Frota Nacional 2031'!BG$5),0)</f>
        <v>12</v>
      </c>
      <c r="BH12" s="6">
        <f>ROUND('Vendas de Veículos'!BH12*(1-'Frota Nacional 2031'!BH$5),0)</f>
        <v>54</v>
      </c>
      <c r="BI12" s="6">
        <f>ROUND('Vendas de Veículos'!BI12*(1-'Frota Nacional 2031'!BI$5),0)</f>
        <v>103</v>
      </c>
      <c r="BJ12" s="6">
        <f>ROUND('Vendas de Veículos'!BJ12*(1-'Frota Nacional 2031'!BJ$5),0)</f>
        <v>111</v>
      </c>
      <c r="BK12" s="6">
        <f>ROUND('Vendas de Veículos'!BK12*(1-'Frota Nacional 2031'!BK$5),0)</f>
        <v>155</v>
      </c>
      <c r="BL12" s="6">
        <f>ROUND('Vendas de Veículos'!BL12*(1-'Frota Nacional 2031'!BL$5),0)</f>
        <v>501</v>
      </c>
      <c r="BM12" s="6">
        <f>ROUND('Vendas de Veículos'!BM12*(1-'Frota Nacional 2031'!BM$5),0)</f>
        <v>646</v>
      </c>
      <c r="BN12" s="6">
        <f>ROUND('Vendas de Veículos'!BN12*(1-'Frota Nacional 2031'!BN$5),0)</f>
        <v>2042</v>
      </c>
      <c r="BO12" s="6">
        <f>ROUND('Vendas de Veículos'!BO12*(1-'Frota Nacional 2031'!BO$5),0)</f>
        <v>3570</v>
      </c>
      <c r="BP12" s="6">
        <f>ROUND('Vendas de Veículos'!BP12*(1-'Frota Nacional 2031'!BP$5),0)</f>
        <v>6600</v>
      </c>
      <c r="BQ12" s="6">
        <f>ROUND('Vendas de Veículos'!BQ12*(1-'Frota Nacional 2031'!BQ$5),0)</f>
        <v>9584</v>
      </c>
      <c r="BR12" s="6">
        <f>ROUND('Vendas de Veículos'!BR12*(1-'Frota Nacional 2031'!BR$5),0)</f>
        <v>16525</v>
      </c>
      <c r="BS12" s="6">
        <f>ROUND('Vendas de Veículos'!BS12*(1-'Frota Nacional 2031'!BS$5),0)</f>
        <v>25250</v>
      </c>
      <c r="BT12" s="6">
        <f>ROUND('Vendas de Veículos'!BT12*(1-'Frota Nacional 2031'!BT$5),0)</f>
        <v>32032</v>
      </c>
      <c r="BU12" s="6">
        <f>ROUND('Vendas de Veículos'!BU12*(1-'Frota Nacional 2031'!BU$5),0)</f>
        <v>40165</v>
      </c>
      <c r="BV12" s="6">
        <f>ROUND('Vendas de Veículos'!BV12*(1-'Frota Nacional 2031'!BV$5),0)</f>
        <v>49189</v>
      </c>
      <c r="BW12" s="6">
        <f>ROUND('Vendas de Veículos'!BW12*(1-'Frota Nacional 2031'!BW$5),0)</f>
        <v>60255</v>
      </c>
      <c r="BX12" s="6">
        <f>ROUND('Vendas de Veículos'!BX12*(1-'Frota Nacional 2031'!BX$5),0)</f>
        <v>61584</v>
      </c>
      <c r="BY12" s="6">
        <f>ROUND('Vendas de Veículos'!BY12*(1-'Frota Nacional 2031'!BY$5),0)</f>
        <v>66745</v>
      </c>
      <c r="BZ12" s="6">
        <f>ROUND('Vendas de Veículos'!BZ12*(1-'Frota Nacional 2031'!BZ$5),0)</f>
        <v>67932</v>
      </c>
    </row>
    <row r="13" spans="2:78" x14ac:dyDescent="0.35">
      <c r="B13" s="13" t="s">
        <v>18</v>
      </c>
      <c r="C13" s="13" t="s">
        <v>10</v>
      </c>
      <c r="D13" s="4">
        <f>ROUND('Vendas de Veículos'!D14*(1-'Frota Nacional 2031'!D$5),0)</f>
        <v>1</v>
      </c>
      <c r="E13" s="4">
        <f>ROUND('Vendas de Veículos'!E14*(1-'Frota Nacional 2031'!E$5),0)</f>
        <v>6</v>
      </c>
      <c r="F13" s="4">
        <f>ROUND('Vendas de Veículos'!F14*(1-'Frota Nacional 2031'!F$5),0)</f>
        <v>12</v>
      </c>
      <c r="G13" s="4">
        <f>ROUND('Vendas de Veículos'!G14*(1-'Frota Nacional 2031'!G$5),0)</f>
        <v>18</v>
      </c>
      <c r="H13" s="4">
        <f>ROUND('Vendas de Veículos'!H14*(1-'Frota Nacional 2031'!H$5),0)</f>
        <v>28</v>
      </c>
      <c r="I13" s="4">
        <f>ROUND('Vendas de Veículos'!I14*(1-'Frota Nacional 2031'!I$5),0)</f>
        <v>37</v>
      </c>
      <c r="J13" s="4">
        <f>ROUND('Vendas de Veículos'!J14*(1-'Frota Nacional 2031'!J$5),0)</f>
        <v>35</v>
      </c>
      <c r="K13" s="4">
        <f>ROUND('Vendas de Veículos'!K14*(1-'Frota Nacional 2031'!K$5),0)</f>
        <v>37</v>
      </c>
      <c r="L13" s="4">
        <f>ROUND('Vendas de Veículos'!L14*(1-'Frota Nacional 2031'!L$5),0)</f>
        <v>41</v>
      </c>
      <c r="M13" s="4">
        <f>ROUND('Vendas de Veículos'!M14*(1-'Frota Nacional 2031'!M$5),0)</f>
        <v>57</v>
      </c>
      <c r="N13" s="4">
        <f>ROUND('Vendas de Veículos'!N14*(1-'Frota Nacional 2031'!N$5),0)</f>
        <v>73</v>
      </c>
      <c r="O13" s="4">
        <f>ROUND('Vendas de Veículos'!O14*(1-'Frota Nacional 2031'!O$5),0)</f>
        <v>107</v>
      </c>
      <c r="P13" s="4">
        <f>ROUND('Vendas de Veículos'!P14*(1-'Frota Nacional 2031'!P$5),0)</f>
        <v>13</v>
      </c>
      <c r="Q13" s="4">
        <f>ROUND('Vendas de Veículos'!Q14*(1-'Frota Nacional 2031'!Q$5),0)</f>
        <v>162</v>
      </c>
      <c r="R13" s="4">
        <f>ROUND('Vendas de Veículos'!R14*(1-'Frota Nacional 2031'!R$5),0)</f>
        <v>190</v>
      </c>
      <c r="S13" s="4">
        <f>ROUND('Vendas de Veículos'!S14*(1-'Frota Nacional 2031'!S$5),0)</f>
        <v>282</v>
      </c>
      <c r="T13" s="4">
        <f>ROUND('Vendas de Veículos'!T14*(1-'Frota Nacional 2031'!T$5),0)</f>
        <v>409</v>
      </c>
      <c r="U13" s="4">
        <f>ROUND('Vendas de Veículos'!U14*(1-'Frota Nacional 2031'!U$5),0)</f>
        <v>508</v>
      </c>
      <c r="V13" s="4">
        <f>ROUND('Vendas de Veículos'!V14*(1-'Frota Nacional 2031'!V$5),0)</f>
        <v>597</v>
      </c>
      <c r="W13" s="4">
        <f>ROUND('Vendas de Veículos'!W14*(1-'Frota Nacional 2031'!W$5),0)</f>
        <v>673</v>
      </c>
      <c r="X13" s="4">
        <f>ROUND('Vendas de Veículos'!X14*(1-'Frota Nacional 2031'!X$5),0)</f>
        <v>487</v>
      </c>
      <c r="Y13" s="4">
        <f>ROUND('Vendas de Veículos'!Y14*(1-'Frota Nacional 2031'!Y$5),0)</f>
        <v>63</v>
      </c>
      <c r="Z13" s="4">
        <f>ROUND('Vendas de Veículos'!Z14*(1-'Frota Nacional 2031'!Z$5),0)</f>
        <v>718</v>
      </c>
      <c r="AA13" s="4">
        <f>ROUND('Vendas de Veículos'!AA14*(1-'Frota Nacional 2031'!AA$5),0)</f>
        <v>605</v>
      </c>
      <c r="AB13" s="4">
        <f>ROUND('Vendas de Veículos'!AB14*(1-'Frota Nacional 2031'!AB$5),0)</f>
        <v>293</v>
      </c>
      <c r="AC13" s="4">
        <f>ROUND('Vendas de Veículos'!AC14*(1-'Frota Nacional 2031'!AC$5),0)</f>
        <v>262</v>
      </c>
      <c r="AD13" s="4">
        <f>ROUND('Vendas de Veículos'!AD14*(1-'Frota Nacional 2031'!AD$5),0)</f>
        <v>122</v>
      </c>
      <c r="AE13" s="4">
        <f>ROUND('Vendas de Veículos'!AE14*(1-'Frota Nacional 2031'!AE$5),0)</f>
        <v>8</v>
      </c>
      <c r="AF13" s="4">
        <f>ROUND('Vendas de Veículos'!AF14*(1-'Frota Nacional 2031'!AF$5),0)</f>
        <v>88</v>
      </c>
      <c r="AG13" s="4">
        <f>ROUND('Vendas de Veículos'!AG14*(1-'Frota Nacional 2031'!AG$5),0)</f>
        <v>173</v>
      </c>
      <c r="AH13" s="4">
        <f>ROUND('Vendas de Veículos'!AH14*(1-'Frota Nacional 2031'!AH$5),0)</f>
        <v>167</v>
      </c>
      <c r="AI13" s="4">
        <f>ROUND('Vendas de Veículos'!AI14*(1-'Frota Nacional 2031'!AI$5),0)</f>
        <v>342</v>
      </c>
      <c r="AJ13" s="4">
        <f>ROUND('Vendas de Veículos'!AJ14*(1-'Frota Nacional 2031'!AJ$5),0)</f>
        <v>128</v>
      </c>
      <c r="AK13" s="4">
        <f>ROUND('Vendas de Veículos'!AK14*(1-'Frota Nacional 2031'!AK$5),0)</f>
        <v>2999</v>
      </c>
      <c r="AL13" s="4">
        <f>ROUND('Vendas de Veículos'!AL14*(1-'Frota Nacional 2031'!AL$5),0)</f>
        <v>3088</v>
      </c>
      <c r="AM13" s="4">
        <f>ROUND('Vendas de Veículos'!AM14*(1-'Frota Nacional 2031'!AM$5),0)</f>
        <v>3136</v>
      </c>
      <c r="AN13" s="4">
        <f>ROUND('Vendas de Veículos'!AN14*(1-'Frota Nacional 2031'!AN$5),0)</f>
        <v>4653</v>
      </c>
      <c r="AO13" s="4">
        <f>ROUND('Vendas de Veículos'!AO14*(1-'Frota Nacional 2031'!AO$5),0)</f>
        <v>7071</v>
      </c>
      <c r="AP13" s="4">
        <f>ROUND('Vendas de Veículos'!AP14*(1-'Frota Nacional 2031'!AP$5),0)</f>
        <v>12368</v>
      </c>
      <c r="AQ13" s="4">
        <f>ROUND('Vendas de Veículos'!AQ14*(1-'Frota Nacional 2031'!AQ$5),0)</f>
        <v>15887</v>
      </c>
      <c r="AR13" s="4">
        <f>ROUND('Vendas de Veículos'!AR14*(1-'Frota Nacional 2031'!AR$5),0)</f>
        <v>18077</v>
      </c>
      <c r="AS13" s="4">
        <f>ROUND('Vendas de Veículos'!AS14*(1-'Frota Nacional 2031'!AS$5),0)</f>
        <v>1501</v>
      </c>
      <c r="AT13" s="4">
        <f>ROUND('Vendas de Veículos'!AT14*(1-'Frota Nacional 2031'!AT$5),0)</f>
        <v>11260</v>
      </c>
      <c r="AU13" s="4">
        <f>ROUND('Vendas de Veículos'!AU14*(1-'Frota Nacional 2031'!AU$5),0)</f>
        <v>15220</v>
      </c>
      <c r="AV13" s="4">
        <f>ROUND('Vendas de Veículos'!AV14*(1-'Frota Nacional 2031'!AV$5),0)</f>
        <v>16236</v>
      </c>
      <c r="AW13" s="4">
        <f>ROUND('Vendas de Veículos'!AW14*(1-'Frota Nacional 2031'!AW$5),0)</f>
        <v>16555</v>
      </c>
      <c r="AX13" s="4">
        <f>ROUND('Vendas de Veículos'!AX14*(1-'Frota Nacional 2031'!AX$5),0)</f>
        <v>19272</v>
      </c>
      <c r="AY13" s="4">
        <f>ROUND('Vendas de Veículos'!AY14*(1-'Frota Nacional 2031'!AY$5),0)</f>
        <v>2256</v>
      </c>
      <c r="AZ13" s="4">
        <f>ROUND('Vendas de Veículos'!AZ14*(1-'Frota Nacional 2031'!AZ$5),0)</f>
        <v>11477</v>
      </c>
      <c r="BA13" s="4">
        <f>ROUND('Vendas de Veículos'!BA14*(1-'Frota Nacional 2031'!BA$5),0)</f>
        <v>8481</v>
      </c>
      <c r="BB13" s="4">
        <f>ROUND('Vendas de Veículos'!BB14*(1-'Frota Nacional 2031'!BB$5),0)</f>
        <v>3463</v>
      </c>
      <c r="BC13" s="4">
        <f>ROUND('Vendas de Veículos'!BC14*(1-'Frota Nacional 2031'!BC$5),0)</f>
        <v>3216</v>
      </c>
      <c r="BD13" s="4">
        <f>ROUND('Vendas de Veículos'!BD14*(1-'Frota Nacional 2031'!BD$5),0)</f>
        <v>3987</v>
      </c>
      <c r="BE13" s="4">
        <f>ROUND('Vendas de Veículos'!BE14*(1-'Frota Nacional 2031'!BE$5),0)</f>
        <v>6315</v>
      </c>
      <c r="BF13" s="4">
        <f>ROUND('Vendas de Veículos'!BF14*(1-'Frota Nacional 2031'!BF$5),0)</f>
        <v>11045</v>
      </c>
      <c r="BG13" s="4">
        <f>ROUND('Vendas de Veículos'!BG14*(1-'Frota Nacional 2031'!BG$5),0)</f>
        <v>6990</v>
      </c>
      <c r="BH13" s="4">
        <f>ROUND('Vendas de Veículos'!BH14*(1-'Frota Nacional 2031'!BH$5),0)</f>
        <v>3607</v>
      </c>
      <c r="BI13" s="4">
        <f>ROUND('Vendas de Veículos'!BI14*(1-'Frota Nacional 2031'!BI$5),0)</f>
        <v>238</v>
      </c>
      <c r="BJ13" s="4">
        <f>ROUND('Vendas de Veículos'!BJ14*(1-'Frota Nacional 2031'!BJ$5),0)</f>
        <v>1341</v>
      </c>
      <c r="BK13" s="4">
        <f>ROUND('Vendas de Veículos'!BK14*(1-'Frota Nacional 2031'!BK$5),0)</f>
        <v>652</v>
      </c>
      <c r="BL13" s="4">
        <f>ROUND('Vendas de Veículos'!BL14*(1-'Frota Nacional 2031'!BL$5),0)</f>
        <v>526</v>
      </c>
      <c r="BM13" s="4">
        <f>ROUND('Vendas de Veículos'!BM14*(1-'Frota Nacional 2031'!BM$5),0)</f>
        <v>327</v>
      </c>
      <c r="BN13" s="4">
        <f>ROUND('Vendas de Veículos'!BN14*(1-'Frota Nacional 2031'!BN$5),0)</f>
        <v>333</v>
      </c>
      <c r="BO13" s="4">
        <f>ROUND('Vendas de Veículos'!BO14*(1-'Frota Nacional 2031'!BO$5),0)</f>
        <v>495</v>
      </c>
      <c r="BP13" s="4">
        <f>ROUND('Vendas de Veículos'!BP14*(1-'Frota Nacional 2031'!BP$5),0)</f>
        <v>1291</v>
      </c>
      <c r="BQ13" s="4">
        <f>ROUND('Vendas de Veículos'!BQ14*(1-'Frota Nacional 2031'!BQ$5),0)</f>
        <v>404</v>
      </c>
      <c r="BR13" s="4">
        <f>ROUND('Vendas de Veículos'!BR14*(1-'Frota Nacional 2031'!BR$5),0)</f>
        <v>1470</v>
      </c>
      <c r="BS13" s="4">
        <f>ROUND('Vendas de Veículos'!BS14*(1-'Frota Nacional 2031'!BS$5),0)</f>
        <v>1228</v>
      </c>
      <c r="BT13" s="4">
        <f>ROUND('Vendas de Veículos'!BT14*(1-'Frota Nacional 2031'!BT$5),0)</f>
        <v>1424</v>
      </c>
      <c r="BU13" s="4">
        <f>ROUND('Vendas de Veículos'!BU14*(1-'Frota Nacional 2031'!BU$5),0)</f>
        <v>1393</v>
      </c>
      <c r="BV13" s="4">
        <f>ROUND('Vendas de Veículos'!BV14*(1-'Frota Nacional 2031'!BV$5),0)</f>
        <v>1472</v>
      </c>
      <c r="BW13" s="4">
        <f>ROUND('Vendas de Veículos'!BW14*(1-'Frota Nacional 2031'!BW$5),0)</f>
        <v>1601</v>
      </c>
      <c r="BX13" s="4">
        <f>ROUND('Vendas de Veículos'!BX14*(1-'Frota Nacional 2031'!BX$5),0)</f>
        <v>1744</v>
      </c>
      <c r="BY13" s="4">
        <f>ROUND('Vendas de Veículos'!BY14*(1-'Frota Nacional 2031'!BY$5),0)</f>
        <v>1922</v>
      </c>
      <c r="BZ13" s="4">
        <f>ROUND('Vendas de Veículos'!BZ14*(1-'Frota Nacional 2031'!BZ$5),0)</f>
        <v>2130</v>
      </c>
    </row>
    <row r="14" spans="2:78" x14ac:dyDescent="0.35">
      <c r="B14" s="13" t="s">
        <v>18</v>
      </c>
      <c r="C14" s="13" t="s">
        <v>12</v>
      </c>
      <c r="D14" s="4">
        <f>ROUND('Vendas de Veículos'!D15*(1-'Frota Nacional 2031'!D$5),0)</f>
        <v>0</v>
      </c>
      <c r="E14" s="4">
        <f>ROUND('Vendas de Veículos'!E15*(1-'Frota Nacional 2031'!E$5),0)</f>
        <v>0</v>
      </c>
      <c r="F14" s="4">
        <f>ROUND('Vendas de Veículos'!F15*(1-'Frota Nacional 2031'!F$5),0)</f>
        <v>0</v>
      </c>
      <c r="G14" s="4">
        <f>ROUND('Vendas de Veículos'!G15*(1-'Frota Nacional 2031'!G$5),0)</f>
        <v>0</v>
      </c>
      <c r="H14" s="4">
        <f>ROUND('Vendas de Veículos'!H15*(1-'Frota Nacional 2031'!H$5),0)</f>
        <v>0</v>
      </c>
      <c r="I14" s="4">
        <f>ROUND('Vendas de Veículos'!I15*(1-'Frota Nacional 2031'!I$5),0)</f>
        <v>0</v>
      </c>
      <c r="J14" s="4">
        <f>ROUND('Vendas de Veículos'!J15*(1-'Frota Nacional 2031'!J$5),0)</f>
        <v>0</v>
      </c>
      <c r="K14" s="4">
        <f>ROUND('Vendas de Veículos'!K15*(1-'Frota Nacional 2031'!K$5),0)</f>
        <v>0</v>
      </c>
      <c r="L14" s="4">
        <f>ROUND('Vendas de Veículos'!L15*(1-'Frota Nacional 2031'!L$5),0)</f>
        <v>0</v>
      </c>
      <c r="M14" s="4">
        <f>ROUND('Vendas de Veículos'!M15*(1-'Frota Nacional 2031'!M$5),0)</f>
        <v>0</v>
      </c>
      <c r="N14" s="4">
        <f>ROUND('Vendas de Veículos'!N15*(1-'Frota Nacional 2031'!N$5),0)</f>
        <v>0</v>
      </c>
      <c r="O14" s="4">
        <f>ROUND('Vendas de Veículos'!O15*(1-'Frota Nacional 2031'!O$5),0)</f>
        <v>0</v>
      </c>
      <c r="P14" s="4">
        <f>ROUND('Vendas de Veículos'!P15*(1-'Frota Nacional 2031'!P$5),0)</f>
        <v>0</v>
      </c>
      <c r="Q14" s="4">
        <f>ROUND('Vendas de Veículos'!Q15*(1-'Frota Nacional 2031'!Q$5),0)</f>
        <v>0</v>
      </c>
      <c r="R14" s="4">
        <f>ROUND('Vendas de Veículos'!R15*(1-'Frota Nacional 2031'!R$5),0)</f>
        <v>0</v>
      </c>
      <c r="S14" s="4">
        <f>ROUND('Vendas de Veículos'!S15*(1-'Frota Nacional 2031'!S$5),0)</f>
        <v>0</v>
      </c>
      <c r="T14" s="4">
        <f>ROUND('Vendas de Veículos'!T15*(1-'Frota Nacional 2031'!T$5),0)</f>
        <v>0</v>
      </c>
      <c r="U14" s="4">
        <f>ROUND('Vendas de Veículos'!U15*(1-'Frota Nacional 2031'!U$5),0)</f>
        <v>0</v>
      </c>
      <c r="V14" s="4">
        <f>ROUND('Vendas de Veículos'!V15*(1-'Frota Nacional 2031'!V$5),0)</f>
        <v>0</v>
      </c>
      <c r="W14" s="4">
        <f>ROUND('Vendas de Veículos'!W15*(1-'Frota Nacional 2031'!W$5),0)</f>
        <v>0</v>
      </c>
      <c r="X14" s="4">
        <f>ROUND('Vendas de Veículos'!X15*(1-'Frota Nacional 2031'!X$5),0)</f>
        <v>0</v>
      </c>
      <c r="Y14" s="4">
        <f>ROUND('Vendas de Veículos'!Y15*(1-'Frota Nacional 2031'!Y$5),0)</f>
        <v>0</v>
      </c>
      <c r="Z14" s="4">
        <f>ROUND('Vendas de Veículos'!Z15*(1-'Frota Nacional 2031'!Z$5),0)</f>
        <v>8</v>
      </c>
      <c r="AA14" s="4">
        <f>ROUND('Vendas de Veículos'!AA15*(1-'Frota Nacional 2031'!AA$5),0)</f>
        <v>152</v>
      </c>
      <c r="AB14" s="4">
        <f>ROUND('Vendas de Veículos'!AB15*(1-'Frota Nacional 2031'!AB$5),0)</f>
        <v>91</v>
      </c>
      <c r="AC14" s="4">
        <f>ROUND('Vendas de Veículos'!AC15*(1-'Frota Nacional 2031'!AC$5),0)</f>
        <v>284</v>
      </c>
      <c r="AD14" s="4">
        <f>ROUND('Vendas de Veículos'!AD15*(1-'Frota Nacional 2031'!AD$5),0)</f>
        <v>636</v>
      </c>
      <c r="AE14" s="4">
        <f>ROUND('Vendas de Veículos'!AE15*(1-'Frota Nacional 2031'!AE$5),0)</f>
        <v>1098</v>
      </c>
      <c r="AF14" s="4">
        <f>ROUND('Vendas de Veículos'!AF15*(1-'Frota Nacional 2031'!AF$5),0)</f>
        <v>1350</v>
      </c>
      <c r="AG14" s="4">
        <f>ROUND('Vendas de Veículos'!AG15*(1-'Frota Nacional 2031'!AG$5),0)</f>
        <v>1759</v>
      </c>
      <c r="AH14" s="4">
        <f>ROUND('Vendas de Veículos'!AH15*(1-'Frota Nacional 2031'!AH$5),0)</f>
        <v>1841</v>
      </c>
      <c r="AI14" s="4">
        <f>ROUND('Vendas de Veículos'!AI15*(1-'Frota Nacional 2031'!AI$5),0)</f>
        <v>217</v>
      </c>
      <c r="AJ14" s="4">
        <f>ROUND('Vendas de Veículos'!AJ15*(1-'Frota Nacional 2031'!AJ$5),0)</f>
        <v>1796</v>
      </c>
      <c r="AK14" s="4">
        <f>ROUND('Vendas de Veículos'!AK15*(1-'Frota Nacional 2031'!AK$5),0)</f>
        <v>444</v>
      </c>
      <c r="AL14" s="4">
        <f>ROUND('Vendas de Veículos'!AL15*(1-'Frota Nacional 2031'!AL$5),0)</f>
        <v>934</v>
      </c>
      <c r="AM14" s="4">
        <f>ROUND('Vendas de Veículos'!AM15*(1-'Frota Nacional 2031'!AM$5),0)</f>
        <v>1485</v>
      </c>
      <c r="AN14" s="4">
        <f>ROUND('Vendas de Veículos'!AN15*(1-'Frota Nacional 2031'!AN$5),0)</f>
        <v>2025</v>
      </c>
      <c r="AO14" s="4">
        <f>ROUND('Vendas de Veículos'!AO15*(1-'Frota Nacional 2031'!AO$5),0)</f>
        <v>1403</v>
      </c>
      <c r="AP14" s="4">
        <f>ROUND('Vendas de Veículos'!AP15*(1-'Frota Nacional 2031'!AP$5),0)</f>
        <v>553</v>
      </c>
      <c r="AQ14" s="4">
        <f>ROUND('Vendas de Veículos'!AQ15*(1-'Frota Nacional 2031'!AQ$5),0)</f>
        <v>104</v>
      </c>
      <c r="AR14" s="4">
        <f>ROUND('Vendas de Veículos'!AR15*(1-'Frota Nacional 2031'!AR$5),0)</f>
        <v>18</v>
      </c>
      <c r="AS14" s="4">
        <f>ROUND('Vendas de Veículos'!AS15*(1-'Frota Nacional 2031'!AS$5),0)</f>
        <v>24</v>
      </c>
      <c r="AT14" s="4">
        <f>ROUND('Vendas de Veículos'!AT15*(1-'Frota Nacional 2031'!AT$5),0)</f>
        <v>125</v>
      </c>
      <c r="AU14" s="4">
        <f>ROUND('Vendas de Veículos'!AU15*(1-'Frota Nacional 2031'!AU$5),0)</f>
        <v>87</v>
      </c>
      <c r="AV14" s="4">
        <f>ROUND('Vendas de Veículos'!AV15*(1-'Frota Nacional 2031'!AV$5),0)</f>
        <v>484</v>
      </c>
      <c r="AW14" s="4">
        <f>ROUND('Vendas de Veículos'!AW15*(1-'Frota Nacional 2031'!AW$5),0)</f>
        <v>1393</v>
      </c>
      <c r="AX14" s="4">
        <f>ROUND('Vendas de Veículos'!AX15*(1-'Frota Nacional 2031'!AX$5),0)</f>
        <v>608</v>
      </c>
      <c r="AY14" s="4">
        <f>ROUND('Vendas de Veículos'!AY15*(1-'Frota Nacional 2031'!AY$5),0)</f>
        <v>234</v>
      </c>
      <c r="AZ14" s="4">
        <f>ROUND('Vendas de Veículos'!AZ15*(1-'Frota Nacional 2031'!AZ$5),0)</f>
        <v>331</v>
      </c>
      <c r="BA14" s="4">
        <f>ROUND('Vendas de Veículos'!BA15*(1-'Frota Nacional 2031'!BA$5),0)</f>
        <v>54</v>
      </c>
      <c r="BB14" s="4">
        <f>ROUND('Vendas de Veículos'!BB15*(1-'Frota Nacional 2031'!BB$5),0)</f>
        <v>5</v>
      </c>
      <c r="BC14" s="4">
        <f>ROUND('Vendas de Veículos'!BC15*(1-'Frota Nacional 2031'!BC$5),0)</f>
        <v>4</v>
      </c>
      <c r="BD14" s="4">
        <f>ROUND('Vendas de Veículos'!BD15*(1-'Frota Nacional 2031'!BD$5),0)</f>
        <v>3</v>
      </c>
      <c r="BE14" s="4">
        <f>ROUND('Vendas de Veículos'!BE15*(1-'Frota Nacional 2031'!BE$5),0)</f>
        <v>2</v>
      </c>
      <c r="BF14" s="4">
        <f>ROUND('Vendas de Veículos'!BF15*(1-'Frota Nacional 2031'!BF$5),0)</f>
        <v>3</v>
      </c>
      <c r="BG14" s="4">
        <f>ROUND('Vendas de Veículos'!BG15*(1-'Frota Nacional 2031'!BG$5),0)</f>
        <v>3</v>
      </c>
      <c r="BH14" s="4">
        <f>ROUND('Vendas de Veículos'!BH15*(1-'Frota Nacional 2031'!BH$5),0)</f>
        <v>3</v>
      </c>
      <c r="BI14" s="4">
        <f>ROUND('Vendas de Veículos'!BI15*(1-'Frota Nacional 2031'!BI$5),0)</f>
        <v>2</v>
      </c>
      <c r="BJ14" s="4">
        <f>ROUND('Vendas de Veículos'!BJ15*(1-'Frota Nacional 2031'!BJ$5),0)</f>
        <v>2</v>
      </c>
      <c r="BK14" s="4">
        <f>ROUND('Vendas de Veículos'!BK15*(1-'Frota Nacional 2031'!BK$5),0)</f>
        <v>3</v>
      </c>
      <c r="BL14" s="4">
        <f>ROUND('Vendas de Veículos'!BL15*(1-'Frota Nacional 2031'!BL$5),0)</f>
        <v>3</v>
      </c>
      <c r="BM14" s="4">
        <f>ROUND('Vendas de Veículos'!BM15*(1-'Frota Nacional 2031'!BM$5),0)</f>
        <v>1</v>
      </c>
      <c r="BN14" s="4">
        <f>ROUND('Vendas de Veículos'!BN15*(1-'Frota Nacional 2031'!BN$5),0)</f>
        <v>2</v>
      </c>
      <c r="BO14" s="4">
        <f>ROUND('Vendas de Veículos'!BO15*(1-'Frota Nacional 2031'!BO$5),0)</f>
        <v>2</v>
      </c>
      <c r="BP14" s="4">
        <f>ROUND('Vendas de Veículos'!BP15*(1-'Frota Nacional 2031'!BP$5),0)</f>
        <v>5</v>
      </c>
      <c r="BQ14" s="4">
        <f>ROUND('Vendas de Veículos'!BQ15*(1-'Frota Nacional 2031'!BQ$5),0)</f>
        <v>3</v>
      </c>
      <c r="BR14" s="4">
        <f>ROUND('Vendas de Veículos'!BR15*(1-'Frota Nacional 2031'!BR$5),0)</f>
        <v>4</v>
      </c>
      <c r="BS14" s="4">
        <f>ROUND('Vendas de Veículos'!BS15*(1-'Frota Nacional 2031'!BS$5),0)</f>
        <v>5</v>
      </c>
      <c r="BT14" s="4">
        <f>ROUND('Vendas de Veículos'!BT15*(1-'Frota Nacional 2031'!BT$5),0)</f>
        <v>5</v>
      </c>
      <c r="BU14" s="4">
        <f>ROUND('Vendas de Veículos'!BU15*(1-'Frota Nacional 2031'!BU$5),0)</f>
        <v>6</v>
      </c>
      <c r="BV14" s="4">
        <f>ROUND('Vendas de Veículos'!BV15*(1-'Frota Nacional 2031'!BV$5),0)</f>
        <v>6</v>
      </c>
      <c r="BW14" s="4">
        <f>ROUND('Vendas de Veículos'!BW15*(1-'Frota Nacional 2031'!BW$5),0)</f>
        <v>6</v>
      </c>
      <c r="BX14" s="4">
        <f>ROUND('Vendas de Veículos'!BX15*(1-'Frota Nacional 2031'!BX$5),0)</f>
        <v>7</v>
      </c>
      <c r="BY14" s="4">
        <f>ROUND('Vendas de Veículos'!BY15*(1-'Frota Nacional 2031'!BY$5),0)</f>
        <v>7</v>
      </c>
      <c r="BZ14" s="4">
        <f>ROUND('Vendas de Veículos'!BZ15*(1-'Frota Nacional 2031'!BZ$5),0)</f>
        <v>8</v>
      </c>
    </row>
    <row r="15" spans="2:78" x14ac:dyDescent="0.35">
      <c r="B15" s="13" t="s">
        <v>18</v>
      </c>
      <c r="C15" s="13" t="s">
        <v>13</v>
      </c>
      <c r="D15" s="4">
        <f>ROUND('Vendas de Veículos'!D16*(1-'Frota Nacional 2031'!D$5),0)</f>
        <v>0</v>
      </c>
      <c r="E15" s="4">
        <f>ROUND('Vendas de Veículos'!E16*(1-'Frota Nacional 2031'!E$5),0)</f>
        <v>0</v>
      </c>
      <c r="F15" s="4">
        <f>ROUND('Vendas de Veículos'!F16*(1-'Frota Nacional 2031'!F$5),0)</f>
        <v>0</v>
      </c>
      <c r="G15" s="4">
        <f>ROUND('Vendas de Veículos'!G16*(1-'Frota Nacional 2031'!G$5),0)</f>
        <v>0</v>
      </c>
      <c r="H15" s="4">
        <f>ROUND('Vendas de Veículos'!H16*(1-'Frota Nacional 2031'!H$5),0)</f>
        <v>0</v>
      </c>
      <c r="I15" s="4">
        <f>ROUND('Vendas de Veículos'!I16*(1-'Frota Nacional 2031'!I$5),0)</f>
        <v>0</v>
      </c>
      <c r="J15" s="4">
        <f>ROUND('Vendas de Veículos'!J16*(1-'Frota Nacional 2031'!J$5),0)</f>
        <v>0</v>
      </c>
      <c r="K15" s="4">
        <f>ROUND('Vendas de Veículos'!K16*(1-'Frota Nacional 2031'!K$5),0)</f>
        <v>0</v>
      </c>
      <c r="L15" s="4">
        <f>ROUND('Vendas de Veículos'!L16*(1-'Frota Nacional 2031'!L$5),0)</f>
        <v>0</v>
      </c>
      <c r="M15" s="4">
        <f>ROUND('Vendas de Veículos'!M16*(1-'Frota Nacional 2031'!M$5),0)</f>
        <v>0</v>
      </c>
      <c r="N15" s="4">
        <f>ROUND('Vendas de Veículos'!N16*(1-'Frota Nacional 2031'!N$5),0)</f>
        <v>0</v>
      </c>
      <c r="O15" s="4">
        <f>ROUND('Vendas de Veículos'!O16*(1-'Frota Nacional 2031'!O$5),0)</f>
        <v>0</v>
      </c>
      <c r="P15" s="4">
        <f>ROUND('Vendas de Veículos'!P16*(1-'Frota Nacional 2031'!P$5),0)</f>
        <v>0</v>
      </c>
      <c r="Q15" s="4">
        <f>ROUND('Vendas de Veículos'!Q16*(1-'Frota Nacional 2031'!Q$5),0)</f>
        <v>0</v>
      </c>
      <c r="R15" s="4">
        <f>ROUND('Vendas de Veículos'!R16*(1-'Frota Nacional 2031'!R$5),0)</f>
        <v>0</v>
      </c>
      <c r="S15" s="4">
        <f>ROUND('Vendas de Veículos'!S16*(1-'Frota Nacional 2031'!S$5),0)</f>
        <v>0</v>
      </c>
      <c r="T15" s="4">
        <f>ROUND('Vendas de Veículos'!T16*(1-'Frota Nacional 2031'!T$5),0)</f>
        <v>0</v>
      </c>
      <c r="U15" s="4">
        <f>ROUND('Vendas de Veículos'!U16*(1-'Frota Nacional 2031'!U$5),0)</f>
        <v>0</v>
      </c>
      <c r="V15" s="4">
        <f>ROUND('Vendas de Veículos'!V16*(1-'Frota Nacional 2031'!V$5),0)</f>
        <v>0</v>
      </c>
      <c r="W15" s="4">
        <f>ROUND('Vendas de Veículos'!W16*(1-'Frota Nacional 2031'!W$5),0)</f>
        <v>0</v>
      </c>
      <c r="X15" s="4">
        <f>ROUND('Vendas de Veículos'!X16*(1-'Frota Nacional 2031'!X$5),0)</f>
        <v>0</v>
      </c>
      <c r="Y15" s="4">
        <f>ROUND('Vendas de Veículos'!Y16*(1-'Frota Nacional 2031'!Y$5),0)</f>
        <v>0</v>
      </c>
      <c r="Z15" s="4">
        <f>ROUND('Vendas de Veículos'!Z16*(1-'Frota Nacional 2031'!Z$5),0)</f>
        <v>0</v>
      </c>
      <c r="AA15" s="4">
        <f>ROUND('Vendas de Veículos'!AA16*(1-'Frota Nacional 2031'!AA$5),0)</f>
        <v>0</v>
      </c>
      <c r="AB15" s="4">
        <f>ROUND('Vendas de Veículos'!AB16*(1-'Frota Nacional 2031'!AB$5),0)</f>
        <v>0</v>
      </c>
      <c r="AC15" s="4">
        <f>ROUND('Vendas de Veículos'!AC16*(1-'Frota Nacional 2031'!AC$5),0)</f>
        <v>0</v>
      </c>
      <c r="AD15" s="4">
        <f>ROUND('Vendas de Veículos'!AD16*(1-'Frota Nacional 2031'!AD$5),0)</f>
        <v>0</v>
      </c>
      <c r="AE15" s="4">
        <f>ROUND('Vendas de Veículos'!AE16*(1-'Frota Nacional 2031'!AE$5),0)</f>
        <v>0</v>
      </c>
      <c r="AF15" s="4">
        <f>ROUND('Vendas de Veículos'!AF16*(1-'Frota Nacional 2031'!AF$5),0)</f>
        <v>0</v>
      </c>
      <c r="AG15" s="4">
        <f>ROUND('Vendas de Veículos'!AG16*(1-'Frota Nacional 2031'!AG$5),0)</f>
        <v>0</v>
      </c>
      <c r="AH15" s="4">
        <f>ROUND('Vendas de Veículos'!AH16*(1-'Frota Nacional 2031'!AH$5),0)</f>
        <v>0</v>
      </c>
      <c r="AI15" s="4">
        <f>ROUND('Vendas de Veículos'!AI16*(1-'Frota Nacional 2031'!AI$5),0)</f>
        <v>0</v>
      </c>
      <c r="AJ15" s="4">
        <f>ROUND('Vendas de Veículos'!AJ16*(1-'Frota Nacional 2031'!AJ$5),0)</f>
        <v>0</v>
      </c>
      <c r="AK15" s="4">
        <f>ROUND('Vendas de Veículos'!AK16*(1-'Frota Nacional 2031'!AK$5),0)</f>
        <v>0</v>
      </c>
      <c r="AL15" s="4">
        <f>ROUND('Vendas de Veículos'!AL16*(1-'Frota Nacional 2031'!AL$5),0)</f>
        <v>0</v>
      </c>
      <c r="AM15" s="4">
        <f>ROUND('Vendas de Veículos'!AM16*(1-'Frota Nacional 2031'!AM$5),0)</f>
        <v>0</v>
      </c>
      <c r="AN15" s="4">
        <f>ROUND('Vendas de Veículos'!AN16*(1-'Frota Nacional 2031'!AN$5),0)</f>
        <v>0</v>
      </c>
      <c r="AO15" s="4">
        <f>ROUND('Vendas de Veículos'!AO16*(1-'Frota Nacional 2031'!AO$5),0)</f>
        <v>0</v>
      </c>
      <c r="AP15" s="4">
        <f>ROUND('Vendas de Veículos'!AP16*(1-'Frota Nacional 2031'!AP$5),0)</f>
        <v>0</v>
      </c>
      <c r="AQ15" s="4">
        <f>ROUND('Vendas de Veículos'!AQ16*(1-'Frota Nacional 2031'!AQ$5),0)</f>
        <v>0</v>
      </c>
      <c r="AR15" s="4">
        <f>ROUND('Vendas de Veículos'!AR16*(1-'Frota Nacional 2031'!AR$5),0)</f>
        <v>0</v>
      </c>
      <c r="AS15" s="4">
        <f>ROUND('Vendas de Veículos'!AS16*(1-'Frota Nacional 2031'!AS$5),0)</f>
        <v>0</v>
      </c>
      <c r="AT15" s="4">
        <f>ROUND('Vendas de Veículos'!AT16*(1-'Frota Nacional 2031'!AT$5),0)</f>
        <v>0</v>
      </c>
      <c r="AU15" s="4">
        <f>ROUND('Vendas de Veículos'!AU16*(1-'Frota Nacional 2031'!AU$5),0)</f>
        <v>0</v>
      </c>
      <c r="AV15" s="4">
        <f>ROUND('Vendas de Veículos'!AV16*(1-'Frota Nacional 2031'!AV$5),0)</f>
        <v>0</v>
      </c>
      <c r="AW15" s="4">
        <f>ROUND('Vendas de Veículos'!AW16*(1-'Frota Nacional 2031'!AW$5),0)</f>
        <v>0</v>
      </c>
      <c r="AX15" s="4">
        <f>ROUND('Vendas de Veículos'!AX16*(1-'Frota Nacional 2031'!AX$5),0)</f>
        <v>1652</v>
      </c>
      <c r="AY15" s="4">
        <f>ROUND('Vendas de Veículos'!AY16*(1-'Frota Nacional 2031'!AY$5),0)</f>
        <v>10110</v>
      </c>
      <c r="AZ15" s="4">
        <f>ROUND('Vendas de Veículos'!AZ16*(1-'Frota Nacional 2031'!AZ$5),0)</f>
        <v>13565</v>
      </c>
      <c r="BA15" s="4">
        <f>ROUND('Vendas de Veículos'!BA16*(1-'Frota Nacional 2031'!BA$5),0)</f>
        <v>24434</v>
      </c>
      <c r="BB15" s="4">
        <f>ROUND('Vendas de Veículos'!BB16*(1-'Frota Nacional 2031'!BB$5),0)</f>
        <v>47880</v>
      </c>
      <c r="BC15" s="4">
        <f>ROUND('Vendas de Veículos'!BC16*(1-'Frota Nacional 2031'!BC$5),0)</f>
        <v>68082</v>
      </c>
      <c r="BD15" s="4">
        <f>ROUND('Vendas de Veículos'!BD16*(1-'Frota Nacional 2031'!BD$5),0)</f>
        <v>82543</v>
      </c>
      <c r="BE15" s="4">
        <f>ROUND('Vendas de Veículos'!BE16*(1-'Frota Nacional 2031'!BE$5),0)</f>
        <v>118045</v>
      </c>
      <c r="BF15" s="4">
        <f>ROUND('Vendas de Veículos'!BF16*(1-'Frota Nacional 2031'!BF$5),0)</f>
        <v>137735</v>
      </c>
      <c r="BG15" s="4">
        <f>ROUND('Vendas de Veículos'!BG16*(1-'Frota Nacional 2031'!BG$5),0)</f>
        <v>153432</v>
      </c>
      <c r="BH15" s="4">
        <f>ROUND('Vendas de Veículos'!BH16*(1-'Frota Nacional 2031'!BH$5),0)</f>
        <v>171564</v>
      </c>
      <c r="BI15" s="4">
        <f>ROUND('Vendas de Veículos'!BI16*(1-'Frota Nacional 2031'!BI$5),0)</f>
        <v>195699</v>
      </c>
      <c r="BJ15" s="4">
        <f>ROUND('Vendas de Veículos'!BJ16*(1-'Frota Nacional 2031'!BJ$5),0)</f>
        <v>140947</v>
      </c>
      <c r="BK15" s="4">
        <f>ROUND('Vendas de Veículos'!BK16*(1-'Frota Nacional 2031'!BK$5),0)</f>
        <v>115420</v>
      </c>
      <c r="BL15" s="4">
        <f>ROUND('Vendas de Veículos'!BL16*(1-'Frota Nacional 2031'!BL$5),0)</f>
        <v>130796</v>
      </c>
      <c r="BM15" s="4">
        <f>ROUND('Vendas de Veículos'!BM16*(1-'Frota Nacional 2031'!BM$5),0)</f>
        <v>14695</v>
      </c>
      <c r="BN15" s="4">
        <f>ROUND('Vendas de Veículos'!BN16*(1-'Frota Nacional 2031'!BN$5),0)</f>
        <v>16049</v>
      </c>
      <c r="BO15" s="4">
        <f>ROUND('Vendas de Veículos'!BO16*(1-'Frota Nacional 2031'!BO$5),0)</f>
        <v>143823</v>
      </c>
      <c r="BP15" s="4">
        <f>ROUND('Vendas de Veículos'!BP16*(1-'Frota Nacional 2031'!BP$5),0)</f>
        <v>18312</v>
      </c>
      <c r="BQ15" s="4">
        <f>ROUND('Vendas de Veículos'!BQ16*(1-'Frota Nacional 2031'!BQ$5),0)</f>
        <v>174740</v>
      </c>
      <c r="BR15" s="4">
        <f>ROUND('Vendas de Veículos'!BR16*(1-'Frota Nacional 2031'!BR$5),0)</f>
        <v>164092</v>
      </c>
      <c r="BS15" s="4">
        <f>ROUND('Vendas de Veículos'!BS16*(1-'Frota Nacional 2031'!BS$5),0)</f>
        <v>170786</v>
      </c>
      <c r="BT15" s="4">
        <f>ROUND('Vendas de Veículos'!BT16*(1-'Frota Nacional 2031'!BT$5),0)</f>
        <v>174113</v>
      </c>
      <c r="BU15" s="4">
        <f>ROUND('Vendas de Veículos'!BU16*(1-'Frota Nacional 2031'!BU$5),0)</f>
        <v>175065</v>
      </c>
      <c r="BV15" s="4">
        <f>ROUND('Vendas de Veículos'!BV16*(1-'Frota Nacional 2031'!BV$5),0)</f>
        <v>176163</v>
      </c>
      <c r="BW15" s="4">
        <f>ROUND('Vendas de Veículos'!BW16*(1-'Frota Nacional 2031'!BW$5),0)</f>
        <v>174993</v>
      </c>
      <c r="BX15" s="4">
        <f>ROUND('Vendas de Veículos'!BX16*(1-'Frota Nacional 2031'!BX$5),0)</f>
        <v>198818</v>
      </c>
      <c r="BY15" s="4">
        <f>ROUND('Vendas de Veículos'!BY16*(1-'Frota Nacional 2031'!BY$5),0)</f>
        <v>226311</v>
      </c>
      <c r="BZ15" s="4">
        <f>ROUND('Vendas de Veículos'!BZ16*(1-'Frota Nacional 2031'!BZ$5),0)</f>
        <v>230819</v>
      </c>
    </row>
    <row r="16" spans="2:78" x14ac:dyDescent="0.35">
      <c r="B16" s="13" t="s">
        <v>18</v>
      </c>
      <c r="C16" s="13" t="s">
        <v>14</v>
      </c>
      <c r="D16" s="4">
        <f>ROUND('Vendas de Veículos'!D17*(1-'Frota Nacional 2031'!D$5),0)</f>
        <v>0</v>
      </c>
      <c r="E16" s="4">
        <f>ROUND('Vendas de Veículos'!E17*(1-'Frota Nacional 2031'!E$5),0)</f>
        <v>0</v>
      </c>
      <c r="F16" s="4">
        <f>ROUND('Vendas de Veículos'!F17*(1-'Frota Nacional 2031'!F$5),0)</f>
        <v>0</v>
      </c>
      <c r="G16" s="4">
        <f>ROUND('Vendas de Veículos'!G17*(1-'Frota Nacional 2031'!G$5),0)</f>
        <v>0</v>
      </c>
      <c r="H16" s="4">
        <f>ROUND('Vendas de Veículos'!H17*(1-'Frota Nacional 2031'!H$5),0)</f>
        <v>0</v>
      </c>
      <c r="I16" s="4">
        <f>ROUND('Vendas de Veículos'!I17*(1-'Frota Nacional 2031'!I$5),0)</f>
        <v>0</v>
      </c>
      <c r="J16" s="4">
        <f>ROUND('Vendas de Veículos'!J17*(1-'Frota Nacional 2031'!J$5),0)</f>
        <v>0</v>
      </c>
      <c r="K16" s="4">
        <f>ROUND('Vendas de Veículos'!K17*(1-'Frota Nacional 2031'!K$5),0)</f>
        <v>0</v>
      </c>
      <c r="L16" s="4">
        <f>ROUND('Vendas de Veículos'!L17*(1-'Frota Nacional 2031'!L$5),0)</f>
        <v>0</v>
      </c>
      <c r="M16" s="4">
        <f>ROUND('Vendas de Veículos'!M17*(1-'Frota Nacional 2031'!M$5),0)</f>
        <v>0</v>
      </c>
      <c r="N16" s="4">
        <f>ROUND('Vendas de Veículos'!N17*(1-'Frota Nacional 2031'!N$5),0)</f>
        <v>0</v>
      </c>
      <c r="O16" s="4">
        <f>ROUND('Vendas de Veículos'!O17*(1-'Frota Nacional 2031'!O$5),0)</f>
        <v>0</v>
      </c>
      <c r="P16" s="4">
        <f>ROUND('Vendas de Veículos'!P17*(1-'Frota Nacional 2031'!P$5),0)</f>
        <v>0</v>
      </c>
      <c r="Q16" s="4">
        <f>ROUND('Vendas de Veículos'!Q17*(1-'Frota Nacional 2031'!Q$5),0)</f>
        <v>0</v>
      </c>
      <c r="R16" s="4">
        <f>ROUND('Vendas de Veículos'!R17*(1-'Frota Nacional 2031'!R$5),0)</f>
        <v>0</v>
      </c>
      <c r="S16" s="4">
        <f>ROUND('Vendas de Veículos'!S17*(1-'Frota Nacional 2031'!S$5),0)</f>
        <v>0</v>
      </c>
      <c r="T16" s="4">
        <f>ROUND('Vendas de Veículos'!T17*(1-'Frota Nacional 2031'!T$5),0)</f>
        <v>0</v>
      </c>
      <c r="U16" s="4">
        <f>ROUND('Vendas de Veículos'!U17*(1-'Frota Nacional 2031'!U$5),0)</f>
        <v>0</v>
      </c>
      <c r="V16" s="4">
        <f>ROUND('Vendas de Veículos'!V17*(1-'Frota Nacional 2031'!V$5),0)</f>
        <v>0</v>
      </c>
      <c r="W16" s="4">
        <f>ROUND('Vendas de Veículos'!W17*(1-'Frota Nacional 2031'!W$5),0)</f>
        <v>0</v>
      </c>
      <c r="X16" s="4">
        <f>ROUND('Vendas de Veículos'!X17*(1-'Frota Nacional 2031'!X$5),0)</f>
        <v>0</v>
      </c>
      <c r="Y16" s="4">
        <f>ROUND('Vendas de Veículos'!Y17*(1-'Frota Nacional 2031'!Y$5),0)</f>
        <v>0</v>
      </c>
      <c r="Z16" s="4">
        <f>ROUND('Vendas de Veículos'!Z17*(1-'Frota Nacional 2031'!Z$5),0)</f>
        <v>0</v>
      </c>
      <c r="AA16" s="4">
        <f>ROUND('Vendas de Veículos'!AA17*(1-'Frota Nacional 2031'!AA$5),0)</f>
        <v>0</v>
      </c>
      <c r="AB16" s="4">
        <f>ROUND('Vendas de Veículos'!AB17*(1-'Frota Nacional 2031'!AB$5),0)</f>
        <v>0</v>
      </c>
      <c r="AC16" s="4">
        <f>ROUND('Vendas de Veículos'!AC17*(1-'Frota Nacional 2031'!AC$5),0)</f>
        <v>0</v>
      </c>
      <c r="AD16" s="4">
        <f>ROUND('Vendas de Veículos'!AD17*(1-'Frota Nacional 2031'!AD$5),0)</f>
        <v>0</v>
      </c>
      <c r="AE16" s="4">
        <f>ROUND('Vendas de Veículos'!AE17*(1-'Frota Nacional 2031'!AE$5),0)</f>
        <v>0</v>
      </c>
      <c r="AF16" s="4">
        <f>ROUND('Vendas de Veículos'!AF17*(1-'Frota Nacional 2031'!AF$5),0)</f>
        <v>0</v>
      </c>
      <c r="AG16" s="4">
        <f>ROUND('Vendas de Veículos'!AG17*(1-'Frota Nacional 2031'!AG$5),0)</f>
        <v>0</v>
      </c>
      <c r="AH16" s="4">
        <f>ROUND('Vendas de Veículos'!AH17*(1-'Frota Nacional 2031'!AH$5),0)</f>
        <v>0</v>
      </c>
      <c r="AI16" s="4">
        <f>ROUND('Vendas de Veículos'!AI17*(1-'Frota Nacional 2031'!AI$5),0)</f>
        <v>0</v>
      </c>
      <c r="AJ16" s="4">
        <f>ROUND('Vendas de Veículos'!AJ17*(1-'Frota Nacional 2031'!AJ$5),0)</f>
        <v>0</v>
      </c>
      <c r="AK16" s="4">
        <f>ROUND('Vendas de Veículos'!AK17*(1-'Frota Nacional 2031'!AK$5),0)</f>
        <v>0</v>
      </c>
      <c r="AL16" s="4">
        <f>ROUND('Vendas de Veículos'!AL17*(1-'Frota Nacional 2031'!AL$5),0)</f>
        <v>0</v>
      </c>
      <c r="AM16" s="4">
        <f>ROUND('Vendas de Veículos'!AM17*(1-'Frota Nacional 2031'!AM$5),0)</f>
        <v>0</v>
      </c>
      <c r="AN16" s="4">
        <f>ROUND('Vendas de Veículos'!AN17*(1-'Frota Nacional 2031'!AN$5),0)</f>
        <v>0</v>
      </c>
      <c r="AO16" s="4">
        <f>ROUND('Vendas de Veículos'!AO17*(1-'Frota Nacional 2031'!AO$5),0)</f>
        <v>0</v>
      </c>
      <c r="AP16" s="4">
        <f>ROUND('Vendas de Veículos'!AP17*(1-'Frota Nacional 2031'!AP$5),0)</f>
        <v>0</v>
      </c>
      <c r="AQ16" s="4">
        <f>ROUND('Vendas de Veículos'!AQ17*(1-'Frota Nacional 2031'!AQ$5),0)</f>
        <v>0</v>
      </c>
      <c r="AR16" s="4">
        <f>ROUND('Vendas de Veículos'!AR17*(1-'Frota Nacional 2031'!AR$5),0)</f>
        <v>0</v>
      </c>
      <c r="AS16" s="4">
        <f>ROUND('Vendas de Veículos'!AS17*(1-'Frota Nacional 2031'!AS$5),0)</f>
        <v>0</v>
      </c>
      <c r="AT16" s="4">
        <f>ROUND('Vendas de Veículos'!AT17*(1-'Frota Nacional 2031'!AT$5),0)</f>
        <v>0</v>
      </c>
      <c r="AU16" s="4">
        <f>ROUND('Vendas de Veículos'!AU17*(1-'Frota Nacional 2031'!AU$5),0)</f>
        <v>0</v>
      </c>
      <c r="AV16" s="4">
        <f>ROUND('Vendas de Veículos'!AV17*(1-'Frota Nacional 2031'!AV$5),0)</f>
        <v>0</v>
      </c>
      <c r="AW16" s="4">
        <f>ROUND('Vendas de Veículos'!AW17*(1-'Frota Nacional 2031'!AW$5),0)</f>
        <v>0</v>
      </c>
      <c r="AX16" s="4">
        <f>ROUND('Vendas de Veículos'!AX17*(1-'Frota Nacional 2031'!AX$5),0)</f>
        <v>0</v>
      </c>
      <c r="AY16" s="4">
        <f>ROUND('Vendas de Veículos'!AY17*(1-'Frota Nacional 2031'!AY$5),0)</f>
        <v>0</v>
      </c>
      <c r="AZ16" s="4">
        <f>ROUND('Vendas de Veículos'!AZ17*(1-'Frota Nacional 2031'!AZ$5),0)</f>
        <v>0</v>
      </c>
      <c r="BA16" s="4">
        <f>ROUND('Vendas de Veículos'!BA17*(1-'Frota Nacional 2031'!BA$5),0)</f>
        <v>1</v>
      </c>
      <c r="BB16" s="4">
        <f>ROUND('Vendas de Veículos'!BB17*(1-'Frota Nacional 2031'!BB$5),0)</f>
        <v>0</v>
      </c>
      <c r="BC16" s="4">
        <f>ROUND('Vendas de Veículos'!BC17*(1-'Frota Nacional 2031'!BC$5),0)</f>
        <v>0</v>
      </c>
      <c r="BD16" s="4">
        <f>ROUND('Vendas de Veículos'!BD17*(1-'Frota Nacional 2031'!BD$5),0)</f>
        <v>0</v>
      </c>
      <c r="BE16" s="4">
        <f>ROUND('Vendas de Veículos'!BE17*(1-'Frota Nacional 2031'!BE$5),0)</f>
        <v>2</v>
      </c>
      <c r="BF16" s="4">
        <f>ROUND('Vendas de Veículos'!BF17*(1-'Frota Nacional 2031'!BF$5),0)</f>
        <v>0</v>
      </c>
      <c r="BG16" s="4">
        <f>ROUND('Vendas de Veículos'!BG17*(1-'Frota Nacional 2031'!BG$5),0)</f>
        <v>0</v>
      </c>
      <c r="BH16" s="4">
        <f>ROUND('Vendas de Veículos'!BH17*(1-'Frota Nacional 2031'!BH$5),0)</f>
        <v>4</v>
      </c>
      <c r="BI16" s="4">
        <f>ROUND('Vendas de Veículos'!BI17*(1-'Frota Nacional 2031'!BI$5),0)</f>
        <v>7</v>
      </c>
      <c r="BJ16" s="4">
        <f>ROUND('Vendas de Veículos'!BJ17*(1-'Frota Nacional 2031'!BJ$5),0)</f>
        <v>2</v>
      </c>
      <c r="BK16" s="4">
        <f>ROUND('Vendas de Veículos'!BK17*(1-'Frota Nacional 2031'!BK$5),0)</f>
        <v>4</v>
      </c>
      <c r="BL16" s="4">
        <f>ROUND('Vendas de Veículos'!BL17*(1-'Frota Nacional 2031'!BL$5),0)</f>
        <v>13</v>
      </c>
      <c r="BM16" s="4">
        <f>ROUND('Vendas de Veículos'!BM17*(1-'Frota Nacional 2031'!BM$5),0)</f>
        <v>4</v>
      </c>
      <c r="BN16" s="4">
        <f>ROUND('Vendas de Veículos'!BN17*(1-'Frota Nacional 2031'!BN$5),0)</f>
        <v>11</v>
      </c>
      <c r="BO16" s="4">
        <f>ROUND('Vendas de Veículos'!BO17*(1-'Frota Nacional 2031'!BO$5),0)</f>
        <v>48</v>
      </c>
      <c r="BP16" s="4">
        <f>ROUND('Vendas de Veículos'!BP17*(1-'Frota Nacional 2031'!BP$5),0)</f>
        <v>130</v>
      </c>
      <c r="BQ16" s="4">
        <f>ROUND('Vendas de Veículos'!BQ17*(1-'Frota Nacional 2031'!BQ$5),0)</f>
        <v>463</v>
      </c>
      <c r="BR16" s="4">
        <f>ROUND('Vendas de Veículos'!BR17*(1-'Frota Nacional 2031'!BR$5),0)</f>
        <v>568</v>
      </c>
      <c r="BS16" s="4">
        <f>ROUND('Vendas de Veículos'!BS17*(1-'Frota Nacional 2031'!BS$5),0)</f>
        <v>862</v>
      </c>
      <c r="BT16" s="4">
        <f>ROUND('Vendas de Veículos'!BT17*(1-'Frota Nacional 2031'!BT$5),0)</f>
        <v>1194</v>
      </c>
      <c r="BU16" s="4">
        <f>ROUND('Vendas de Veículos'!BU17*(1-'Frota Nacional 2031'!BU$5),0)</f>
        <v>1570</v>
      </c>
      <c r="BV16" s="4">
        <f>ROUND('Vendas de Veículos'!BV17*(1-'Frota Nacional 2031'!BV$5),0)</f>
        <v>2138</v>
      </c>
      <c r="BW16" s="4">
        <f>ROUND('Vendas de Veículos'!BW17*(1-'Frota Nacional 2031'!BW$5),0)</f>
        <v>2770</v>
      </c>
      <c r="BX16" s="4">
        <f>ROUND('Vendas de Veículos'!BX17*(1-'Frota Nacional 2031'!BX$5),0)</f>
        <v>3474</v>
      </c>
      <c r="BY16" s="4">
        <f>ROUND('Vendas de Veículos'!BY17*(1-'Frota Nacional 2031'!BY$5),0)</f>
        <v>4445</v>
      </c>
      <c r="BZ16" s="4">
        <f>ROUND('Vendas de Veículos'!BZ17*(1-'Frota Nacional 2031'!BZ$5),0)</f>
        <v>5539</v>
      </c>
    </row>
    <row r="17" spans="2:78" x14ac:dyDescent="0.35">
      <c r="B17" s="13" t="s">
        <v>18</v>
      </c>
      <c r="C17" s="13" t="s">
        <v>15</v>
      </c>
      <c r="D17" s="4">
        <f>ROUND('Vendas de Veículos'!D18*(1-'Frota Nacional 2031'!D$5),0)</f>
        <v>0</v>
      </c>
      <c r="E17" s="4">
        <f>ROUND('Vendas de Veículos'!E18*(1-'Frota Nacional 2031'!E$5),0)</f>
        <v>0</v>
      </c>
      <c r="F17" s="4">
        <f>ROUND('Vendas de Veículos'!F18*(1-'Frota Nacional 2031'!F$5),0)</f>
        <v>0</v>
      </c>
      <c r="G17" s="4">
        <f>ROUND('Vendas de Veículos'!G18*(1-'Frota Nacional 2031'!G$5),0)</f>
        <v>0</v>
      </c>
      <c r="H17" s="4">
        <f>ROUND('Vendas de Veículos'!H18*(1-'Frota Nacional 2031'!H$5),0)</f>
        <v>0</v>
      </c>
      <c r="I17" s="4">
        <f>ROUND('Vendas de Veículos'!I18*(1-'Frota Nacional 2031'!I$5),0)</f>
        <v>0</v>
      </c>
      <c r="J17" s="4">
        <f>ROUND('Vendas de Veículos'!J18*(1-'Frota Nacional 2031'!J$5),0)</f>
        <v>0</v>
      </c>
      <c r="K17" s="4">
        <f>ROUND('Vendas de Veículos'!K18*(1-'Frota Nacional 2031'!K$5),0)</f>
        <v>0</v>
      </c>
      <c r="L17" s="4">
        <f>ROUND('Vendas de Veículos'!L18*(1-'Frota Nacional 2031'!L$5),0)</f>
        <v>0</v>
      </c>
      <c r="M17" s="4">
        <f>ROUND('Vendas de Veículos'!M18*(1-'Frota Nacional 2031'!M$5),0)</f>
        <v>0</v>
      </c>
      <c r="N17" s="4">
        <f>ROUND('Vendas de Veículos'!N18*(1-'Frota Nacional 2031'!N$5),0)</f>
        <v>0</v>
      </c>
      <c r="O17" s="4">
        <f>ROUND('Vendas de Veículos'!O18*(1-'Frota Nacional 2031'!O$5),0)</f>
        <v>0</v>
      </c>
      <c r="P17" s="4">
        <f>ROUND('Vendas de Veículos'!P18*(1-'Frota Nacional 2031'!P$5),0)</f>
        <v>0</v>
      </c>
      <c r="Q17" s="4">
        <f>ROUND('Vendas de Veículos'!Q18*(1-'Frota Nacional 2031'!Q$5),0)</f>
        <v>0</v>
      </c>
      <c r="R17" s="4">
        <f>ROUND('Vendas de Veículos'!R18*(1-'Frota Nacional 2031'!R$5),0)</f>
        <v>0</v>
      </c>
      <c r="S17" s="4">
        <f>ROUND('Vendas de Veículos'!S18*(1-'Frota Nacional 2031'!S$5),0)</f>
        <v>0</v>
      </c>
      <c r="T17" s="4">
        <f>ROUND('Vendas de Veículos'!T18*(1-'Frota Nacional 2031'!T$5),0)</f>
        <v>0</v>
      </c>
      <c r="U17" s="4">
        <f>ROUND('Vendas de Veículos'!U18*(1-'Frota Nacional 2031'!U$5),0)</f>
        <v>0</v>
      </c>
      <c r="V17" s="4">
        <f>ROUND('Vendas de Veículos'!V18*(1-'Frota Nacional 2031'!V$5),0)</f>
        <v>0</v>
      </c>
      <c r="W17" s="4">
        <f>ROUND('Vendas de Veículos'!W18*(1-'Frota Nacional 2031'!W$5),0)</f>
        <v>0</v>
      </c>
      <c r="X17" s="4">
        <f>ROUND('Vendas de Veículos'!X18*(1-'Frota Nacional 2031'!X$5),0)</f>
        <v>0</v>
      </c>
      <c r="Y17" s="4">
        <f>ROUND('Vendas de Veículos'!Y18*(1-'Frota Nacional 2031'!Y$5),0)</f>
        <v>0</v>
      </c>
      <c r="Z17" s="4">
        <f>ROUND('Vendas de Veículos'!Z18*(1-'Frota Nacional 2031'!Z$5),0)</f>
        <v>0</v>
      </c>
      <c r="AA17" s="4">
        <f>ROUND('Vendas de Veículos'!AA18*(1-'Frota Nacional 2031'!AA$5),0)</f>
        <v>0</v>
      </c>
      <c r="AB17" s="4">
        <f>ROUND('Vendas de Veículos'!AB18*(1-'Frota Nacional 2031'!AB$5),0)</f>
        <v>0</v>
      </c>
      <c r="AC17" s="4">
        <f>ROUND('Vendas de Veículos'!AC18*(1-'Frota Nacional 2031'!AC$5),0)</f>
        <v>0</v>
      </c>
      <c r="AD17" s="4">
        <f>ROUND('Vendas de Veículos'!AD18*(1-'Frota Nacional 2031'!AD$5),0)</f>
        <v>0</v>
      </c>
      <c r="AE17" s="4">
        <f>ROUND('Vendas de Veículos'!AE18*(1-'Frota Nacional 2031'!AE$5),0)</f>
        <v>0</v>
      </c>
      <c r="AF17" s="4">
        <f>ROUND('Vendas de Veículos'!AF18*(1-'Frota Nacional 2031'!AF$5),0)</f>
        <v>0</v>
      </c>
      <c r="AG17" s="4">
        <f>ROUND('Vendas de Veículos'!AG18*(1-'Frota Nacional 2031'!AG$5),0)</f>
        <v>0</v>
      </c>
      <c r="AH17" s="4">
        <f>ROUND('Vendas de Veículos'!AH18*(1-'Frota Nacional 2031'!AH$5),0)</f>
        <v>0</v>
      </c>
      <c r="AI17" s="4">
        <f>ROUND('Vendas de Veículos'!AI18*(1-'Frota Nacional 2031'!AI$5),0)</f>
        <v>0</v>
      </c>
      <c r="AJ17" s="4">
        <f>ROUND('Vendas de Veículos'!AJ18*(1-'Frota Nacional 2031'!AJ$5),0)</f>
        <v>0</v>
      </c>
      <c r="AK17" s="4">
        <f>ROUND('Vendas de Veículos'!AK18*(1-'Frota Nacional 2031'!AK$5),0)</f>
        <v>0</v>
      </c>
      <c r="AL17" s="4">
        <f>ROUND('Vendas de Veículos'!AL18*(1-'Frota Nacional 2031'!AL$5),0)</f>
        <v>0</v>
      </c>
      <c r="AM17" s="4">
        <f>ROUND('Vendas de Veículos'!AM18*(1-'Frota Nacional 2031'!AM$5),0)</f>
        <v>0</v>
      </c>
      <c r="AN17" s="4">
        <f>ROUND('Vendas de Veículos'!AN18*(1-'Frota Nacional 2031'!AN$5),0)</f>
        <v>0</v>
      </c>
      <c r="AO17" s="4">
        <f>ROUND('Vendas de Veículos'!AO18*(1-'Frota Nacional 2031'!AO$5),0)</f>
        <v>0</v>
      </c>
      <c r="AP17" s="4">
        <f>ROUND('Vendas de Veículos'!AP18*(1-'Frota Nacional 2031'!AP$5),0)</f>
        <v>0</v>
      </c>
      <c r="AQ17" s="4">
        <f>ROUND('Vendas de Veículos'!AQ18*(1-'Frota Nacional 2031'!AQ$5),0)</f>
        <v>0</v>
      </c>
      <c r="AR17" s="4">
        <f>ROUND('Vendas de Veículos'!AR18*(1-'Frota Nacional 2031'!AR$5),0)</f>
        <v>0</v>
      </c>
      <c r="AS17" s="4">
        <f>ROUND('Vendas de Veículos'!AS18*(1-'Frota Nacional 2031'!AS$5),0)</f>
        <v>0</v>
      </c>
      <c r="AT17" s="4">
        <f>ROUND('Vendas de Veículos'!AT18*(1-'Frota Nacional 2031'!AT$5),0)</f>
        <v>0</v>
      </c>
      <c r="AU17" s="4">
        <f>ROUND('Vendas de Veículos'!AU18*(1-'Frota Nacional 2031'!AU$5),0)</f>
        <v>0</v>
      </c>
      <c r="AV17" s="4">
        <f>ROUND('Vendas de Veículos'!AV18*(1-'Frota Nacional 2031'!AV$5),0)</f>
        <v>0</v>
      </c>
      <c r="AW17" s="4">
        <f>ROUND('Vendas de Veículos'!AW18*(1-'Frota Nacional 2031'!AW$5),0)</f>
        <v>0</v>
      </c>
      <c r="AX17" s="4">
        <f>ROUND('Vendas de Veículos'!AX18*(1-'Frota Nacional 2031'!AX$5),0)</f>
        <v>0</v>
      </c>
      <c r="AY17" s="4">
        <f>ROUND('Vendas de Veículos'!AY18*(1-'Frota Nacional 2031'!AY$5),0)</f>
        <v>0</v>
      </c>
      <c r="AZ17" s="4">
        <f>ROUND('Vendas de Veículos'!AZ18*(1-'Frota Nacional 2031'!AZ$5),0)</f>
        <v>0</v>
      </c>
      <c r="BA17" s="4">
        <f>ROUND('Vendas de Veículos'!BA18*(1-'Frota Nacional 2031'!BA$5),0)</f>
        <v>0</v>
      </c>
      <c r="BB17" s="4">
        <f>ROUND('Vendas de Veículos'!BB18*(1-'Frota Nacional 2031'!BB$5),0)</f>
        <v>0</v>
      </c>
      <c r="BC17" s="4">
        <f>ROUND('Vendas de Veículos'!BC18*(1-'Frota Nacional 2031'!BC$5),0)</f>
        <v>0</v>
      </c>
      <c r="BD17" s="4">
        <f>ROUND('Vendas de Veículos'!BD18*(1-'Frota Nacional 2031'!BD$5),0)</f>
        <v>0</v>
      </c>
      <c r="BE17" s="4">
        <f>ROUND('Vendas de Veículos'!BE18*(1-'Frota Nacional 2031'!BE$5),0)</f>
        <v>0</v>
      </c>
      <c r="BF17" s="4">
        <f>ROUND('Vendas de Veículos'!BF18*(1-'Frota Nacional 2031'!BF$5),0)</f>
        <v>0</v>
      </c>
      <c r="BG17" s="4">
        <f>ROUND('Vendas de Veículos'!BG18*(1-'Frota Nacional 2031'!BG$5),0)</f>
        <v>0</v>
      </c>
      <c r="BH17" s="4">
        <f>ROUND('Vendas de Veículos'!BH18*(1-'Frota Nacional 2031'!BH$5),0)</f>
        <v>1</v>
      </c>
      <c r="BI17" s="4">
        <f>ROUND('Vendas de Veículos'!BI18*(1-'Frota Nacional 2031'!BI$5),0)</f>
        <v>1</v>
      </c>
      <c r="BJ17" s="4">
        <f>ROUND('Vendas de Veículos'!BJ18*(1-'Frota Nacional 2031'!BJ$5),0)</f>
        <v>0</v>
      </c>
      <c r="BK17" s="4">
        <f>ROUND('Vendas de Veículos'!BK18*(1-'Frota Nacional 2031'!BK$5),0)</f>
        <v>1</v>
      </c>
      <c r="BL17" s="4">
        <f>ROUND('Vendas de Veículos'!BL18*(1-'Frota Nacional 2031'!BL$5),0)</f>
        <v>1</v>
      </c>
      <c r="BM17" s="4">
        <f>ROUND('Vendas de Veículos'!BM18*(1-'Frota Nacional 2031'!BM$5),0)</f>
        <v>0</v>
      </c>
      <c r="BN17" s="4">
        <f>ROUND('Vendas de Veículos'!BN18*(1-'Frota Nacional 2031'!BN$5),0)</f>
        <v>1</v>
      </c>
      <c r="BO17" s="4">
        <f>ROUND('Vendas de Veículos'!BO18*(1-'Frota Nacional 2031'!BO$5),0)</f>
        <v>4</v>
      </c>
      <c r="BP17" s="4">
        <f>ROUND('Vendas de Veículos'!BP18*(1-'Frota Nacional 2031'!BP$5),0)</f>
        <v>12</v>
      </c>
      <c r="BQ17" s="4">
        <f>ROUND('Vendas de Veículos'!BQ18*(1-'Frota Nacional 2031'!BQ$5),0)</f>
        <v>42</v>
      </c>
      <c r="BR17" s="4">
        <f>ROUND('Vendas de Veículos'!BR18*(1-'Frota Nacional 2031'!BR$5),0)</f>
        <v>52</v>
      </c>
      <c r="BS17" s="4">
        <f>ROUND('Vendas de Veículos'!BS18*(1-'Frota Nacional 2031'!BS$5),0)</f>
        <v>77</v>
      </c>
      <c r="BT17" s="4">
        <f>ROUND('Vendas de Veículos'!BT18*(1-'Frota Nacional 2031'!BT$5),0)</f>
        <v>108</v>
      </c>
      <c r="BU17" s="4">
        <f>ROUND('Vendas de Veículos'!BU18*(1-'Frota Nacional 2031'!BU$5),0)</f>
        <v>142</v>
      </c>
      <c r="BV17" s="4">
        <f>ROUND('Vendas de Veículos'!BV18*(1-'Frota Nacional 2031'!BV$5),0)</f>
        <v>193</v>
      </c>
      <c r="BW17" s="4">
        <f>ROUND('Vendas de Veículos'!BW18*(1-'Frota Nacional 2031'!BW$5),0)</f>
        <v>250</v>
      </c>
      <c r="BX17" s="4">
        <f>ROUND('Vendas de Veículos'!BX18*(1-'Frota Nacional 2031'!BX$5),0)</f>
        <v>314</v>
      </c>
      <c r="BY17" s="4">
        <f>ROUND('Vendas de Veículos'!BY18*(1-'Frota Nacional 2031'!BY$5),0)</f>
        <v>401</v>
      </c>
      <c r="BZ17" s="4">
        <f>ROUND('Vendas de Veículos'!BZ18*(1-'Frota Nacional 2031'!BZ$5),0)</f>
        <v>501</v>
      </c>
    </row>
    <row r="18" spans="2:78" x14ac:dyDescent="0.35">
      <c r="B18" s="13" t="s">
        <v>18</v>
      </c>
      <c r="C18" s="13" t="s">
        <v>16</v>
      </c>
      <c r="D18" s="4">
        <f>ROUND('Vendas de Veículos'!D19*(1-'Frota Nacional 2031'!D$5),0)</f>
        <v>0</v>
      </c>
      <c r="E18" s="4">
        <f>ROUND('Vendas de Veículos'!E19*(1-'Frota Nacional 2031'!E$5),0)</f>
        <v>0</v>
      </c>
      <c r="F18" s="4">
        <f>ROUND('Vendas de Veículos'!F19*(1-'Frota Nacional 2031'!F$5),0)</f>
        <v>0</v>
      </c>
      <c r="G18" s="4">
        <f>ROUND('Vendas de Veículos'!G19*(1-'Frota Nacional 2031'!G$5),0)</f>
        <v>0</v>
      </c>
      <c r="H18" s="4">
        <f>ROUND('Vendas de Veículos'!H19*(1-'Frota Nacional 2031'!H$5),0)</f>
        <v>0</v>
      </c>
      <c r="I18" s="4">
        <f>ROUND('Vendas de Veículos'!I19*(1-'Frota Nacional 2031'!I$5),0)</f>
        <v>0</v>
      </c>
      <c r="J18" s="4">
        <f>ROUND('Vendas de Veículos'!J19*(1-'Frota Nacional 2031'!J$5),0)</f>
        <v>0</v>
      </c>
      <c r="K18" s="4">
        <f>ROUND('Vendas de Veículos'!K19*(1-'Frota Nacional 2031'!K$5),0)</f>
        <v>0</v>
      </c>
      <c r="L18" s="4">
        <f>ROUND('Vendas de Veículos'!L19*(1-'Frota Nacional 2031'!L$5),0)</f>
        <v>0</v>
      </c>
      <c r="M18" s="4">
        <f>ROUND('Vendas de Veículos'!M19*(1-'Frota Nacional 2031'!M$5),0)</f>
        <v>0</v>
      </c>
      <c r="N18" s="4">
        <f>ROUND('Vendas de Veículos'!N19*(1-'Frota Nacional 2031'!N$5),0)</f>
        <v>0</v>
      </c>
      <c r="O18" s="4">
        <f>ROUND('Vendas de Veículos'!O19*(1-'Frota Nacional 2031'!O$5),0)</f>
        <v>0</v>
      </c>
      <c r="P18" s="4">
        <f>ROUND('Vendas de Veículos'!P19*(1-'Frota Nacional 2031'!P$5),0)</f>
        <v>0</v>
      </c>
      <c r="Q18" s="4">
        <f>ROUND('Vendas de Veículos'!Q19*(1-'Frota Nacional 2031'!Q$5),0)</f>
        <v>0</v>
      </c>
      <c r="R18" s="4">
        <f>ROUND('Vendas de Veículos'!R19*(1-'Frota Nacional 2031'!R$5),0)</f>
        <v>0</v>
      </c>
      <c r="S18" s="4">
        <f>ROUND('Vendas de Veículos'!S19*(1-'Frota Nacional 2031'!S$5),0)</f>
        <v>0</v>
      </c>
      <c r="T18" s="4">
        <f>ROUND('Vendas de Veículos'!T19*(1-'Frota Nacional 2031'!T$5),0)</f>
        <v>0</v>
      </c>
      <c r="U18" s="4">
        <f>ROUND('Vendas de Veículos'!U19*(1-'Frota Nacional 2031'!U$5),0)</f>
        <v>0</v>
      </c>
      <c r="V18" s="4">
        <f>ROUND('Vendas de Veículos'!V19*(1-'Frota Nacional 2031'!V$5),0)</f>
        <v>0</v>
      </c>
      <c r="W18" s="4">
        <f>ROUND('Vendas de Veículos'!W19*(1-'Frota Nacional 2031'!W$5),0)</f>
        <v>0</v>
      </c>
      <c r="X18" s="4">
        <f>ROUND('Vendas de Veículos'!X19*(1-'Frota Nacional 2031'!X$5),0)</f>
        <v>0</v>
      </c>
      <c r="Y18" s="4">
        <f>ROUND('Vendas de Veículos'!Y19*(1-'Frota Nacional 2031'!Y$5),0)</f>
        <v>0</v>
      </c>
      <c r="Z18" s="4">
        <f>ROUND('Vendas de Veículos'!Z19*(1-'Frota Nacional 2031'!Z$5),0)</f>
        <v>0</v>
      </c>
      <c r="AA18" s="4">
        <f>ROUND('Vendas de Veículos'!AA19*(1-'Frota Nacional 2031'!AA$5),0)</f>
        <v>0</v>
      </c>
      <c r="AB18" s="4">
        <f>ROUND('Vendas de Veículos'!AB19*(1-'Frota Nacional 2031'!AB$5),0)</f>
        <v>0</v>
      </c>
      <c r="AC18" s="4">
        <f>ROUND('Vendas de Veículos'!AC19*(1-'Frota Nacional 2031'!AC$5),0)</f>
        <v>0</v>
      </c>
      <c r="AD18" s="4">
        <f>ROUND('Vendas de Veículos'!AD19*(1-'Frota Nacional 2031'!AD$5),0)</f>
        <v>0</v>
      </c>
      <c r="AE18" s="4">
        <f>ROUND('Vendas de Veículos'!AE19*(1-'Frota Nacional 2031'!AE$5),0)</f>
        <v>0</v>
      </c>
      <c r="AF18" s="4">
        <f>ROUND('Vendas de Veículos'!AF19*(1-'Frota Nacional 2031'!AF$5),0)</f>
        <v>0</v>
      </c>
      <c r="AG18" s="4">
        <f>ROUND('Vendas de Veículos'!AG19*(1-'Frota Nacional 2031'!AG$5),0)</f>
        <v>0</v>
      </c>
      <c r="AH18" s="4">
        <f>ROUND('Vendas de Veículos'!AH19*(1-'Frota Nacional 2031'!AH$5),0)</f>
        <v>0</v>
      </c>
      <c r="AI18" s="4">
        <f>ROUND('Vendas de Veículos'!AI19*(1-'Frota Nacional 2031'!AI$5),0)</f>
        <v>0</v>
      </c>
      <c r="AJ18" s="4">
        <f>ROUND('Vendas de Veículos'!AJ19*(1-'Frota Nacional 2031'!AJ$5),0)</f>
        <v>0</v>
      </c>
      <c r="AK18" s="4">
        <f>ROUND('Vendas de Veículos'!AK19*(1-'Frota Nacional 2031'!AK$5),0)</f>
        <v>0</v>
      </c>
      <c r="AL18" s="4">
        <f>ROUND('Vendas de Veículos'!AL19*(1-'Frota Nacional 2031'!AL$5),0)</f>
        <v>0</v>
      </c>
      <c r="AM18" s="4">
        <f>ROUND('Vendas de Veículos'!AM19*(1-'Frota Nacional 2031'!AM$5),0)</f>
        <v>0</v>
      </c>
      <c r="AN18" s="4">
        <f>ROUND('Vendas de Veículos'!AN19*(1-'Frota Nacional 2031'!AN$5),0)</f>
        <v>0</v>
      </c>
      <c r="AO18" s="4">
        <f>ROUND('Vendas de Veículos'!AO19*(1-'Frota Nacional 2031'!AO$5),0)</f>
        <v>0</v>
      </c>
      <c r="AP18" s="4">
        <f>ROUND('Vendas de Veículos'!AP19*(1-'Frota Nacional 2031'!AP$5),0)</f>
        <v>0</v>
      </c>
      <c r="AQ18" s="4">
        <f>ROUND('Vendas de Veículos'!AQ19*(1-'Frota Nacional 2031'!AQ$5),0)</f>
        <v>0</v>
      </c>
      <c r="AR18" s="4">
        <f>ROUND('Vendas de Veículos'!AR19*(1-'Frota Nacional 2031'!AR$5),0)</f>
        <v>0</v>
      </c>
      <c r="AS18" s="4">
        <f>ROUND('Vendas de Veículos'!AS19*(1-'Frota Nacional 2031'!AS$5),0)</f>
        <v>0</v>
      </c>
      <c r="AT18" s="4">
        <f>ROUND('Vendas de Veículos'!AT19*(1-'Frota Nacional 2031'!AT$5),0)</f>
        <v>0</v>
      </c>
      <c r="AU18" s="4">
        <f>ROUND('Vendas de Veículos'!AU19*(1-'Frota Nacional 2031'!AU$5),0)</f>
        <v>0</v>
      </c>
      <c r="AV18" s="4">
        <f>ROUND('Vendas de Veículos'!AV19*(1-'Frota Nacional 2031'!AV$5),0)</f>
        <v>0</v>
      </c>
      <c r="AW18" s="4">
        <f>ROUND('Vendas de Veículos'!AW19*(1-'Frota Nacional 2031'!AW$5),0)</f>
        <v>0</v>
      </c>
      <c r="AX18" s="4">
        <f>ROUND('Vendas de Veículos'!AX19*(1-'Frota Nacional 2031'!AX$5),0)</f>
        <v>0</v>
      </c>
      <c r="AY18" s="4">
        <f>ROUND('Vendas de Veículos'!AY19*(1-'Frota Nacional 2031'!AY$5),0)</f>
        <v>0</v>
      </c>
      <c r="AZ18" s="4">
        <f>ROUND('Vendas de Veículos'!AZ19*(1-'Frota Nacional 2031'!AZ$5),0)</f>
        <v>0</v>
      </c>
      <c r="BA18" s="4">
        <f>ROUND('Vendas de Veículos'!BA19*(1-'Frota Nacional 2031'!BA$5),0)</f>
        <v>1</v>
      </c>
      <c r="BB18" s="4">
        <f>ROUND('Vendas de Veículos'!BB19*(1-'Frota Nacional 2031'!BB$5),0)</f>
        <v>0</v>
      </c>
      <c r="BC18" s="4">
        <f>ROUND('Vendas de Veículos'!BC19*(1-'Frota Nacional 2031'!BC$5),0)</f>
        <v>0</v>
      </c>
      <c r="BD18" s="4">
        <f>ROUND('Vendas de Veículos'!BD19*(1-'Frota Nacional 2031'!BD$5),0)</f>
        <v>0</v>
      </c>
      <c r="BE18" s="4">
        <f>ROUND('Vendas de Veículos'!BE19*(1-'Frota Nacional 2031'!BE$5),0)</f>
        <v>2</v>
      </c>
      <c r="BF18" s="4">
        <f>ROUND('Vendas de Veículos'!BF19*(1-'Frota Nacional 2031'!BF$5),0)</f>
        <v>0</v>
      </c>
      <c r="BG18" s="4">
        <f>ROUND('Vendas de Veículos'!BG19*(1-'Frota Nacional 2031'!BG$5),0)</f>
        <v>0</v>
      </c>
      <c r="BH18" s="4">
        <f>ROUND('Vendas de Veículos'!BH19*(1-'Frota Nacional 2031'!BH$5),0)</f>
        <v>3</v>
      </c>
      <c r="BI18" s="4">
        <f>ROUND('Vendas de Veículos'!BI19*(1-'Frota Nacional 2031'!BI$5),0)</f>
        <v>5</v>
      </c>
      <c r="BJ18" s="4">
        <f>ROUND('Vendas de Veículos'!BJ19*(1-'Frota Nacional 2031'!BJ$5),0)</f>
        <v>1</v>
      </c>
      <c r="BK18" s="4">
        <f>ROUND('Vendas de Veículos'!BK19*(1-'Frota Nacional 2031'!BK$5),0)</f>
        <v>3</v>
      </c>
      <c r="BL18" s="4">
        <f>ROUND('Vendas de Veículos'!BL19*(1-'Frota Nacional 2031'!BL$5),0)</f>
        <v>8</v>
      </c>
      <c r="BM18" s="4">
        <f>ROUND('Vendas de Veículos'!BM19*(1-'Frota Nacional 2031'!BM$5),0)</f>
        <v>2</v>
      </c>
      <c r="BN18" s="4">
        <f>ROUND('Vendas de Veículos'!BN19*(1-'Frota Nacional 2031'!BN$5),0)</f>
        <v>8</v>
      </c>
      <c r="BO18" s="4">
        <f>ROUND('Vendas de Veículos'!BO19*(1-'Frota Nacional 2031'!BO$5),0)</f>
        <v>33</v>
      </c>
      <c r="BP18" s="4">
        <f>ROUND('Vendas de Veículos'!BP19*(1-'Frota Nacional 2031'!BP$5),0)</f>
        <v>90</v>
      </c>
      <c r="BQ18" s="4">
        <f>ROUND('Vendas de Veículos'!BQ19*(1-'Frota Nacional 2031'!BQ$5),0)</f>
        <v>319</v>
      </c>
      <c r="BR18" s="4">
        <f>ROUND('Vendas de Veículos'!BR19*(1-'Frota Nacional 2031'!BR$5),0)</f>
        <v>391</v>
      </c>
      <c r="BS18" s="4">
        <f>ROUND('Vendas de Veículos'!BS19*(1-'Frota Nacional 2031'!BS$5),0)</f>
        <v>593</v>
      </c>
      <c r="BT18" s="4">
        <f>ROUND('Vendas de Veículos'!BT19*(1-'Frota Nacional 2031'!BT$5),0)</f>
        <v>822</v>
      </c>
      <c r="BU18" s="4">
        <f>ROUND('Vendas de Veículos'!BU19*(1-'Frota Nacional 2031'!BU$5),0)</f>
        <v>1080</v>
      </c>
      <c r="BV18" s="4">
        <f>ROUND('Vendas de Veículos'!BV19*(1-'Frota Nacional 2031'!BV$5),0)</f>
        <v>1471</v>
      </c>
      <c r="BW18" s="4">
        <f>ROUND('Vendas de Veículos'!BW19*(1-'Frota Nacional 2031'!BW$5),0)</f>
        <v>1906</v>
      </c>
      <c r="BX18" s="4">
        <f>ROUND('Vendas de Veículos'!BX19*(1-'Frota Nacional 2031'!BX$5),0)</f>
        <v>2391</v>
      </c>
      <c r="BY18" s="4">
        <f>ROUND('Vendas de Veículos'!BY19*(1-'Frota Nacional 2031'!BY$5),0)</f>
        <v>3059</v>
      </c>
      <c r="BZ18" s="4">
        <f>ROUND('Vendas de Veículos'!BZ19*(1-'Frota Nacional 2031'!BZ$5),0)</f>
        <v>3813</v>
      </c>
    </row>
    <row r="19" spans="2:78" x14ac:dyDescent="0.35">
      <c r="B19" s="13" t="s">
        <v>18</v>
      </c>
      <c r="C19" s="13" t="s">
        <v>17</v>
      </c>
      <c r="D19" s="4">
        <f>ROUND('Vendas de Veículos'!D20*(1-'Frota Nacional 2031'!D$5),0)</f>
        <v>0</v>
      </c>
      <c r="E19" s="4">
        <f>ROUND('Vendas de Veículos'!E20*(1-'Frota Nacional 2031'!E$5),0)</f>
        <v>0</v>
      </c>
      <c r="F19" s="4">
        <f>ROUND('Vendas de Veículos'!F20*(1-'Frota Nacional 2031'!F$5),0)</f>
        <v>0</v>
      </c>
      <c r="G19" s="4">
        <f>ROUND('Vendas de Veículos'!G20*(1-'Frota Nacional 2031'!G$5),0)</f>
        <v>0</v>
      </c>
      <c r="H19" s="4">
        <f>ROUND('Vendas de Veículos'!H20*(1-'Frota Nacional 2031'!H$5),0)</f>
        <v>0</v>
      </c>
      <c r="I19" s="4">
        <f>ROUND('Vendas de Veículos'!I20*(1-'Frota Nacional 2031'!I$5),0)</f>
        <v>0</v>
      </c>
      <c r="J19" s="4">
        <f>ROUND('Vendas de Veículos'!J20*(1-'Frota Nacional 2031'!J$5),0)</f>
        <v>0</v>
      </c>
      <c r="K19" s="4">
        <f>ROUND('Vendas de Veículos'!K20*(1-'Frota Nacional 2031'!K$5),0)</f>
        <v>0</v>
      </c>
      <c r="L19" s="4">
        <f>ROUND('Vendas de Veículos'!L20*(1-'Frota Nacional 2031'!L$5),0)</f>
        <v>0</v>
      </c>
      <c r="M19" s="4">
        <f>ROUND('Vendas de Veículos'!M20*(1-'Frota Nacional 2031'!M$5),0)</f>
        <v>0</v>
      </c>
      <c r="N19" s="4">
        <f>ROUND('Vendas de Veículos'!N20*(1-'Frota Nacional 2031'!N$5),0)</f>
        <v>0</v>
      </c>
      <c r="O19" s="4">
        <f>ROUND('Vendas de Veículos'!O20*(1-'Frota Nacional 2031'!O$5),0)</f>
        <v>0</v>
      </c>
      <c r="P19" s="4">
        <f>ROUND('Vendas de Veículos'!P20*(1-'Frota Nacional 2031'!P$5),0)</f>
        <v>0</v>
      </c>
      <c r="Q19" s="4">
        <f>ROUND('Vendas de Veículos'!Q20*(1-'Frota Nacional 2031'!Q$5),0)</f>
        <v>0</v>
      </c>
      <c r="R19" s="4">
        <f>ROUND('Vendas de Veículos'!R20*(1-'Frota Nacional 2031'!R$5),0)</f>
        <v>0</v>
      </c>
      <c r="S19" s="4">
        <f>ROUND('Vendas de Veículos'!S20*(1-'Frota Nacional 2031'!S$5),0)</f>
        <v>0</v>
      </c>
      <c r="T19" s="4">
        <f>ROUND('Vendas de Veículos'!T20*(1-'Frota Nacional 2031'!T$5),0)</f>
        <v>0</v>
      </c>
      <c r="U19" s="4">
        <f>ROUND('Vendas de Veículos'!U20*(1-'Frota Nacional 2031'!U$5),0)</f>
        <v>0</v>
      </c>
      <c r="V19" s="4">
        <f>ROUND('Vendas de Veículos'!V20*(1-'Frota Nacional 2031'!V$5),0)</f>
        <v>0</v>
      </c>
      <c r="W19" s="4">
        <f>ROUND('Vendas de Veículos'!W20*(1-'Frota Nacional 2031'!W$5),0)</f>
        <v>0</v>
      </c>
      <c r="X19" s="4">
        <f>ROUND('Vendas de Veículos'!X20*(1-'Frota Nacional 2031'!X$5),0)</f>
        <v>0</v>
      </c>
      <c r="Y19" s="4">
        <f>ROUND('Vendas de Veículos'!Y20*(1-'Frota Nacional 2031'!Y$5),0)</f>
        <v>0</v>
      </c>
      <c r="Z19" s="4">
        <f>ROUND('Vendas de Veículos'!Z20*(1-'Frota Nacional 2031'!Z$5),0)</f>
        <v>0</v>
      </c>
      <c r="AA19" s="4">
        <f>ROUND('Vendas de Veículos'!AA20*(1-'Frota Nacional 2031'!AA$5),0)</f>
        <v>0</v>
      </c>
      <c r="AB19" s="4">
        <f>ROUND('Vendas de Veículos'!AB20*(1-'Frota Nacional 2031'!AB$5),0)</f>
        <v>0</v>
      </c>
      <c r="AC19" s="4">
        <f>ROUND('Vendas de Veículos'!AC20*(1-'Frota Nacional 2031'!AC$5),0)</f>
        <v>0</v>
      </c>
      <c r="AD19" s="4">
        <f>ROUND('Vendas de Veículos'!AD20*(1-'Frota Nacional 2031'!AD$5),0)</f>
        <v>0</v>
      </c>
      <c r="AE19" s="4">
        <f>ROUND('Vendas de Veículos'!AE20*(1-'Frota Nacional 2031'!AE$5),0)</f>
        <v>0</v>
      </c>
      <c r="AF19" s="4">
        <f>ROUND('Vendas de Veículos'!AF20*(1-'Frota Nacional 2031'!AF$5),0)</f>
        <v>0</v>
      </c>
      <c r="AG19" s="4">
        <f>ROUND('Vendas de Veículos'!AG20*(1-'Frota Nacional 2031'!AG$5),0)</f>
        <v>0</v>
      </c>
      <c r="AH19" s="4">
        <f>ROUND('Vendas de Veículos'!AH20*(1-'Frota Nacional 2031'!AH$5),0)</f>
        <v>0</v>
      </c>
      <c r="AI19" s="4">
        <f>ROUND('Vendas de Veículos'!AI20*(1-'Frota Nacional 2031'!AI$5),0)</f>
        <v>0</v>
      </c>
      <c r="AJ19" s="4">
        <f>ROUND('Vendas de Veículos'!AJ20*(1-'Frota Nacional 2031'!AJ$5),0)</f>
        <v>0</v>
      </c>
      <c r="AK19" s="4">
        <f>ROUND('Vendas de Veículos'!AK20*(1-'Frota Nacional 2031'!AK$5),0)</f>
        <v>0</v>
      </c>
      <c r="AL19" s="4">
        <f>ROUND('Vendas de Veículos'!AL20*(1-'Frota Nacional 2031'!AL$5),0)</f>
        <v>0</v>
      </c>
      <c r="AM19" s="4">
        <f>ROUND('Vendas de Veículos'!AM20*(1-'Frota Nacional 2031'!AM$5),0)</f>
        <v>0</v>
      </c>
      <c r="AN19" s="4">
        <f>ROUND('Vendas de Veículos'!AN20*(1-'Frota Nacional 2031'!AN$5),0)</f>
        <v>0</v>
      </c>
      <c r="AO19" s="4">
        <f>ROUND('Vendas de Veículos'!AO20*(1-'Frota Nacional 2031'!AO$5),0)</f>
        <v>0</v>
      </c>
      <c r="AP19" s="4">
        <f>ROUND('Vendas de Veículos'!AP20*(1-'Frota Nacional 2031'!AP$5),0)</f>
        <v>0</v>
      </c>
      <c r="AQ19" s="4">
        <f>ROUND('Vendas de Veículos'!AQ20*(1-'Frota Nacional 2031'!AQ$5),0)</f>
        <v>0</v>
      </c>
      <c r="AR19" s="4">
        <f>ROUND('Vendas de Veículos'!AR20*(1-'Frota Nacional 2031'!AR$5),0)</f>
        <v>0</v>
      </c>
      <c r="AS19" s="4">
        <f>ROUND('Vendas de Veículos'!AS20*(1-'Frota Nacional 2031'!AS$5),0)</f>
        <v>0</v>
      </c>
      <c r="AT19" s="4">
        <f>ROUND('Vendas de Veículos'!AT20*(1-'Frota Nacional 2031'!AT$5),0)</f>
        <v>0</v>
      </c>
      <c r="AU19" s="4">
        <f>ROUND('Vendas de Veículos'!AU20*(1-'Frota Nacional 2031'!AU$5),0)</f>
        <v>0</v>
      </c>
      <c r="AV19" s="4">
        <f>ROUND('Vendas de Veículos'!AV20*(1-'Frota Nacional 2031'!AV$5),0)</f>
        <v>0</v>
      </c>
      <c r="AW19" s="4">
        <f>ROUND('Vendas de Veículos'!AW20*(1-'Frota Nacional 2031'!AW$5),0)</f>
        <v>0</v>
      </c>
      <c r="AX19" s="4">
        <f>ROUND('Vendas de Veículos'!AX20*(1-'Frota Nacional 2031'!AX$5),0)</f>
        <v>0</v>
      </c>
      <c r="AY19" s="4">
        <f>ROUND('Vendas de Veículos'!AY20*(1-'Frota Nacional 2031'!AY$5),0)</f>
        <v>0</v>
      </c>
      <c r="AZ19" s="4">
        <f>ROUND('Vendas de Veículos'!AZ20*(1-'Frota Nacional 2031'!AZ$5),0)</f>
        <v>0</v>
      </c>
      <c r="BA19" s="4">
        <f>ROUND('Vendas de Veículos'!BA20*(1-'Frota Nacional 2031'!BA$5),0)</f>
        <v>0</v>
      </c>
      <c r="BB19" s="4">
        <f>ROUND('Vendas de Veículos'!BB20*(1-'Frota Nacional 2031'!BB$5),0)</f>
        <v>0</v>
      </c>
      <c r="BC19" s="4">
        <f>ROUND('Vendas de Veículos'!BC20*(1-'Frota Nacional 2031'!BC$5),0)</f>
        <v>0</v>
      </c>
      <c r="BD19" s="4">
        <f>ROUND('Vendas de Veículos'!BD20*(1-'Frota Nacional 2031'!BD$5),0)</f>
        <v>0</v>
      </c>
      <c r="BE19" s="4">
        <f>ROUND('Vendas de Veículos'!BE20*(1-'Frota Nacional 2031'!BE$5),0)</f>
        <v>0</v>
      </c>
      <c r="BF19" s="4">
        <f>ROUND('Vendas de Veículos'!BF20*(1-'Frota Nacional 2031'!BF$5),0)</f>
        <v>0</v>
      </c>
      <c r="BG19" s="4">
        <f>ROUND('Vendas de Veículos'!BG20*(1-'Frota Nacional 2031'!BG$5),0)</f>
        <v>0</v>
      </c>
      <c r="BH19" s="4">
        <f>ROUND('Vendas de Veículos'!BH20*(1-'Frota Nacional 2031'!BH$5),0)</f>
        <v>1</v>
      </c>
      <c r="BI19" s="4">
        <f>ROUND('Vendas de Veículos'!BI20*(1-'Frota Nacional 2031'!BI$5),0)</f>
        <v>2</v>
      </c>
      <c r="BJ19" s="4">
        <f>ROUND('Vendas de Veículos'!BJ20*(1-'Frota Nacional 2031'!BJ$5),0)</f>
        <v>1</v>
      </c>
      <c r="BK19" s="4">
        <f>ROUND('Vendas de Veículos'!BK20*(1-'Frota Nacional 2031'!BK$5),0)</f>
        <v>1</v>
      </c>
      <c r="BL19" s="4">
        <f>ROUND('Vendas de Veículos'!BL20*(1-'Frota Nacional 2031'!BL$5),0)</f>
        <v>3</v>
      </c>
      <c r="BM19" s="4">
        <f>ROUND('Vendas de Veículos'!BM20*(1-'Frota Nacional 2031'!BM$5),0)</f>
        <v>1</v>
      </c>
      <c r="BN19" s="4">
        <f>ROUND('Vendas de Veículos'!BN20*(1-'Frota Nacional 2031'!BN$5),0)</f>
        <v>2</v>
      </c>
      <c r="BO19" s="4">
        <f>ROUND('Vendas de Veículos'!BO20*(1-'Frota Nacional 2031'!BO$5),0)</f>
        <v>11</v>
      </c>
      <c r="BP19" s="4">
        <f>ROUND('Vendas de Veículos'!BP20*(1-'Frota Nacional 2031'!BP$5),0)</f>
        <v>28</v>
      </c>
      <c r="BQ19" s="4">
        <f>ROUND('Vendas de Veículos'!BQ20*(1-'Frota Nacional 2031'!BQ$5),0)</f>
        <v>102</v>
      </c>
      <c r="BR19" s="4">
        <f>ROUND('Vendas de Veículos'!BR20*(1-'Frota Nacional 2031'!BR$5),0)</f>
        <v>125</v>
      </c>
      <c r="BS19" s="4">
        <f>ROUND('Vendas de Veículos'!BS20*(1-'Frota Nacional 2031'!BS$5),0)</f>
        <v>190</v>
      </c>
      <c r="BT19" s="4">
        <f>ROUND('Vendas de Veículos'!BT20*(1-'Frota Nacional 2031'!BT$5),0)</f>
        <v>263</v>
      </c>
      <c r="BU19" s="4">
        <f>ROUND('Vendas de Veículos'!BU20*(1-'Frota Nacional 2031'!BU$5),0)</f>
        <v>344</v>
      </c>
      <c r="BV19" s="4">
        <f>ROUND('Vendas de Veículos'!BV20*(1-'Frota Nacional 2031'!BV$5),0)</f>
        <v>470</v>
      </c>
      <c r="BW19" s="4">
        <f>ROUND('Vendas de Veículos'!BW20*(1-'Frota Nacional 2031'!BW$5),0)</f>
        <v>609</v>
      </c>
      <c r="BX19" s="4">
        <f>ROUND('Vendas de Veículos'!BX20*(1-'Frota Nacional 2031'!BX$5),0)</f>
        <v>764</v>
      </c>
      <c r="BY19" s="4">
        <f>ROUND('Vendas de Veículos'!BY20*(1-'Frota Nacional 2031'!BY$5),0)</f>
        <v>977</v>
      </c>
      <c r="BZ19" s="4">
        <f>ROUND('Vendas de Veículos'!BZ20*(1-'Frota Nacional 2031'!BZ$5),0)</f>
        <v>1217</v>
      </c>
    </row>
    <row r="20" spans="2:78" x14ac:dyDescent="0.35">
      <c r="B20" s="13" t="s">
        <v>18</v>
      </c>
      <c r="C20" s="13" t="s">
        <v>19</v>
      </c>
      <c r="D20" s="4">
        <f>ROUND('Vendas de Veículos'!D21*(1-'Frota Nacional 2031'!D$5),0)</f>
        <v>0</v>
      </c>
      <c r="E20" s="4">
        <f>ROUND('Vendas de Veículos'!E21*(1-'Frota Nacional 2031'!E$5),0)</f>
        <v>0</v>
      </c>
      <c r="F20" s="4">
        <f>ROUND('Vendas de Veículos'!F21*(1-'Frota Nacional 2031'!F$5),0)</f>
        <v>0</v>
      </c>
      <c r="G20" s="4">
        <f>ROUND('Vendas de Veículos'!G21*(1-'Frota Nacional 2031'!G$5),0)</f>
        <v>0</v>
      </c>
      <c r="H20" s="4">
        <f>ROUND('Vendas de Veículos'!H21*(1-'Frota Nacional 2031'!H$5),0)</f>
        <v>0</v>
      </c>
      <c r="I20" s="4">
        <f>ROUND('Vendas de Veículos'!I21*(1-'Frota Nacional 2031'!I$5),0)</f>
        <v>0</v>
      </c>
      <c r="J20" s="4">
        <f>ROUND('Vendas de Veículos'!J21*(1-'Frota Nacional 2031'!J$5),0)</f>
        <v>0</v>
      </c>
      <c r="K20" s="4">
        <f>ROUND('Vendas de Veículos'!K21*(1-'Frota Nacional 2031'!K$5),0)</f>
        <v>1</v>
      </c>
      <c r="L20" s="4">
        <f>ROUND('Vendas de Veículos'!L21*(1-'Frota Nacional 2031'!L$5),0)</f>
        <v>1</v>
      </c>
      <c r="M20" s="4">
        <f>ROUND('Vendas de Veículos'!M21*(1-'Frota Nacional 2031'!M$5),0)</f>
        <v>1</v>
      </c>
      <c r="N20" s="4">
        <f>ROUND('Vendas de Veículos'!N21*(1-'Frota Nacional 2031'!N$5),0)</f>
        <v>1</v>
      </c>
      <c r="O20" s="4">
        <f>ROUND('Vendas de Veículos'!O21*(1-'Frota Nacional 2031'!O$5),0)</f>
        <v>2</v>
      </c>
      <c r="P20" s="4">
        <f>ROUND('Vendas de Veículos'!P21*(1-'Frota Nacional 2031'!P$5),0)</f>
        <v>2</v>
      </c>
      <c r="Q20" s="4">
        <f>ROUND('Vendas de Veículos'!Q21*(1-'Frota Nacional 2031'!Q$5),0)</f>
        <v>1</v>
      </c>
      <c r="R20" s="4">
        <f>ROUND('Vendas de Veículos'!R21*(1-'Frota Nacional 2031'!R$5),0)</f>
        <v>1</v>
      </c>
      <c r="S20" s="4">
        <f>ROUND('Vendas de Veículos'!S21*(1-'Frota Nacional 2031'!S$5),0)</f>
        <v>2</v>
      </c>
      <c r="T20" s="4">
        <f>ROUND('Vendas de Veículos'!T21*(1-'Frota Nacional 2031'!T$5),0)</f>
        <v>2</v>
      </c>
      <c r="U20" s="4">
        <f>ROUND('Vendas de Veículos'!U21*(1-'Frota Nacional 2031'!U$5),0)</f>
        <v>2</v>
      </c>
      <c r="V20" s="4">
        <f>ROUND('Vendas de Veículos'!V21*(1-'Frota Nacional 2031'!V$5),0)</f>
        <v>3</v>
      </c>
      <c r="W20" s="4">
        <f>ROUND('Vendas de Veículos'!W21*(1-'Frota Nacional 2031'!W$5),0)</f>
        <v>8</v>
      </c>
      <c r="X20" s="4">
        <f>ROUND('Vendas de Veículos'!X21*(1-'Frota Nacional 2031'!X$5),0)</f>
        <v>17</v>
      </c>
      <c r="Y20" s="4">
        <f>ROUND('Vendas de Veículos'!Y21*(1-'Frota Nacional 2031'!Y$5),0)</f>
        <v>32</v>
      </c>
      <c r="Z20" s="4">
        <f>ROUND('Vendas de Veículos'!Z21*(1-'Frota Nacional 2031'!Z$5),0)</f>
        <v>146</v>
      </c>
      <c r="AA20" s="4">
        <f>ROUND('Vendas de Veículos'!AA21*(1-'Frota Nacional 2031'!AA$5),0)</f>
        <v>205</v>
      </c>
      <c r="AB20" s="4">
        <f>ROUND('Vendas de Veículos'!AB21*(1-'Frota Nacional 2031'!AB$5),0)</f>
        <v>418</v>
      </c>
      <c r="AC20" s="4">
        <f>ROUND('Vendas de Veículos'!AC21*(1-'Frota Nacional 2031'!AC$5),0)</f>
        <v>600</v>
      </c>
      <c r="AD20" s="4">
        <f>ROUND('Vendas de Veículos'!AD21*(1-'Frota Nacional 2031'!AD$5),0)</f>
        <v>443</v>
      </c>
      <c r="AE20" s="4">
        <f>ROUND('Vendas de Veículos'!AE21*(1-'Frota Nacional 2031'!AE$5),0)</f>
        <v>511</v>
      </c>
      <c r="AF20" s="4">
        <f>ROUND('Vendas de Veículos'!AF21*(1-'Frota Nacional 2031'!AF$5),0)</f>
        <v>517</v>
      </c>
      <c r="AG20" s="4">
        <f>ROUND('Vendas de Veículos'!AG21*(1-'Frota Nacional 2031'!AG$5),0)</f>
        <v>611</v>
      </c>
      <c r="AH20" s="4">
        <f>ROUND('Vendas de Veículos'!AH21*(1-'Frota Nacional 2031'!AH$5),0)</f>
        <v>593</v>
      </c>
      <c r="AI20" s="4">
        <f>ROUND('Vendas de Veículos'!AI21*(1-'Frota Nacional 2031'!AI$5),0)</f>
        <v>103</v>
      </c>
      <c r="AJ20" s="4">
        <f>ROUND('Vendas de Veículos'!AJ21*(1-'Frota Nacional 2031'!AJ$5),0)</f>
        <v>142</v>
      </c>
      <c r="AK20" s="4">
        <f>ROUND('Vendas de Veículos'!AK21*(1-'Frota Nacional 2031'!AK$5),0)</f>
        <v>1338</v>
      </c>
      <c r="AL20" s="4">
        <f>ROUND('Vendas de Veículos'!AL21*(1-'Frota Nacional 2031'!AL$5),0)</f>
        <v>1450</v>
      </c>
      <c r="AM20" s="4">
        <f>ROUND('Vendas de Veículos'!AM21*(1-'Frota Nacional 2031'!AM$5),0)</f>
        <v>1407</v>
      </c>
      <c r="AN20" s="4">
        <f>ROUND('Vendas de Veículos'!AN21*(1-'Frota Nacional 2031'!AN$5),0)</f>
        <v>2681</v>
      </c>
      <c r="AO20" s="4">
        <f>ROUND('Vendas de Veículos'!AO21*(1-'Frota Nacional 2031'!AO$5),0)</f>
        <v>3642</v>
      </c>
      <c r="AP20" s="4">
        <f>ROUND('Vendas de Veículos'!AP21*(1-'Frota Nacional 2031'!AP$5),0)</f>
        <v>3669</v>
      </c>
      <c r="AQ20" s="4">
        <f>ROUND('Vendas de Veículos'!AQ21*(1-'Frota Nacional 2031'!AQ$5),0)</f>
        <v>3380</v>
      </c>
      <c r="AR20" s="4">
        <f>ROUND('Vendas de Veículos'!AR21*(1-'Frota Nacional 2031'!AR$5),0)</f>
        <v>5909</v>
      </c>
      <c r="AS20" s="4">
        <f>ROUND('Vendas de Veículos'!AS21*(1-'Frota Nacional 2031'!AS$5),0)</f>
        <v>7200</v>
      </c>
      <c r="AT20" s="4">
        <f>ROUND('Vendas de Veículos'!AT21*(1-'Frota Nacional 2031'!AT$5),0)</f>
        <v>6748</v>
      </c>
      <c r="AU20" s="4">
        <f>ROUND('Vendas de Veículos'!AU21*(1-'Frota Nacional 2031'!AU$5),0)</f>
        <v>10134</v>
      </c>
      <c r="AV20" s="4">
        <f>ROUND('Vendas de Veículos'!AV21*(1-'Frota Nacional 2031'!AV$5),0)</f>
        <v>11042</v>
      </c>
      <c r="AW20" s="4">
        <f>ROUND('Vendas de Veículos'!AW21*(1-'Frota Nacional 2031'!AW$5),0)</f>
        <v>10424</v>
      </c>
      <c r="AX20" s="4">
        <f>ROUND('Vendas de Veículos'!AX21*(1-'Frota Nacional 2031'!AX$5),0)</f>
        <v>9952</v>
      </c>
      <c r="AY20" s="4">
        <f>ROUND('Vendas de Veículos'!AY21*(1-'Frota Nacional 2031'!AY$5),0)</f>
        <v>13499</v>
      </c>
      <c r="AZ20" s="4">
        <f>ROUND('Vendas de Veículos'!AZ21*(1-'Frota Nacional 2031'!AZ$5),0)</f>
        <v>15664</v>
      </c>
      <c r="BA20" s="4">
        <f>ROUND('Vendas de Veículos'!BA21*(1-'Frota Nacional 2031'!BA$5),0)</f>
        <v>17770</v>
      </c>
      <c r="BB20" s="4">
        <f>ROUND('Vendas de Veículos'!BB21*(1-'Frota Nacional 2031'!BB$5),0)</f>
        <v>21120</v>
      </c>
      <c r="BC20" s="4">
        <f>ROUND('Vendas de Veículos'!BC21*(1-'Frota Nacional 2031'!BC$5),0)</f>
        <v>32695</v>
      </c>
      <c r="BD20" s="4">
        <f>ROUND('Vendas de Veículos'!BD21*(1-'Frota Nacional 2031'!BD$5),0)</f>
        <v>41030</v>
      </c>
      <c r="BE20" s="4">
        <f>ROUND('Vendas de Veículos'!BE21*(1-'Frota Nacional 2031'!BE$5),0)</f>
        <v>58149</v>
      </c>
      <c r="BF20" s="4">
        <f>ROUND('Vendas de Veículos'!BF21*(1-'Frota Nacional 2031'!BF$5),0)</f>
        <v>74279</v>
      </c>
      <c r="BG20" s="4">
        <f>ROUND('Vendas de Veículos'!BG21*(1-'Frota Nacional 2031'!BG$5),0)</f>
        <v>81974</v>
      </c>
      <c r="BH20" s="4">
        <f>ROUND('Vendas de Veículos'!BH21*(1-'Frota Nacional 2031'!BH$5),0)</f>
        <v>100107</v>
      </c>
      <c r="BI20" s="4">
        <f>ROUND('Vendas de Veículos'!BI21*(1-'Frota Nacional 2031'!BI$5),0)</f>
        <v>101355</v>
      </c>
      <c r="BJ20" s="4">
        <f>ROUND('Vendas de Veículos'!BJ21*(1-'Frota Nacional 2031'!BJ$5),0)</f>
        <v>72933</v>
      </c>
      <c r="BK20" s="4">
        <f>ROUND('Vendas de Veículos'!BK21*(1-'Frota Nacional 2031'!BK$5),0)</f>
        <v>78721</v>
      </c>
      <c r="BL20" s="4">
        <f>ROUND('Vendas de Veículos'!BL21*(1-'Frota Nacional 2031'!BL$5),0)</f>
        <v>90668</v>
      </c>
      <c r="BM20" s="4">
        <f>ROUND('Vendas de Veículos'!BM21*(1-'Frota Nacional 2031'!BM$5),0)</f>
        <v>129044</v>
      </c>
      <c r="BN20" s="4">
        <f>ROUND('Vendas de Veículos'!BN21*(1-'Frota Nacional 2031'!BN$5),0)</f>
        <v>155400</v>
      </c>
      <c r="BO20" s="4">
        <f>ROUND('Vendas de Veículos'!BO21*(1-'Frota Nacional 2031'!BO$5),0)</f>
        <v>134938</v>
      </c>
      <c r="BP20" s="4">
        <f>ROUND('Vendas de Veículos'!BP21*(1-'Frota Nacional 2031'!BP$5),0)</f>
        <v>175942</v>
      </c>
      <c r="BQ20" s="4">
        <f>ROUND('Vendas de Veículos'!BQ21*(1-'Frota Nacional 2031'!BQ$5),0)</f>
        <v>163739</v>
      </c>
      <c r="BR20" s="4">
        <f>ROUND('Vendas de Veículos'!BR21*(1-'Frota Nacional 2031'!BR$5),0)</f>
        <v>204781</v>
      </c>
      <c r="BS20" s="4">
        <f>ROUND('Vendas de Veículos'!BS21*(1-'Frota Nacional 2031'!BS$5),0)</f>
        <v>230052</v>
      </c>
      <c r="BT20" s="4">
        <f>ROUND('Vendas de Veículos'!BT21*(1-'Frota Nacional 2031'!BT$5),0)</f>
        <v>258517</v>
      </c>
      <c r="BU20" s="4">
        <f>ROUND('Vendas de Veículos'!BU21*(1-'Frota Nacional 2031'!BU$5),0)</f>
        <v>289802</v>
      </c>
      <c r="BV20" s="4">
        <f>ROUND('Vendas de Veículos'!BV21*(1-'Frota Nacional 2031'!BV$5),0)</f>
        <v>320982</v>
      </c>
      <c r="BW20" s="4">
        <f>ROUND('Vendas de Veículos'!BW21*(1-'Frota Nacional 2031'!BW$5),0)</f>
        <v>354859</v>
      </c>
      <c r="BX20" s="4">
        <f>ROUND('Vendas de Veículos'!BX21*(1-'Frota Nacional 2031'!BX$5),0)</f>
        <v>364482</v>
      </c>
      <c r="BY20" s="4">
        <f>ROUND('Vendas de Veículos'!BY21*(1-'Frota Nacional 2031'!BY$5),0)</f>
        <v>371306</v>
      </c>
      <c r="BZ20" s="4">
        <f>ROUND('Vendas de Veículos'!BZ21*(1-'Frota Nacional 2031'!BZ$5),0)</f>
        <v>402480</v>
      </c>
    </row>
    <row r="21" spans="2:78" x14ac:dyDescent="0.35">
      <c r="B21" s="2"/>
      <c r="C21" s="3" t="s">
        <v>31</v>
      </c>
      <c r="D21" s="7">
        <f>EXP(-EXP($G$2+$I$2*($D$1-D4)))</f>
        <v>0.98959247803983097</v>
      </c>
      <c r="E21" s="7">
        <f t="shared" ref="E21:BP21" si="2">EXP(-EXP($G$2+$I$2*($D$1-E4)))</f>
        <v>0.98861795537207697</v>
      </c>
      <c r="F21" s="7">
        <f t="shared" si="2"/>
        <v>0.98755275720019031</v>
      </c>
      <c r="G21" s="7">
        <f t="shared" si="2"/>
        <v>0.98638855963603023</v>
      </c>
      <c r="H21" s="7">
        <f t="shared" si="2"/>
        <v>0.98511629693965774</v>
      </c>
      <c r="I21" s="7">
        <f t="shared" si="2"/>
        <v>0.98372609981279469</v>
      </c>
      <c r="J21" s="7">
        <f t="shared" si="2"/>
        <v>0.98220722944830852</v>
      </c>
      <c r="K21" s="7">
        <f t="shared" si="2"/>
        <v>0.98054800723244018</v>
      </c>
      <c r="L21" s="7">
        <f t="shared" si="2"/>
        <v>0.97873574004136021</v>
      </c>
      <c r="M21" s="7">
        <f t="shared" si="2"/>
        <v>0.97675664113233551</v>
      </c>
      <c r="N21" s="7">
        <f t="shared" si="2"/>
        <v>0.97459574670515448</v>
      </c>
      <c r="O21" s="7">
        <f t="shared" si="2"/>
        <v>0.97223682830482283</v>
      </c>
      <c r="P21" s="7">
        <f t="shared" si="2"/>
        <v>0.96966230135574383</v>
      </c>
      <c r="Q21" s="7">
        <f t="shared" si="2"/>
        <v>0.96685313026505637</v>
      </c>
      <c r="R21" s="7">
        <f t="shared" si="2"/>
        <v>0.96378873071358573</v>
      </c>
      <c r="S21" s="7">
        <f t="shared" si="2"/>
        <v>0.96044686997268258</v>
      </c>
      <c r="T21" s="7">
        <f t="shared" si="2"/>
        <v>0.95680356635050889</v>
      </c>
      <c r="U21" s="7">
        <f t="shared" si="2"/>
        <v>0.9528329891891979</v>
      </c>
      <c r="V21" s="7">
        <f t="shared" si="2"/>
        <v>0.94850736121254353</v>
      </c>
      <c r="W21" s="7">
        <f t="shared" si="2"/>
        <v>0.94379686547081298</v>
      </c>
      <c r="X21" s="7">
        <f t="shared" si="2"/>
        <v>0.93866955965368715</v>
      </c>
      <c r="Y21" s="7">
        <f t="shared" si="2"/>
        <v>0.93309130115310734</v>
      </c>
      <c r="Z21" s="7">
        <f t="shared" si="2"/>
        <v>0.92702568696359899</v>
      </c>
      <c r="AA21" s="7">
        <f t="shared" si="2"/>
        <v>0.92043401331625596</v>
      </c>
      <c r="AB21" s="7">
        <f t="shared" si="2"/>
        <v>0.9132752608601854</v>
      </c>
      <c r="AC21" s="7">
        <f t="shared" si="2"/>
        <v>0.90550611223529465</v>
      </c>
      <c r="AD21" s="7">
        <f t="shared" si="2"/>
        <v>0.89708101002212504</v>
      </c>
      <c r="AE21" s="7">
        <f t="shared" si="2"/>
        <v>0.88795226430124696</v>
      </c>
      <c r="AF21" s="7">
        <f t="shared" si="2"/>
        <v>0.87807022039130778</v>
      </c>
      <c r="AG21" s="7">
        <f t="shared" si="2"/>
        <v>0.8673834987344663</v>
      </c>
      <c r="AH21" s="7">
        <f t="shared" si="2"/>
        <v>0.85583932031884391</v>
      </c>
      <c r="AI21" s="7">
        <f t="shared" si="2"/>
        <v>0.84338393240830922</v>
      </c>
      <c r="AJ21" s="7">
        <f t="shared" si="2"/>
        <v>0.82996315060425219</v>
      </c>
      <c r="AK21" s="7">
        <f t="shared" si="2"/>
        <v>0.81552303427518247</v>
      </c>
      <c r="AL21" s="7">
        <f t="shared" si="2"/>
        <v>0.80001071300435356</v>
      </c>
      <c r="AM21" s="7">
        <f t="shared" si="2"/>
        <v>0.78337538172608712</v>
      </c>
      <c r="AN21" s="7">
        <f t="shared" si="2"/>
        <v>0.76556948140173364</v>
      </c>
      <c r="AO21" s="7">
        <f t="shared" si="2"/>
        <v>0.74655008012617419</v>
      </c>
      <c r="AP21" s="7">
        <f t="shared" si="2"/>
        <v>0.72628046610004759</v>
      </c>
      <c r="AQ21" s="7">
        <f t="shared" si="2"/>
        <v>0.70473195854407911</v>
      </c>
      <c r="AR21" s="7">
        <f t="shared" si="2"/>
        <v>0.68188593492135419</v>
      </c>
      <c r="AS21" s="7">
        <f t="shared" si="2"/>
        <v>0.65773606230289328</v>
      </c>
      <c r="AT21" s="7">
        <f t="shared" si="2"/>
        <v>0.6322907069100786</v>
      </c>
      <c r="AU21" s="7">
        <f t="shared" si="2"/>
        <v>0.60557547841581527</v>
      </c>
      <c r="AV21" s="7">
        <f t="shared" si="2"/>
        <v>0.57763584425891545</v>
      </c>
      <c r="AW21" s="7">
        <f t="shared" si="2"/>
        <v>0.54853972405774021</v>
      </c>
      <c r="AX21" s="7">
        <f t="shared" si="2"/>
        <v>0.51837994563239431</v>
      </c>
      <c r="AY21" s="7">
        <f t="shared" si="2"/>
        <v>0.48727641315583248</v>
      </c>
      <c r="AZ21" s="7">
        <f t="shared" si="2"/>
        <v>0.45537780629663638</v>
      </c>
      <c r="BA21" s="7">
        <f t="shared" si="2"/>
        <v>0.42286259956536282</v>
      </c>
      <c r="BB21" s="7">
        <f t="shared" si="2"/>
        <v>0.38993916719182814</v>
      </c>
      <c r="BC21" s="7">
        <f t="shared" si="2"/>
        <v>0.35684472565735781</v>
      </c>
      <c r="BD21" s="7">
        <f t="shared" si="2"/>
        <v>0.32384286947595758</v>
      </c>
      <c r="BE21" s="7">
        <f t="shared" si="2"/>
        <v>0.29121948271878961</v>
      </c>
      <c r="BF21" s="7">
        <f t="shared" si="2"/>
        <v>0.2592768659908275</v>
      </c>
      <c r="BG21" s="7">
        <f t="shared" si="2"/>
        <v>0.22832601205777195</v>
      </c>
      <c r="BH21" s="7">
        <f t="shared" si="2"/>
        <v>0.19867709662098684</v>
      </c>
      <c r="BI21" s="7">
        <f t="shared" si="2"/>
        <v>0.17062842304640172</v>
      </c>
      <c r="BJ21" s="7">
        <f t="shared" si="2"/>
        <v>0.14445426389005228</v>
      </c>
      <c r="BK21" s="7">
        <f t="shared" si="2"/>
        <v>0.12039226207982952</v>
      </c>
      <c r="BL21" s="7">
        <f t="shared" si="2"/>
        <v>9.863126515831637E-2</v>
      </c>
      <c r="BM21" s="7">
        <f t="shared" si="2"/>
        <v>7.9300632239492283E-2</v>
      </c>
      <c r="BN21" s="7">
        <f t="shared" si="2"/>
        <v>6.2462133867604783E-2</v>
      </c>
      <c r="BO21" s="7">
        <f t="shared" si="2"/>
        <v>4.8105517744068356E-2</v>
      </c>
      <c r="BP21" s="7">
        <f t="shared" si="2"/>
        <v>3.6148604913135492E-2</v>
      </c>
      <c r="BQ21" s="7">
        <f t="shared" ref="BQ21:BZ21" si="3">EXP(-EXP($G$2+$I$2*($D$1-BQ4)))</f>
        <v>2.6442398434797329E-2</v>
      </c>
      <c r="BR21" s="7">
        <f t="shared" si="3"/>
        <v>1.878114895248734E-2</v>
      </c>
      <c r="BS21" s="7">
        <f t="shared" si="3"/>
        <v>1.2916688247698281E-2</v>
      </c>
      <c r="BT21" s="7">
        <f t="shared" si="3"/>
        <v>8.5757121043602402E-3</v>
      </c>
      <c r="BU21" s="7">
        <f t="shared" si="3"/>
        <v>5.4781938203353102E-3</v>
      </c>
      <c r="BV21" s="7">
        <f t="shared" si="3"/>
        <v>3.3548660908216564E-3</v>
      </c>
      <c r="BW21" s="7">
        <f t="shared" si="3"/>
        <v>1.9618121657663879E-3</v>
      </c>
      <c r="BX21" s="7">
        <f t="shared" si="3"/>
        <v>1.0906750426032791E-3</v>
      </c>
      <c r="BY21" s="7">
        <f t="shared" si="3"/>
        <v>5.7374968401893516E-4</v>
      </c>
      <c r="BZ21" s="7">
        <f t="shared" si="3"/>
        <v>2.841040787212921E-4</v>
      </c>
    </row>
    <row r="22" spans="2:78" x14ac:dyDescent="0.35">
      <c r="B22" s="14" t="s">
        <v>20</v>
      </c>
      <c r="C22" s="14" t="s">
        <v>10</v>
      </c>
      <c r="D22" s="5">
        <f>ROUND('Vendas de Veículos'!D23*(1-'Frota Nacional 2031'!D$21),0)</f>
        <v>104</v>
      </c>
      <c r="E22" s="5">
        <f>ROUND('Vendas de Veículos'!E23*(1-'Frota Nacional 2031'!E$21),0)</f>
        <v>183</v>
      </c>
      <c r="F22" s="5">
        <f>ROUND('Vendas de Veículos'!F23*(1-'Frota Nacional 2031'!F$21),0)</f>
        <v>337</v>
      </c>
      <c r="G22" s="5">
        <f>ROUND('Vendas de Veículos'!G23*(1-'Frota Nacional 2031'!G$21),0)</f>
        <v>385</v>
      </c>
      <c r="H22" s="5">
        <f>ROUND('Vendas de Veículos'!H23*(1-'Frota Nacional 2031'!H$21),0)</f>
        <v>306</v>
      </c>
      <c r="I22" s="5">
        <f>ROUND('Vendas de Veículos'!I23*(1-'Frota Nacional 2031'!I$21),0)</f>
        <v>469</v>
      </c>
      <c r="J22" s="5">
        <f>ROUND('Vendas de Veículos'!J23*(1-'Frota Nacional 2031'!J$21),0)</f>
        <v>277</v>
      </c>
      <c r="K22" s="5">
        <f>ROUND('Vendas de Veículos'!K23*(1-'Frota Nacional 2031'!K$21),0)</f>
        <v>305</v>
      </c>
      <c r="L22" s="5">
        <f>ROUND('Vendas de Veículos'!L23*(1-'Frota Nacional 2031'!L$21),0)</f>
        <v>334</v>
      </c>
      <c r="M22" s="5">
        <f>ROUND('Vendas de Veículos'!M23*(1-'Frota Nacional 2031'!M$21),0)</f>
        <v>470</v>
      </c>
      <c r="N22" s="5">
        <f>ROUND('Vendas de Veículos'!N23*(1-'Frota Nacional 2031'!N$21),0)</f>
        <v>447</v>
      </c>
      <c r="O22" s="5">
        <f>ROUND('Vendas de Veículos'!O23*(1-'Frota Nacional 2031'!O$21),0)</f>
        <v>7</v>
      </c>
      <c r="P22" s="5">
        <f>ROUND('Vendas de Veículos'!P23*(1-'Frota Nacional 2031'!P$21),0)</f>
        <v>684</v>
      </c>
      <c r="Q22" s="5">
        <f>ROUND('Vendas de Veículos'!Q23*(1-'Frota Nacional 2031'!Q$21),0)</f>
        <v>566</v>
      </c>
      <c r="R22" s="5">
        <f>ROUND('Vendas de Veículos'!R23*(1-'Frota Nacional 2031'!R$21),0)</f>
        <v>575</v>
      </c>
      <c r="S22" s="5">
        <f>ROUND('Vendas de Veículos'!S23*(1-'Frota Nacional 2031'!S$21),0)</f>
        <v>787</v>
      </c>
      <c r="T22" s="5">
        <f>ROUND('Vendas de Veículos'!T23*(1-'Frota Nacional 2031'!T$21),0)</f>
        <v>1118</v>
      </c>
      <c r="U22" s="5">
        <f>ROUND('Vendas de Veículos'!U23*(1-'Frota Nacional 2031'!U$21),0)</f>
        <v>1386</v>
      </c>
      <c r="V22" s="5">
        <f>ROUND('Vendas de Veículos'!V23*(1-'Frota Nacional 2031'!V$21),0)</f>
        <v>84</v>
      </c>
      <c r="W22" s="5">
        <f>ROUND('Vendas de Veículos'!W23*(1-'Frota Nacional 2031'!W$21),0)</f>
        <v>461</v>
      </c>
      <c r="X22" s="5">
        <f>ROUND('Vendas de Veículos'!X23*(1-'Frota Nacional 2031'!X$21),0)</f>
        <v>115</v>
      </c>
      <c r="Y22" s="5">
        <f>ROUND('Vendas de Veículos'!Y23*(1-'Frota Nacional 2031'!Y$21),0)</f>
        <v>35</v>
      </c>
      <c r="Z22" s="5">
        <f>ROUND('Vendas de Veículos'!Z23*(1-'Frota Nacional 2031'!Z$21),0)</f>
        <v>86</v>
      </c>
      <c r="AA22" s="5">
        <f>ROUND('Vendas de Veículos'!AA23*(1-'Frota Nacional 2031'!AA$21),0)</f>
        <v>46</v>
      </c>
      <c r="AB22" s="5">
        <f>ROUND('Vendas de Veículos'!AB23*(1-'Frota Nacional 2031'!AB$21),0)</f>
        <v>5</v>
      </c>
      <c r="AC22" s="5">
        <f>ROUND('Vendas de Veículos'!AC23*(1-'Frota Nacional 2031'!AC$21),0)</f>
        <v>11</v>
      </c>
      <c r="AD22" s="5">
        <f>ROUND('Vendas de Veículos'!AD23*(1-'Frota Nacional 2031'!AD$21),0)</f>
        <v>21</v>
      </c>
      <c r="AE22" s="5">
        <f>ROUND('Vendas de Veículos'!AE23*(1-'Frota Nacional 2031'!AE$21),0)</f>
        <v>9</v>
      </c>
      <c r="AF22" s="5">
        <f>ROUND('Vendas de Veículos'!AF23*(1-'Frota Nacional 2031'!AF$21),0)</f>
        <v>3</v>
      </c>
      <c r="AG22" s="5">
        <f>ROUND('Vendas de Veículos'!AG23*(1-'Frota Nacional 2031'!AG$21),0)</f>
        <v>14</v>
      </c>
      <c r="AH22" s="5">
        <f>ROUND('Vendas de Veículos'!AH23*(1-'Frota Nacional 2031'!AH$21),0)</f>
        <v>7</v>
      </c>
      <c r="AI22" s="5">
        <f>ROUND('Vendas de Veículos'!AI23*(1-'Frota Nacional 2031'!AI$21),0)</f>
        <v>2</v>
      </c>
      <c r="AJ22" s="5">
        <f>ROUND('Vendas de Veículos'!AJ23*(1-'Frota Nacional 2031'!AJ$21),0)</f>
        <v>10</v>
      </c>
      <c r="AK22" s="5">
        <f>ROUND('Vendas de Veículos'!AK23*(1-'Frota Nacional 2031'!AK$21),0)</f>
        <v>23</v>
      </c>
      <c r="AL22" s="5">
        <f>ROUND('Vendas de Veículos'!AL23*(1-'Frota Nacional 2031'!AL$21),0)</f>
        <v>25</v>
      </c>
      <c r="AM22" s="5">
        <f>ROUND('Vendas de Veículos'!AM23*(1-'Frota Nacional 2031'!AM$21),0)</f>
        <v>13</v>
      </c>
      <c r="AN22" s="5">
        <f>ROUND('Vendas de Veículos'!AN23*(1-'Frota Nacional 2031'!AN$21),0)</f>
        <v>15</v>
      </c>
      <c r="AO22" s="5">
        <f>ROUND('Vendas de Veículos'!AO23*(1-'Frota Nacional 2031'!AO$21),0)</f>
        <v>6</v>
      </c>
      <c r="AP22" s="5">
        <f>ROUND('Vendas de Veículos'!AP23*(1-'Frota Nacional 2031'!AP$21),0)</f>
        <v>2</v>
      </c>
      <c r="AQ22" s="5">
        <f>ROUND('Vendas de Veículos'!AQ23*(1-'Frota Nacional 2031'!AQ$21),0)</f>
        <v>0</v>
      </c>
      <c r="AR22" s="5">
        <f>ROUND('Vendas de Veículos'!AR23*(1-'Frota Nacional 2031'!AR$21),0)</f>
        <v>0</v>
      </c>
      <c r="AS22" s="5">
        <f>ROUND('Vendas de Veículos'!AS23*(1-'Frota Nacional 2031'!AS$21),0)</f>
        <v>0</v>
      </c>
      <c r="AT22" s="5">
        <f>ROUND('Vendas de Veículos'!AT23*(1-'Frota Nacional 2031'!AT$21),0)</f>
        <v>0</v>
      </c>
      <c r="AU22" s="5">
        <f>ROUND('Vendas de Veículos'!AU23*(1-'Frota Nacional 2031'!AU$21),0)</f>
        <v>46</v>
      </c>
      <c r="AV22" s="5">
        <f>ROUND('Vendas de Veículos'!AV23*(1-'Frota Nacional 2031'!AV$21),0)</f>
        <v>0</v>
      </c>
      <c r="AW22" s="5">
        <f>ROUND('Vendas de Veículos'!AW23*(1-'Frota Nacional 2031'!AW$21),0)</f>
        <v>0</v>
      </c>
      <c r="AX22" s="5">
        <f>ROUND('Vendas de Veículos'!AX23*(1-'Frota Nacional 2031'!AX$21),0)</f>
        <v>0</v>
      </c>
      <c r="AY22" s="5">
        <f>ROUND('Vendas de Veículos'!AY23*(1-'Frota Nacional 2031'!AY$21),0)</f>
        <v>0</v>
      </c>
      <c r="AZ22" s="5">
        <f>ROUND('Vendas de Veículos'!AZ23*(1-'Frota Nacional 2031'!AZ$21),0)</f>
        <v>0</v>
      </c>
      <c r="BA22" s="5">
        <f>ROUND('Vendas de Veículos'!BA23*(1-'Frota Nacional 2031'!BA$21),0)</f>
        <v>0</v>
      </c>
      <c r="BB22" s="5">
        <f>ROUND('Vendas de Veículos'!BB23*(1-'Frota Nacional 2031'!BB$21),0)</f>
        <v>0</v>
      </c>
      <c r="BC22" s="5">
        <f>ROUND('Vendas de Veículos'!BC23*(1-'Frota Nacional 2031'!BC$21),0)</f>
        <v>0</v>
      </c>
      <c r="BD22" s="5">
        <f>ROUND('Vendas de Veículos'!BD23*(1-'Frota Nacional 2031'!BD$21),0)</f>
        <v>0</v>
      </c>
      <c r="BE22" s="5">
        <f>ROUND('Vendas de Veículos'!BE23*(1-'Frota Nacional 2031'!BE$21),0)</f>
        <v>0</v>
      </c>
      <c r="BF22" s="5">
        <f>ROUND('Vendas de Veículos'!BF23*(1-'Frota Nacional 2031'!BF$21),0)</f>
        <v>0</v>
      </c>
      <c r="BG22" s="5">
        <f>ROUND('Vendas de Veículos'!BG23*(1-'Frota Nacional 2031'!BG$21),0)</f>
        <v>0</v>
      </c>
      <c r="BH22" s="5">
        <f>ROUND('Vendas de Veículos'!BH23*(1-'Frota Nacional 2031'!BH$21),0)</f>
        <v>0</v>
      </c>
      <c r="BI22" s="5">
        <f>ROUND('Vendas de Veículos'!BI23*(1-'Frota Nacional 2031'!BI$21),0)</f>
        <v>0</v>
      </c>
      <c r="BJ22" s="5">
        <f>ROUND('Vendas de Veículos'!BJ23*(1-'Frota Nacional 2031'!BJ$21),0)</f>
        <v>0</v>
      </c>
      <c r="BK22" s="5">
        <f>ROUND('Vendas de Veículos'!BK23*(1-'Frota Nacional 2031'!BK$21),0)</f>
        <v>0</v>
      </c>
      <c r="BL22" s="5">
        <f>ROUND('Vendas de Veículos'!BL23*(1-'Frota Nacional 2031'!BL$21),0)</f>
        <v>2</v>
      </c>
      <c r="BM22" s="5">
        <f>ROUND('Vendas de Veículos'!BM23*(1-'Frota Nacional 2031'!BM$21),0)</f>
        <v>11</v>
      </c>
      <c r="BN22" s="5">
        <f>ROUND('Vendas de Veículos'!BN23*(1-'Frota Nacional 2031'!BN$21),0)</f>
        <v>16</v>
      </c>
      <c r="BO22" s="5">
        <f>ROUND('Vendas de Veículos'!BO23*(1-'Frota Nacional 2031'!BO$21),0)</f>
        <v>8</v>
      </c>
      <c r="BP22" s="5">
        <f>ROUND('Vendas de Veículos'!BP23*(1-'Frota Nacional 2031'!BP$21),0)</f>
        <v>9</v>
      </c>
      <c r="BQ22" s="5">
        <f>ROUND('Vendas de Veículos'!BQ23*(1-'Frota Nacional 2031'!BQ$21),0)</f>
        <v>33</v>
      </c>
      <c r="BR22" s="5">
        <f>ROUND('Vendas de Veículos'!BR23*(1-'Frota Nacional 2031'!BR$21),0)</f>
        <v>10</v>
      </c>
      <c r="BS22" s="5">
        <f>ROUND('Vendas de Veículos'!BS23*(1-'Frota Nacional 2031'!BS$21),0)</f>
        <v>11</v>
      </c>
      <c r="BT22" s="5">
        <f>ROUND('Vendas de Veículos'!BT23*(1-'Frota Nacional 2031'!BT$21),0)</f>
        <v>12</v>
      </c>
      <c r="BU22" s="5">
        <f>ROUND('Vendas de Veículos'!BU23*(1-'Frota Nacional 2031'!BU$21),0)</f>
        <v>14</v>
      </c>
      <c r="BV22" s="5">
        <f>ROUND('Vendas de Veículos'!BV23*(1-'Frota Nacional 2031'!BV$21),0)</f>
        <v>15</v>
      </c>
      <c r="BW22" s="5">
        <f>ROUND('Vendas de Veículos'!BW23*(1-'Frota Nacional 2031'!BW$21),0)</f>
        <v>16</v>
      </c>
      <c r="BX22" s="5">
        <f>ROUND('Vendas de Veículos'!BX23*(1-'Frota Nacional 2031'!BX$21),0)</f>
        <v>16</v>
      </c>
      <c r="BY22" s="5">
        <f>ROUND('Vendas de Veículos'!BY23*(1-'Frota Nacional 2031'!BY$21),0)</f>
        <v>15</v>
      </c>
      <c r="BZ22" s="5">
        <f>ROUND('Vendas de Veículos'!BZ23*(1-'Frota Nacional 2031'!BZ$21),0)</f>
        <v>16</v>
      </c>
    </row>
    <row r="23" spans="2:78" x14ac:dyDescent="0.35">
      <c r="B23" s="14" t="s">
        <v>20</v>
      </c>
      <c r="C23" s="14" t="s">
        <v>12</v>
      </c>
      <c r="D23" s="5">
        <f>ROUND('Vendas de Veículos'!D24*(1-'Frota Nacional 2031'!D$21),0)</f>
        <v>0</v>
      </c>
      <c r="E23" s="5">
        <f>ROUND('Vendas de Veículos'!E24*(1-'Frota Nacional 2031'!E$21),0)</f>
        <v>0</v>
      </c>
      <c r="F23" s="5">
        <f>ROUND('Vendas de Veículos'!F24*(1-'Frota Nacional 2031'!F$21),0)</f>
        <v>0</v>
      </c>
      <c r="G23" s="5">
        <f>ROUND('Vendas de Veículos'!G24*(1-'Frota Nacional 2031'!G$21),0)</f>
        <v>0</v>
      </c>
      <c r="H23" s="5">
        <f>ROUND('Vendas de Veículos'!H24*(1-'Frota Nacional 2031'!H$21),0)</f>
        <v>0</v>
      </c>
      <c r="I23" s="5">
        <f>ROUND('Vendas de Veículos'!I24*(1-'Frota Nacional 2031'!I$21),0)</f>
        <v>0</v>
      </c>
      <c r="J23" s="5">
        <f>ROUND('Vendas de Veículos'!J24*(1-'Frota Nacional 2031'!J$21),0)</f>
        <v>0</v>
      </c>
      <c r="K23" s="5">
        <f>ROUND('Vendas de Veículos'!K24*(1-'Frota Nacional 2031'!K$21),0)</f>
        <v>0</v>
      </c>
      <c r="L23" s="5">
        <f>ROUND('Vendas de Veículos'!L24*(1-'Frota Nacional 2031'!L$21),0)</f>
        <v>0</v>
      </c>
      <c r="M23" s="5">
        <f>ROUND('Vendas de Veículos'!M24*(1-'Frota Nacional 2031'!M$21),0)</f>
        <v>0</v>
      </c>
      <c r="N23" s="5">
        <f>ROUND('Vendas de Veículos'!N24*(1-'Frota Nacional 2031'!N$21),0)</f>
        <v>0</v>
      </c>
      <c r="O23" s="5">
        <f>ROUND('Vendas de Veículos'!O24*(1-'Frota Nacional 2031'!O$21),0)</f>
        <v>0</v>
      </c>
      <c r="P23" s="5">
        <f>ROUND('Vendas de Veículos'!P24*(1-'Frota Nacional 2031'!P$21),0)</f>
        <v>0</v>
      </c>
      <c r="Q23" s="5">
        <f>ROUND('Vendas de Veículos'!Q24*(1-'Frota Nacional 2031'!Q$21),0)</f>
        <v>0</v>
      </c>
      <c r="R23" s="5">
        <f>ROUND('Vendas de Veículos'!R24*(1-'Frota Nacional 2031'!R$21),0)</f>
        <v>0</v>
      </c>
      <c r="S23" s="5">
        <f>ROUND('Vendas de Veículos'!S24*(1-'Frota Nacional 2031'!S$21),0)</f>
        <v>0</v>
      </c>
      <c r="T23" s="5">
        <f>ROUND('Vendas de Veículos'!T24*(1-'Frota Nacional 2031'!T$21),0)</f>
        <v>0</v>
      </c>
      <c r="U23" s="5">
        <f>ROUND('Vendas de Veículos'!U24*(1-'Frota Nacional 2031'!U$21),0)</f>
        <v>0</v>
      </c>
      <c r="V23" s="5">
        <f>ROUND('Vendas de Veículos'!V24*(1-'Frota Nacional 2031'!V$21),0)</f>
        <v>0</v>
      </c>
      <c r="W23" s="5">
        <f>ROUND('Vendas de Veículos'!W24*(1-'Frota Nacional 2031'!W$21),0)</f>
        <v>0</v>
      </c>
      <c r="X23" s="5">
        <f>ROUND('Vendas de Veículos'!X24*(1-'Frota Nacional 2031'!X$21),0)</f>
        <v>0</v>
      </c>
      <c r="Y23" s="5">
        <f>ROUND('Vendas de Veículos'!Y24*(1-'Frota Nacional 2031'!Y$21),0)</f>
        <v>0</v>
      </c>
      <c r="Z23" s="5">
        <f>ROUND('Vendas de Veículos'!Z24*(1-'Frota Nacional 2031'!Z$21),0)</f>
        <v>0</v>
      </c>
      <c r="AA23" s="5">
        <f>ROUND('Vendas de Veículos'!AA24*(1-'Frota Nacional 2031'!AA$21),0)</f>
        <v>0</v>
      </c>
      <c r="AB23" s="5">
        <f>ROUND('Vendas de Veículos'!AB24*(1-'Frota Nacional 2031'!AB$21),0)</f>
        <v>92</v>
      </c>
      <c r="AC23" s="5">
        <f>ROUND('Vendas de Veículos'!AC24*(1-'Frota Nacional 2031'!AC$21),0)</f>
        <v>87</v>
      </c>
      <c r="AD23" s="5">
        <f>ROUND('Vendas de Veículos'!AD24*(1-'Frota Nacional 2031'!AD$21),0)</f>
        <v>210</v>
      </c>
      <c r="AE23" s="5">
        <f>ROUND('Vendas de Veículos'!AE24*(1-'Frota Nacional 2031'!AE$21),0)</f>
        <v>293</v>
      </c>
      <c r="AF23" s="5">
        <f>ROUND('Vendas de Veículos'!AF24*(1-'Frota Nacional 2031'!AF$21),0)</f>
        <v>231</v>
      </c>
      <c r="AG23" s="5">
        <f>ROUND('Vendas de Veículos'!AG24*(1-'Frota Nacional 2031'!AG$21),0)</f>
        <v>201</v>
      </c>
      <c r="AH23" s="5">
        <f>ROUND('Vendas de Veículos'!AH24*(1-'Frota Nacional 2031'!AH$21),0)</f>
        <v>78</v>
      </c>
      <c r="AI23" s="5">
        <f>ROUND('Vendas de Veículos'!AI24*(1-'Frota Nacional 2031'!AI$21),0)</f>
        <v>20</v>
      </c>
      <c r="AJ23" s="5">
        <f>ROUND('Vendas de Veículos'!AJ24*(1-'Frota Nacional 2031'!AJ$21),0)</f>
        <v>8</v>
      </c>
      <c r="AK23" s="5">
        <f>ROUND('Vendas de Veículos'!AK24*(1-'Frota Nacional 2031'!AK$21),0)</f>
        <v>1</v>
      </c>
      <c r="AL23" s="5">
        <f>ROUND('Vendas de Veículos'!AL24*(1-'Frota Nacional 2031'!AL$21),0)</f>
        <v>1</v>
      </c>
      <c r="AM23" s="5">
        <f>ROUND('Vendas de Veículos'!AM24*(1-'Frota Nacional 2031'!AM$21),0)</f>
        <v>2</v>
      </c>
      <c r="AN23" s="5">
        <f>ROUND('Vendas de Veículos'!AN24*(1-'Frota Nacional 2031'!AN$21),0)</f>
        <v>0</v>
      </c>
      <c r="AO23" s="5">
        <f>ROUND('Vendas de Veículos'!AO24*(1-'Frota Nacional 2031'!AO$21),0)</f>
        <v>0</v>
      </c>
      <c r="AP23" s="5">
        <f>ROUND('Vendas de Veículos'!AP24*(1-'Frota Nacional 2031'!AP$21),0)</f>
        <v>0</v>
      </c>
      <c r="AQ23" s="5">
        <f>ROUND('Vendas de Veículos'!AQ24*(1-'Frota Nacional 2031'!AQ$21),0)</f>
        <v>0</v>
      </c>
      <c r="AR23" s="5">
        <f>ROUND('Vendas de Veículos'!AR24*(1-'Frota Nacional 2031'!AR$21),0)</f>
        <v>0</v>
      </c>
      <c r="AS23" s="5">
        <f>ROUND('Vendas de Veículos'!AS24*(1-'Frota Nacional 2031'!AS$21),0)</f>
        <v>0</v>
      </c>
      <c r="AT23" s="5">
        <f>ROUND('Vendas de Veículos'!AT24*(1-'Frota Nacional 2031'!AT$21),0)</f>
        <v>0</v>
      </c>
      <c r="AU23" s="5">
        <f>ROUND('Vendas de Veículos'!AU24*(1-'Frota Nacional 2031'!AU$21),0)</f>
        <v>0</v>
      </c>
      <c r="AV23" s="5">
        <f>ROUND('Vendas de Veículos'!AV24*(1-'Frota Nacional 2031'!AV$21),0)</f>
        <v>0</v>
      </c>
      <c r="AW23" s="5">
        <f>ROUND('Vendas de Veículos'!AW24*(1-'Frota Nacional 2031'!AW$21),0)</f>
        <v>0</v>
      </c>
      <c r="AX23" s="5">
        <f>ROUND('Vendas de Veículos'!AX24*(1-'Frota Nacional 2031'!AX$21),0)</f>
        <v>0</v>
      </c>
      <c r="AY23" s="5">
        <f>ROUND('Vendas de Veículos'!AY24*(1-'Frota Nacional 2031'!AY$21),0)</f>
        <v>0</v>
      </c>
      <c r="AZ23" s="5">
        <f>ROUND('Vendas de Veículos'!AZ24*(1-'Frota Nacional 2031'!AZ$21),0)</f>
        <v>0</v>
      </c>
      <c r="BA23" s="5">
        <f>ROUND('Vendas de Veículos'!BA24*(1-'Frota Nacional 2031'!BA$21),0)</f>
        <v>0</v>
      </c>
      <c r="BB23" s="5">
        <f>ROUND('Vendas de Veículos'!BB24*(1-'Frota Nacional 2031'!BB$21),0)</f>
        <v>0</v>
      </c>
      <c r="BC23" s="5">
        <f>ROUND('Vendas de Veículos'!BC24*(1-'Frota Nacional 2031'!BC$21),0)</f>
        <v>0</v>
      </c>
      <c r="BD23" s="5">
        <f>ROUND('Vendas de Veículos'!BD24*(1-'Frota Nacional 2031'!BD$21),0)</f>
        <v>0</v>
      </c>
      <c r="BE23" s="5">
        <f>ROUND('Vendas de Veículos'!BE24*(1-'Frota Nacional 2031'!BE$21),0)</f>
        <v>0</v>
      </c>
      <c r="BF23" s="5">
        <f>ROUND('Vendas de Veículos'!BF24*(1-'Frota Nacional 2031'!BF$21),0)</f>
        <v>0</v>
      </c>
      <c r="BG23" s="5">
        <f>ROUND('Vendas de Veículos'!BG24*(1-'Frota Nacional 2031'!BG$21),0)</f>
        <v>0</v>
      </c>
      <c r="BH23" s="5">
        <f>ROUND('Vendas de Veículos'!BH24*(1-'Frota Nacional 2031'!BH$21),0)</f>
        <v>0</v>
      </c>
      <c r="BI23" s="5">
        <f>ROUND('Vendas de Veículos'!BI24*(1-'Frota Nacional 2031'!BI$21),0)</f>
        <v>0</v>
      </c>
      <c r="BJ23" s="5">
        <f>ROUND('Vendas de Veículos'!BJ24*(1-'Frota Nacional 2031'!BJ$21),0)</f>
        <v>0</v>
      </c>
      <c r="BK23" s="5">
        <f>ROUND('Vendas de Veículos'!BK24*(1-'Frota Nacional 2031'!BK$21),0)</f>
        <v>0</v>
      </c>
      <c r="BL23" s="5">
        <f>ROUND('Vendas de Veículos'!BL24*(1-'Frota Nacional 2031'!BL$21),0)</f>
        <v>0</v>
      </c>
      <c r="BM23" s="5">
        <f>ROUND('Vendas de Veículos'!BM24*(1-'Frota Nacional 2031'!BM$21),0)</f>
        <v>0</v>
      </c>
      <c r="BN23" s="5">
        <f>ROUND('Vendas de Veículos'!BN24*(1-'Frota Nacional 2031'!BN$21),0)</f>
        <v>2</v>
      </c>
      <c r="BO23" s="5">
        <f>ROUND('Vendas de Veículos'!BO24*(1-'Frota Nacional 2031'!BO$21),0)</f>
        <v>0</v>
      </c>
      <c r="BP23" s="5">
        <f>ROUND('Vendas de Veículos'!BP24*(1-'Frota Nacional 2031'!BP$21),0)</f>
        <v>0</v>
      </c>
      <c r="BQ23" s="5">
        <f>ROUND('Vendas de Veículos'!BQ24*(1-'Frota Nacional 2031'!BQ$21),0)</f>
        <v>1</v>
      </c>
      <c r="BR23" s="5">
        <f>ROUND('Vendas de Veículos'!BR24*(1-'Frota Nacional 2031'!BR$21),0)</f>
        <v>0</v>
      </c>
      <c r="BS23" s="5">
        <f>ROUND('Vendas de Veículos'!BS24*(1-'Frota Nacional 2031'!BS$21),0)</f>
        <v>0</v>
      </c>
      <c r="BT23" s="5">
        <f>ROUND('Vendas de Veículos'!BT24*(1-'Frota Nacional 2031'!BT$21),0)</f>
        <v>0</v>
      </c>
      <c r="BU23" s="5">
        <f>ROUND('Vendas de Veículos'!BU24*(1-'Frota Nacional 2031'!BU$21),0)</f>
        <v>0</v>
      </c>
      <c r="BV23" s="5">
        <f>ROUND('Vendas de Veículos'!BV24*(1-'Frota Nacional 2031'!BV$21),0)</f>
        <v>1</v>
      </c>
      <c r="BW23" s="5">
        <f>ROUND('Vendas de Veículos'!BW24*(1-'Frota Nacional 2031'!BW$21),0)</f>
        <v>1</v>
      </c>
      <c r="BX23" s="5">
        <f>ROUND('Vendas de Veículos'!BX24*(1-'Frota Nacional 2031'!BX$21),0)</f>
        <v>1</v>
      </c>
      <c r="BY23" s="5">
        <f>ROUND('Vendas de Veículos'!BY24*(1-'Frota Nacional 2031'!BY$21),0)</f>
        <v>0</v>
      </c>
      <c r="BZ23" s="5">
        <f>ROUND('Vendas de Veículos'!BZ24*(1-'Frota Nacional 2031'!BZ$21),0)</f>
        <v>0</v>
      </c>
    </row>
    <row r="24" spans="2:78" x14ac:dyDescent="0.35">
      <c r="B24" s="14" t="s">
        <v>20</v>
      </c>
      <c r="C24" s="14" t="s">
        <v>14</v>
      </c>
      <c r="D24" s="5">
        <f>ROUND('Vendas de Veículos'!D25*(1-'Frota Nacional 2031'!D$21),0)</f>
        <v>0</v>
      </c>
      <c r="E24" s="5">
        <f>ROUND('Vendas de Veículos'!E25*(1-'Frota Nacional 2031'!E$21),0)</f>
        <v>0</v>
      </c>
      <c r="F24" s="5">
        <f>ROUND('Vendas de Veículos'!F25*(1-'Frota Nacional 2031'!F$21),0)</f>
        <v>0</v>
      </c>
      <c r="G24" s="5">
        <f>ROUND('Vendas de Veículos'!G25*(1-'Frota Nacional 2031'!G$21),0)</f>
        <v>0</v>
      </c>
      <c r="H24" s="5">
        <f>ROUND('Vendas de Veículos'!H25*(1-'Frota Nacional 2031'!H$21),0)</f>
        <v>0</v>
      </c>
      <c r="I24" s="5">
        <f>ROUND('Vendas de Veículos'!I25*(1-'Frota Nacional 2031'!I$21),0)</f>
        <v>0</v>
      </c>
      <c r="J24" s="5">
        <f>ROUND('Vendas de Veículos'!J25*(1-'Frota Nacional 2031'!J$21),0)</f>
        <v>0</v>
      </c>
      <c r="K24" s="5">
        <f>ROUND('Vendas de Veículos'!K25*(1-'Frota Nacional 2031'!K$21),0)</f>
        <v>0</v>
      </c>
      <c r="L24" s="5">
        <f>ROUND('Vendas de Veículos'!L25*(1-'Frota Nacional 2031'!L$21),0)</f>
        <v>0</v>
      </c>
      <c r="M24" s="5">
        <f>ROUND('Vendas de Veículos'!M25*(1-'Frota Nacional 2031'!M$21),0)</f>
        <v>0</v>
      </c>
      <c r="N24" s="5">
        <f>ROUND('Vendas de Veículos'!N25*(1-'Frota Nacional 2031'!N$21),0)</f>
        <v>0</v>
      </c>
      <c r="O24" s="5">
        <f>ROUND('Vendas de Veículos'!O25*(1-'Frota Nacional 2031'!O$21),0)</f>
        <v>0</v>
      </c>
      <c r="P24" s="5">
        <f>ROUND('Vendas de Veículos'!P25*(1-'Frota Nacional 2031'!P$21),0)</f>
        <v>0</v>
      </c>
      <c r="Q24" s="5">
        <f>ROUND('Vendas de Veículos'!Q25*(1-'Frota Nacional 2031'!Q$21),0)</f>
        <v>0</v>
      </c>
      <c r="R24" s="5">
        <f>ROUND('Vendas de Veículos'!R25*(1-'Frota Nacional 2031'!R$21),0)</f>
        <v>0</v>
      </c>
      <c r="S24" s="5">
        <f>ROUND('Vendas de Veículos'!S25*(1-'Frota Nacional 2031'!S$21),0)</f>
        <v>0</v>
      </c>
      <c r="T24" s="5">
        <f>ROUND('Vendas de Veículos'!T25*(1-'Frota Nacional 2031'!T$21),0)</f>
        <v>0</v>
      </c>
      <c r="U24" s="5">
        <f>ROUND('Vendas de Veículos'!U25*(1-'Frota Nacional 2031'!U$21),0)</f>
        <v>0</v>
      </c>
      <c r="V24" s="5">
        <f>ROUND('Vendas de Veículos'!V25*(1-'Frota Nacional 2031'!V$21),0)</f>
        <v>0</v>
      </c>
      <c r="W24" s="5">
        <f>ROUND('Vendas de Veículos'!W25*(1-'Frota Nacional 2031'!W$21),0)</f>
        <v>0</v>
      </c>
      <c r="X24" s="5">
        <f>ROUND('Vendas de Veículos'!X25*(1-'Frota Nacional 2031'!X$21),0)</f>
        <v>0</v>
      </c>
      <c r="Y24" s="5">
        <f>ROUND('Vendas de Veículos'!Y25*(1-'Frota Nacional 2031'!Y$21),0)</f>
        <v>0</v>
      </c>
      <c r="Z24" s="5">
        <f>ROUND('Vendas de Veículos'!Z25*(1-'Frota Nacional 2031'!Z$21),0)</f>
        <v>0</v>
      </c>
      <c r="AA24" s="5">
        <f>ROUND('Vendas de Veículos'!AA25*(1-'Frota Nacional 2031'!AA$21),0)</f>
        <v>0</v>
      </c>
      <c r="AB24" s="5">
        <f>ROUND('Vendas de Veículos'!AB25*(1-'Frota Nacional 2031'!AB$21),0)</f>
        <v>0</v>
      </c>
      <c r="AC24" s="5">
        <f>ROUND('Vendas de Veículos'!AC25*(1-'Frota Nacional 2031'!AC$21),0)</f>
        <v>0</v>
      </c>
      <c r="AD24" s="5">
        <f>ROUND('Vendas de Veículos'!AD25*(1-'Frota Nacional 2031'!AD$21),0)</f>
        <v>0</v>
      </c>
      <c r="AE24" s="5">
        <f>ROUND('Vendas de Veículos'!AE25*(1-'Frota Nacional 2031'!AE$21),0)</f>
        <v>0</v>
      </c>
      <c r="AF24" s="5">
        <f>ROUND('Vendas de Veículos'!AF25*(1-'Frota Nacional 2031'!AF$21),0)</f>
        <v>0</v>
      </c>
      <c r="AG24" s="5">
        <f>ROUND('Vendas de Veículos'!AG25*(1-'Frota Nacional 2031'!AG$21),0)</f>
        <v>0</v>
      </c>
      <c r="AH24" s="5">
        <f>ROUND('Vendas de Veículos'!AH25*(1-'Frota Nacional 2031'!AH$21),0)</f>
        <v>0</v>
      </c>
      <c r="AI24" s="5">
        <f>ROUND('Vendas de Veículos'!AI25*(1-'Frota Nacional 2031'!AI$21),0)</f>
        <v>0</v>
      </c>
      <c r="AJ24" s="5">
        <f>ROUND('Vendas de Veículos'!AJ25*(1-'Frota Nacional 2031'!AJ$21),0)</f>
        <v>0</v>
      </c>
      <c r="AK24" s="5">
        <f>ROUND('Vendas de Veículos'!AK25*(1-'Frota Nacional 2031'!AK$21),0)</f>
        <v>0</v>
      </c>
      <c r="AL24" s="5">
        <f>ROUND('Vendas de Veículos'!AL25*(1-'Frota Nacional 2031'!AL$21),0)</f>
        <v>0</v>
      </c>
      <c r="AM24" s="5">
        <f>ROUND('Vendas de Veículos'!AM25*(1-'Frota Nacional 2031'!AM$21),0)</f>
        <v>0</v>
      </c>
      <c r="AN24" s="5">
        <f>ROUND('Vendas de Veículos'!AN25*(1-'Frota Nacional 2031'!AN$21),0)</f>
        <v>0</v>
      </c>
      <c r="AO24" s="5">
        <f>ROUND('Vendas de Veículos'!AO25*(1-'Frota Nacional 2031'!AO$21),0)</f>
        <v>0</v>
      </c>
      <c r="AP24" s="5">
        <f>ROUND('Vendas de Veículos'!AP25*(1-'Frota Nacional 2031'!AP$21),0)</f>
        <v>0</v>
      </c>
      <c r="AQ24" s="5">
        <f>ROUND('Vendas de Veículos'!AQ25*(1-'Frota Nacional 2031'!AQ$21),0)</f>
        <v>0</v>
      </c>
      <c r="AR24" s="5">
        <f>ROUND('Vendas de Veículos'!AR25*(1-'Frota Nacional 2031'!AR$21),0)</f>
        <v>0</v>
      </c>
      <c r="AS24" s="5">
        <f>ROUND('Vendas de Veículos'!AS25*(1-'Frota Nacional 2031'!AS$21),0)</f>
        <v>0</v>
      </c>
      <c r="AT24" s="5">
        <f>ROUND('Vendas de Veículos'!AT25*(1-'Frota Nacional 2031'!AT$21),0)</f>
        <v>0</v>
      </c>
      <c r="AU24" s="5">
        <f>ROUND('Vendas de Veículos'!AU25*(1-'Frota Nacional 2031'!AU$21),0)</f>
        <v>0</v>
      </c>
      <c r="AV24" s="5">
        <f>ROUND('Vendas de Veículos'!AV25*(1-'Frota Nacional 2031'!AV$21),0)</f>
        <v>0</v>
      </c>
      <c r="AW24" s="5">
        <f>ROUND('Vendas de Veículos'!AW25*(1-'Frota Nacional 2031'!AW$21),0)</f>
        <v>0</v>
      </c>
      <c r="AX24" s="5">
        <f>ROUND('Vendas de Veículos'!AX25*(1-'Frota Nacional 2031'!AX$21),0)</f>
        <v>0</v>
      </c>
      <c r="AY24" s="5">
        <f>ROUND('Vendas de Veículos'!AY25*(1-'Frota Nacional 2031'!AY$21),0)</f>
        <v>0</v>
      </c>
      <c r="AZ24" s="5">
        <f>ROUND('Vendas de Veículos'!AZ25*(1-'Frota Nacional 2031'!AZ$21),0)</f>
        <v>0</v>
      </c>
      <c r="BA24" s="5">
        <f>ROUND('Vendas de Veículos'!BA25*(1-'Frota Nacional 2031'!BA$21),0)</f>
        <v>0</v>
      </c>
      <c r="BB24" s="5">
        <f>ROUND('Vendas de Veículos'!BB25*(1-'Frota Nacional 2031'!BB$21),0)</f>
        <v>0</v>
      </c>
      <c r="BC24" s="5">
        <f>ROUND('Vendas de Veículos'!BC25*(1-'Frota Nacional 2031'!BC$21),0)</f>
        <v>0</v>
      </c>
      <c r="BD24" s="5">
        <f>ROUND('Vendas de Veículos'!BD25*(1-'Frota Nacional 2031'!BD$21),0)</f>
        <v>0</v>
      </c>
      <c r="BE24" s="5">
        <f>ROUND('Vendas de Veículos'!BE25*(1-'Frota Nacional 2031'!BE$21),0)</f>
        <v>0</v>
      </c>
      <c r="BF24" s="5">
        <f>ROUND('Vendas de Veículos'!BF25*(1-'Frota Nacional 2031'!BF$21),0)</f>
        <v>0</v>
      </c>
      <c r="BG24" s="5">
        <f>ROUND('Vendas de Veículos'!BG25*(1-'Frota Nacional 2031'!BG$21),0)</f>
        <v>0</v>
      </c>
      <c r="BH24" s="5">
        <f>ROUND('Vendas de Veículos'!BH25*(1-'Frota Nacional 2031'!BH$21),0)</f>
        <v>1</v>
      </c>
      <c r="BI24" s="5">
        <f>ROUND('Vendas de Veículos'!BI25*(1-'Frota Nacional 2031'!BI$21),0)</f>
        <v>0</v>
      </c>
      <c r="BJ24" s="5">
        <f>ROUND('Vendas de Veículos'!BJ25*(1-'Frota Nacional 2031'!BJ$21),0)</f>
        <v>0</v>
      </c>
      <c r="BK24" s="5">
        <f>ROUND('Vendas de Veículos'!BK25*(1-'Frota Nacional 2031'!BK$21),0)</f>
        <v>1</v>
      </c>
      <c r="BL24" s="5">
        <f>ROUND('Vendas de Veículos'!BL25*(1-'Frota Nacional 2031'!BL$21),0)</f>
        <v>0</v>
      </c>
      <c r="BM24" s="5">
        <f>ROUND('Vendas de Veículos'!BM25*(1-'Frota Nacional 2031'!BM$21),0)</f>
        <v>3</v>
      </c>
      <c r="BN24" s="5">
        <f>ROUND('Vendas de Veículos'!BN25*(1-'Frota Nacional 2031'!BN$21),0)</f>
        <v>27</v>
      </c>
      <c r="BO24" s="5">
        <f>ROUND('Vendas de Veículos'!BO25*(1-'Frota Nacional 2031'!BO$21),0)</f>
        <v>22</v>
      </c>
      <c r="BP24" s="5">
        <f>ROUND('Vendas de Veículos'!BP25*(1-'Frota Nacional 2031'!BP$21),0)</f>
        <v>282</v>
      </c>
      <c r="BQ24" s="5">
        <f>ROUND('Vendas de Veículos'!BQ25*(1-'Frota Nacional 2031'!BQ$21),0)</f>
        <v>695</v>
      </c>
      <c r="BR24" s="5">
        <f>ROUND('Vendas de Veículos'!BR25*(1-'Frota Nacional 2031'!BR$21),0)</f>
        <v>676</v>
      </c>
      <c r="BS24" s="5">
        <f>ROUND('Vendas de Veículos'!BS25*(1-'Frota Nacional 2031'!BS$21),0)</f>
        <v>957</v>
      </c>
      <c r="BT24" s="5">
        <f>ROUND('Vendas de Veículos'!BT25*(1-'Frota Nacional 2031'!BT$21),0)</f>
        <v>1245</v>
      </c>
      <c r="BU24" s="5">
        <f>ROUND('Vendas de Veículos'!BU25*(1-'Frota Nacional 2031'!BU$21),0)</f>
        <v>1537</v>
      </c>
      <c r="BV24" s="5">
        <f>ROUND('Vendas de Veículos'!BV25*(1-'Frota Nacional 2031'!BV$21),0)</f>
        <v>1973</v>
      </c>
      <c r="BW24" s="5">
        <f>ROUND('Vendas de Veículos'!BW25*(1-'Frota Nacional 2031'!BW$21),0)</f>
        <v>2420</v>
      </c>
      <c r="BX24" s="5">
        <f>ROUND('Vendas de Veículos'!BX25*(1-'Frota Nacional 2031'!BX$21),0)</f>
        <v>2871</v>
      </c>
      <c r="BY24" s="5">
        <f>ROUND('Vendas de Veículos'!BY25*(1-'Frota Nacional 2031'!BY$21),0)</f>
        <v>3475</v>
      </c>
      <c r="BZ24" s="5">
        <f>ROUND('Vendas de Veículos'!BZ25*(1-'Frota Nacional 2031'!BZ$21),0)</f>
        <v>4115</v>
      </c>
    </row>
    <row r="25" spans="2:78" x14ac:dyDescent="0.35">
      <c r="B25" s="14" t="s">
        <v>20</v>
      </c>
      <c r="C25" s="14" t="s">
        <v>21</v>
      </c>
      <c r="D25" s="5">
        <f>ROUND('Vendas de Veículos'!D26*(1-'Frota Nacional 2031'!D$21),0)</f>
        <v>0</v>
      </c>
      <c r="E25" s="5">
        <f>ROUND('Vendas de Veículos'!E26*(1-'Frota Nacional 2031'!E$21),0)</f>
        <v>0</v>
      </c>
      <c r="F25" s="5">
        <f>ROUND('Vendas de Veículos'!F26*(1-'Frota Nacional 2031'!F$21),0)</f>
        <v>0</v>
      </c>
      <c r="G25" s="5">
        <f>ROUND('Vendas de Veículos'!G26*(1-'Frota Nacional 2031'!G$21),0)</f>
        <v>0</v>
      </c>
      <c r="H25" s="5">
        <f>ROUND('Vendas de Veículos'!H26*(1-'Frota Nacional 2031'!H$21),0)</f>
        <v>0</v>
      </c>
      <c r="I25" s="5">
        <f>ROUND('Vendas de Veículos'!I26*(1-'Frota Nacional 2031'!I$21),0)</f>
        <v>0</v>
      </c>
      <c r="J25" s="5">
        <f>ROUND('Vendas de Veículos'!J26*(1-'Frota Nacional 2031'!J$21),0)</f>
        <v>0</v>
      </c>
      <c r="K25" s="5">
        <f>ROUND('Vendas de Veículos'!K26*(1-'Frota Nacional 2031'!K$21),0)</f>
        <v>0</v>
      </c>
      <c r="L25" s="5">
        <f>ROUND('Vendas de Veículos'!L26*(1-'Frota Nacional 2031'!L$21),0)</f>
        <v>0</v>
      </c>
      <c r="M25" s="5">
        <f>ROUND('Vendas de Veículos'!M26*(1-'Frota Nacional 2031'!M$21),0)</f>
        <v>0</v>
      </c>
      <c r="N25" s="5">
        <f>ROUND('Vendas de Veículos'!N26*(1-'Frota Nacional 2031'!N$21),0)</f>
        <v>0</v>
      </c>
      <c r="O25" s="5">
        <f>ROUND('Vendas de Veículos'!O26*(1-'Frota Nacional 2031'!O$21),0)</f>
        <v>0</v>
      </c>
      <c r="P25" s="5">
        <f>ROUND('Vendas de Veículos'!P26*(1-'Frota Nacional 2031'!P$21),0)</f>
        <v>0</v>
      </c>
      <c r="Q25" s="5">
        <f>ROUND('Vendas de Veículos'!Q26*(1-'Frota Nacional 2031'!Q$21),0)</f>
        <v>0</v>
      </c>
      <c r="R25" s="5">
        <f>ROUND('Vendas de Veículos'!R26*(1-'Frota Nacional 2031'!R$21),0)</f>
        <v>0</v>
      </c>
      <c r="S25" s="5">
        <f>ROUND('Vendas de Veículos'!S26*(1-'Frota Nacional 2031'!S$21),0)</f>
        <v>0</v>
      </c>
      <c r="T25" s="5">
        <f>ROUND('Vendas de Veículos'!T26*(1-'Frota Nacional 2031'!T$21),0)</f>
        <v>0</v>
      </c>
      <c r="U25" s="5">
        <f>ROUND('Vendas de Veículos'!U26*(1-'Frota Nacional 2031'!U$21),0)</f>
        <v>0</v>
      </c>
      <c r="V25" s="5">
        <f>ROUND('Vendas de Veículos'!V26*(1-'Frota Nacional 2031'!V$21),0)</f>
        <v>0</v>
      </c>
      <c r="W25" s="5">
        <f>ROUND('Vendas de Veículos'!W26*(1-'Frota Nacional 2031'!W$21),0)</f>
        <v>0</v>
      </c>
      <c r="X25" s="5">
        <f>ROUND('Vendas de Veículos'!X26*(1-'Frota Nacional 2031'!X$21),0)</f>
        <v>0</v>
      </c>
      <c r="Y25" s="5">
        <f>ROUND('Vendas de Veículos'!Y26*(1-'Frota Nacional 2031'!Y$21),0)</f>
        <v>0</v>
      </c>
      <c r="Z25" s="5">
        <f>ROUND('Vendas de Veículos'!Z26*(1-'Frota Nacional 2031'!Z$21),0)</f>
        <v>0</v>
      </c>
      <c r="AA25" s="5">
        <f>ROUND('Vendas de Veículos'!AA26*(1-'Frota Nacional 2031'!AA$21),0)</f>
        <v>0</v>
      </c>
      <c r="AB25" s="5">
        <f>ROUND('Vendas de Veículos'!AB26*(1-'Frota Nacional 2031'!AB$21),0)</f>
        <v>0</v>
      </c>
      <c r="AC25" s="5">
        <f>ROUND('Vendas de Veículos'!AC26*(1-'Frota Nacional 2031'!AC$21),0)</f>
        <v>0</v>
      </c>
      <c r="AD25" s="5">
        <f>ROUND('Vendas de Veículos'!AD26*(1-'Frota Nacional 2031'!AD$21),0)</f>
        <v>0</v>
      </c>
      <c r="AE25" s="5">
        <f>ROUND('Vendas de Veículos'!AE26*(1-'Frota Nacional 2031'!AE$21),0)</f>
        <v>0</v>
      </c>
      <c r="AF25" s="5">
        <f>ROUND('Vendas de Veículos'!AF26*(1-'Frota Nacional 2031'!AF$21),0)</f>
        <v>0</v>
      </c>
      <c r="AG25" s="5">
        <f>ROUND('Vendas de Veículos'!AG26*(1-'Frota Nacional 2031'!AG$21),0)</f>
        <v>0</v>
      </c>
      <c r="AH25" s="5">
        <f>ROUND('Vendas de Veículos'!AH26*(1-'Frota Nacional 2031'!AH$21),0)</f>
        <v>0</v>
      </c>
      <c r="AI25" s="5">
        <f>ROUND('Vendas de Veículos'!AI26*(1-'Frota Nacional 2031'!AI$21),0)</f>
        <v>0</v>
      </c>
      <c r="AJ25" s="5">
        <f>ROUND('Vendas de Veículos'!AJ26*(1-'Frota Nacional 2031'!AJ$21),0)</f>
        <v>0</v>
      </c>
      <c r="AK25" s="5">
        <f>ROUND('Vendas de Veículos'!AK26*(1-'Frota Nacional 2031'!AK$21),0)</f>
        <v>0</v>
      </c>
      <c r="AL25" s="5">
        <f>ROUND('Vendas de Veículos'!AL26*(1-'Frota Nacional 2031'!AL$21),0)</f>
        <v>0</v>
      </c>
      <c r="AM25" s="5">
        <f>ROUND('Vendas de Veículos'!AM26*(1-'Frota Nacional 2031'!AM$21),0)</f>
        <v>0</v>
      </c>
      <c r="AN25" s="5">
        <f>ROUND('Vendas de Veículos'!AN26*(1-'Frota Nacional 2031'!AN$21),0)</f>
        <v>0</v>
      </c>
      <c r="AO25" s="5">
        <f>ROUND('Vendas de Veículos'!AO26*(1-'Frota Nacional 2031'!AO$21),0)</f>
        <v>0</v>
      </c>
      <c r="AP25" s="5">
        <f>ROUND('Vendas de Veículos'!AP26*(1-'Frota Nacional 2031'!AP$21),0)</f>
        <v>0</v>
      </c>
      <c r="AQ25" s="5">
        <f>ROUND('Vendas de Veículos'!AQ26*(1-'Frota Nacional 2031'!AQ$21),0)</f>
        <v>0</v>
      </c>
      <c r="AR25" s="5">
        <f>ROUND('Vendas de Veículos'!AR26*(1-'Frota Nacional 2031'!AR$21),0)</f>
        <v>0</v>
      </c>
      <c r="AS25" s="5">
        <f>ROUND('Vendas de Veículos'!AS26*(1-'Frota Nacional 2031'!AS$21),0)</f>
        <v>0</v>
      </c>
      <c r="AT25" s="5">
        <f>ROUND('Vendas de Veículos'!AT26*(1-'Frota Nacional 2031'!AT$21),0)</f>
        <v>0</v>
      </c>
      <c r="AU25" s="5">
        <f>ROUND('Vendas de Veículos'!AU26*(1-'Frota Nacional 2031'!AU$21),0)</f>
        <v>0</v>
      </c>
      <c r="AV25" s="5">
        <f>ROUND('Vendas de Veículos'!AV26*(1-'Frota Nacional 2031'!AV$21),0)</f>
        <v>0</v>
      </c>
      <c r="AW25" s="5">
        <f>ROUND('Vendas de Veículos'!AW26*(1-'Frota Nacional 2031'!AW$21),0)</f>
        <v>0</v>
      </c>
      <c r="AX25" s="5">
        <f>ROUND('Vendas de Veículos'!AX26*(1-'Frota Nacional 2031'!AX$21),0)</f>
        <v>0</v>
      </c>
      <c r="AY25" s="5">
        <f>ROUND('Vendas de Veículos'!AY26*(1-'Frota Nacional 2031'!AY$21),0)</f>
        <v>0</v>
      </c>
      <c r="AZ25" s="5">
        <f>ROUND('Vendas de Veículos'!AZ26*(1-'Frota Nacional 2031'!AZ$21),0)</f>
        <v>0</v>
      </c>
      <c r="BA25" s="5">
        <f>ROUND('Vendas de Veículos'!BA26*(1-'Frota Nacional 2031'!BA$21),0)</f>
        <v>1</v>
      </c>
      <c r="BB25" s="5">
        <f>ROUND('Vendas de Veículos'!BB26*(1-'Frota Nacional 2031'!BB$21),0)</f>
        <v>0</v>
      </c>
      <c r="BC25" s="5">
        <f>ROUND('Vendas de Veículos'!BC26*(1-'Frota Nacional 2031'!BC$21),0)</f>
        <v>0</v>
      </c>
      <c r="BD25" s="5">
        <f>ROUND('Vendas de Veículos'!BD26*(1-'Frota Nacional 2031'!BD$21),0)</f>
        <v>4</v>
      </c>
      <c r="BE25" s="5">
        <f>ROUND('Vendas de Veículos'!BE26*(1-'Frota Nacional 2031'!BE$21),0)</f>
        <v>4</v>
      </c>
      <c r="BF25" s="5">
        <f>ROUND('Vendas de Veículos'!BF26*(1-'Frota Nacional 2031'!BF$21),0)</f>
        <v>5</v>
      </c>
      <c r="BG25" s="5">
        <f>ROUND('Vendas de Veículos'!BG26*(1-'Frota Nacional 2031'!BG$21),0)</f>
        <v>2</v>
      </c>
      <c r="BH25" s="5">
        <f>ROUND('Vendas de Veículos'!BH26*(1-'Frota Nacional 2031'!BH$21),0)</f>
        <v>2</v>
      </c>
      <c r="BI25" s="5">
        <f>ROUND('Vendas de Veículos'!BI26*(1-'Frota Nacional 2031'!BI$21),0)</f>
        <v>3</v>
      </c>
      <c r="BJ25" s="5">
        <f>ROUND('Vendas de Veículos'!BJ26*(1-'Frota Nacional 2031'!BJ$21),0)</f>
        <v>1</v>
      </c>
      <c r="BK25" s="5">
        <f>ROUND('Vendas de Veículos'!BK26*(1-'Frota Nacional 2031'!BK$21),0)</f>
        <v>0</v>
      </c>
      <c r="BL25" s="5">
        <f>ROUND('Vendas de Veículos'!BL26*(1-'Frota Nacional 2031'!BL$21),0)</f>
        <v>0</v>
      </c>
      <c r="BM25" s="5">
        <f>ROUND('Vendas de Veículos'!BM26*(1-'Frota Nacional 2031'!BM$21),0)</f>
        <v>1</v>
      </c>
      <c r="BN25" s="5">
        <f>ROUND('Vendas de Veículos'!BN26*(1-'Frota Nacional 2031'!BN$21),0)</f>
        <v>9</v>
      </c>
      <c r="BO25" s="5">
        <f>ROUND('Vendas de Veículos'!BO26*(1-'Frota Nacional 2031'!BO$21),0)</f>
        <v>43</v>
      </c>
      <c r="BP25" s="5">
        <f>ROUND('Vendas de Veículos'!BP26*(1-'Frota Nacional 2031'!BP$21),0)</f>
        <v>90</v>
      </c>
      <c r="BQ25" s="5">
        <f>ROUND('Vendas de Veículos'!BQ26*(1-'Frota Nacional 2031'!BQ$21),0)</f>
        <v>347</v>
      </c>
      <c r="BR25" s="5">
        <f>ROUND('Vendas de Veículos'!BR26*(1-'Frota Nacional 2031'!BR$21),0)</f>
        <v>411</v>
      </c>
      <c r="BS25" s="5">
        <f>ROUND('Vendas de Veículos'!BS26*(1-'Frota Nacional 2031'!BS$21),0)</f>
        <v>486</v>
      </c>
      <c r="BT25" s="5">
        <f>ROUND('Vendas de Veículos'!BT26*(1-'Frota Nacional 2031'!BT$21),0)</f>
        <v>574</v>
      </c>
      <c r="BU25" s="5">
        <f>ROUND('Vendas de Veículos'!BU26*(1-'Frota Nacional 2031'!BU$21),0)</f>
        <v>677</v>
      </c>
      <c r="BV25" s="5">
        <f>ROUND('Vendas de Veículos'!BV26*(1-'Frota Nacional 2031'!BV$21),0)</f>
        <v>798</v>
      </c>
      <c r="BW25" s="5">
        <f>ROUND('Vendas de Veículos'!BW26*(1-'Frota Nacional 2031'!BW$21),0)</f>
        <v>940</v>
      </c>
      <c r="BX25" s="5">
        <f>ROUND('Vendas de Veículos'!BX26*(1-'Frota Nacional 2031'!BX$21),0)</f>
        <v>1107</v>
      </c>
      <c r="BY25" s="5">
        <f>ROUND('Vendas de Veículos'!BY26*(1-'Frota Nacional 2031'!BY$21),0)</f>
        <v>1302</v>
      </c>
      <c r="BZ25" s="5">
        <f>ROUND('Vendas de Veículos'!BZ26*(1-'Frota Nacional 2031'!BZ$21),0)</f>
        <v>1532</v>
      </c>
    </row>
    <row r="26" spans="2:78" x14ac:dyDescent="0.35">
      <c r="B26" s="14" t="s">
        <v>20</v>
      </c>
      <c r="C26" s="14" t="s">
        <v>19</v>
      </c>
      <c r="D26" s="5">
        <f>ROUND('Vendas de Veículos'!D27*(1-'Frota Nacional 2031'!D$21),0)</f>
        <v>84</v>
      </c>
      <c r="E26" s="5">
        <f>ROUND('Vendas de Veículos'!E27*(1-'Frota Nacional 2031'!E$21),0)</f>
        <v>129</v>
      </c>
      <c r="F26" s="5">
        <f>ROUND('Vendas de Veículos'!F27*(1-'Frota Nacional 2031'!F$21),0)</f>
        <v>1</v>
      </c>
      <c r="G26" s="5">
        <f>ROUND('Vendas de Veículos'!G27*(1-'Frota Nacional 2031'!G$21),0)</f>
        <v>133</v>
      </c>
      <c r="H26" s="5">
        <f>ROUND('Vendas de Veículos'!H27*(1-'Frota Nacional 2031'!H$21),0)</f>
        <v>85</v>
      </c>
      <c r="I26" s="5">
        <f>ROUND('Vendas de Veículos'!I27*(1-'Frota Nacional 2031'!I$21),0)</f>
        <v>120</v>
      </c>
      <c r="J26" s="5">
        <f>ROUND('Vendas de Veículos'!J27*(1-'Frota Nacional 2031'!J$21),0)</f>
        <v>106</v>
      </c>
      <c r="K26" s="5">
        <f>ROUND('Vendas de Veículos'!K27*(1-'Frota Nacional 2031'!K$21),0)</f>
        <v>107</v>
      </c>
      <c r="L26" s="5">
        <f>ROUND('Vendas de Veículos'!L27*(1-'Frota Nacional 2031'!L$21),0)</f>
        <v>144</v>
      </c>
      <c r="M26" s="5">
        <f>ROUND('Vendas de Veículos'!M27*(1-'Frota Nacional 2031'!M$21),0)</f>
        <v>240</v>
      </c>
      <c r="N26" s="5">
        <f>ROUND('Vendas de Veículos'!N27*(1-'Frota Nacional 2031'!N$21),0)</f>
        <v>254</v>
      </c>
      <c r="O26" s="5">
        <f>ROUND('Vendas de Veículos'!O27*(1-'Frota Nacional 2031'!O$21),0)</f>
        <v>418</v>
      </c>
      <c r="P26" s="5">
        <f>ROUND('Vendas de Veículos'!P27*(1-'Frota Nacional 2031'!P$21),0)</f>
        <v>512</v>
      </c>
      <c r="Q26" s="5">
        <f>ROUND('Vendas de Veículos'!Q27*(1-'Frota Nacional 2031'!Q$21),0)</f>
        <v>7</v>
      </c>
      <c r="R26" s="5">
        <f>ROUND('Vendas de Veículos'!R27*(1-'Frota Nacional 2031'!R$21),0)</f>
        <v>788</v>
      </c>
      <c r="S26" s="5">
        <f>ROUND('Vendas de Veículos'!S27*(1-'Frota Nacional 2031'!S$21),0)</f>
        <v>1204</v>
      </c>
      <c r="T26" s="5">
        <f>ROUND('Vendas de Veículos'!T27*(1-'Frota Nacional 2031'!T$21),0)</f>
        <v>168</v>
      </c>
      <c r="U26" s="5">
        <f>ROUND('Vendas de Veículos'!U27*(1-'Frota Nacional 2031'!U$21),0)</f>
        <v>1983</v>
      </c>
      <c r="V26" s="5">
        <f>ROUND('Vendas de Veículos'!V27*(1-'Frota Nacional 2031'!V$21),0)</f>
        <v>2757</v>
      </c>
      <c r="W26" s="5">
        <f>ROUND('Vendas de Veículos'!W27*(1-'Frota Nacional 2031'!W$21),0)</f>
        <v>3752</v>
      </c>
      <c r="X26" s="5">
        <f>ROUND('Vendas de Veículos'!X27*(1-'Frota Nacional 2031'!X$21),0)</f>
        <v>5420</v>
      </c>
      <c r="Y26" s="5">
        <f>ROUND('Vendas de Veículos'!Y27*(1-'Frota Nacional 2031'!Y$21),0)</f>
        <v>5244</v>
      </c>
      <c r="Z26" s="5">
        <f>ROUND('Vendas de Veículos'!Z27*(1-'Frota Nacional 2031'!Z$21),0)</f>
        <v>5657</v>
      </c>
      <c r="AA26" s="5">
        <f>ROUND('Vendas de Veículos'!AA27*(1-'Frota Nacional 2031'!AA$21),0)</f>
        <v>647</v>
      </c>
      <c r="AB26" s="5">
        <f>ROUND('Vendas de Veículos'!AB27*(1-'Frota Nacional 2031'!AB$21),0)</f>
        <v>4754</v>
      </c>
      <c r="AC26" s="5">
        <f>ROUND('Vendas de Veículos'!AC27*(1-'Frota Nacional 2031'!AC$21),0)</f>
        <v>3800</v>
      </c>
      <c r="AD26" s="5">
        <f>ROUND('Vendas de Veículos'!AD27*(1-'Frota Nacional 2031'!AD$21),0)</f>
        <v>3327</v>
      </c>
      <c r="AE26" s="5">
        <f>ROUND('Vendas de Veículos'!AE27*(1-'Frota Nacional 2031'!AE$21),0)</f>
        <v>4503</v>
      </c>
      <c r="AF26" s="5">
        <f>ROUND('Vendas de Veículos'!AF27*(1-'Frota Nacional 2031'!AF$21),0)</f>
        <v>6553</v>
      </c>
      <c r="AG26" s="5">
        <f>ROUND('Vendas de Veículos'!AG27*(1-'Frota Nacional 2031'!AG$21),0)</f>
        <v>9314</v>
      </c>
      <c r="AH26" s="5">
        <f>ROUND('Vendas de Veículos'!AH27*(1-'Frota Nacional 2031'!AH$21),0)</f>
        <v>8043</v>
      </c>
      <c r="AI26" s="5">
        <f>ROUND('Vendas de Veículos'!AI27*(1-'Frota Nacional 2031'!AI$21),0)</f>
        <v>8578</v>
      </c>
      <c r="AJ26" s="5">
        <f>ROUND('Vendas de Veículos'!AJ27*(1-'Frota Nacional 2031'!AJ$21),0)</f>
        <v>8174</v>
      </c>
      <c r="AK26" s="5">
        <f>ROUND('Vendas de Veículos'!AK27*(1-'Frota Nacional 2031'!AK$21),0)</f>
        <v>7598</v>
      </c>
      <c r="AL26" s="5">
        <f>ROUND('Vendas de Veículos'!AL27*(1-'Frota Nacional 2031'!AL$21),0)</f>
        <v>8267</v>
      </c>
      <c r="AM26" s="5">
        <f>ROUND('Vendas de Veículos'!AM27*(1-'Frota Nacional 2031'!AM$21),0)</f>
        <v>5544</v>
      </c>
      <c r="AN26" s="5">
        <f>ROUND('Vendas de Veículos'!AN27*(1-'Frota Nacional 2031'!AN$21),0)</f>
        <v>8983</v>
      </c>
      <c r="AO26" s="5">
        <f>ROUND('Vendas de Veículos'!AO27*(1-'Frota Nacional 2031'!AO$21),0)</f>
        <v>13262</v>
      </c>
      <c r="AP26" s="5">
        <f>ROUND('Vendas de Veículos'!AP27*(1-'Frota Nacional 2031'!AP$21),0)</f>
        <v>16074</v>
      </c>
      <c r="AQ26" s="5">
        <f>ROUND('Vendas de Veículos'!AQ27*(1-'Frota Nacional 2031'!AQ$21),0)</f>
        <v>12441</v>
      </c>
      <c r="AR26" s="5">
        <f>ROUND('Vendas de Veículos'!AR27*(1-'Frota Nacional 2031'!AR$21),0)</f>
        <v>17474</v>
      </c>
      <c r="AS26" s="5">
        <f>ROUND('Vendas de Veículos'!AS27*(1-'Frota Nacional 2031'!AS$21),0)</f>
        <v>18061</v>
      </c>
      <c r="AT26" s="5">
        <f>ROUND('Vendas de Veículos'!AT27*(1-'Frota Nacional 2031'!AT$21),0)</f>
        <v>18630</v>
      </c>
      <c r="AU26" s="5">
        <f>ROUND('Vendas de Veículos'!AU27*(1-'Frota Nacional 2031'!AU$21),0)</f>
        <v>27252</v>
      </c>
      <c r="AV26" s="5">
        <f>ROUND('Vendas de Veículos'!AV27*(1-'Frota Nacional 2031'!AV$21),0)</f>
        <v>31051</v>
      </c>
      <c r="AW26" s="5">
        <f>ROUND('Vendas de Veículos'!AW27*(1-'Frota Nacional 2031'!AW$21),0)</f>
        <v>30015</v>
      </c>
      <c r="AX26" s="5">
        <f>ROUND('Vendas de Veículos'!AX27*(1-'Frota Nacional 2031'!AX$21),0)</f>
        <v>32808</v>
      </c>
      <c r="AY26" s="5">
        <f>ROUND('Vendas de Veículos'!AY27*(1-'Frota Nacional 2031'!AY$21),0)</f>
        <v>43955</v>
      </c>
      <c r="AZ26" s="5">
        <f>ROUND('Vendas de Veículos'!AZ27*(1-'Frota Nacional 2031'!AZ$21),0)</f>
        <v>43315</v>
      </c>
      <c r="BA26" s="5">
        <f>ROUND('Vendas de Veículos'!BA27*(1-'Frota Nacional 2031'!BA$21),0)</f>
        <v>4385</v>
      </c>
      <c r="BB26" s="5">
        <f>ROUND('Vendas de Veículos'!BB27*(1-'Frota Nacional 2031'!BB$21),0)</f>
        <v>60143</v>
      </c>
      <c r="BC26" s="5">
        <f>ROUND('Vendas de Veículos'!BC27*(1-'Frota Nacional 2031'!BC$21),0)</f>
        <v>78650</v>
      </c>
      <c r="BD26" s="5">
        <f>ROUND('Vendas de Veículos'!BD27*(1-'Frota Nacional 2031'!BD$21),0)</f>
        <v>74256</v>
      </c>
      <c r="BE26" s="5">
        <f>ROUND('Vendas de Veículos'!BE27*(1-'Frota Nacional 2031'!BE$21),0)</f>
        <v>111776</v>
      </c>
      <c r="BF26" s="5">
        <f>ROUND('Vendas de Veículos'!BF27*(1-'Frota Nacional 2031'!BF$21),0)</f>
        <v>128044</v>
      </c>
      <c r="BG26" s="5">
        <f>ROUND('Vendas de Veículos'!BG27*(1-'Frota Nacional 2031'!BG$21),0)</f>
        <v>107395</v>
      </c>
      <c r="BH26" s="5">
        <f>ROUND('Vendas de Veículos'!BH27*(1-'Frota Nacional 2031'!BH$21),0)</f>
        <v>123862</v>
      </c>
      <c r="BI26" s="5">
        <f>ROUND('Vendas de Veículos'!BI27*(1-'Frota Nacional 2031'!BI$21),0)</f>
        <v>113666</v>
      </c>
      <c r="BJ26" s="5">
        <f>ROUND('Vendas de Veículos'!BJ27*(1-'Frota Nacional 2031'!BJ$21),0)</f>
        <v>61301</v>
      </c>
      <c r="BK26" s="5">
        <f>ROUND('Vendas de Veículos'!BK27*(1-'Frota Nacional 2031'!BK$21),0)</f>
        <v>44472</v>
      </c>
      <c r="BL26" s="5">
        <f>ROUND('Vendas de Veículos'!BL27*(1-'Frota Nacional 2031'!BL$21),0)</f>
        <v>46818</v>
      </c>
      <c r="BM26" s="5">
        <f>ROUND('Vendas de Veículos'!BM27*(1-'Frota Nacional 2031'!BM$21),0)</f>
        <v>69963</v>
      </c>
      <c r="BN26" s="5">
        <f>ROUND('Vendas de Veículos'!BN27*(1-'Frota Nacional 2031'!BN$21),0)</f>
        <v>94951</v>
      </c>
      <c r="BO26" s="5">
        <f>ROUND('Vendas de Veículos'!BO27*(1-'Frota Nacional 2031'!BO$21),0)</f>
        <v>85292</v>
      </c>
      <c r="BP26" s="5">
        <f>ROUND('Vendas de Veículos'!BP27*(1-'Frota Nacional 2031'!BP$21),0)</f>
        <v>123647</v>
      </c>
      <c r="BQ26" s="5">
        <f>ROUND('Vendas de Veículos'!BQ27*(1-'Frota Nacional 2031'!BQ$21),0)</f>
        <v>122218</v>
      </c>
      <c r="BR26" s="5">
        <f>ROUND('Vendas de Veículos'!BR27*(1-'Frota Nacional 2031'!BR$21),0)</f>
        <v>123814</v>
      </c>
      <c r="BS26" s="5">
        <f>ROUND('Vendas de Veículos'!BS27*(1-'Frota Nacional 2031'!BS$21),0)</f>
        <v>124856</v>
      </c>
      <c r="BT26" s="5">
        <f>ROUND('Vendas de Veículos'!BT27*(1-'Frota Nacional 2031'!BT$21),0)</f>
        <v>125693</v>
      </c>
      <c r="BU26" s="5">
        <f>ROUND('Vendas de Veículos'!BU27*(1-'Frota Nacional 2031'!BU$21),0)</f>
        <v>126359</v>
      </c>
      <c r="BV26" s="5">
        <f>ROUND('Vendas de Veículos'!BV27*(1-'Frota Nacional 2031'!BV$21),0)</f>
        <v>126744</v>
      </c>
      <c r="BW26" s="5">
        <f>ROUND('Vendas de Veículos'!BW27*(1-'Frota Nacional 2031'!BW$21),0)</f>
        <v>127011</v>
      </c>
      <c r="BX26" s="5">
        <f>ROUND('Vendas de Veículos'!BX27*(1-'Frota Nacional 2031'!BX$21),0)</f>
        <v>127187</v>
      </c>
      <c r="BY26" s="5">
        <f>ROUND('Vendas de Veículos'!BY27*(1-'Frota Nacional 2031'!BY$21),0)</f>
        <v>127139</v>
      </c>
      <c r="BZ26" s="5">
        <f>ROUND('Vendas de Veículos'!BZ27*(1-'Frota Nacional 2031'!BZ$21),0)</f>
        <v>126992</v>
      </c>
    </row>
    <row r="27" spans="2:78" x14ac:dyDescent="0.35">
      <c r="B27" s="15" t="s">
        <v>22</v>
      </c>
      <c r="C27" s="15" t="s">
        <v>10</v>
      </c>
      <c r="D27" s="10">
        <f>ROUND('Vendas de Veículos'!D29*(1-'Frota Nacional 2031'!D$21),0)</f>
        <v>0</v>
      </c>
      <c r="E27" s="10">
        <f>ROUND('Vendas de Veículos'!E29*(1-'Frota Nacional 2031'!E$21),0)</f>
        <v>0</v>
      </c>
      <c r="F27" s="10">
        <f>ROUND('Vendas de Veículos'!F29*(1-'Frota Nacional 2031'!F$21),0)</f>
        <v>4</v>
      </c>
      <c r="G27" s="10">
        <f>ROUND('Vendas de Veículos'!G29*(1-'Frota Nacional 2031'!G$21),0)</f>
        <v>7</v>
      </c>
      <c r="H27" s="10">
        <f>ROUND('Vendas de Veículos'!H29*(1-'Frota Nacional 2031'!H$21),0)</f>
        <v>3</v>
      </c>
      <c r="I27" s="10">
        <f>ROUND('Vendas de Veículos'!I29*(1-'Frota Nacional 2031'!I$21),0)</f>
        <v>3</v>
      </c>
      <c r="J27" s="10">
        <f>ROUND('Vendas de Veículos'!J29*(1-'Frota Nacional 2031'!J$21),0)</f>
        <v>2</v>
      </c>
      <c r="K27" s="10">
        <f>ROUND('Vendas de Veículos'!K29*(1-'Frota Nacional 2031'!K$21),0)</f>
        <v>1</v>
      </c>
      <c r="L27" s="10">
        <f>ROUND('Vendas de Veículos'!L29*(1-'Frota Nacional 2031'!L$21),0)</f>
        <v>1</v>
      </c>
      <c r="M27" s="10">
        <f>ROUND('Vendas de Veículos'!M29*(1-'Frota Nacional 2031'!M$21),0)</f>
        <v>1</v>
      </c>
      <c r="N27" s="10">
        <f>ROUND('Vendas de Veículos'!N29*(1-'Frota Nacional 2031'!N$21),0)</f>
        <v>1</v>
      </c>
      <c r="O27" s="10">
        <f>ROUND('Vendas de Veículos'!O29*(1-'Frota Nacional 2031'!O$21),0)</f>
        <v>0</v>
      </c>
      <c r="P27" s="10">
        <f>ROUND('Vendas de Veículos'!P29*(1-'Frota Nacional 2031'!P$21),0)</f>
        <v>0</v>
      </c>
      <c r="Q27" s="10">
        <f>ROUND('Vendas de Veículos'!Q29*(1-'Frota Nacional 2031'!Q$21),0)</f>
        <v>1</v>
      </c>
      <c r="R27" s="10">
        <f>ROUND('Vendas de Veículos'!R29*(1-'Frota Nacional 2031'!R$21),0)</f>
        <v>1</v>
      </c>
      <c r="S27" s="10">
        <f>ROUND('Vendas de Veículos'!S29*(1-'Frota Nacional 2031'!S$21),0)</f>
        <v>1</v>
      </c>
      <c r="T27" s="10">
        <f>ROUND('Vendas de Veículos'!T29*(1-'Frota Nacional 2031'!T$21),0)</f>
        <v>3</v>
      </c>
      <c r="U27" s="10">
        <f>ROUND('Vendas de Veículos'!U29*(1-'Frota Nacional 2031'!U$21),0)</f>
        <v>5</v>
      </c>
      <c r="V27" s="10">
        <f>ROUND('Vendas de Veículos'!V29*(1-'Frota Nacional 2031'!V$21),0)</f>
        <v>8</v>
      </c>
      <c r="W27" s="10">
        <f>ROUND('Vendas de Veículos'!W29*(1-'Frota Nacional 2031'!W$21),0)</f>
        <v>1</v>
      </c>
      <c r="X27" s="10">
        <f>ROUND('Vendas de Veículos'!X29*(1-'Frota Nacional 2031'!X$21),0)</f>
        <v>2</v>
      </c>
      <c r="Y27" s="10">
        <f>ROUND('Vendas de Veículos'!Y29*(1-'Frota Nacional 2031'!Y$21),0)</f>
        <v>0</v>
      </c>
      <c r="Z27" s="10">
        <f>ROUND('Vendas de Veículos'!Z29*(1-'Frota Nacional 2031'!Z$21),0)</f>
        <v>0</v>
      </c>
      <c r="AA27" s="10">
        <f>ROUND('Vendas de Veículos'!AA29*(1-'Frota Nacional 2031'!AA$21),0)</f>
        <v>0</v>
      </c>
      <c r="AB27" s="10">
        <f>ROUND('Vendas de Veículos'!AB29*(1-'Frota Nacional 2031'!AB$21),0)</f>
        <v>0</v>
      </c>
      <c r="AC27" s="10">
        <f>ROUND('Vendas de Veículos'!AC29*(1-'Frota Nacional 2031'!AC$21),0)</f>
        <v>0</v>
      </c>
      <c r="AD27" s="10">
        <f>ROUND('Vendas de Veículos'!AD29*(1-'Frota Nacional 2031'!AD$21),0)</f>
        <v>0</v>
      </c>
      <c r="AE27" s="10">
        <f>ROUND('Vendas de Veículos'!AE29*(1-'Frota Nacional 2031'!AE$21),0)</f>
        <v>0</v>
      </c>
      <c r="AF27" s="10">
        <f>ROUND('Vendas de Veículos'!AF29*(1-'Frota Nacional 2031'!AF$21),0)</f>
        <v>0</v>
      </c>
      <c r="AG27" s="10">
        <f>ROUND('Vendas de Veículos'!AG29*(1-'Frota Nacional 2031'!AG$21),0)</f>
        <v>0</v>
      </c>
      <c r="AH27" s="10">
        <f>ROUND('Vendas de Veículos'!AH29*(1-'Frota Nacional 2031'!AH$21),0)</f>
        <v>0</v>
      </c>
      <c r="AI27" s="10">
        <f>ROUND('Vendas de Veículos'!AI29*(1-'Frota Nacional 2031'!AI$21),0)</f>
        <v>0</v>
      </c>
      <c r="AJ27" s="10">
        <f>ROUND('Vendas de Veículos'!AJ29*(1-'Frota Nacional 2031'!AJ$21),0)</f>
        <v>0</v>
      </c>
      <c r="AK27" s="10">
        <f>ROUND('Vendas de Veículos'!AK29*(1-'Frota Nacional 2031'!AK$21),0)</f>
        <v>0</v>
      </c>
      <c r="AL27" s="10">
        <f>ROUND('Vendas de Veículos'!AL29*(1-'Frota Nacional 2031'!AL$21),0)</f>
        <v>0</v>
      </c>
      <c r="AM27" s="10">
        <f>ROUND('Vendas de Veículos'!AM29*(1-'Frota Nacional 2031'!AM$21),0)</f>
        <v>0</v>
      </c>
      <c r="AN27" s="10">
        <f>ROUND('Vendas de Veículos'!AN29*(1-'Frota Nacional 2031'!AN$21),0)</f>
        <v>0</v>
      </c>
      <c r="AO27" s="10">
        <f>ROUND('Vendas de Veículos'!AO29*(1-'Frota Nacional 2031'!AO$21),0)</f>
        <v>0</v>
      </c>
      <c r="AP27" s="10">
        <f>ROUND('Vendas de Veículos'!AP29*(1-'Frota Nacional 2031'!AP$21),0)</f>
        <v>0</v>
      </c>
      <c r="AQ27" s="10">
        <f>ROUND('Vendas de Veículos'!AQ29*(1-'Frota Nacional 2031'!AQ$21),0)</f>
        <v>0</v>
      </c>
      <c r="AR27" s="10">
        <f>ROUND('Vendas de Veículos'!AR29*(1-'Frota Nacional 2031'!AR$21),0)</f>
        <v>0</v>
      </c>
      <c r="AS27" s="10">
        <f>ROUND('Vendas de Veículos'!AS29*(1-'Frota Nacional 2031'!AS$21),0)</f>
        <v>0</v>
      </c>
      <c r="AT27" s="10">
        <f>ROUND('Vendas de Veículos'!AT29*(1-'Frota Nacional 2031'!AT$21),0)</f>
        <v>0</v>
      </c>
      <c r="AU27" s="10">
        <f>ROUND('Vendas de Veículos'!AU29*(1-'Frota Nacional 2031'!AU$21),0)</f>
        <v>0</v>
      </c>
      <c r="AV27" s="10">
        <f>ROUND('Vendas de Veículos'!AV29*(1-'Frota Nacional 2031'!AV$21),0)</f>
        <v>0</v>
      </c>
      <c r="AW27" s="10">
        <f>ROUND('Vendas de Veículos'!AW29*(1-'Frota Nacional 2031'!AW$21),0)</f>
        <v>0</v>
      </c>
      <c r="AX27" s="10">
        <f>ROUND('Vendas de Veículos'!AX29*(1-'Frota Nacional 2031'!AX$21),0)</f>
        <v>0</v>
      </c>
      <c r="AY27" s="10">
        <f>ROUND('Vendas de Veículos'!AY29*(1-'Frota Nacional 2031'!AY$21),0)</f>
        <v>0</v>
      </c>
      <c r="AZ27" s="10">
        <f>ROUND('Vendas de Veículos'!AZ29*(1-'Frota Nacional 2031'!AZ$21),0)</f>
        <v>0</v>
      </c>
      <c r="BA27" s="10">
        <f>ROUND('Vendas de Veículos'!BA29*(1-'Frota Nacional 2031'!BA$21),0)</f>
        <v>0</v>
      </c>
      <c r="BB27" s="10">
        <f>ROUND('Vendas de Veículos'!BB29*(1-'Frota Nacional 2031'!BB$21),0)</f>
        <v>0</v>
      </c>
      <c r="BC27" s="10">
        <f>ROUND('Vendas de Veículos'!BC29*(1-'Frota Nacional 2031'!BC$21),0)</f>
        <v>0</v>
      </c>
      <c r="BD27" s="10">
        <f>ROUND('Vendas de Veículos'!BD29*(1-'Frota Nacional 2031'!BD$21),0)</f>
        <v>0</v>
      </c>
      <c r="BE27" s="10">
        <f>ROUND('Vendas de Veículos'!BE29*(1-'Frota Nacional 2031'!BE$21),0)</f>
        <v>0</v>
      </c>
      <c r="BF27" s="10">
        <f>ROUND('Vendas de Veículos'!BF29*(1-'Frota Nacional 2031'!BF$21),0)</f>
        <v>0</v>
      </c>
      <c r="BG27" s="10">
        <f>ROUND('Vendas de Veículos'!BG29*(1-'Frota Nacional 2031'!BG$21),0)</f>
        <v>0</v>
      </c>
      <c r="BH27" s="10">
        <f>ROUND('Vendas de Veículos'!BH29*(1-'Frota Nacional 2031'!BH$21),0)</f>
        <v>0</v>
      </c>
      <c r="BI27" s="10">
        <f>ROUND('Vendas de Veículos'!BI29*(1-'Frota Nacional 2031'!BI$21),0)</f>
        <v>0</v>
      </c>
      <c r="BJ27" s="10">
        <f>ROUND('Vendas de Veículos'!BJ29*(1-'Frota Nacional 2031'!BJ$21),0)</f>
        <v>0</v>
      </c>
      <c r="BK27" s="10">
        <f>ROUND('Vendas de Veículos'!BK29*(1-'Frota Nacional 2031'!BK$21),0)</f>
        <v>0</v>
      </c>
      <c r="BL27" s="10">
        <f>ROUND('Vendas de Veículos'!BL29*(1-'Frota Nacional 2031'!BL$21),0)</f>
        <v>1</v>
      </c>
      <c r="BM27" s="10">
        <f>ROUND('Vendas de Veículos'!BM29*(1-'Frota Nacional 2031'!BM$21),0)</f>
        <v>3</v>
      </c>
      <c r="BN27" s="10">
        <f>ROUND('Vendas de Veículos'!BN29*(1-'Frota Nacional 2031'!BN$21),0)</f>
        <v>0</v>
      </c>
      <c r="BO27" s="10">
        <f>ROUND('Vendas de Veículos'!BO29*(1-'Frota Nacional 2031'!BO$21),0)</f>
        <v>1</v>
      </c>
      <c r="BP27" s="10">
        <f>ROUND('Vendas de Veículos'!BP29*(1-'Frota Nacional 2031'!BP$21),0)</f>
        <v>0</v>
      </c>
      <c r="BQ27" s="10">
        <f>ROUND('Vendas de Veículos'!BQ29*(1-'Frota Nacional 2031'!BQ$21),0)</f>
        <v>0</v>
      </c>
      <c r="BR27" s="10">
        <f>ROUND('Vendas de Veículos'!BR29*(1-'Frota Nacional 2031'!BR$21),0)</f>
        <v>1</v>
      </c>
      <c r="BS27" s="10">
        <f>ROUND('Vendas de Veículos'!BS29*(1-'Frota Nacional 2031'!BS$21),0)</f>
        <v>1</v>
      </c>
      <c r="BT27" s="10">
        <f>ROUND('Vendas de Veículos'!BT29*(1-'Frota Nacional 2031'!BT$21),0)</f>
        <v>1</v>
      </c>
      <c r="BU27" s="10">
        <f>ROUND('Vendas de Veículos'!BU29*(1-'Frota Nacional 2031'!BU$21),0)</f>
        <v>1</v>
      </c>
      <c r="BV27" s="10">
        <f>ROUND('Vendas de Veículos'!BV29*(1-'Frota Nacional 2031'!BV$21),0)</f>
        <v>1</v>
      </c>
      <c r="BW27" s="10">
        <f>ROUND('Vendas de Veículos'!BW29*(1-'Frota Nacional 2031'!BW$21),0)</f>
        <v>1</v>
      </c>
      <c r="BX27" s="10">
        <f>ROUND('Vendas de Veículos'!BX29*(1-'Frota Nacional 2031'!BX$21),0)</f>
        <v>1</v>
      </c>
      <c r="BY27" s="10">
        <f>ROUND('Vendas de Veículos'!BY29*(1-'Frota Nacional 2031'!BY$21),0)</f>
        <v>1</v>
      </c>
      <c r="BZ27" s="10">
        <f>ROUND('Vendas de Veículos'!BZ29*(1-'Frota Nacional 2031'!BZ$21),0)</f>
        <v>1</v>
      </c>
    </row>
    <row r="28" spans="2:78" x14ac:dyDescent="0.35">
      <c r="B28" s="15" t="s">
        <v>22</v>
      </c>
      <c r="C28" s="15" t="s">
        <v>12</v>
      </c>
      <c r="D28" s="11">
        <f>ROUND('Vendas de Veículos'!D30*(1-'Frota Nacional 2031'!D$21),0)</f>
        <v>0</v>
      </c>
      <c r="E28" s="11">
        <f>ROUND('Vendas de Veículos'!E30*(1-'Frota Nacional 2031'!E$21),0)</f>
        <v>0</v>
      </c>
      <c r="F28" s="11">
        <f>ROUND('Vendas de Veículos'!F30*(1-'Frota Nacional 2031'!F$21),0)</f>
        <v>0</v>
      </c>
      <c r="G28" s="11">
        <f>ROUND('Vendas de Veículos'!G30*(1-'Frota Nacional 2031'!G$21),0)</f>
        <v>0</v>
      </c>
      <c r="H28" s="11">
        <f>ROUND('Vendas de Veículos'!H30*(1-'Frota Nacional 2031'!H$21),0)</f>
        <v>0</v>
      </c>
      <c r="I28" s="11">
        <f>ROUND('Vendas de Veículos'!I30*(1-'Frota Nacional 2031'!I$21),0)</f>
        <v>0</v>
      </c>
      <c r="J28" s="11">
        <f>ROUND('Vendas de Veículos'!J30*(1-'Frota Nacional 2031'!J$21),0)</f>
        <v>0</v>
      </c>
      <c r="K28" s="11">
        <f>ROUND('Vendas de Veículos'!K30*(1-'Frota Nacional 2031'!K$21),0)</f>
        <v>0</v>
      </c>
      <c r="L28" s="11">
        <f>ROUND('Vendas de Veículos'!L30*(1-'Frota Nacional 2031'!L$21),0)</f>
        <v>0</v>
      </c>
      <c r="M28" s="11">
        <f>ROUND('Vendas de Veículos'!M30*(1-'Frota Nacional 2031'!M$21),0)</f>
        <v>0</v>
      </c>
      <c r="N28" s="11">
        <f>ROUND('Vendas de Veículos'!N30*(1-'Frota Nacional 2031'!N$21),0)</f>
        <v>0</v>
      </c>
      <c r="O28" s="11">
        <f>ROUND('Vendas de Veículos'!O30*(1-'Frota Nacional 2031'!O$21),0)</f>
        <v>0</v>
      </c>
      <c r="P28" s="11">
        <f>ROUND('Vendas de Veículos'!P30*(1-'Frota Nacional 2031'!P$21),0)</f>
        <v>0</v>
      </c>
      <c r="Q28" s="11">
        <f>ROUND('Vendas de Veículos'!Q30*(1-'Frota Nacional 2031'!Q$21),0)</f>
        <v>0</v>
      </c>
      <c r="R28" s="11">
        <f>ROUND('Vendas de Veículos'!R30*(1-'Frota Nacional 2031'!R$21),0)</f>
        <v>0</v>
      </c>
      <c r="S28" s="11">
        <f>ROUND('Vendas de Veículos'!S30*(1-'Frota Nacional 2031'!S$21),0)</f>
        <v>0</v>
      </c>
      <c r="T28" s="11">
        <f>ROUND('Vendas de Veículos'!T30*(1-'Frota Nacional 2031'!T$21),0)</f>
        <v>0</v>
      </c>
      <c r="U28" s="11">
        <f>ROUND('Vendas de Veículos'!U30*(1-'Frota Nacional 2031'!U$21),0)</f>
        <v>0</v>
      </c>
      <c r="V28" s="11">
        <f>ROUND('Vendas de Veículos'!V30*(1-'Frota Nacional 2031'!V$21),0)</f>
        <v>0</v>
      </c>
      <c r="W28" s="11">
        <f>ROUND('Vendas de Veículos'!W30*(1-'Frota Nacional 2031'!W$21),0)</f>
        <v>0</v>
      </c>
      <c r="X28" s="11">
        <f>ROUND('Vendas de Veículos'!X30*(1-'Frota Nacional 2031'!X$21),0)</f>
        <v>0</v>
      </c>
      <c r="Y28" s="11">
        <f>ROUND('Vendas de Veículos'!Y30*(1-'Frota Nacional 2031'!Y$21),0)</f>
        <v>0</v>
      </c>
      <c r="Z28" s="11">
        <f>ROUND('Vendas de Veículos'!Z30*(1-'Frota Nacional 2031'!Z$21),0)</f>
        <v>0</v>
      </c>
      <c r="AA28" s="11">
        <f>ROUND('Vendas de Veículos'!AA30*(1-'Frota Nacional 2031'!AA$21),0)</f>
        <v>0</v>
      </c>
      <c r="AB28" s="11">
        <f>ROUND('Vendas de Veículos'!AB30*(1-'Frota Nacional 2031'!AB$21),0)</f>
        <v>1</v>
      </c>
      <c r="AC28" s="11">
        <f>ROUND('Vendas de Veículos'!AC30*(1-'Frota Nacional 2031'!AC$21),0)</f>
        <v>0</v>
      </c>
      <c r="AD28" s="11">
        <f>ROUND('Vendas de Veículos'!AD30*(1-'Frota Nacional 2031'!AD$21),0)</f>
        <v>0</v>
      </c>
      <c r="AE28" s="11">
        <f>ROUND('Vendas de Veículos'!AE30*(1-'Frota Nacional 2031'!AE$21),0)</f>
        <v>2</v>
      </c>
      <c r="AF28" s="11">
        <f>ROUND('Vendas de Veículos'!AF30*(1-'Frota Nacional 2031'!AF$21),0)</f>
        <v>0</v>
      </c>
      <c r="AG28" s="11">
        <f>ROUND('Vendas de Veículos'!AG30*(1-'Frota Nacional 2031'!AG$21),0)</f>
        <v>0</v>
      </c>
      <c r="AH28" s="11">
        <f>ROUND('Vendas de Veículos'!AH30*(1-'Frota Nacional 2031'!AH$21),0)</f>
        <v>0</v>
      </c>
      <c r="AI28" s="11">
        <f>ROUND('Vendas de Veículos'!AI30*(1-'Frota Nacional 2031'!AI$21),0)</f>
        <v>0</v>
      </c>
      <c r="AJ28" s="11">
        <f>ROUND('Vendas de Veículos'!AJ30*(1-'Frota Nacional 2031'!AJ$21),0)</f>
        <v>0</v>
      </c>
      <c r="AK28" s="11">
        <f>ROUND('Vendas de Veículos'!AK30*(1-'Frota Nacional 2031'!AK$21),0)</f>
        <v>0</v>
      </c>
      <c r="AL28" s="11">
        <f>ROUND('Vendas de Veículos'!AL30*(1-'Frota Nacional 2031'!AL$21),0)</f>
        <v>0</v>
      </c>
      <c r="AM28" s="11">
        <f>ROUND('Vendas de Veículos'!AM30*(1-'Frota Nacional 2031'!AM$21),0)</f>
        <v>0</v>
      </c>
      <c r="AN28" s="11">
        <f>ROUND('Vendas de Veículos'!AN30*(1-'Frota Nacional 2031'!AN$21),0)</f>
        <v>0</v>
      </c>
      <c r="AO28" s="11">
        <f>ROUND('Vendas de Veículos'!AO30*(1-'Frota Nacional 2031'!AO$21),0)</f>
        <v>0</v>
      </c>
      <c r="AP28" s="11">
        <f>ROUND('Vendas de Veículos'!AP30*(1-'Frota Nacional 2031'!AP$21),0)</f>
        <v>0</v>
      </c>
      <c r="AQ28" s="11">
        <f>ROUND('Vendas de Veículos'!AQ30*(1-'Frota Nacional 2031'!AQ$21),0)</f>
        <v>0</v>
      </c>
      <c r="AR28" s="11">
        <f>ROUND('Vendas de Veículos'!AR30*(1-'Frota Nacional 2031'!AR$21),0)</f>
        <v>0</v>
      </c>
      <c r="AS28" s="11">
        <f>ROUND('Vendas de Veículos'!AS30*(1-'Frota Nacional 2031'!AS$21),0)</f>
        <v>0</v>
      </c>
      <c r="AT28" s="11">
        <f>ROUND('Vendas de Veículos'!AT30*(1-'Frota Nacional 2031'!AT$21),0)</f>
        <v>0</v>
      </c>
      <c r="AU28" s="11">
        <f>ROUND('Vendas de Veículos'!AU30*(1-'Frota Nacional 2031'!AU$21),0)</f>
        <v>0</v>
      </c>
      <c r="AV28" s="11">
        <f>ROUND('Vendas de Veículos'!AV30*(1-'Frota Nacional 2031'!AV$21),0)</f>
        <v>0</v>
      </c>
      <c r="AW28" s="11">
        <f>ROUND('Vendas de Veículos'!AW30*(1-'Frota Nacional 2031'!AW$21),0)</f>
        <v>0</v>
      </c>
      <c r="AX28" s="11">
        <f>ROUND('Vendas de Veículos'!AX30*(1-'Frota Nacional 2031'!AX$21),0)</f>
        <v>0</v>
      </c>
      <c r="AY28" s="11">
        <f>ROUND('Vendas de Veículos'!AY30*(1-'Frota Nacional 2031'!AY$21),0)</f>
        <v>0</v>
      </c>
      <c r="AZ28" s="11">
        <f>ROUND('Vendas de Veículos'!AZ30*(1-'Frota Nacional 2031'!AZ$21),0)</f>
        <v>0</v>
      </c>
      <c r="BA28" s="11">
        <f>ROUND('Vendas de Veículos'!BA30*(1-'Frota Nacional 2031'!BA$21),0)</f>
        <v>0</v>
      </c>
      <c r="BB28" s="11">
        <f>ROUND('Vendas de Veículos'!BB30*(1-'Frota Nacional 2031'!BB$21),0)</f>
        <v>0</v>
      </c>
      <c r="BC28" s="11">
        <f>ROUND('Vendas de Veículos'!BC30*(1-'Frota Nacional 2031'!BC$21),0)</f>
        <v>0</v>
      </c>
      <c r="BD28" s="11">
        <f>ROUND('Vendas de Veículos'!BD30*(1-'Frota Nacional 2031'!BD$21),0)</f>
        <v>0</v>
      </c>
      <c r="BE28" s="11">
        <f>ROUND('Vendas de Veículos'!BE30*(1-'Frota Nacional 2031'!BE$21),0)</f>
        <v>0</v>
      </c>
      <c r="BF28" s="11">
        <f>ROUND('Vendas de Veículos'!BF30*(1-'Frota Nacional 2031'!BF$21),0)</f>
        <v>0</v>
      </c>
      <c r="BG28" s="11">
        <f>ROUND('Vendas de Veículos'!BG30*(1-'Frota Nacional 2031'!BG$21),0)</f>
        <v>0</v>
      </c>
      <c r="BH28" s="11">
        <f>ROUND('Vendas de Veículos'!BH30*(1-'Frota Nacional 2031'!BH$21),0)</f>
        <v>0</v>
      </c>
      <c r="BI28" s="11">
        <f>ROUND('Vendas de Veículos'!BI30*(1-'Frota Nacional 2031'!BI$21),0)</f>
        <v>0</v>
      </c>
      <c r="BJ28" s="11">
        <f>ROUND('Vendas de Veículos'!BJ30*(1-'Frota Nacional 2031'!BJ$21),0)</f>
        <v>0</v>
      </c>
      <c r="BK28" s="11">
        <f>ROUND('Vendas de Veículos'!BK30*(1-'Frota Nacional 2031'!BK$21),0)</f>
        <v>0</v>
      </c>
      <c r="BL28" s="11">
        <f>ROUND('Vendas de Veículos'!BL30*(1-'Frota Nacional 2031'!BL$21),0)</f>
        <v>0</v>
      </c>
      <c r="BM28" s="11">
        <f>ROUND('Vendas de Veículos'!BM30*(1-'Frota Nacional 2031'!BM$21),0)</f>
        <v>0</v>
      </c>
      <c r="BN28" s="11">
        <f>ROUND('Vendas de Veículos'!BN30*(1-'Frota Nacional 2031'!BN$21),0)</f>
        <v>0</v>
      </c>
      <c r="BO28" s="11">
        <f>ROUND('Vendas de Veículos'!BO30*(1-'Frota Nacional 2031'!BO$21),0)</f>
        <v>0</v>
      </c>
      <c r="BP28" s="11">
        <f>ROUND('Vendas de Veículos'!BP30*(1-'Frota Nacional 2031'!BP$21),0)</f>
        <v>0</v>
      </c>
      <c r="BQ28" s="11">
        <f>ROUND('Vendas de Veículos'!BQ30*(1-'Frota Nacional 2031'!BQ$21),0)</f>
        <v>0</v>
      </c>
      <c r="BR28" s="11">
        <f>ROUND('Vendas de Veículos'!BR30*(1-'Frota Nacional 2031'!BR$21),0)</f>
        <v>0</v>
      </c>
      <c r="BS28" s="11">
        <f>ROUND('Vendas de Veículos'!BS30*(1-'Frota Nacional 2031'!BS$21),0)</f>
        <v>0</v>
      </c>
      <c r="BT28" s="11">
        <f>ROUND('Vendas de Veículos'!BT30*(1-'Frota Nacional 2031'!BT$21),0)</f>
        <v>0</v>
      </c>
      <c r="BU28" s="11">
        <f>ROUND('Vendas de Veículos'!BU30*(1-'Frota Nacional 2031'!BU$21),0)</f>
        <v>0</v>
      </c>
      <c r="BV28" s="11">
        <f>ROUND('Vendas de Veículos'!BV30*(1-'Frota Nacional 2031'!BV$21),0)</f>
        <v>0</v>
      </c>
      <c r="BW28" s="11">
        <f>ROUND('Vendas de Veículos'!BW30*(1-'Frota Nacional 2031'!BW$21),0)</f>
        <v>0</v>
      </c>
      <c r="BX28" s="11">
        <f>ROUND('Vendas de Veículos'!BX30*(1-'Frota Nacional 2031'!BX$21),0)</f>
        <v>0</v>
      </c>
      <c r="BY28" s="11">
        <f>ROUND('Vendas de Veículos'!BY30*(1-'Frota Nacional 2031'!BY$21),0)</f>
        <v>0</v>
      </c>
      <c r="BZ28" s="11">
        <f>ROUND('Vendas de Veículos'!BZ30*(1-'Frota Nacional 2031'!BZ$21),0)</f>
        <v>0</v>
      </c>
    </row>
    <row r="29" spans="2:78" x14ac:dyDescent="0.35">
      <c r="B29" s="15" t="s">
        <v>22</v>
      </c>
      <c r="C29" s="15" t="s">
        <v>14</v>
      </c>
      <c r="D29" s="10">
        <f>ROUND('Vendas de Veículos'!D31*(1-'Frota Nacional 2031'!D$21),0)</f>
        <v>0</v>
      </c>
      <c r="E29" s="10">
        <f>ROUND('Vendas de Veículos'!E31*(1-'Frota Nacional 2031'!E$21),0)</f>
        <v>0</v>
      </c>
      <c r="F29" s="10">
        <f>ROUND('Vendas de Veículos'!F31*(1-'Frota Nacional 2031'!F$21),0)</f>
        <v>0</v>
      </c>
      <c r="G29" s="10">
        <f>ROUND('Vendas de Veículos'!G31*(1-'Frota Nacional 2031'!G$21),0)</f>
        <v>0</v>
      </c>
      <c r="H29" s="10">
        <f>ROUND('Vendas de Veículos'!H31*(1-'Frota Nacional 2031'!H$21),0)</f>
        <v>0</v>
      </c>
      <c r="I29" s="10">
        <f>ROUND('Vendas de Veículos'!I31*(1-'Frota Nacional 2031'!I$21),0)</f>
        <v>0</v>
      </c>
      <c r="J29" s="10">
        <f>ROUND('Vendas de Veículos'!J31*(1-'Frota Nacional 2031'!J$21),0)</f>
        <v>0</v>
      </c>
      <c r="K29" s="10">
        <f>ROUND('Vendas de Veículos'!K31*(1-'Frota Nacional 2031'!K$21),0)</f>
        <v>0</v>
      </c>
      <c r="L29" s="10">
        <f>ROUND('Vendas de Veículos'!L31*(1-'Frota Nacional 2031'!L$21),0)</f>
        <v>0</v>
      </c>
      <c r="M29" s="10">
        <f>ROUND('Vendas de Veículos'!M31*(1-'Frota Nacional 2031'!M$21),0)</f>
        <v>0</v>
      </c>
      <c r="N29" s="10">
        <f>ROUND('Vendas de Veículos'!N31*(1-'Frota Nacional 2031'!N$21),0)</f>
        <v>0</v>
      </c>
      <c r="O29" s="10">
        <f>ROUND('Vendas de Veículos'!O31*(1-'Frota Nacional 2031'!O$21),0)</f>
        <v>0</v>
      </c>
      <c r="P29" s="10">
        <f>ROUND('Vendas de Veículos'!P31*(1-'Frota Nacional 2031'!P$21),0)</f>
        <v>0</v>
      </c>
      <c r="Q29" s="10">
        <f>ROUND('Vendas de Veículos'!Q31*(1-'Frota Nacional 2031'!Q$21),0)</f>
        <v>0</v>
      </c>
      <c r="R29" s="10">
        <f>ROUND('Vendas de Veículos'!R31*(1-'Frota Nacional 2031'!R$21),0)</f>
        <v>0</v>
      </c>
      <c r="S29" s="10">
        <f>ROUND('Vendas de Veículos'!S31*(1-'Frota Nacional 2031'!S$21),0)</f>
        <v>0</v>
      </c>
      <c r="T29" s="10">
        <f>ROUND('Vendas de Veículos'!T31*(1-'Frota Nacional 2031'!T$21),0)</f>
        <v>0</v>
      </c>
      <c r="U29" s="10">
        <f>ROUND('Vendas de Veículos'!U31*(1-'Frota Nacional 2031'!U$21),0)</f>
        <v>0</v>
      </c>
      <c r="V29" s="10">
        <f>ROUND('Vendas de Veículos'!V31*(1-'Frota Nacional 2031'!V$21),0)</f>
        <v>0</v>
      </c>
      <c r="W29" s="10">
        <f>ROUND('Vendas de Veículos'!W31*(1-'Frota Nacional 2031'!W$21),0)</f>
        <v>0</v>
      </c>
      <c r="X29" s="10">
        <f>ROUND('Vendas de Veículos'!X31*(1-'Frota Nacional 2031'!X$21),0)</f>
        <v>0</v>
      </c>
      <c r="Y29" s="10">
        <f>ROUND('Vendas de Veículos'!Y31*(1-'Frota Nacional 2031'!Y$21),0)</f>
        <v>0</v>
      </c>
      <c r="Z29" s="10">
        <f>ROUND('Vendas de Veículos'!Z31*(1-'Frota Nacional 2031'!Z$21),0)</f>
        <v>0</v>
      </c>
      <c r="AA29" s="10">
        <f>ROUND('Vendas de Veículos'!AA31*(1-'Frota Nacional 2031'!AA$21),0)</f>
        <v>0</v>
      </c>
      <c r="AB29" s="10">
        <f>ROUND('Vendas de Veículos'!AB31*(1-'Frota Nacional 2031'!AB$21),0)</f>
        <v>0</v>
      </c>
      <c r="AC29" s="10">
        <f>ROUND('Vendas de Veículos'!AC31*(1-'Frota Nacional 2031'!AC$21),0)</f>
        <v>0</v>
      </c>
      <c r="AD29" s="10">
        <f>ROUND('Vendas de Veículos'!AD31*(1-'Frota Nacional 2031'!AD$21),0)</f>
        <v>0</v>
      </c>
      <c r="AE29" s="10">
        <f>ROUND('Vendas de Veículos'!AE31*(1-'Frota Nacional 2031'!AE$21),0)</f>
        <v>0</v>
      </c>
      <c r="AF29" s="10">
        <f>ROUND('Vendas de Veículos'!AF31*(1-'Frota Nacional 2031'!AF$21),0)</f>
        <v>0</v>
      </c>
      <c r="AG29" s="10">
        <f>ROUND('Vendas de Veículos'!AG31*(1-'Frota Nacional 2031'!AG$21),0)</f>
        <v>0</v>
      </c>
      <c r="AH29" s="10">
        <f>ROUND('Vendas de Veículos'!AH31*(1-'Frota Nacional 2031'!AH$21),0)</f>
        <v>0</v>
      </c>
      <c r="AI29" s="10">
        <f>ROUND('Vendas de Veículos'!AI31*(1-'Frota Nacional 2031'!AI$21),0)</f>
        <v>0</v>
      </c>
      <c r="AJ29" s="10">
        <f>ROUND('Vendas de Veículos'!AJ31*(1-'Frota Nacional 2031'!AJ$21),0)</f>
        <v>0</v>
      </c>
      <c r="AK29" s="10">
        <f>ROUND('Vendas de Veículos'!AK31*(1-'Frota Nacional 2031'!AK$21),0)</f>
        <v>0</v>
      </c>
      <c r="AL29" s="10">
        <f>ROUND('Vendas de Veículos'!AL31*(1-'Frota Nacional 2031'!AL$21),0)</f>
        <v>0</v>
      </c>
      <c r="AM29" s="10">
        <f>ROUND('Vendas de Veículos'!AM31*(1-'Frota Nacional 2031'!AM$21),0)</f>
        <v>0</v>
      </c>
      <c r="AN29" s="10">
        <f>ROUND('Vendas de Veículos'!AN31*(1-'Frota Nacional 2031'!AN$21),0)</f>
        <v>0</v>
      </c>
      <c r="AO29" s="10">
        <f>ROUND('Vendas de Veículos'!AO31*(1-'Frota Nacional 2031'!AO$21),0)</f>
        <v>0</v>
      </c>
      <c r="AP29" s="10">
        <f>ROUND('Vendas de Veículos'!AP31*(1-'Frota Nacional 2031'!AP$21),0)</f>
        <v>0</v>
      </c>
      <c r="AQ29" s="10">
        <f>ROUND('Vendas de Veículos'!AQ31*(1-'Frota Nacional 2031'!AQ$21),0)</f>
        <v>0</v>
      </c>
      <c r="AR29" s="10">
        <f>ROUND('Vendas de Veículos'!AR31*(1-'Frota Nacional 2031'!AR$21),0)</f>
        <v>0</v>
      </c>
      <c r="AS29" s="10">
        <f>ROUND('Vendas de Veículos'!AS31*(1-'Frota Nacional 2031'!AS$21),0)</f>
        <v>0</v>
      </c>
      <c r="AT29" s="10">
        <f>ROUND('Vendas de Veículos'!AT31*(1-'Frota Nacional 2031'!AT$21),0)</f>
        <v>0</v>
      </c>
      <c r="AU29" s="10">
        <f>ROUND('Vendas de Veículos'!AU31*(1-'Frota Nacional 2031'!AU$21),0)</f>
        <v>0</v>
      </c>
      <c r="AV29" s="10">
        <f>ROUND('Vendas de Veículos'!AV31*(1-'Frota Nacional 2031'!AV$21),0)</f>
        <v>0</v>
      </c>
      <c r="AW29" s="10">
        <f>ROUND('Vendas de Veículos'!AW31*(1-'Frota Nacional 2031'!AW$21),0)</f>
        <v>0</v>
      </c>
      <c r="AX29" s="10">
        <f>ROUND('Vendas de Veículos'!AX31*(1-'Frota Nacional 2031'!AX$21),0)</f>
        <v>0</v>
      </c>
      <c r="AY29" s="10">
        <f>ROUND('Vendas de Veículos'!AY31*(1-'Frota Nacional 2031'!AY$21),0)</f>
        <v>0</v>
      </c>
      <c r="AZ29" s="10">
        <f>ROUND('Vendas de Veículos'!AZ31*(1-'Frota Nacional 2031'!AZ$21),0)</f>
        <v>9</v>
      </c>
      <c r="BA29" s="10">
        <f>ROUND('Vendas de Veículos'!BA31*(1-'Frota Nacional 2031'!BA$21),0)</f>
        <v>2</v>
      </c>
      <c r="BB29" s="10">
        <f>ROUND('Vendas de Veículos'!BB31*(1-'Frota Nacional 2031'!BB$21),0)</f>
        <v>1</v>
      </c>
      <c r="BC29" s="10">
        <f>ROUND('Vendas de Veículos'!BC31*(1-'Frota Nacional 2031'!BC$21),0)</f>
        <v>1</v>
      </c>
      <c r="BD29" s="10">
        <f>ROUND('Vendas de Veículos'!BD31*(1-'Frota Nacional 2031'!BD$21),0)</f>
        <v>8</v>
      </c>
      <c r="BE29" s="10">
        <f>ROUND('Vendas de Veículos'!BE31*(1-'Frota Nacional 2031'!BE$21),0)</f>
        <v>2</v>
      </c>
      <c r="BF29" s="10">
        <f>ROUND('Vendas de Veículos'!BF31*(1-'Frota Nacional 2031'!BF$21),0)</f>
        <v>2</v>
      </c>
      <c r="BG29" s="10">
        <f>ROUND('Vendas de Veículos'!BG31*(1-'Frota Nacional 2031'!BG$21),0)</f>
        <v>73</v>
      </c>
      <c r="BH29" s="10">
        <f>ROUND('Vendas de Veículos'!BH31*(1-'Frota Nacional 2031'!BH$21),0)</f>
        <v>95</v>
      </c>
      <c r="BI29" s="10">
        <f>ROUND('Vendas de Veículos'!BI31*(1-'Frota Nacional 2031'!BI$21),0)</f>
        <v>0</v>
      </c>
      <c r="BJ29" s="10">
        <f>ROUND('Vendas de Veículos'!BJ31*(1-'Frota Nacional 2031'!BJ$21),0)</f>
        <v>11</v>
      </c>
      <c r="BK29" s="10">
        <f>ROUND('Vendas de Veículos'!BK31*(1-'Frota Nacional 2031'!BK$21),0)</f>
        <v>13</v>
      </c>
      <c r="BL29" s="10">
        <f>ROUND('Vendas de Veículos'!BL31*(1-'Frota Nacional 2031'!BL$21),0)</f>
        <v>2</v>
      </c>
      <c r="BM29" s="10">
        <f>ROUND('Vendas de Veículos'!BM31*(1-'Frota Nacional 2031'!BM$21),0)</f>
        <v>4</v>
      </c>
      <c r="BN29" s="10">
        <f>ROUND('Vendas de Veículos'!BN31*(1-'Frota Nacional 2031'!BN$21),0)</f>
        <v>35</v>
      </c>
      <c r="BO29" s="10">
        <f>ROUND('Vendas de Veículos'!BO31*(1-'Frota Nacional 2031'!BO$21),0)</f>
        <v>17</v>
      </c>
      <c r="BP29" s="10">
        <f>ROUND('Vendas de Veículos'!BP31*(1-'Frota Nacional 2031'!BP$21),0)</f>
        <v>19</v>
      </c>
      <c r="BQ29" s="10">
        <f>ROUND('Vendas de Veículos'!BQ31*(1-'Frota Nacional 2031'!BQ$21),0)</f>
        <v>34</v>
      </c>
      <c r="BR29" s="10">
        <f>ROUND('Vendas de Veículos'!BR31*(1-'Frota Nacional 2031'!BR$21),0)</f>
        <v>253</v>
      </c>
      <c r="BS29" s="10">
        <f>ROUND('Vendas de Veículos'!BS31*(1-'Frota Nacional 2031'!BS$21),0)</f>
        <v>386</v>
      </c>
      <c r="BT29" s="10">
        <f>ROUND('Vendas de Veículos'!BT31*(1-'Frota Nacional 2031'!BT$21),0)</f>
        <v>538</v>
      </c>
      <c r="BU29" s="10">
        <f>ROUND('Vendas de Veículos'!BU31*(1-'Frota Nacional 2031'!BU$21),0)</f>
        <v>707</v>
      </c>
      <c r="BV29" s="10">
        <f>ROUND('Vendas de Veículos'!BV31*(1-'Frota Nacional 2031'!BV$21),0)</f>
        <v>964</v>
      </c>
      <c r="BW29" s="10">
        <f>ROUND('Vendas de Veículos'!BW31*(1-'Frota Nacional 2031'!BW$21),0)</f>
        <v>1269</v>
      </c>
      <c r="BX29" s="10">
        <f>ROUND('Vendas de Veículos'!BX31*(1-'Frota Nacional 2031'!BX$21),0)</f>
        <v>1615</v>
      </c>
      <c r="BY29" s="10">
        <f>ROUND('Vendas de Veículos'!BY31*(1-'Frota Nacional 2031'!BY$21),0)</f>
        <v>2092</v>
      </c>
      <c r="BZ29" s="10">
        <f>ROUND('Vendas de Veículos'!BZ31*(1-'Frota Nacional 2031'!BZ$21),0)</f>
        <v>2655</v>
      </c>
    </row>
    <row r="30" spans="2:78" x14ac:dyDescent="0.35">
      <c r="B30" s="15" t="s">
        <v>22</v>
      </c>
      <c r="C30" s="15" t="s">
        <v>21</v>
      </c>
      <c r="D30" s="11">
        <f>ROUND('Vendas de Veículos'!D32*(1-'Frota Nacional 2031'!D$21),0)</f>
        <v>0</v>
      </c>
      <c r="E30" s="11">
        <f>ROUND('Vendas de Veículos'!E32*(1-'Frota Nacional 2031'!E$21),0)</f>
        <v>0</v>
      </c>
      <c r="F30" s="11">
        <f>ROUND('Vendas de Veículos'!F32*(1-'Frota Nacional 2031'!F$21),0)</f>
        <v>0</v>
      </c>
      <c r="G30" s="11">
        <f>ROUND('Vendas de Veículos'!G32*(1-'Frota Nacional 2031'!G$21),0)</f>
        <v>0</v>
      </c>
      <c r="H30" s="11">
        <f>ROUND('Vendas de Veículos'!H32*(1-'Frota Nacional 2031'!H$21),0)</f>
        <v>0</v>
      </c>
      <c r="I30" s="11">
        <f>ROUND('Vendas de Veículos'!I32*(1-'Frota Nacional 2031'!I$21),0)</f>
        <v>0</v>
      </c>
      <c r="J30" s="11">
        <f>ROUND('Vendas de Veículos'!J32*(1-'Frota Nacional 2031'!J$21),0)</f>
        <v>0</v>
      </c>
      <c r="K30" s="11">
        <f>ROUND('Vendas de Veículos'!K32*(1-'Frota Nacional 2031'!K$21),0)</f>
        <v>0</v>
      </c>
      <c r="L30" s="11">
        <f>ROUND('Vendas de Veículos'!L32*(1-'Frota Nacional 2031'!L$21),0)</f>
        <v>0</v>
      </c>
      <c r="M30" s="11">
        <f>ROUND('Vendas de Veículos'!M32*(1-'Frota Nacional 2031'!M$21),0)</f>
        <v>0</v>
      </c>
      <c r="N30" s="11">
        <f>ROUND('Vendas de Veículos'!N32*(1-'Frota Nacional 2031'!N$21),0)</f>
        <v>0</v>
      </c>
      <c r="O30" s="11">
        <f>ROUND('Vendas de Veículos'!O32*(1-'Frota Nacional 2031'!O$21),0)</f>
        <v>0</v>
      </c>
      <c r="P30" s="11">
        <f>ROUND('Vendas de Veículos'!P32*(1-'Frota Nacional 2031'!P$21),0)</f>
        <v>0</v>
      </c>
      <c r="Q30" s="11">
        <f>ROUND('Vendas de Veículos'!Q32*(1-'Frota Nacional 2031'!Q$21),0)</f>
        <v>0</v>
      </c>
      <c r="R30" s="11">
        <f>ROUND('Vendas de Veículos'!R32*(1-'Frota Nacional 2031'!R$21),0)</f>
        <v>0</v>
      </c>
      <c r="S30" s="11">
        <f>ROUND('Vendas de Veículos'!S32*(1-'Frota Nacional 2031'!S$21),0)</f>
        <v>0</v>
      </c>
      <c r="T30" s="11">
        <f>ROUND('Vendas de Veículos'!T32*(1-'Frota Nacional 2031'!T$21),0)</f>
        <v>0</v>
      </c>
      <c r="U30" s="11">
        <f>ROUND('Vendas de Veículos'!U32*(1-'Frota Nacional 2031'!U$21),0)</f>
        <v>0</v>
      </c>
      <c r="V30" s="11">
        <f>ROUND('Vendas de Veículos'!V32*(1-'Frota Nacional 2031'!V$21),0)</f>
        <v>0</v>
      </c>
      <c r="W30" s="11">
        <f>ROUND('Vendas de Veículos'!W32*(1-'Frota Nacional 2031'!W$21),0)</f>
        <v>0</v>
      </c>
      <c r="X30" s="11">
        <f>ROUND('Vendas de Veículos'!X32*(1-'Frota Nacional 2031'!X$21),0)</f>
        <v>0</v>
      </c>
      <c r="Y30" s="11">
        <f>ROUND('Vendas de Veículos'!Y32*(1-'Frota Nacional 2031'!Y$21),0)</f>
        <v>0</v>
      </c>
      <c r="Z30" s="11">
        <f>ROUND('Vendas de Veículos'!Z32*(1-'Frota Nacional 2031'!Z$21),0)</f>
        <v>0</v>
      </c>
      <c r="AA30" s="11">
        <f>ROUND('Vendas de Veículos'!AA32*(1-'Frota Nacional 2031'!AA$21),0)</f>
        <v>0</v>
      </c>
      <c r="AB30" s="11">
        <f>ROUND('Vendas de Veículos'!AB32*(1-'Frota Nacional 2031'!AB$21),0)</f>
        <v>0</v>
      </c>
      <c r="AC30" s="11">
        <f>ROUND('Vendas de Veículos'!AC32*(1-'Frota Nacional 2031'!AC$21),0)</f>
        <v>0</v>
      </c>
      <c r="AD30" s="11">
        <f>ROUND('Vendas de Veículos'!AD32*(1-'Frota Nacional 2031'!AD$21),0)</f>
        <v>0</v>
      </c>
      <c r="AE30" s="11">
        <f>ROUND('Vendas de Veículos'!AE32*(1-'Frota Nacional 2031'!AE$21),0)</f>
        <v>0</v>
      </c>
      <c r="AF30" s="11">
        <f>ROUND('Vendas de Veículos'!AF32*(1-'Frota Nacional 2031'!AF$21),0)</f>
        <v>0</v>
      </c>
      <c r="AG30" s="11">
        <f>ROUND('Vendas de Veículos'!AG32*(1-'Frota Nacional 2031'!AG$21),0)</f>
        <v>0</v>
      </c>
      <c r="AH30" s="11">
        <f>ROUND('Vendas de Veículos'!AH32*(1-'Frota Nacional 2031'!AH$21),0)</f>
        <v>0</v>
      </c>
      <c r="AI30" s="11">
        <f>ROUND('Vendas de Veículos'!AI32*(1-'Frota Nacional 2031'!AI$21),0)</f>
        <v>0</v>
      </c>
      <c r="AJ30" s="11">
        <f>ROUND('Vendas de Veículos'!AJ32*(1-'Frota Nacional 2031'!AJ$21),0)</f>
        <v>0</v>
      </c>
      <c r="AK30" s="11">
        <f>ROUND('Vendas de Veículos'!AK32*(1-'Frota Nacional 2031'!AK$21),0)</f>
        <v>0</v>
      </c>
      <c r="AL30" s="11">
        <f>ROUND('Vendas de Veículos'!AL32*(1-'Frota Nacional 2031'!AL$21),0)</f>
        <v>0</v>
      </c>
      <c r="AM30" s="11">
        <f>ROUND('Vendas de Veículos'!AM32*(1-'Frota Nacional 2031'!AM$21),0)</f>
        <v>0</v>
      </c>
      <c r="AN30" s="11">
        <f>ROUND('Vendas de Veículos'!AN32*(1-'Frota Nacional 2031'!AN$21),0)</f>
        <v>0</v>
      </c>
      <c r="AO30" s="11">
        <f>ROUND('Vendas de Veículos'!AO32*(1-'Frota Nacional 2031'!AO$21),0)</f>
        <v>0</v>
      </c>
      <c r="AP30" s="11">
        <f>ROUND('Vendas de Veículos'!AP32*(1-'Frota Nacional 2031'!AP$21),0)</f>
        <v>0</v>
      </c>
      <c r="AQ30" s="11">
        <f>ROUND('Vendas de Veículos'!AQ32*(1-'Frota Nacional 2031'!AQ$21),0)</f>
        <v>0</v>
      </c>
      <c r="AR30" s="11">
        <f>ROUND('Vendas de Veículos'!AR32*(1-'Frota Nacional 2031'!AR$21),0)</f>
        <v>0</v>
      </c>
      <c r="AS30" s="11">
        <f>ROUND('Vendas de Veículos'!AS32*(1-'Frota Nacional 2031'!AS$21),0)</f>
        <v>0</v>
      </c>
      <c r="AT30" s="11">
        <f>ROUND('Vendas de Veículos'!AT32*(1-'Frota Nacional 2031'!AT$21),0)</f>
        <v>0</v>
      </c>
      <c r="AU30" s="11">
        <f>ROUND('Vendas de Veículos'!AU32*(1-'Frota Nacional 2031'!AU$21),0)</f>
        <v>0</v>
      </c>
      <c r="AV30" s="11">
        <f>ROUND('Vendas de Veículos'!AV32*(1-'Frota Nacional 2031'!AV$21),0)</f>
        <v>0</v>
      </c>
      <c r="AW30" s="11">
        <f>ROUND('Vendas de Veículos'!AW32*(1-'Frota Nacional 2031'!AW$21),0)</f>
        <v>0</v>
      </c>
      <c r="AX30" s="11">
        <f>ROUND('Vendas de Veículos'!AX32*(1-'Frota Nacional 2031'!AX$21),0)</f>
        <v>0</v>
      </c>
      <c r="AY30" s="11">
        <f>ROUND('Vendas de Veículos'!AY32*(1-'Frota Nacional 2031'!AY$21),0)</f>
        <v>0</v>
      </c>
      <c r="AZ30" s="11">
        <f>ROUND('Vendas de Veículos'!AZ32*(1-'Frota Nacional 2031'!AZ$21),0)</f>
        <v>3</v>
      </c>
      <c r="BA30" s="11">
        <f>ROUND('Vendas de Veículos'!BA32*(1-'Frota Nacional 2031'!BA$21),0)</f>
        <v>1</v>
      </c>
      <c r="BB30" s="11">
        <f>ROUND('Vendas de Veículos'!BB32*(1-'Frota Nacional 2031'!BB$21),0)</f>
        <v>1</v>
      </c>
      <c r="BC30" s="11">
        <f>ROUND('Vendas de Veículos'!BC32*(1-'Frota Nacional 2031'!BC$21),0)</f>
        <v>0</v>
      </c>
      <c r="BD30" s="11">
        <f>ROUND('Vendas de Veículos'!BD32*(1-'Frota Nacional 2031'!BD$21),0)</f>
        <v>2</v>
      </c>
      <c r="BE30" s="11">
        <f>ROUND('Vendas de Veículos'!BE32*(1-'Frota Nacional 2031'!BE$21),0)</f>
        <v>1</v>
      </c>
      <c r="BF30" s="11">
        <f>ROUND('Vendas de Veículos'!BF32*(1-'Frota Nacional 2031'!BF$21),0)</f>
        <v>0</v>
      </c>
      <c r="BG30" s="11">
        <f>ROUND('Vendas de Veículos'!BG32*(1-'Frota Nacional 2031'!BG$21),0)</f>
        <v>0</v>
      </c>
      <c r="BH30" s="11">
        <f>ROUND('Vendas de Veículos'!BH32*(1-'Frota Nacional 2031'!BH$21),0)</f>
        <v>0</v>
      </c>
      <c r="BI30" s="11">
        <f>ROUND('Vendas de Veículos'!BI32*(1-'Frota Nacional 2031'!BI$21),0)</f>
        <v>0</v>
      </c>
      <c r="BJ30" s="11">
        <f>ROUND('Vendas de Veículos'!BJ32*(1-'Frota Nacional 2031'!BJ$21),0)</f>
        <v>1</v>
      </c>
      <c r="BK30" s="11">
        <f>ROUND('Vendas de Veículos'!BK32*(1-'Frota Nacional 2031'!BK$21),0)</f>
        <v>2</v>
      </c>
      <c r="BL30" s="11">
        <f>ROUND('Vendas de Veículos'!BL32*(1-'Frota Nacional 2031'!BL$21),0)</f>
        <v>0</v>
      </c>
      <c r="BM30" s="11">
        <f>ROUND('Vendas de Veículos'!BM32*(1-'Frota Nacional 2031'!BM$21),0)</f>
        <v>0</v>
      </c>
      <c r="BN30" s="11">
        <f>ROUND('Vendas de Veículos'!BN32*(1-'Frota Nacional 2031'!BN$21),0)</f>
        <v>0</v>
      </c>
      <c r="BO30" s="11">
        <f>ROUND('Vendas de Veículos'!BO32*(1-'Frota Nacional 2031'!BO$21),0)</f>
        <v>0</v>
      </c>
      <c r="BP30" s="11">
        <f>ROUND('Vendas de Veículos'!BP32*(1-'Frota Nacional 2031'!BP$21),0)</f>
        <v>2</v>
      </c>
      <c r="BQ30" s="11">
        <f>ROUND('Vendas de Veículos'!BQ32*(1-'Frota Nacional 2031'!BQ$21),0)</f>
        <v>0</v>
      </c>
      <c r="BR30" s="11">
        <f>ROUND('Vendas de Veículos'!BR32*(1-'Frota Nacional 2031'!BR$21),0)</f>
        <v>0</v>
      </c>
      <c r="BS30" s="11">
        <f>ROUND('Vendas de Veículos'!BS32*(1-'Frota Nacional 2031'!BS$21),0)</f>
        <v>0</v>
      </c>
      <c r="BT30" s="11">
        <f>ROUND('Vendas de Veículos'!BT32*(1-'Frota Nacional 2031'!BT$21),0)</f>
        <v>0</v>
      </c>
      <c r="BU30" s="11">
        <f>ROUND('Vendas de Veículos'!BU32*(1-'Frota Nacional 2031'!BU$21),0)</f>
        <v>0</v>
      </c>
      <c r="BV30" s="11">
        <f>ROUND('Vendas de Veículos'!BV32*(1-'Frota Nacional 2031'!BV$21),0)</f>
        <v>0</v>
      </c>
      <c r="BW30" s="11">
        <f>ROUND('Vendas de Veículos'!BW32*(1-'Frota Nacional 2031'!BW$21),0)</f>
        <v>0</v>
      </c>
      <c r="BX30" s="11">
        <f>ROUND('Vendas de Veículos'!BX32*(1-'Frota Nacional 2031'!BX$21),0)</f>
        <v>0</v>
      </c>
      <c r="BY30" s="11">
        <f>ROUND('Vendas de Veículos'!BY32*(1-'Frota Nacional 2031'!BY$21),0)</f>
        <v>0</v>
      </c>
      <c r="BZ30" s="11">
        <f>ROUND('Vendas de Veículos'!BZ32*(1-'Frota Nacional 2031'!BZ$21),0)</f>
        <v>0</v>
      </c>
    </row>
    <row r="31" spans="2:78" x14ac:dyDescent="0.35">
      <c r="B31" s="15" t="s">
        <v>22</v>
      </c>
      <c r="C31" s="15" t="s">
        <v>19</v>
      </c>
      <c r="D31" s="11">
        <f>ROUND('Vendas de Veículos'!D33*(1-'Frota Nacional 2031'!D$21),0)</f>
        <v>20</v>
      </c>
      <c r="E31" s="11">
        <f>ROUND('Vendas de Veículos'!E33*(1-'Frota Nacional 2031'!E$21),0)</f>
        <v>38</v>
      </c>
      <c r="F31" s="11">
        <f>ROUND('Vendas de Veículos'!F33*(1-'Frota Nacional 2031'!F$21),0)</f>
        <v>4</v>
      </c>
      <c r="G31" s="11">
        <f>ROUND('Vendas de Veículos'!G33*(1-'Frota Nacional 2031'!G$21),0)</f>
        <v>47</v>
      </c>
      <c r="H31" s="11">
        <f>ROUND('Vendas de Veículos'!H33*(1-'Frota Nacional 2031'!H$21),0)</f>
        <v>4</v>
      </c>
      <c r="I31" s="11">
        <f>ROUND('Vendas de Veículos'!I33*(1-'Frota Nacional 2031'!I$21),0)</f>
        <v>52</v>
      </c>
      <c r="J31" s="11">
        <f>ROUND('Vendas de Veículos'!J33*(1-'Frota Nacional 2031'!J$21),0)</f>
        <v>41</v>
      </c>
      <c r="K31" s="11">
        <f>ROUND('Vendas de Veículos'!K33*(1-'Frota Nacional 2031'!K$21),0)</f>
        <v>50</v>
      </c>
      <c r="L31" s="11">
        <f>ROUND('Vendas de Veículos'!L33*(1-'Frota Nacional 2031'!L$21),0)</f>
        <v>62</v>
      </c>
      <c r="M31" s="11">
        <f>ROUND('Vendas de Veículos'!M33*(1-'Frota Nacional 2031'!M$21),0)</f>
        <v>84</v>
      </c>
      <c r="N31" s="11">
        <f>ROUND('Vendas de Veículos'!N33*(1-'Frota Nacional 2031'!N$21),0)</f>
        <v>121</v>
      </c>
      <c r="O31" s="11">
        <f>ROUND('Vendas de Veículos'!O33*(1-'Frota Nacional 2031'!O$21),0)</f>
        <v>194</v>
      </c>
      <c r="P31" s="11">
        <f>ROUND('Vendas de Veículos'!P33*(1-'Frota Nacional 2031'!P$21),0)</f>
        <v>171</v>
      </c>
      <c r="Q31" s="11">
        <f>ROUND('Vendas de Veículos'!Q33*(1-'Frota Nacional 2031'!Q$21),0)</f>
        <v>1</v>
      </c>
      <c r="R31" s="11">
        <f>ROUND('Vendas de Veículos'!R33*(1-'Frota Nacional 2031'!R$21),0)</f>
        <v>156</v>
      </c>
      <c r="S31" s="11">
        <f>ROUND('Vendas de Veículos'!S33*(1-'Frota Nacional 2031'!S$21),0)</f>
        <v>166</v>
      </c>
      <c r="T31" s="11">
        <f>ROUND('Vendas de Veículos'!T33*(1-'Frota Nacional 2031'!T$21),0)</f>
        <v>274</v>
      </c>
      <c r="U31" s="11">
        <f>ROUND('Vendas de Veículos'!U33*(1-'Frota Nacional 2031'!U$21),0)</f>
        <v>33</v>
      </c>
      <c r="V31" s="11">
        <f>ROUND('Vendas de Veículos'!V33*(1-'Frota Nacional 2031'!V$21),0)</f>
        <v>45</v>
      </c>
      <c r="W31" s="11">
        <f>ROUND('Vendas de Veículos'!W33*(1-'Frota Nacional 2031'!W$21),0)</f>
        <v>617</v>
      </c>
      <c r="X31" s="11">
        <f>ROUND('Vendas de Veículos'!X33*(1-'Frota Nacional 2031'!X$21),0)</f>
        <v>737</v>
      </c>
      <c r="Y31" s="11">
        <f>ROUND('Vendas de Veículos'!Y33*(1-'Frota Nacional 2031'!Y$21),0)</f>
        <v>793</v>
      </c>
      <c r="Z31" s="11">
        <f>ROUND('Vendas de Veículos'!Z33*(1-'Frota Nacional 2031'!Z$21),0)</f>
        <v>841</v>
      </c>
      <c r="AA31" s="11">
        <f>ROUND('Vendas de Veículos'!AA33*(1-'Frota Nacional 2031'!AA$21),0)</f>
        <v>918</v>
      </c>
      <c r="AB31" s="11">
        <f>ROUND('Vendas de Veículos'!AB33*(1-'Frota Nacional 2031'!AB$21),0)</f>
        <v>795</v>
      </c>
      <c r="AC31" s="11">
        <f>ROUND('Vendas de Veículos'!AC33*(1-'Frota Nacional 2031'!AC$21),0)</f>
        <v>760</v>
      </c>
      <c r="AD31" s="11">
        <f>ROUND('Vendas de Veículos'!AD33*(1-'Frota Nacional 2031'!AD$21),0)</f>
        <v>677</v>
      </c>
      <c r="AE31" s="11">
        <f>ROUND('Vendas de Veículos'!AE33*(1-'Frota Nacional 2031'!AE$21),0)</f>
        <v>670</v>
      </c>
      <c r="AF31" s="11">
        <f>ROUND('Vendas de Veículos'!AF33*(1-'Frota Nacional 2031'!AF$21),0)</f>
        <v>871</v>
      </c>
      <c r="AG31" s="11">
        <f>ROUND('Vendas de Veículos'!AG33*(1-'Frota Nacional 2031'!AG$21),0)</f>
        <v>1126</v>
      </c>
      <c r="AH31" s="11">
        <f>ROUND('Vendas de Veículos'!AH33*(1-'Frota Nacional 2031'!AH$21),0)</f>
        <v>1451</v>
      </c>
      <c r="AI31" s="11">
        <f>ROUND('Vendas de Veículos'!AI33*(1-'Frota Nacional 2031'!AI$21),0)</f>
        <v>2031</v>
      </c>
      <c r="AJ31" s="11">
        <f>ROUND('Vendas de Veículos'!AJ33*(1-'Frota Nacional 2031'!AJ$21),0)</f>
        <v>1613</v>
      </c>
      <c r="AK31" s="11">
        <f>ROUND('Vendas de Veículos'!AK33*(1-'Frota Nacional 2031'!AK$21),0)</f>
        <v>1862</v>
      </c>
      <c r="AL31" s="11">
        <f>ROUND('Vendas de Veículos'!AL33*(1-'Frota Nacional 2031'!AL$21),0)</f>
        <v>3373</v>
      </c>
      <c r="AM31" s="11">
        <f>ROUND('Vendas de Veículos'!AM33*(1-'Frota Nacional 2031'!AM$21),0)</f>
        <v>2969</v>
      </c>
      <c r="AN31" s="11">
        <f>ROUND('Vendas de Veículos'!AN33*(1-'Frota Nacional 2031'!AN$21),0)</f>
        <v>2672</v>
      </c>
      <c r="AO31" s="11">
        <f>ROUND('Vendas de Veículos'!AO33*(1-'Frota Nacional 2031'!AO$21),0)</f>
        <v>3192</v>
      </c>
      <c r="AP31" s="11">
        <f>ROUND('Vendas de Veículos'!AP33*(1-'Frota Nacional 2031'!AP$21),0)</f>
        <v>4754</v>
      </c>
      <c r="AQ31" s="11">
        <f>ROUND('Vendas de Veículos'!AQ33*(1-'Frota Nacional 2031'!AQ$21),0)</f>
        <v>4582</v>
      </c>
      <c r="AR31" s="11">
        <f>ROUND('Vendas de Veículos'!AR33*(1-'Frota Nacional 2031'!AR$21),0)</f>
        <v>4728</v>
      </c>
      <c r="AS31" s="11">
        <f>ROUND('Vendas de Veículos'!AS33*(1-'Frota Nacional 2031'!AS$21),0)</f>
        <v>5394</v>
      </c>
      <c r="AT31" s="11">
        <f>ROUND('Vendas de Veículos'!AT33*(1-'Frota Nacional 2031'!AT$21),0)</f>
        <v>3927</v>
      </c>
      <c r="AU31" s="11">
        <f>ROUND('Vendas de Veículos'!AU33*(1-'Frota Nacional 2031'!AU$21),0)</f>
        <v>6558</v>
      </c>
      <c r="AV31" s="11">
        <f>ROUND('Vendas de Veículos'!AV33*(1-'Frota Nacional 2031'!AV$21),0)</f>
        <v>716</v>
      </c>
      <c r="AW31" s="11">
        <f>ROUND('Vendas de Veículos'!AW33*(1-'Frota Nacional 2031'!AW$21),0)</f>
        <v>758</v>
      </c>
      <c r="AX31" s="11">
        <f>ROUND('Vendas de Veículos'!AX33*(1-'Frota Nacional 2031'!AX$21),0)</f>
        <v>8386</v>
      </c>
      <c r="AY31" s="11">
        <f>ROUND('Vendas de Veículos'!AY33*(1-'Frota Nacional 2031'!AY$21),0)</f>
        <v>8707</v>
      </c>
      <c r="AZ31" s="11">
        <f>ROUND('Vendas de Veículos'!AZ33*(1-'Frota Nacional 2031'!AZ$21),0)</f>
        <v>8304</v>
      </c>
      <c r="BA31" s="11">
        <f>ROUND('Vendas de Veículos'!BA33*(1-'Frota Nacional 2031'!BA$21),0)</f>
        <v>11240</v>
      </c>
      <c r="BB31" s="11">
        <f>ROUND('Vendas de Veículos'!BB33*(1-'Frota Nacional 2031'!BB$21),0)</f>
        <v>13971</v>
      </c>
      <c r="BC31" s="11">
        <f>ROUND('Vendas de Veículos'!BC33*(1-'Frota Nacional 2031'!BC$21),0)</f>
        <v>17284</v>
      </c>
      <c r="BD31" s="11">
        <f>ROUND('Vendas de Veículos'!BD33*(1-'Frota Nacional 2031'!BD$21),0)</f>
        <v>15234</v>
      </c>
      <c r="BE31" s="11">
        <f>ROUND('Vendas de Veículos'!BE33*(1-'Frota Nacional 2031'!BE$21),0)</f>
        <v>20075</v>
      </c>
      <c r="BF31" s="11">
        <f>ROUND('Vendas de Veículos'!BF33*(1-'Frota Nacional 2031'!BF$21),0)</f>
        <v>25588</v>
      </c>
      <c r="BG31" s="11">
        <f>ROUND('Vendas de Veículos'!BG33*(1-'Frota Nacional 2031'!BG$21),0)</f>
        <v>2209</v>
      </c>
      <c r="BH31" s="11">
        <f>ROUND('Vendas de Veículos'!BH33*(1-'Frota Nacional 2031'!BH$21),0)</f>
        <v>2627</v>
      </c>
      <c r="BI31" s="11">
        <f>ROUND('Vendas de Veículos'!BI33*(1-'Frota Nacional 2031'!BI$21),0)</f>
        <v>22786</v>
      </c>
      <c r="BJ31" s="11">
        <f>ROUND('Vendas de Veículos'!BJ33*(1-'Frota Nacional 2031'!BJ$21),0)</f>
        <v>14354</v>
      </c>
      <c r="BK31" s="11">
        <f>ROUND('Vendas de Veículos'!BK33*(1-'Frota Nacional 2031'!BK$21),0)</f>
        <v>9802</v>
      </c>
      <c r="BL31" s="11">
        <f>ROUND('Vendas de Veículos'!BL33*(1-'Frota Nacional 2031'!BL$21),0)</f>
        <v>10593</v>
      </c>
      <c r="BM31" s="11">
        <f>ROUND('Vendas de Veículos'!BM33*(1-'Frota Nacional 2031'!BM$21),0)</f>
        <v>13879</v>
      </c>
      <c r="BN31" s="11">
        <f>ROUND('Vendas de Veículos'!BN33*(1-'Frota Nacional 2031'!BN$21),0)</f>
        <v>19590</v>
      </c>
      <c r="BO31" s="11">
        <f>ROUND('Vendas de Veículos'!BO33*(1-'Frota Nacional 2031'!BO$21),0)</f>
        <v>13251</v>
      </c>
      <c r="BP31" s="11">
        <f>ROUND('Vendas de Veículos'!BP33*(1-'Frota Nacional 2031'!BP$21),0)</f>
        <v>1353</v>
      </c>
      <c r="BQ31" s="11">
        <f>ROUND('Vendas de Veículos'!BQ33*(1-'Frota Nacional 2031'!BQ$21),0)</f>
        <v>16864</v>
      </c>
      <c r="BR31" s="11">
        <f>ROUND('Vendas de Veículos'!BR33*(1-'Frota Nacional 2031'!BR$21),0)</f>
        <v>18140</v>
      </c>
      <c r="BS31" s="11">
        <f>ROUND('Vendas de Veículos'!BS33*(1-'Frota Nacional 2031'!BS$21),0)</f>
        <v>19599</v>
      </c>
      <c r="BT31" s="11">
        <f>ROUND('Vendas de Veículos'!BT33*(1-'Frota Nacional 2031'!BT$21),0)</f>
        <v>21140</v>
      </c>
      <c r="BU31" s="11">
        <f>ROUND('Vendas de Veículos'!BU33*(1-'Frota Nacional 2031'!BU$21),0)</f>
        <v>22779</v>
      </c>
      <c r="BV31" s="11">
        <f>ROUND('Vendas de Veículos'!BV33*(1-'Frota Nacional 2031'!BV$21),0)</f>
        <v>24455</v>
      </c>
      <c r="BW31" s="11">
        <f>ROUND('Vendas de Veículos'!BW33*(1-'Frota Nacional 2031'!BW$21),0)</f>
        <v>26221</v>
      </c>
      <c r="BX31" s="11">
        <f>ROUND('Vendas de Veículos'!BX33*(1-'Frota Nacional 2031'!BX$21),0)</f>
        <v>28100</v>
      </c>
      <c r="BY31" s="11">
        <f>ROUND('Vendas de Veículos'!BY33*(1-'Frota Nacional 2031'!BY$21),0)</f>
        <v>30018</v>
      </c>
      <c r="BZ31" s="11">
        <f>ROUND('Vendas de Veículos'!BZ33*(1-'Frota Nacional 2031'!BZ$21),0)</f>
        <v>32032</v>
      </c>
    </row>
    <row r="32" spans="2:78" x14ac:dyDescent="0.35">
      <c r="B32" s="2"/>
      <c r="C32" s="3" t="s">
        <v>40</v>
      </c>
      <c r="D32" s="7">
        <f>EXP(-EXP($G$3+$I$3*($D$1-D4)))</f>
        <v>0.99977244390734321</v>
      </c>
      <c r="E32" s="7">
        <f t="shared" ref="E32:BP32" si="4">EXP(-EXP($G$3+$I$3*($D$1-E4)))</f>
        <v>0.99973903662753594</v>
      </c>
      <c r="F32" s="7">
        <f t="shared" si="4"/>
        <v>0.99970072559287504</v>
      </c>
      <c r="G32" s="7">
        <f t="shared" si="4"/>
        <v>0.99965679122720885</v>
      </c>
      <c r="H32" s="7">
        <f t="shared" si="4"/>
        <v>0.99960640843683457</v>
      </c>
      <c r="I32" s="7">
        <f t="shared" si="4"/>
        <v>0.99954863116055381</v>
      </c>
      <c r="J32" s="7">
        <f t="shared" si="4"/>
        <v>0.99948237466478929</v>
      </c>
      <c r="K32" s="7">
        <f t="shared" si="4"/>
        <v>0.99940639525693675</v>
      </c>
      <c r="L32" s="7">
        <f t="shared" si="4"/>
        <v>0.99931926704348506</v>
      </c>
      <c r="M32" s="7">
        <f t="shared" si="4"/>
        <v>0.99921935530636385</v>
      </c>
      <c r="N32" s="7">
        <f t="shared" si="4"/>
        <v>0.99910478601066999</v>
      </c>
      <c r="O32" s="7">
        <f t="shared" si="4"/>
        <v>0.99897341088848524</v>
      </c>
      <c r="P32" s="7">
        <f t="shared" si="4"/>
        <v>0.9988227674659691</v>
      </c>
      <c r="Q32" s="7">
        <f t="shared" si="4"/>
        <v>0.99865003331325297</v>
      </c>
      <c r="R32" s="7">
        <f t="shared" si="4"/>
        <v>0.99845197369778238</v>
      </c>
      <c r="S32" s="7">
        <f t="shared" si="4"/>
        <v>0.99822488171051615</v>
      </c>
      <c r="T32" s="7">
        <f t="shared" si="4"/>
        <v>0.99796450980966256</v>
      </c>
      <c r="U32" s="7">
        <f t="shared" si="4"/>
        <v>0.99766599158730629</v>
      </c>
      <c r="V32" s="7">
        <f t="shared" si="4"/>
        <v>0.99732375240937732</v>
      </c>
      <c r="W32" s="7">
        <f t="shared" si="4"/>
        <v>0.99693140740815389</v>
      </c>
      <c r="X32" s="7">
        <f t="shared" si="4"/>
        <v>0.99648164511846049</v>
      </c>
      <c r="Y32" s="7">
        <f t="shared" si="4"/>
        <v>0.99596609484402432</v>
      </c>
      <c r="Z32" s="7">
        <f t="shared" si="4"/>
        <v>0.99537517562002886</v>
      </c>
      <c r="AA32" s="7">
        <f t="shared" si="4"/>
        <v>0.99469792440381699</v>
      </c>
      <c r="AB32" s="7">
        <f t="shared" si="4"/>
        <v>0.99392180088165549</v>
      </c>
      <c r="AC32" s="7">
        <f t="shared" si="4"/>
        <v>0.99303246603143258</v>
      </c>
      <c r="AD32" s="7">
        <f t="shared" si="4"/>
        <v>0.99201353133813563</v>
      </c>
      <c r="AE32" s="7">
        <f t="shared" si="4"/>
        <v>0.99084627533411584</v>
      </c>
      <c r="AF32" s="7">
        <f t="shared" si="4"/>
        <v>0.98950932394817137</v>
      </c>
      <c r="AG32" s="7">
        <f t="shared" si="4"/>
        <v>0.98797829102238655</v>
      </c>
      <c r="AH32" s="7">
        <f t="shared" si="4"/>
        <v>0.98622537532904997</v>
      </c>
      <c r="AI32" s="7">
        <f t="shared" si="4"/>
        <v>0.98421891053992383</v>
      </c>
      <c r="AJ32" s="7">
        <f t="shared" si="4"/>
        <v>0.98192286493078851</v>
      </c>
      <c r="AK32" s="7">
        <f t="shared" si="4"/>
        <v>0.97929628823019488</v>
      </c>
      <c r="AL32" s="7">
        <f t="shared" si="4"/>
        <v>0.97629270405320667</v>
      </c>
      <c r="AM32" s="7">
        <f t="shared" si="4"/>
        <v>0.97285944794128898</v>
      </c>
      <c r="AN32" s="7">
        <f t="shared" si="4"/>
        <v>0.96893695334056984</v>
      </c>
      <c r="AO32" s="7">
        <f t="shared" si="4"/>
        <v>0.96445799112211872</v>
      </c>
      <c r="AP32" s="7">
        <f t="shared" si="4"/>
        <v>0.95934687276509312</v>
      </c>
      <c r="AQ32" s="7">
        <f t="shared" si="4"/>
        <v>0.95351863343533205</v>
      </c>
      <c r="AR32" s="7">
        <f t="shared" si="4"/>
        <v>0.94687821931546456</v>
      </c>
      <c r="AS32" s="7">
        <f t="shared" si="4"/>
        <v>0.93931971416360571</v>
      </c>
      <c r="AT32" s="7">
        <f t="shared" si="4"/>
        <v>0.93072565374119087</v>
      </c>
      <c r="AU32" s="7">
        <f t="shared" si="4"/>
        <v>0.92096649403535658</v>
      </c>
      <c r="AV32" s="7">
        <f t="shared" si="4"/>
        <v>0.90990032066991677</v>
      </c>
      <c r="AW32" s="7">
        <f t="shared" si="4"/>
        <v>0.89737291300825173</v>
      </c>
      <c r="AX32" s="7">
        <f t="shared" si="4"/>
        <v>0.88321830740738239</v>
      </c>
      <c r="AY32" s="7">
        <f t="shared" si="4"/>
        <v>0.86726003961592757</v>
      </c>
      <c r="AZ32" s="7">
        <f t="shared" si="4"/>
        <v>0.84931328534446748</v>
      </c>
      <c r="BA32" s="7">
        <f t="shared" si="4"/>
        <v>0.82918815822840697</v>
      </c>
      <c r="BB32" s="7">
        <f t="shared" si="4"/>
        <v>0.80669446150818402</v>
      </c>
      <c r="BC32" s="7">
        <f t="shared" si="4"/>
        <v>0.78164821684245012</v>
      </c>
      <c r="BD32" s="7">
        <f t="shared" si="4"/>
        <v>0.75388030021795338</v>
      </c>
      <c r="BE32" s="7">
        <f t="shared" si="4"/>
        <v>0.7232474858644018</v>
      </c>
      <c r="BF32" s="7">
        <f t="shared" si="4"/>
        <v>0.68964611413565224</v>
      </c>
      <c r="BG32" s="7">
        <f t="shared" si="4"/>
        <v>0.65302843296223179</v>
      </c>
      <c r="BH32" s="7">
        <f t="shared" si="4"/>
        <v>0.61342138540010138</v>
      </c>
      <c r="BI32" s="7">
        <f t="shared" si="4"/>
        <v>0.57094719884623257</v>
      </c>
      <c r="BJ32" s="7">
        <f t="shared" si="4"/>
        <v>0.52584455356868054</v>
      </c>
      <c r="BK32" s="7">
        <f t="shared" si="4"/>
        <v>0.47848836957560087</v>
      </c>
      <c r="BL32" s="7">
        <f t="shared" si="4"/>
        <v>0.42940539280525503</v>
      </c>
      <c r="BM32" s="7">
        <f t="shared" si="4"/>
        <v>0.37928189159250653</v>
      </c>
      <c r="BN32" s="7">
        <f t="shared" si="4"/>
        <v>0.32895909195614254</v>
      </c>
      <c r="BO32" s="7">
        <f t="shared" si="4"/>
        <v>0.2794117931754857</v>
      </c>
      <c r="BP32" s="7">
        <f t="shared" si="4"/>
        <v>0.23170631579006803</v>
      </c>
      <c r="BQ32" s="7">
        <f t="shared" ref="BQ32:BZ32" si="5">EXP(-EXP($G$3+$I$3*($D$1-BQ4)))</f>
        <v>0.18693596978845631</v>
      </c>
      <c r="BR32" s="7">
        <f t="shared" si="5"/>
        <v>0.14613588994476942</v>
      </c>
      <c r="BS32" s="7">
        <f t="shared" si="5"/>
        <v>0.11018429293770678</v>
      </c>
      <c r="BT32" s="7">
        <f t="shared" si="5"/>
        <v>7.9703225387389706E-2</v>
      </c>
      <c r="BU32" s="7">
        <f t="shared" si="5"/>
        <v>5.4977075811719761E-2</v>
      </c>
      <c r="BV32" s="7">
        <f t="shared" si="5"/>
        <v>3.5909126302346613E-2</v>
      </c>
      <c r="BW32" s="7">
        <f t="shared" si="5"/>
        <v>2.203272632438022E-2</v>
      </c>
      <c r="BX32" s="7">
        <f t="shared" si="5"/>
        <v>1.2582994808545227E-2</v>
      </c>
      <c r="BY32" s="7">
        <f t="shared" si="5"/>
        <v>6.618793365645346E-3</v>
      </c>
      <c r="BZ32" s="7">
        <f t="shared" si="5"/>
        <v>3.168165149053243E-3</v>
      </c>
    </row>
    <row r="33" spans="2:78" x14ac:dyDescent="0.35">
      <c r="B33" s="24" t="s">
        <v>36</v>
      </c>
      <c r="C33" s="24" t="s">
        <v>37</v>
      </c>
      <c r="D33" s="25">
        <f>ROUND('Vendas de Veículos'!D35*(1-'Frota Nacional 2031'!D$32),0)</f>
        <v>0</v>
      </c>
      <c r="E33" s="25">
        <f>ROUND('Vendas de Veículos'!E35*(1-'Frota Nacional 2031'!E$32),0)</f>
        <v>0</v>
      </c>
      <c r="F33" s="25">
        <f>ROUND('Vendas de Veículos'!F35*(1-'Frota Nacional 2031'!F$32),0)</f>
        <v>0</v>
      </c>
      <c r="G33" s="25">
        <f>ROUND('Vendas de Veículos'!G35*(1-'Frota Nacional 2031'!G$32),0)</f>
        <v>0</v>
      </c>
      <c r="H33" s="25">
        <f>ROUND('Vendas de Veículos'!H35*(1-'Frota Nacional 2031'!H$32),0)</f>
        <v>0</v>
      </c>
      <c r="I33" s="25">
        <f>ROUND('Vendas de Veículos'!I35*(1-'Frota Nacional 2031'!I$32),0)</f>
        <v>0</v>
      </c>
      <c r="J33" s="25">
        <f>ROUND('Vendas de Veículos'!J35*(1-'Frota Nacional 2031'!J$32),0)</f>
        <v>0</v>
      </c>
      <c r="K33" s="25">
        <f>ROUND('Vendas de Veículos'!K35*(1-'Frota Nacional 2031'!K$32),0)</f>
        <v>0</v>
      </c>
      <c r="L33" s="25">
        <f>ROUND('Vendas de Veículos'!L35*(1-'Frota Nacional 2031'!L$32),0)</f>
        <v>0</v>
      </c>
      <c r="M33" s="25">
        <f>ROUND('Vendas de Veículos'!M35*(1-'Frota Nacional 2031'!M$32),0)</f>
        <v>0</v>
      </c>
      <c r="N33" s="25">
        <f>ROUND('Vendas de Veículos'!N35*(1-'Frota Nacional 2031'!N$32),0)</f>
        <v>0</v>
      </c>
      <c r="O33" s="25">
        <f>ROUND('Vendas de Veículos'!O35*(1-'Frota Nacional 2031'!O$32),0)</f>
        <v>0</v>
      </c>
      <c r="P33" s="25">
        <f>ROUND('Vendas de Veículos'!P35*(1-'Frota Nacional 2031'!P$32),0)</f>
        <v>0</v>
      </c>
      <c r="Q33" s="25">
        <f>ROUND('Vendas de Veículos'!Q35*(1-'Frota Nacional 2031'!Q$32),0)</f>
        <v>0</v>
      </c>
      <c r="R33" s="25">
        <f>ROUND('Vendas de Veículos'!R35*(1-'Frota Nacional 2031'!R$32),0)</f>
        <v>0</v>
      </c>
      <c r="S33" s="25">
        <f>ROUND('Vendas de Veículos'!S35*(1-'Frota Nacional 2031'!S$32),0)</f>
        <v>0</v>
      </c>
      <c r="T33" s="25">
        <f>ROUND('Vendas de Veículos'!T35*(1-'Frota Nacional 2031'!T$32),0)</f>
        <v>0</v>
      </c>
      <c r="U33" s="25">
        <f>ROUND('Vendas de Veículos'!U35*(1-'Frota Nacional 2031'!U$32),0)</f>
        <v>0</v>
      </c>
      <c r="V33" s="25">
        <f>ROUND('Vendas de Veículos'!V35*(1-'Frota Nacional 2031'!V$32),0)</f>
        <v>0</v>
      </c>
      <c r="W33" s="25">
        <f>ROUND('Vendas de Veículos'!W35*(1-'Frota Nacional 2031'!W$32),0)</f>
        <v>7</v>
      </c>
      <c r="X33" s="25">
        <f>ROUND('Vendas de Veículos'!X35*(1-'Frota Nacional 2031'!X$32),0)</f>
        <v>105</v>
      </c>
      <c r="Y33" s="25">
        <f>ROUND('Vendas de Veículos'!Y35*(1-'Frota Nacional 2031'!Y$32),0)</f>
        <v>130</v>
      </c>
      <c r="Z33" s="25">
        <f>ROUND('Vendas de Veículos'!Z35*(1-'Frota Nacional 2031'!Z$32),0)</f>
        <v>242</v>
      </c>
      <c r="AA33" s="25">
        <f>ROUND('Vendas de Veículos'!AA35*(1-'Frota Nacional 2031'!AA$32),0)</f>
        <v>415</v>
      </c>
      <c r="AB33" s="25">
        <f>ROUND('Vendas de Veículos'!AB35*(1-'Frota Nacional 2031'!AB$32),0)</f>
        <v>697</v>
      </c>
      <c r="AC33" s="25">
        <f>ROUND('Vendas de Veículos'!AC35*(1-'Frota Nacional 2031'!AC$32),0)</f>
        <v>1157</v>
      </c>
      <c r="AD33" s="25">
        <f>ROUND('Vendas de Veículos'!AD35*(1-'Frota Nacional 2031'!AD$32),0)</f>
        <v>1506</v>
      </c>
      <c r="AE33" s="25">
        <f>ROUND('Vendas de Veículos'!AE35*(1-'Frota Nacional 2031'!AE$32),0)</f>
        <v>1188</v>
      </c>
      <c r="AF33" s="25">
        <f>ROUND('Vendas de Veículos'!AF35*(1-'Frota Nacional 2031'!AF$32),0)</f>
        <v>1223</v>
      </c>
      <c r="AG33" s="25">
        <f>ROUND('Vendas de Veículos'!AG35*(1-'Frota Nacional 2031'!AG$32),0)</f>
        <v>1384</v>
      </c>
      <c r="AH33" s="25">
        <f>ROUND('Vendas de Veículos'!AH35*(1-'Frota Nacional 2031'!AH$32),0)</f>
        <v>1810</v>
      </c>
      <c r="AI33" s="25">
        <f>ROUND('Vendas de Veículos'!AI35*(1-'Frota Nacional 2031'!AI$32),0)</f>
        <v>2173</v>
      </c>
      <c r="AJ33" s="25">
        <f>ROUND('Vendas de Veículos'!AJ35*(1-'Frota Nacional 2031'!AJ$32),0)</f>
        <v>2542</v>
      </c>
      <c r="AK33" s="25">
        <f>ROUND('Vendas de Veículos'!AK35*(1-'Frota Nacional 2031'!AK$32),0)</f>
        <v>2551</v>
      </c>
      <c r="AL33" s="25">
        <f>ROUND('Vendas de Veículos'!AL35*(1-'Frota Nacional 2031'!AL$32),0)</f>
        <v>2278</v>
      </c>
      <c r="AM33" s="25">
        <f>ROUND('Vendas de Veículos'!AM35*(1-'Frota Nacional 2031'!AM$32),0)</f>
        <v>3397</v>
      </c>
      <c r="AN33" s="25">
        <f>ROUND('Vendas de Veículos'!AN35*(1-'Frota Nacional 2031'!AN$32),0)</f>
        <v>2143</v>
      </c>
      <c r="AO33" s="25">
        <f>ROUND('Vendas de Veículos'!AO35*(1-'Frota Nacional 2031'!AO$32),0)</f>
        <v>4518</v>
      </c>
      <c r="AP33" s="25">
        <f>ROUND('Vendas de Veículos'!AP35*(1-'Frota Nacional 2031'!AP$32),0)</f>
        <v>8462</v>
      </c>
      <c r="AQ33" s="25">
        <f>ROUND('Vendas de Veículos'!AQ35*(1-'Frota Nacional 2031'!AQ$32),0)</f>
        <v>13441</v>
      </c>
      <c r="AR33" s="25">
        <f>ROUND('Vendas de Veículos'!AR35*(1-'Frota Nacional 2031'!AR$32),0)</f>
        <v>19666</v>
      </c>
      <c r="AS33" s="25">
        <f>ROUND('Vendas de Veículos'!AS35*(1-'Frota Nacional 2031'!AS$32),0)</f>
        <v>27381</v>
      </c>
      <c r="AT33" s="25">
        <f>ROUND('Vendas de Veículos'!AT35*(1-'Frota Nacional 2031'!AT$32),0)</f>
        <v>37177</v>
      </c>
      <c r="AU33" s="25">
        <f>ROUND('Vendas de Veículos'!AU35*(1-'Frota Nacional 2031'!AU$32),0)</f>
        <v>49168</v>
      </c>
      <c r="AV33" s="25">
        <f>ROUND('Vendas de Veículos'!AV35*(1-'Frota Nacional 2031'!AV$32),0)</f>
        <v>63750</v>
      </c>
      <c r="AW33" s="25">
        <f>ROUND('Vendas de Veículos'!AW35*(1-'Frota Nacional 2031'!AW$32),0)</f>
        <v>81382</v>
      </c>
      <c r="AX33" s="25">
        <f>ROUND('Vendas de Veículos'!AX35*(1-'Frota Nacional 2031'!AX$32),0)</f>
        <v>96388</v>
      </c>
      <c r="AY33" s="25">
        <f>ROUND('Vendas de Veículos'!AY35*(1-'Frota Nacional 2031'!AY$32),0)</f>
        <v>116560</v>
      </c>
      <c r="AZ33" s="25">
        <f>ROUND('Vendas de Veículos'!AZ35*(1-'Frota Nacional 2031'!AZ$32),0)</f>
        <v>151761</v>
      </c>
      <c r="BA33" s="25">
        <f>ROUND('Vendas de Veículos'!BA35*(1-'Frota Nacional 2031'!BA$32),0)</f>
        <v>216959</v>
      </c>
      <c r="BB33" s="25">
        <f>ROUND('Vendas de Veículos'!BB35*(1-'Frota Nacional 2031'!BB$32),0)</f>
        <v>327559</v>
      </c>
      <c r="BC33" s="25">
        <f>ROUND('Vendas de Veículos'!BC35*(1-'Frota Nacional 2031'!BC$32),0)</f>
        <v>420449</v>
      </c>
      <c r="BD33" s="25">
        <f>ROUND('Vendas de Veículos'!BD35*(1-'Frota Nacional 2031'!BD$32),0)</f>
        <v>396166</v>
      </c>
      <c r="BE33" s="25">
        <f>ROUND('Vendas de Veículos'!BE35*(1-'Frota Nacional 2031'!BE$32),0)</f>
        <v>499400</v>
      </c>
      <c r="BF33" s="25">
        <f>ROUND('Vendas de Veículos'!BF35*(1-'Frota Nacional 2031'!BF$32),0)</f>
        <v>602255</v>
      </c>
      <c r="BG33" s="25">
        <f>ROUND('Vendas de Veículos'!BG35*(1-'Frota Nacional 2031'!BG$32),0)</f>
        <v>568129</v>
      </c>
      <c r="BH33" s="25">
        <f>ROUND('Vendas de Veículos'!BH35*(1-'Frota Nacional 2031'!BH$32),0)</f>
        <v>585887</v>
      </c>
      <c r="BI33" s="25">
        <f>ROUND('Vendas de Veículos'!BI35*(1-'Frota Nacional 2031'!BI$32),0)</f>
        <v>613392</v>
      </c>
      <c r="BJ33" s="25">
        <f>ROUND('Vendas de Veículos'!BJ35*(1-'Frota Nacional 2031'!BJ$32),0)</f>
        <v>580649</v>
      </c>
      <c r="BK33" s="25">
        <f>ROUND('Vendas de Veículos'!BK35*(1-'Frota Nacional 2031'!BK$32),0)</f>
        <v>469253</v>
      </c>
      <c r="BL33" s="25">
        <f>ROUND('Vendas de Veículos'!BL35*(1-'Frota Nacional 2031'!BL$32),0)</f>
        <v>485583</v>
      </c>
      <c r="BM33" s="25">
        <f>ROUND('Vendas de Veículos'!BM35*(1-'Frota Nacional 2031'!BM$32),0)</f>
        <v>583542</v>
      </c>
      <c r="BN33" s="25">
        <f>ROUND('Vendas de Veículos'!BN35*(1-'Frota Nacional 2031'!BN$32),0)</f>
        <v>722868</v>
      </c>
      <c r="BO33" s="25">
        <f>ROUND('Vendas de Veículos'!BO35*(1-'Frota Nacional 2031'!BO$32),0)</f>
        <v>659451</v>
      </c>
      <c r="BP33" s="25">
        <f>ROUND('Vendas de Veículos'!BP35*(1-'Frota Nacional 2031'!BP$32),0)</f>
        <v>888744</v>
      </c>
      <c r="BQ33" s="25">
        <f>ROUND('Vendas de Veículos'!BQ35*(1-'Frota Nacional 2031'!BQ$32),0)</f>
        <v>1107345</v>
      </c>
      <c r="BR33" s="25">
        <f>ROUND('Vendas de Veículos'!BR35*(1-'Frota Nacional 2031'!BR$32),0)</f>
        <v>1197800</v>
      </c>
      <c r="BS33" s="25">
        <f>ROUND('Vendas de Veículos'!BS35*(1-'Frota Nacional 2031'!BS$32),0)</f>
        <v>1285680</v>
      </c>
      <c r="BT33" s="25">
        <f>ROUND('Vendas de Veículos'!BT35*(1-'Frota Nacional 2031'!BT$32),0)</f>
        <v>1369613</v>
      </c>
      <c r="BU33" s="25">
        <f>ROUND('Vendas de Veículos'!BU35*(1-'Frota Nacional 2031'!BU$32),0)</f>
        <v>1448604</v>
      </c>
      <c r="BV33" s="25">
        <f>ROUND('Vendas de Veículos'!BV35*(1-'Frota Nacional 2031'!BV$32),0)</f>
        <v>1522167</v>
      </c>
      <c r="BW33" s="25">
        <f>ROUND('Vendas de Veículos'!BW35*(1-'Frota Nacional 2031'!BW$32),0)</f>
        <v>1590399</v>
      </c>
      <c r="BX33" s="25">
        <f>ROUND('Vendas de Veículos'!BX35*(1-'Frota Nacional 2031'!BX$32),0)</f>
        <v>1653939</v>
      </c>
      <c r="BY33" s="25">
        <f>ROUND('Vendas de Veículos'!BY35*(1-'Frota Nacional 2031'!BY$32),0)</f>
        <v>1713847</v>
      </c>
      <c r="BZ33" s="25">
        <f>ROUND('Vendas de Veículos'!BZ35*(1-'Frota Nacional 2031'!BZ$32),0)</f>
        <v>1771394</v>
      </c>
    </row>
    <row r="34" spans="2:78" x14ac:dyDescent="0.35">
      <c r="B34" s="24" t="s">
        <v>36</v>
      </c>
      <c r="C34" s="24" t="s">
        <v>10</v>
      </c>
      <c r="D34" s="26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>
        <f>ROUND('Vendas de Veículos'!W36*(1-'Frota Nacional 2031'!W$32),0)</f>
        <v>7</v>
      </c>
      <c r="X34" s="25">
        <f>ROUND('Vendas de Veículos'!X36*(1-'Frota Nacional 2031'!X$32),0)</f>
        <v>105</v>
      </c>
      <c r="Y34" s="25">
        <f>ROUND('Vendas de Veículos'!Y36*(1-'Frota Nacional 2031'!Y$32),0)</f>
        <v>130</v>
      </c>
      <c r="Z34" s="25">
        <f>ROUND('Vendas de Veículos'!Z36*(1-'Frota Nacional 2031'!Z$32),0)</f>
        <v>242</v>
      </c>
      <c r="AA34" s="25">
        <f>ROUND('Vendas de Veículos'!AA36*(1-'Frota Nacional 2031'!AA$32),0)</f>
        <v>415</v>
      </c>
      <c r="AB34" s="25">
        <f>ROUND('Vendas de Veículos'!AB36*(1-'Frota Nacional 2031'!AB$32),0)</f>
        <v>697</v>
      </c>
      <c r="AC34" s="25">
        <f>ROUND('Vendas de Veículos'!AC36*(1-'Frota Nacional 2031'!AC$32),0)</f>
        <v>1157</v>
      </c>
      <c r="AD34" s="25">
        <f>ROUND('Vendas de Veículos'!AD36*(1-'Frota Nacional 2031'!AD$32),0)</f>
        <v>1506</v>
      </c>
      <c r="AE34" s="25">
        <f>ROUND('Vendas de Veículos'!AE36*(1-'Frota Nacional 2031'!AE$32),0)</f>
        <v>1188</v>
      </c>
      <c r="AF34" s="25">
        <f>ROUND('Vendas de Veículos'!AF36*(1-'Frota Nacional 2031'!AF$32),0)</f>
        <v>1223</v>
      </c>
      <c r="AG34" s="25">
        <f>ROUND('Vendas de Veículos'!AG36*(1-'Frota Nacional 2031'!AG$32),0)</f>
        <v>1384</v>
      </c>
      <c r="AH34" s="25">
        <f>ROUND('Vendas de Veículos'!AH36*(1-'Frota Nacional 2031'!AH$32),0)</f>
        <v>1810</v>
      </c>
      <c r="AI34" s="25">
        <f>ROUND('Vendas de Veículos'!AI36*(1-'Frota Nacional 2031'!AI$32),0)</f>
        <v>2173</v>
      </c>
      <c r="AJ34" s="25">
        <f>ROUND('Vendas de Veículos'!AJ36*(1-'Frota Nacional 2031'!AJ$32),0)</f>
        <v>2542</v>
      </c>
      <c r="AK34" s="25">
        <f>ROUND('Vendas de Veículos'!AK36*(1-'Frota Nacional 2031'!AK$32),0)</f>
        <v>2551</v>
      </c>
      <c r="AL34" s="25">
        <f>ROUND('Vendas de Veículos'!AL36*(1-'Frota Nacional 2031'!AL$32),0)</f>
        <v>2278</v>
      </c>
      <c r="AM34" s="25">
        <f>ROUND('Vendas de Veículos'!AM36*(1-'Frota Nacional 2031'!AM$32),0)</f>
        <v>3397</v>
      </c>
      <c r="AN34" s="25">
        <f>ROUND('Vendas de Veículos'!AN36*(1-'Frota Nacional 2031'!AN$32),0)</f>
        <v>2143</v>
      </c>
      <c r="AO34" s="25">
        <f>ROUND('Vendas de Veículos'!AO36*(1-'Frota Nacional 2031'!AO$32),0)</f>
        <v>4518</v>
      </c>
      <c r="AP34" s="25">
        <f>ROUND('Vendas de Veículos'!AP36*(1-'Frota Nacional 2031'!AP$32),0)</f>
        <v>8462</v>
      </c>
      <c r="AQ34" s="25">
        <f>ROUND('Vendas de Veículos'!AQ36*(1-'Frota Nacional 2031'!AQ$32),0)</f>
        <v>13441</v>
      </c>
      <c r="AR34" s="25">
        <f>ROUND('Vendas de Veículos'!AR36*(1-'Frota Nacional 2031'!AR$32),0)</f>
        <v>19666</v>
      </c>
      <c r="AS34" s="25">
        <f>ROUND('Vendas de Veículos'!AS36*(1-'Frota Nacional 2031'!AS$32),0)</f>
        <v>27381</v>
      </c>
      <c r="AT34" s="25">
        <f>ROUND('Vendas de Veículos'!AT36*(1-'Frota Nacional 2031'!AT$32),0)</f>
        <v>37177</v>
      </c>
      <c r="AU34" s="25">
        <f>ROUND('Vendas de Veículos'!AU36*(1-'Frota Nacional 2031'!AU$32),0)</f>
        <v>49168</v>
      </c>
      <c r="AV34" s="25">
        <f>ROUND('Vendas de Veículos'!AV36*(1-'Frota Nacional 2031'!AV$32),0)</f>
        <v>63750</v>
      </c>
      <c r="AW34" s="25">
        <f>ROUND('Vendas de Veículos'!AW36*(1-'Frota Nacional 2031'!AW$32),0)</f>
        <v>81382</v>
      </c>
      <c r="AX34" s="25">
        <f>ROUND('Vendas de Veículos'!AX36*(1-'Frota Nacional 2031'!AX$32),0)</f>
        <v>96388</v>
      </c>
      <c r="AY34" s="25">
        <f>ROUND('Vendas de Veículos'!AY36*(1-'Frota Nacional 2031'!AY$32),0)</f>
        <v>116560</v>
      </c>
      <c r="AZ34" s="25">
        <f>ROUND('Vendas de Veículos'!AZ36*(1-'Frota Nacional 2031'!AZ$32),0)</f>
        <v>151761</v>
      </c>
      <c r="BA34" s="25">
        <f>ROUND('Vendas de Veículos'!BA36*(1-'Frota Nacional 2031'!BA$32),0)</f>
        <v>216959</v>
      </c>
      <c r="BB34" s="25">
        <f>ROUND('Vendas de Veículos'!BB36*(1-'Frota Nacional 2031'!BB$32),0)</f>
        <v>327559</v>
      </c>
      <c r="BC34" s="25">
        <f>ROUND('Vendas de Veículos'!BC36*(1-'Frota Nacional 2031'!BC$32),0)</f>
        <v>420449</v>
      </c>
      <c r="BD34" s="25">
        <f>ROUND('Vendas de Veículos'!BD36*(1-'Frota Nacional 2031'!BD$32),0)</f>
        <v>356550</v>
      </c>
      <c r="BE34" s="25">
        <f>ROUND('Vendas de Veículos'!BE36*(1-'Frota Nacional 2031'!BE$32),0)</f>
        <v>399520</v>
      </c>
      <c r="BF34" s="25">
        <f>ROUND('Vendas de Veículos'!BF36*(1-'Frota Nacional 2031'!BF$32),0)</f>
        <v>421579</v>
      </c>
      <c r="BG34" s="25">
        <f>ROUND('Vendas de Veículos'!BG36*(1-'Frota Nacional 2031'!BG$32),0)</f>
        <v>340877</v>
      </c>
      <c r="BH34" s="25">
        <f>ROUND('Vendas de Veículos'!BH36*(1-'Frota Nacional 2031'!BH$32),0)</f>
        <v>276382</v>
      </c>
      <c r="BI34" s="25">
        <f>ROUND('Vendas de Veículos'!BI36*(1-'Frota Nacional 2031'!BI$32),0)</f>
        <v>289357</v>
      </c>
      <c r="BJ34" s="25">
        <f>ROUND('Vendas de Veículos'!BJ36*(1-'Frota Nacional 2031'!BJ$32),0)</f>
        <v>273794</v>
      </c>
      <c r="BK34" s="25">
        <f>ROUND('Vendas de Veículos'!BK36*(1-'Frota Nacional 2031'!BK$32),0)</f>
        <v>221174</v>
      </c>
      <c r="BL34" s="25">
        <f>ROUND('Vendas de Veículos'!BL36*(1-'Frota Nacional 2031'!BL$32),0)</f>
        <v>229065</v>
      </c>
      <c r="BM34" s="25">
        <f>ROUND('Vendas de Veículos'!BM36*(1-'Frota Nacional 2031'!BM$32),0)</f>
        <v>274317</v>
      </c>
      <c r="BN34" s="25">
        <f>ROUND('Vendas de Veículos'!BN36*(1-'Frota Nacional 2031'!BN$32),0)</f>
        <v>325290</v>
      </c>
      <c r="BO34" s="25">
        <f>ROUND('Vendas de Veículos'!BO36*(1-'Frota Nacional 2031'!BO$32),0)</f>
        <v>276970</v>
      </c>
      <c r="BP34" s="25">
        <f>ROUND('Vendas de Veículos'!BP36*(1-'Frota Nacional 2031'!BP$32),0)</f>
        <v>341318</v>
      </c>
      <c r="BQ34" s="25">
        <f>ROUND('Vendas de Veículos'!BQ36*(1-'Frota Nacional 2031'!BQ$32),0)</f>
        <v>425271</v>
      </c>
      <c r="BR34" s="25">
        <f>ROUND('Vendas de Veículos'!BR36*(1-'Frota Nacional 2031'!BR$32),0)</f>
        <v>457560</v>
      </c>
      <c r="BS34" s="25">
        <f>ROUND('Vendas de Veículos'!BS36*(1-'Frota Nacional 2031'!BS$32),0)</f>
        <v>489844</v>
      </c>
      <c r="BT34" s="25">
        <f>ROUND('Vendas de Veículos'!BT36*(1-'Frota Nacional 2031'!BT$32),0)</f>
        <v>520453</v>
      </c>
      <c r="BU34" s="25">
        <f>ROUND('Vendas de Veículos'!BU36*(1-'Frota Nacional 2031'!BU$32),0)</f>
        <v>550469</v>
      </c>
      <c r="BV34" s="25">
        <f>ROUND('Vendas de Veículos'!BV36*(1-'Frota Nacional 2031'!BV$32),0)</f>
        <v>578424</v>
      </c>
      <c r="BW34" s="25">
        <f>ROUND('Vendas de Veículos'!BW36*(1-'Frota Nacional 2031'!BW$32),0)</f>
        <v>604351</v>
      </c>
      <c r="BX34" s="25">
        <f>ROUND('Vendas de Veículos'!BX36*(1-'Frota Nacional 2031'!BX$32),0)</f>
        <v>628497</v>
      </c>
      <c r="BY34" s="25">
        <f>ROUND('Vendas de Veículos'!BY36*(1-'Frota Nacional 2031'!BY$32),0)</f>
        <v>651262</v>
      </c>
      <c r="BZ34" s="25">
        <f>ROUND('Vendas de Veículos'!BZ36*(1-'Frota Nacional 2031'!BZ$32),0)</f>
        <v>673130</v>
      </c>
    </row>
    <row r="35" spans="2:78" x14ac:dyDescent="0.35">
      <c r="B35" s="24" t="s">
        <v>36</v>
      </c>
      <c r="C35" s="24" t="s">
        <v>38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>
        <f>ROUND('Vendas de Veículos'!W37*(1-'Frota Nacional 2031'!W$32),0)</f>
        <v>0</v>
      </c>
      <c r="X35" s="25">
        <f>ROUND('Vendas de Veículos'!X37*(1-'Frota Nacional 2031'!X$32),0)</f>
        <v>0</v>
      </c>
      <c r="Y35" s="25">
        <f>ROUND('Vendas de Veículos'!Y37*(1-'Frota Nacional 2031'!Y$32),0)</f>
        <v>0</v>
      </c>
      <c r="Z35" s="25">
        <f>ROUND('Vendas de Veículos'!Z37*(1-'Frota Nacional 2031'!Z$32),0)</f>
        <v>0</v>
      </c>
      <c r="AA35" s="25">
        <f>ROUND('Vendas de Veículos'!AA37*(1-'Frota Nacional 2031'!AA$32),0)</f>
        <v>0</v>
      </c>
      <c r="AB35" s="25">
        <f>ROUND('Vendas de Veículos'!AB37*(1-'Frota Nacional 2031'!AB$32),0)</f>
        <v>0</v>
      </c>
      <c r="AC35" s="25">
        <f>ROUND('Vendas de Veículos'!AC37*(1-'Frota Nacional 2031'!AC$32),0)</f>
        <v>0</v>
      </c>
      <c r="AD35" s="25">
        <f>ROUND('Vendas de Veículos'!AD37*(1-'Frota Nacional 2031'!AD$32),0)</f>
        <v>0</v>
      </c>
      <c r="AE35" s="25">
        <f>ROUND('Vendas de Veículos'!AE37*(1-'Frota Nacional 2031'!AE$32),0)</f>
        <v>0</v>
      </c>
      <c r="AF35" s="25">
        <f>ROUND('Vendas de Veículos'!AF37*(1-'Frota Nacional 2031'!AF$32),0)</f>
        <v>0</v>
      </c>
      <c r="AG35" s="25">
        <f>ROUND('Vendas de Veículos'!AG37*(1-'Frota Nacional 2031'!AG$32),0)</f>
        <v>0</v>
      </c>
      <c r="AH35" s="25">
        <f>ROUND('Vendas de Veículos'!AH37*(1-'Frota Nacional 2031'!AH$32),0)</f>
        <v>0</v>
      </c>
      <c r="AI35" s="25">
        <f>ROUND('Vendas de Veículos'!AI37*(1-'Frota Nacional 2031'!AI$32),0)</f>
        <v>0</v>
      </c>
      <c r="AJ35" s="25">
        <f>ROUND('Vendas de Veículos'!AJ37*(1-'Frota Nacional 2031'!AJ$32),0)</f>
        <v>0</v>
      </c>
      <c r="AK35" s="25">
        <f>ROUND('Vendas de Veículos'!AK37*(1-'Frota Nacional 2031'!AK$32),0)</f>
        <v>0</v>
      </c>
      <c r="AL35" s="25">
        <f>ROUND('Vendas de Veículos'!AL37*(1-'Frota Nacional 2031'!AL$32),0)</f>
        <v>0</v>
      </c>
      <c r="AM35" s="25">
        <f>ROUND('Vendas de Veículos'!AM37*(1-'Frota Nacional 2031'!AM$32),0)</f>
        <v>0</v>
      </c>
      <c r="AN35" s="25">
        <f>ROUND('Vendas de Veículos'!AN37*(1-'Frota Nacional 2031'!AN$32),0)</f>
        <v>0</v>
      </c>
      <c r="AO35" s="25">
        <f>ROUND('Vendas de Veículos'!AO37*(1-'Frota Nacional 2031'!AO$32),0)</f>
        <v>0</v>
      </c>
      <c r="AP35" s="25">
        <f>ROUND('Vendas de Veículos'!AP37*(1-'Frota Nacional 2031'!AP$32),0)</f>
        <v>0</v>
      </c>
      <c r="AQ35" s="25">
        <f>ROUND('Vendas de Veículos'!AQ37*(1-'Frota Nacional 2031'!AQ$32),0)</f>
        <v>0</v>
      </c>
      <c r="AR35" s="25">
        <f>ROUND('Vendas de Veículos'!AR37*(1-'Frota Nacional 2031'!AR$32),0)</f>
        <v>0</v>
      </c>
      <c r="AS35" s="25">
        <f>ROUND('Vendas de Veículos'!AS37*(1-'Frota Nacional 2031'!AS$32),0)</f>
        <v>0</v>
      </c>
      <c r="AT35" s="25">
        <f>ROUND('Vendas de Veículos'!AT37*(1-'Frota Nacional 2031'!AT$32),0)</f>
        <v>0</v>
      </c>
      <c r="AU35" s="25">
        <f>ROUND('Vendas de Veículos'!AU37*(1-'Frota Nacional 2031'!AU$32),0)</f>
        <v>0</v>
      </c>
      <c r="AV35" s="25">
        <f>ROUND('Vendas de Veículos'!AV37*(1-'Frota Nacional 2031'!AV$32),0)</f>
        <v>0</v>
      </c>
      <c r="AW35" s="25">
        <f>ROUND('Vendas de Veículos'!AW37*(1-'Frota Nacional 2031'!AW$32),0)</f>
        <v>0</v>
      </c>
      <c r="AX35" s="25">
        <f>ROUND('Vendas de Veículos'!AX37*(1-'Frota Nacional 2031'!AX$32),0)</f>
        <v>0</v>
      </c>
      <c r="AY35" s="25">
        <f>ROUND('Vendas de Veículos'!AY37*(1-'Frota Nacional 2031'!AY$32),0)</f>
        <v>0</v>
      </c>
      <c r="AZ35" s="25">
        <f>ROUND('Vendas de Veículos'!AZ37*(1-'Frota Nacional 2031'!AZ$32),0)</f>
        <v>0</v>
      </c>
      <c r="BA35" s="25">
        <f>ROUND('Vendas de Veículos'!BA37*(1-'Frota Nacional 2031'!BA$32),0)</f>
        <v>0</v>
      </c>
      <c r="BB35" s="25">
        <f>ROUND('Vendas de Veículos'!BB37*(1-'Frota Nacional 2031'!BB$32),0)</f>
        <v>0</v>
      </c>
      <c r="BC35" s="25">
        <f>ROUND('Vendas de Veículos'!BC37*(1-'Frota Nacional 2031'!BC$32),0)</f>
        <v>0</v>
      </c>
      <c r="BD35" s="25">
        <f>ROUND('Vendas de Veículos'!BD37*(1-'Frota Nacional 2031'!BD$32),0)</f>
        <v>39577</v>
      </c>
      <c r="BE35" s="25">
        <f>ROUND('Vendas de Veículos'!BE37*(1-'Frota Nacional 2031'!BE$32),0)</f>
        <v>99830</v>
      </c>
      <c r="BF35" s="25">
        <f>ROUND('Vendas de Veículos'!BF37*(1-'Frota Nacional 2031'!BF$32),0)</f>
        <v>180616</v>
      </c>
      <c r="BG35" s="25">
        <f>ROUND('Vendas de Veículos'!BG37*(1-'Frota Nacional 2031'!BG$32),0)</f>
        <v>227195</v>
      </c>
      <c r="BH35" s="25">
        <f>ROUND('Vendas de Veículos'!BH37*(1-'Frota Nacional 2031'!BH$32),0)</f>
        <v>309372</v>
      </c>
      <c r="BI35" s="25">
        <f>ROUND('Vendas de Veículos'!BI37*(1-'Frota Nacional 2031'!BI$32),0)</f>
        <v>323895</v>
      </c>
      <c r="BJ35" s="25">
        <f>ROUND('Vendas de Veículos'!BJ37*(1-'Frota Nacional 2031'!BJ$32),0)</f>
        <v>306606</v>
      </c>
      <c r="BK35" s="25">
        <f>ROUND('Vendas de Veículos'!BK37*(1-'Frota Nacional 2031'!BK$32),0)</f>
        <v>247784</v>
      </c>
      <c r="BL35" s="25">
        <f>ROUND('Vendas de Veículos'!BL37*(1-'Frota Nacional 2031'!BL$32),0)</f>
        <v>256116</v>
      </c>
      <c r="BM35" s="25">
        <f>ROUND('Vendas de Veículos'!BM37*(1-'Frota Nacional 2031'!BM$32),0)</f>
        <v>308604</v>
      </c>
      <c r="BN35" s="25">
        <f>ROUND('Vendas de Veículos'!BN37*(1-'Frota Nacional 2031'!BN$32),0)</f>
        <v>396710</v>
      </c>
      <c r="BO35" s="25">
        <f>ROUND('Vendas de Veículos'!BO37*(1-'Frota Nacional 2031'!BO$32),0)</f>
        <v>381624</v>
      </c>
      <c r="BP35" s="25">
        <f>ROUND('Vendas de Veículos'!BP37*(1-'Frota Nacional 2031'!BP$32),0)</f>
        <v>546179</v>
      </c>
      <c r="BQ35" s="25">
        <f>ROUND('Vendas de Veículos'!BQ37*(1-'Frota Nacional 2031'!BQ$32),0)</f>
        <v>680522</v>
      </c>
      <c r="BR35" s="25">
        <f>ROUND('Vendas de Veículos'!BR37*(1-'Frota Nacional 2031'!BR$32),0)</f>
        <v>734850</v>
      </c>
      <c r="BS35" s="25">
        <f>ROUND('Vendas de Veículos'!BS37*(1-'Frota Nacional 2031'!BS$32),0)</f>
        <v>787735</v>
      </c>
      <c r="BT35" s="25">
        <f>ROUND('Vendas de Veículos'!BT37*(1-'Frota Nacional 2031'!BT$32),0)</f>
        <v>836834</v>
      </c>
      <c r="BU35" s="25">
        <f>ROUND('Vendas de Veículos'!BU37*(1-'Frota Nacional 2031'!BU$32),0)</f>
        <v>880606</v>
      </c>
      <c r="BV35" s="25">
        <f>ROUND('Vendas de Veículos'!BV37*(1-'Frota Nacional 2031'!BV$32),0)</f>
        <v>918171</v>
      </c>
      <c r="BW35" s="25">
        <f>ROUND('Vendas de Veículos'!BW37*(1-'Frota Nacional 2031'!BW$32),0)</f>
        <v>950899</v>
      </c>
      <c r="BX35" s="25">
        <f>ROUND('Vendas de Veículos'!BX37*(1-'Frota Nacional 2031'!BX$32),0)</f>
        <v>975824</v>
      </c>
      <c r="BY35" s="25">
        <f>ROUND('Vendas de Veículos'!BY37*(1-'Frota Nacional 2031'!BY$32),0)</f>
        <v>992660</v>
      </c>
      <c r="BZ35" s="25">
        <f>ROUND('Vendas de Veículos'!BZ37*(1-'Frota Nacional 2031'!BZ$32),0)</f>
        <v>1004026</v>
      </c>
    </row>
    <row r="36" spans="2:78" x14ac:dyDescent="0.35">
      <c r="B36" s="24" t="s">
        <v>36</v>
      </c>
      <c r="C36" s="24" t="s">
        <v>39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>
        <f>ROUND('Vendas de Veículos'!W38*(1-'Frota Nacional 2031'!W$32),0)</f>
        <v>0</v>
      </c>
      <c r="X36" s="25">
        <f>ROUND('Vendas de Veículos'!X38*(1-'Frota Nacional 2031'!X$32),0)</f>
        <v>0</v>
      </c>
      <c r="Y36" s="25">
        <f>ROUND('Vendas de Veículos'!Y38*(1-'Frota Nacional 2031'!Y$32),0)</f>
        <v>0</v>
      </c>
      <c r="Z36" s="25">
        <f>ROUND('Vendas de Veículos'!Z38*(1-'Frota Nacional 2031'!Z$32),0)</f>
        <v>0</v>
      </c>
      <c r="AA36" s="25">
        <f>ROUND('Vendas de Veículos'!AA38*(1-'Frota Nacional 2031'!AA$32),0)</f>
        <v>0</v>
      </c>
      <c r="AB36" s="25">
        <f>ROUND('Vendas de Veículos'!AB38*(1-'Frota Nacional 2031'!AB$32),0)</f>
        <v>0</v>
      </c>
      <c r="AC36" s="25">
        <f>ROUND('Vendas de Veículos'!AC38*(1-'Frota Nacional 2031'!AC$32),0)</f>
        <v>0</v>
      </c>
      <c r="AD36" s="25">
        <f>ROUND('Vendas de Veículos'!AD38*(1-'Frota Nacional 2031'!AD$32),0)</f>
        <v>0</v>
      </c>
      <c r="AE36" s="25">
        <f>ROUND('Vendas de Veículos'!AE38*(1-'Frota Nacional 2031'!AE$32),0)</f>
        <v>0</v>
      </c>
      <c r="AF36" s="25">
        <f>ROUND('Vendas de Veículos'!AF38*(1-'Frota Nacional 2031'!AF$32),0)</f>
        <v>0</v>
      </c>
      <c r="AG36" s="25">
        <f>ROUND('Vendas de Veículos'!AG38*(1-'Frota Nacional 2031'!AG$32),0)</f>
        <v>0</v>
      </c>
      <c r="AH36" s="25">
        <f>ROUND('Vendas de Veículos'!AH38*(1-'Frota Nacional 2031'!AH$32),0)</f>
        <v>0</v>
      </c>
      <c r="AI36" s="25">
        <f>ROUND('Vendas de Veículos'!AI38*(1-'Frota Nacional 2031'!AI$32),0)</f>
        <v>0</v>
      </c>
      <c r="AJ36" s="25">
        <f>ROUND('Vendas de Veículos'!AJ38*(1-'Frota Nacional 2031'!AJ$32),0)</f>
        <v>0</v>
      </c>
      <c r="AK36" s="25">
        <f>ROUND('Vendas de Veículos'!AK38*(1-'Frota Nacional 2031'!AK$32),0)</f>
        <v>0</v>
      </c>
      <c r="AL36" s="25">
        <f>ROUND('Vendas de Veículos'!AL38*(1-'Frota Nacional 2031'!AL$32),0)</f>
        <v>0</v>
      </c>
      <c r="AM36" s="25">
        <f>ROUND('Vendas de Veículos'!AM38*(1-'Frota Nacional 2031'!AM$32),0)</f>
        <v>0</v>
      </c>
      <c r="AN36" s="25">
        <f>ROUND('Vendas de Veículos'!AN38*(1-'Frota Nacional 2031'!AN$32),0)</f>
        <v>0</v>
      </c>
      <c r="AO36" s="25">
        <f>ROUND('Vendas de Veículos'!AO38*(1-'Frota Nacional 2031'!AO$32),0)</f>
        <v>0</v>
      </c>
      <c r="AP36" s="25">
        <f>ROUND('Vendas de Veículos'!AP38*(1-'Frota Nacional 2031'!AP$32),0)</f>
        <v>0</v>
      </c>
      <c r="AQ36" s="25">
        <f>ROUND('Vendas de Veículos'!AQ38*(1-'Frota Nacional 2031'!AQ$32),0)</f>
        <v>0</v>
      </c>
      <c r="AR36" s="25">
        <f>ROUND('Vendas de Veículos'!AR38*(1-'Frota Nacional 2031'!AR$32),0)</f>
        <v>0</v>
      </c>
      <c r="AS36" s="25">
        <f>ROUND('Vendas de Veículos'!AS38*(1-'Frota Nacional 2031'!AS$32),0)</f>
        <v>0</v>
      </c>
      <c r="AT36" s="25">
        <f>ROUND('Vendas de Veículos'!AT38*(1-'Frota Nacional 2031'!AT$32),0)</f>
        <v>0</v>
      </c>
      <c r="AU36" s="25">
        <f>ROUND('Vendas de Veículos'!AU38*(1-'Frota Nacional 2031'!AU$32),0)</f>
        <v>0</v>
      </c>
      <c r="AV36" s="25">
        <f>ROUND('Vendas de Veículos'!AV38*(1-'Frota Nacional 2031'!AV$32),0)</f>
        <v>0</v>
      </c>
      <c r="AW36" s="25">
        <f>ROUND('Vendas de Veículos'!AW38*(1-'Frota Nacional 2031'!AW$32),0)</f>
        <v>0</v>
      </c>
      <c r="AX36" s="25">
        <f>ROUND('Vendas de Veículos'!AX38*(1-'Frota Nacional 2031'!AX$32),0)</f>
        <v>0</v>
      </c>
      <c r="AY36" s="25">
        <f>ROUND('Vendas de Veículos'!AY38*(1-'Frota Nacional 2031'!AY$32),0)</f>
        <v>0</v>
      </c>
      <c r="AZ36" s="25">
        <f>ROUND('Vendas de Veículos'!AZ38*(1-'Frota Nacional 2031'!AZ$32),0)</f>
        <v>0</v>
      </c>
      <c r="BA36" s="25">
        <f>ROUND('Vendas de Veículos'!BA38*(1-'Frota Nacional 2031'!BA$32),0)</f>
        <v>0</v>
      </c>
      <c r="BB36" s="25">
        <f>ROUND('Vendas de Veículos'!BB38*(1-'Frota Nacional 2031'!BB$32),0)</f>
        <v>0</v>
      </c>
      <c r="BC36" s="25">
        <f>ROUND('Vendas de Veículos'!BC38*(1-'Frota Nacional 2031'!BC$32),0)</f>
        <v>0</v>
      </c>
      <c r="BD36" s="25">
        <f>ROUND('Vendas de Veículos'!BD38*(1-'Frota Nacional 2031'!BD$32),0)</f>
        <v>40</v>
      </c>
      <c r="BE36" s="25">
        <f>ROUND('Vendas de Veículos'!BE38*(1-'Frota Nacional 2031'!BE$32),0)</f>
        <v>50</v>
      </c>
      <c r="BF36" s="25">
        <f>ROUND('Vendas de Veículos'!BF38*(1-'Frota Nacional 2031'!BF$32),0)</f>
        <v>60</v>
      </c>
      <c r="BG36" s="25">
        <f>ROUND('Vendas de Veículos'!BG38*(1-'Frota Nacional 2031'!BG$32),0)</f>
        <v>57</v>
      </c>
      <c r="BH36" s="25">
        <f>ROUND('Vendas de Veículos'!BH38*(1-'Frota Nacional 2031'!BH$32),0)</f>
        <v>134</v>
      </c>
      <c r="BI36" s="25">
        <f>ROUND('Vendas de Veículos'!BI38*(1-'Frota Nacional 2031'!BI$32),0)</f>
        <v>140</v>
      </c>
      <c r="BJ36" s="25">
        <f>ROUND('Vendas de Veículos'!BJ38*(1-'Frota Nacional 2031'!BJ$32),0)</f>
        <v>248</v>
      </c>
      <c r="BK36" s="25">
        <f>ROUND('Vendas de Veículos'!BK38*(1-'Frota Nacional 2031'!BK$32),0)</f>
        <v>295</v>
      </c>
      <c r="BL36" s="25">
        <f>ROUND('Vendas de Veículos'!BL38*(1-'Frota Nacional 2031'!BL$32),0)</f>
        <v>402</v>
      </c>
      <c r="BM36" s="25">
        <f>ROUND('Vendas de Veículos'!BM38*(1-'Frota Nacional 2031'!BM$32),0)</f>
        <v>621</v>
      </c>
      <c r="BN36" s="25">
        <f>ROUND('Vendas de Veículos'!BN38*(1-'Frota Nacional 2031'!BN$32),0)</f>
        <v>868</v>
      </c>
      <c r="BO36" s="25">
        <f>ROUND('Vendas de Veículos'!BO38*(1-'Frota Nacional 2031'!BO$32),0)</f>
        <v>857</v>
      </c>
      <c r="BP36" s="25">
        <f>ROUND('Vendas de Veículos'!BP38*(1-'Frota Nacional 2031'!BP$32),0)</f>
        <v>1246</v>
      </c>
      <c r="BQ36" s="25">
        <f>ROUND('Vendas de Veículos'!BQ38*(1-'Frota Nacional 2031'!BQ$32),0)</f>
        <v>1553</v>
      </c>
      <c r="BR36" s="25">
        <f>ROUND('Vendas de Veículos'!BR38*(1-'Frota Nacional 2031'!BR$32),0)</f>
        <v>5390</v>
      </c>
      <c r="BS36" s="25">
        <f>ROUND('Vendas de Veículos'!BS38*(1-'Frota Nacional 2031'!BS$32),0)</f>
        <v>8101</v>
      </c>
      <c r="BT36" s="25">
        <f>ROUND('Vendas de Veículos'!BT38*(1-'Frota Nacional 2031'!BT$32),0)</f>
        <v>12327</v>
      </c>
      <c r="BU36" s="25">
        <f>ROUND('Vendas de Veículos'!BU38*(1-'Frota Nacional 2031'!BU$32),0)</f>
        <v>17528</v>
      </c>
      <c r="BV36" s="25">
        <f>ROUND('Vendas de Veículos'!BV38*(1-'Frota Nacional 2031'!BV$32),0)</f>
        <v>25572</v>
      </c>
      <c r="BW36" s="25">
        <f>ROUND('Vendas de Veículos'!BW38*(1-'Frota Nacional 2031'!BW$32),0)</f>
        <v>35148</v>
      </c>
      <c r="BX36" s="25">
        <f>ROUND('Vendas de Veículos'!BX38*(1-'Frota Nacional 2031'!BX$32),0)</f>
        <v>49618</v>
      </c>
      <c r="BY36" s="25">
        <f>ROUND('Vendas de Veículos'!BY38*(1-'Frota Nacional 2031'!BY$32),0)</f>
        <v>69925</v>
      </c>
      <c r="BZ36" s="25">
        <f>ROUND('Vendas de Veículos'!BZ38*(1-'Frota Nacional 2031'!BZ$32),0)</f>
        <v>94238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CA36"/>
  <sheetViews>
    <sheetView topLeftCell="BK1" workbookViewId="0">
      <selection activeCell="CA6" sqref="CA6:CA20"/>
    </sheetView>
  </sheetViews>
  <sheetFormatPr defaultColWidth="9.1796875" defaultRowHeight="14.5" x14ac:dyDescent="0.35"/>
  <cols>
    <col min="1" max="1" width="3.81640625" style="8" customWidth="1"/>
    <col min="2" max="2" width="4.81640625" style="8" bestFit="1" customWidth="1"/>
    <col min="3" max="3" width="16.1796875" style="8" customWidth="1"/>
    <col min="4" max="4" width="9.453125" style="8" bestFit="1" customWidth="1"/>
    <col min="5" max="8" width="10.453125" style="8" bestFit="1" customWidth="1"/>
    <col min="9" max="9" width="11.453125" style="8" bestFit="1" customWidth="1"/>
    <col min="10" max="11" width="11.7265625" style="8" bestFit="1" customWidth="1"/>
    <col min="12" max="13" width="10.7265625" style="8" bestFit="1" customWidth="1"/>
    <col min="14" max="22" width="11.7265625" style="8" bestFit="1" customWidth="1"/>
    <col min="23" max="24" width="10.7265625" style="8" bestFit="1" customWidth="1"/>
    <col min="25" max="41" width="11.7265625" style="8" bestFit="1" customWidth="1"/>
    <col min="42" max="42" width="10.7265625" style="8" bestFit="1" customWidth="1"/>
    <col min="43" max="47" width="10.453125" style="8" bestFit="1" customWidth="1"/>
    <col min="48" max="50" width="10.7265625" style="8" bestFit="1" customWidth="1"/>
    <col min="51" max="52" width="11.7265625" style="8" bestFit="1" customWidth="1"/>
    <col min="53" max="68" width="13.453125" style="8" bestFit="1" customWidth="1"/>
    <col min="69" max="79" width="13.453125" style="8" customWidth="1"/>
    <col min="80" max="16384" width="9.1796875" style="8"/>
  </cols>
  <sheetData>
    <row r="1" spans="2:79" x14ac:dyDescent="0.35">
      <c r="B1" s="17"/>
      <c r="C1" s="20" t="s">
        <v>25</v>
      </c>
      <c r="D1" s="21">
        <v>2032</v>
      </c>
      <c r="E1" s="17"/>
      <c r="F1" s="22" t="s">
        <v>32</v>
      </c>
      <c r="G1" s="161">
        <f>'Base Curvas'!K1</f>
        <v>1.95</v>
      </c>
      <c r="H1" s="22" t="s">
        <v>33</v>
      </c>
      <c r="I1" s="162">
        <f>'Base Curvas'!M1</f>
        <v>-0.127</v>
      </c>
    </row>
    <row r="2" spans="2:79" x14ac:dyDescent="0.35">
      <c r="B2" s="17"/>
      <c r="C2" s="17"/>
      <c r="D2" s="17"/>
      <c r="E2" s="17"/>
      <c r="F2" s="22" t="s">
        <v>34</v>
      </c>
      <c r="G2" s="161">
        <f>'Base Curvas'!K2</f>
        <v>2.1</v>
      </c>
      <c r="H2" s="22" t="s">
        <v>35</v>
      </c>
      <c r="I2" s="162">
        <f>'Base Curvas'!M2</f>
        <v>-0.09</v>
      </c>
    </row>
    <row r="3" spans="2:79" x14ac:dyDescent="0.35">
      <c r="B3" s="17"/>
      <c r="C3" s="17"/>
      <c r="D3" s="17"/>
      <c r="E3" s="17"/>
      <c r="F3" s="22" t="s">
        <v>41</v>
      </c>
      <c r="G3" s="161">
        <f>'Base Curvas'!K3</f>
        <v>1.75</v>
      </c>
      <c r="H3" s="22" t="s">
        <v>42</v>
      </c>
      <c r="I3" s="162">
        <f>'Base Curvas'!M3</f>
        <v>-0.13700000000000001</v>
      </c>
    </row>
    <row r="4" spans="2:79" s="1" customFormat="1" x14ac:dyDescent="0.35">
      <c r="B4" s="2"/>
      <c r="C4" s="3"/>
      <c r="D4" s="2">
        <v>1957</v>
      </c>
      <c r="E4" s="2">
        <v>1958</v>
      </c>
      <c r="F4" s="2">
        <v>1959</v>
      </c>
      <c r="G4" s="2">
        <v>1960</v>
      </c>
      <c r="H4" s="2">
        <v>1961</v>
      </c>
      <c r="I4" s="2">
        <v>1962</v>
      </c>
      <c r="J4" s="2">
        <v>1963</v>
      </c>
      <c r="K4" s="2">
        <v>1964</v>
      </c>
      <c r="L4" s="2">
        <v>1965</v>
      </c>
      <c r="M4" s="2">
        <v>1966</v>
      </c>
      <c r="N4" s="2">
        <v>1967</v>
      </c>
      <c r="O4" s="2">
        <v>1968</v>
      </c>
      <c r="P4" s="2">
        <v>1969</v>
      </c>
      <c r="Q4" s="2">
        <v>1970</v>
      </c>
      <c r="R4" s="2">
        <v>1971</v>
      </c>
      <c r="S4" s="2">
        <v>1972</v>
      </c>
      <c r="T4" s="2">
        <v>1973</v>
      </c>
      <c r="U4" s="2">
        <v>1974</v>
      </c>
      <c r="V4" s="2">
        <v>1975</v>
      </c>
      <c r="W4" s="2">
        <v>1976</v>
      </c>
      <c r="X4" s="2">
        <v>1977</v>
      </c>
      <c r="Y4" s="2">
        <v>1978</v>
      </c>
      <c r="Z4" s="2">
        <v>1979</v>
      </c>
      <c r="AA4" s="2">
        <v>1980</v>
      </c>
      <c r="AB4" s="2">
        <v>1981</v>
      </c>
      <c r="AC4" s="2">
        <v>1982</v>
      </c>
      <c r="AD4" s="2">
        <v>1983</v>
      </c>
      <c r="AE4" s="2">
        <v>1984</v>
      </c>
      <c r="AF4" s="2">
        <v>1985</v>
      </c>
      <c r="AG4" s="2">
        <v>1986</v>
      </c>
      <c r="AH4" s="2">
        <v>1987</v>
      </c>
      <c r="AI4" s="2">
        <v>1988</v>
      </c>
      <c r="AJ4" s="2">
        <v>1989</v>
      </c>
      <c r="AK4" s="2">
        <v>1990</v>
      </c>
      <c r="AL4" s="2">
        <v>1991</v>
      </c>
      <c r="AM4" s="2">
        <v>1992</v>
      </c>
      <c r="AN4" s="2">
        <v>1993</v>
      </c>
      <c r="AO4" s="2">
        <v>1994</v>
      </c>
      <c r="AP4" s="2">
        <v>1995</v>
      </c>
      <c r="AQ4" s="2">
        <v>1996</v>
      </c>
      <c r="AR4" s="2">
        <v>1997</v>
      </c>
      <c r="AS4" s="2">
        <v>1998</v>
      </c>
      <c r="AT4" s="2">
        <v>1999</v>
      </c>
      <c r="AU4" s="2">
        <v>2000</v>
      </c>
      <c r="AV4" s="2">
        <v>2001</v>
      </c>
      <c r="AW4" s="2">
        <v>2002</v>
      </c>
      <c r="AX4" s="2">
        <v>2003</v>
      </c>
      <c r="AY4" s="2">
        <v>2004</v>
      </c>
      <c r="AZ4" s="2">
        <v>2005</v>
      </c>
      <c r="BA4" s="2">
        <v>2006</v>
      </c>
      <c r="BB4" s="2">
        <v>2007</v>
      </c>
      <c r="BC4" s="2">
        <v>2008</v>
      </c>
      <c r="BD4" s="2">
        <v>2009</v>
      </c>
      <c r="BE4" s="2">
        <v>2010</v>
      </c>
      <c r="BF4" s="2">
        <v>2011</v>
      </c>
      <c r="BG4" s="2">
        <v>2012</v>
      </c>
      <c r="BH4" s="2">
        <v>2013</v>
      </c>
      <c r="BI4" s="2">
        <v>2014</v>
      </c>
      <c r="BJ4" s="2">
        <v>2015</v>
      </c>
      <c r="BK4" s="2">
        <v>2016</v>
      </c>
      <c r="BL4" s="2">
        <v>2017</v>
      </c>
      <c r="BM4" s="2">
        <v>2018</v>
      </c>
      <c r="BN4" s="2">
        <v>2019</v>
      </c>
      <c r="BO4" s="2">
        <v>2020</v>
      </c>
      <c r="BP4" s="2">
        <v>2021</v>
      </c>
      <c r="BQ4" s="2">
        <v>2022</v>
      </c>
      <c r="BR4" s="2">
        <v>2023</v>
      </c>
      <c r="BS4" s="2">
        <v>2024</v>
      </c>
      <c r="BT4" s="2">
        <v>2025</v>
      </c>
      <c r="BU4" s="2">
        <v>2026</v>
      </c>
      <c r="BV4" s="2">
        <v>2027</v>
      </c>
      <c r="BW4" s="2">
        <v>2028</v>
      </c>
      <c r="BX4" s="2">
        <v>2029</v>
      </c>
      <c r="BY4" s="2">
        <v>2030</v>
      </c>
      <c r="BZ4" s="2">
        <v>2031</v>
      </c>
      <c r="CA4" s="2">
        <v>2032</v>
      </c>
    </row>
    <row r="5" spans="2:79" s="1" customFormat="1" x14ac:dyDescent="0.35">
      <c r="B5" s="2"/>
      <c r="C5" s="3" t="s">
        <v>30</v>
      </c>
      <c r="D5" s="7">
        <f>EXP(-EXP($G$1+$I$1*($D$1-D4)))</f>
        <v>0.99948701120197492</v>
      </c>
      <c r="E5" s="7">
        <f t="shared" ref="E5:BP5" si="0">EXP(-EXP($G$1+$I$1*($D$1-E4)))</f>
        <v>0.99941756402264592</v>
      </c>
      <c r="F5" s="7">
        <f t="shared" si="0"/>
        <v>0.99933871836316901</v>
      </c>
      <c r="G5" s="7">
        <f t="shared" si="0"/>
        <v>0.99924920320038135</v>
      </c>
      <c r="H5" s="7">
        <f t="shared" si="0"/>
        <v>0.99914757588166347</v>
      </c>
      <c r="I5" s="7">
        <f t="shared" si="0"/>
        <v>0.99903219902458207</v>
      </c>
      <c r="J5" s="7">
        <f t="shared" si="0"/>
        <v>0.99890121432912149</v>
      </c>
      <c r="K5" s="7">
        <f t="shared" si="0"/>
        <v>0.99875251289617606</v>
      </c>
      <c r="L5" s="7">
        <f t="shared" si="0"/>
        <v>0.99858370159434284</v>
      </c>
      <c r="M5" s="7">
        <f t="shared" si="0"/>
        <v>0.99839206495939814</v>
      </c>
      <c r="N5" s="7">
        <f t="shared" si="0"/>
        <v>0.99817452204663693</v>
      </c>
      <c r="O5" s="7">
        <f t="shared" si="0"/>
        <v>0.9979275775849582</v>
      </c>
      <c r="P5" s="7">
        <f t="shared" si="0"/>
        <v>0.9976472667027072</v>
      </c>
      <c r="Q5" s="7">
        <f t="shared" si="0"/>
        <v>0.99732909240839074</v>
      </c>
      <c r="R5" s="7">
        <f t="shared" si="0"/>
        <v>0.99696795491413681</v>
      </c>
      <c r="S5" s="7">
        <f t="shared" si="0"/>
        <v>0.99655807178602107</v>
      </c>
      <c r="T5" s="7">
        <f t="shared" si="0"/>
        <v>0.9960928877932087</v>
      </c>
      <c r="U5" s="7">
        <f t="shared" si="0"/>
        <v>0.9955649732077223</v>
      </c>
      <c r="V5" s="7">
        <f t="shared" si="0"/>
        <v>0.99496590917948902</v>
      </c>
      <c r="W5" s="7">
        <f t="shared" si="0"/>
        <v>0.99428615867878556</v>
      </c>
      <c r="X5" s="7">
        <f t="shared" si="0"/>
        <v>0.99351492136286523</v>
      </c>
      <c r="Y5" s="7">
        <f t="shared" si="0"/>
        <v>0.99263997058924403</v>
      </c>
      <c r="Z5" s="7">
        <f t="shared" si="0"/>
        <v>0.99164747067030767</v>
      </c>
      <c r="AA5" s="7">
        <f t="shared" si="0"/>
        <v>0.99052177235023764</v>
      </c>
      <c r="AB5" s="7">
        <f t="shared" si="0"/>
        <v>0.98924518439619036</v>
      </c>
      <c r="AC5" s="7">
        <f t="shared" si="0"/>
        <v>0.98779771914531234</v>
      </c>
      <c r="AD5" s="7">
        <f t="shared" si="0"/>
        <v>0.98615680985629639</v>
      </c>
      <c r="AE5" s="7">
        <f t="shared" si="0"/>
        <v>0.98429699780347546</v>
      </c>
      <c r="AF5" s="7">
        <f t="shared" si="0"/>
        <v>0.98218958725509387</v>
      </c>
      <c r="AG5" s="7">
        <f t="shared" si="0"/>
        <v>0.97980226683689708</v>
      </c>
      <c r="AH5" s="7">
        <f t="shared" si="0"/>
        <v>0.9770986963506636</v>
      </c>
      <c r="AI5" s="7">
        <f t="shared" si="0"/>
        <v>0.97403805896202678</v>
      </c>
      <c r="AJ5" s="7">
        <f t="shared" si="0"/>
        <v>0.97057457987731532</v>
      </c>
      <c r="AK5" s="7">
        <f t="shared" si="0"/>
        <v>0.96665701429994344</v>
      </c>
      <c r="AL5" s="7">
        <f t="shared" si="0"/>
        <v>0.96222810972160688</v>
      </c>
      <c r="AM5" s="7">
        <f t="shared" si="0"/>
        <v>0.95722405061755766</v>
      </c>
      <c r="AN5" s="7">
        <f t="shared" si="0"/>
        <v>0.95157389756332666</v>
      </c>
      <c r="AO5" s="7">
        <f t="shared" si="0"/>
        <v>0.94519903788749804</v>
      </c>
      <c r="AP5" s="7">
        <f t="shared" si="0"/>
        <v>0.93801267146512757</v>
      </c>
      <c r="AQ5" s="7">
        <f t="shared" si="0"/>
        <v>0.9299193634046875</v>
      </c>
      <c r="AR5" s="7">
        <f t="shared" si="0"/>
        <v>0.92081470546167199</v>
      </c>
      <c r="AS5" s="7">
        <f t="shared" si="0"/>
        <v>0.91058514028086823</v>
      </c>
      <c r="AT5" s="7">
        <f t="shared" si="0"/>
        <v>0.89910801722505029</v>
      </c>
      <c r="AU5" s="7">
        <f t="shared" si="0"/>
        <v>0.88625196566597997</v>
      </c>
      <c r="AV5" s="7">
        <f t="shared" si="0"/>
        <v>0.8718776910511713</v>
      </c>
      <c r="AW5" s="7">
        <f t="shared" si="0"/>
        <v>0.85583932031884391</v>
      </c>
      <c r="AX5" s="7">
        <f t="shared" si="0"/>
        <v>0.83798644527310595</v>
      </c>
      <c r="AY5" s="7">
        <f t="shared" si="0"/>
        <v>0.81816703352082987</v>
      </c>
      <c r="AZ5" s="7">
        <f t="shared" si="0"/>
        <v>0.79623139358019068</v>
      </c>
      <c r="BA5" s="7">
        <f t="shared" si="0"/>
        <v>0.77203738940403066</v>
      </c>
      <c r="BB5" s="7">
        <f t="shared" si="0"/>
        <v>0.74545709357507939</v>
      </c>
      <c r="BC5" s="7">
        <f t="shared" si="0"/>
        <v>0.71638503939153442</v>
      </c>
      <c r="BD5" s="7">
        <f t="shared" si="0"/>
        <v>0.68474816918315407</v>
      </c>
      <c r="BE5" s="7">
        <f t="shared" si="0"/>
        <v>0.65051746655651721</v>
      </c>
      <c r="BF5" s="7">
        <f t="shared" si="0"/>
        <v>0.61372108972226069</v>
      </c>
      <c r="BG5" s="7">
        <f t="shared" si="0"/>
        <v>0.5744585782961753</v>
      </c>
      <c r="BH5" s="7">
        <f t="shared" si="0"/>
        <v>0.53291537820843737</v>
      </c>
      <c r="BI5" s="7">
        <f t="shared" si="0"/>
        <v>0.48937652020714406</v>
      </c>
      <c r="BJ5" s="7">
        <f t="shared" si="0"/>
        <v>0.44423781719008598</v>
      </c>
      <c r="BK5" s="7">
        <f t="shared" si="0"/>
        <v>0.39801246356568487</v>
      </c>
      <c r="BL5" s="7">
        <f t="shared" si="0"/>
        <v>0.35133051517356745</v>
      </c>
      <c r="BM5" s="7">
        <f t="shared" si="0"/>
        <v>0.30492853746731463</v>
      </c>
      <c r="BN5" s="7">
        <f t="shared" si="0"/>
        <v>0.25962691430343204</v>
      </c>
      <c r="BO5" s="7">
        <f t="shared" si="0"/>
        <v>0.21629311547304511</v>
      </c>
      <c r="BP5" s="7">
        <f t="shared" si="0"/>
        <v>0.17579080754688289</v>
      </c>
      <c r="BQ5" s="7">
        <f t="shared" ref="BQ5:CA5" si="1">EXP(-EXP($G$1+$I$1*($D$1-BQ4)))</f>
        <v>0.13891712700793685</v>
      </c>
      <c r="BR5" s="7">
        <f t="shared" si="1"/>
        <v>0.10633355627958595</v>
      </c>
      <c r="BS5" s="7">
        <f t="shared" si="1"/>
        <v>7.8499147237953093E-2</v>
      </c>
      <c r="BT5" s="7">
        <f t="shared" si="1"/>
        <v>5.5617420751964505E-2</v>
      </c>
      <c r="BU5" s="7">
        <f t="shared" si="1"/>
        <v>3.7608935341775958E-2</v>
      </c>
      <c r="BV5" s="7">
        <f t="shared" si="1"/>
        <v>2.4119105692130841E-2</v>
      </c>
      <c r="BW5" s="7">
        <f t="shared" si="1"/>
        <v>1.4564828613461218E-2</v>
      </c>
      <c r="BX5" s="7">
        <f t="shared" si="1"/>
        <v>8.2145858051170632E-3</v>
      </c>
      <c r="BY5" s="7">
        <f t="shared" si="1"/>
        <v>4.2873119161356962E-3</v>
      </c>
      <c r="BZ5" s="7">
        <f t="shared" si="1"/>
        <v>2.0490032442558614E-3</v>
      </c>
      <c r="CA5" s="7">
        <f t="shared" si="1"/>
        <v>8.8609394469837022E-4</v>
      </c>
    </row>
    <row r="6" spans="2:79" x14ac:dyDescent="0.35">
      <c r="B6" s="12" t="s">
        <v>11</v>
      </c>
      <c r="C6" s="12" t="s">
        <v>10</v>
      </c>
      <c r="D6" s="6">
        <f>ROUND('Vendas de Veículos'!D6*(1-'Frota Nacional 2032'!D$5),0)</f>
        <v>5</v>
      </c>
      <c r="E6" s="6">
        <f>ROUND('Vendas de Veículos'!E6*(1-'Frota Nacional 2032'!E$5),0)</f>
        <v>12</v>
      </c>
      <c r="F6" s="6">
        <f>ROUND('Vendas de Veículos'!F6*(1-'Frota Nacional 2032'!F$5),0)</f>
        <v>26</v>
      </c>
      <c r="G6" s="6">
        <f>ROUND('Vendas de Veículos'!G6*(1-'Frota Nacional 2032'!G$5),0)</f>
        <v>51</v>
      </c>
      <c r="H6" s="6">
        <f>ROUND('Vendas de Veículos'!H6*(1-'Frota Nacional 2032'!H$5),0)</f>
        <v>74</v>
      </c>
      <c r="I6" s="6">
        <f>ROUND('Vendas de Veículos'!I6*(1-'Frota Nacional 2032'!I$5),0)</f>
        <v>113</v>
      </c>
      <c r="J6" s="6">
        <f>ROUND('Vendas de Veículos'!J6*(1-'Frota Nacional 2032'!J$5),0)</f>
        <v>132</v>
      </c>
      <c r="K6" s="6">
        <f>ROUND('Vendas de Veículos'!K6*(1-'Frota Nacional 2032'!K$5),0)</f>
        <v>161</v>
      </c>
      <c r="L6" s="6">
        <f>ROUND('Vendas de Veículos'!L6*(1-'Frota Nacional 2032'!L$5),0)</f>
        <v>19</v>
      </c>
      <c r="M6" s="6">
        <f>ROUND('Vendas de Veículos'!M6*(1-'Frota Nacional 2032'!M$5),0)</f>
        <v>25</v>
      </c>
      <c r="N6" s="6">
        <f>ROUND('Vendas de Veículos'!N6*(1-'Frota Nacional 2032'!N$5),0)</f>
        <v>290</v>
      </c>
      <c r="O6" s="6">
        <f>ROUND('Vendas de Veículos'!O6*(1-'Frota Nacional 2032'!O$5),0)</f>
        <v>383</v>
      </c>
      <c r="P6" s="6">
        <f>ROUND('Vendas de Veículos'!P6*(1-'Frota Nacional 2032'!P$5),0)</f>
        <v>601</v>
      </c>
      <c r="Q6" s="6">
        <f>ROUND('Vendas de Veículos'!Q6*(1-'Frota Nacional 2032'!Q$5),0)</f>
        <v>856</v>
      </c>
      <c r="R6" s="6">
        <f>ROUND('Vendas de Veículos'!R6*(1-'Frota Nacional 2032'!R$5),0)</f>
        <v>1249</v>
      </c>
      <c r="S6" s="6">
        <f>ROUND('Vendas de Veículos'!S6*(1-'Frota Nacional 2032'!S$5),0)</f>
        <v>1632</v>
      </c>
      <c r="T6" s="6">
        <f>ROUND('Vendas de Veículos'!T6*(1-'Frota Nacional 2032'!T$5),0)</f>
        <v>2231</v>
      </c>
      <c r="U6" s="6">
        <f>ROUND('Vendas de Veículos'!U6*(1-'Frota Nacional 2032'!U$5),0)</f>
        <v>2905</v>
      </c>
      <c r="V6" s="6">
        <f>ROUND('Vendas de Veículos'!V6*(1-'Frota Nacional 2032'!V$5),0)</f>
        <v>3396</v>
      </c>
      <c r="W6" s="6">
        <f>ROUND('Vendas de Veículos'!W6*(1-'Frota Nacional 2032'!W$5),0)</f>
        <v>403</v>
      </c>
      <c r="X6" s="6">
        <f>ROUND('Vendas de Veículos'!X6*(1-'Frota Nacional 2032'!X$5),0)</f>
        <v>442</v>
      </c>
      <c r="Y6" s="6">
        <f>ROUND('Vendas de Veículos'!Y6*(1-'Frota Nacional 2032'!Y$5),0)</f>
        <v>5899</v>
      </c>
      <c r="Z6" s="6">
        <f>ROUND('Vendas de Veículos'!Z6*(1-'Frota Nacional 2032'!Z$5),0)</f>
        <v>6932</v>
      </c>
      <c r="AA6" s="6">
        <f>ROUND('Vendas de Veículos'!AA6*(1-'Frota Nacional 2032'!AA$5),0)</f>
        <v>5405</v>
      </c>
      <c r="AB6" s="6">
        <f>ROUND('Vendas de Veículos'!AB6*(1-'Frota Nacional 2032'!AB$5),0)</f>
        <v>3446</v>
      </c>
      <c r="AC6" s="6">
        <f>ROUND('Vendas de Veículos'!AC6*(1-'Frota Nacional 2032'!AC$5),0)</f>
        <v>4228</v>
      </c>
      <c r="AD6" s="6">
        <f>ROUND('Vendas de Veículos'!AD6*(1-'Frota Nacional 2032'!AD$5),0)</f>
        <v>981</v>
      </c>
      <c r="AE6" s="6">
        <f>ROUND('Vendas de Veículos'!AE6*(1-'Frota Nacional 2032'!AE$5),0)</f>
        <v>456</v>
      </c>
      <c r="AF6" s="6">
        <f>ROUND('Vendas de Veículos'!AF6*(1-'Frota Nacional 2032'!AF$5),0)</f>
        <v>433</v>
      </c>
      <c r="AG6" s="6">
        <f>ROUND('Vendas de Veículos'!AG6*(1-'Frota Nacional 2032'!AG$5),0)</f>
        <v>1098</v>
      </c>
      <c r="AH6" s="6">
        <f>ROUND('Vendas de Veículos'!AH6*(1-'Frota Nacional 2032'!AH$5),0)</f>
        <v>567</v>
      </c>
      <c r="AI6" s="6">
        <f>ROUND('Vendas de Veículos'!AI6*(1-'Frota Nacional 2032'!AI$5),0)</f>
        <v>1706</v>
      </c>
      <c r="AJ6" s="6">
        <f>ROUND('Vendas de Veículos'!AJ6*(1-'Frota Nacional 2032'!AJ$5),0)</f>
        <v>6549</v>
      </c>
      <c r="AK6" s="6">
        <f>ROUND('Vendas de Veículos'!AK6*(1-'Frota Nacional 2032'!AK$5),0)</f>
        <v>15453</v>
      </c>
      <c r="AL6" s="6">
        <f>ROUND('Vendas de Veículos'!AL6*(1-'Frota Nacional 2032'!AL$5),0)</f>
        <v>17906</v>
      </c>
      <c r="AM6" s="6">
        <f>ROUND('Vendas de Veículos'!AM6*(1-'Frota Nacional 2032'!AM$5),0)</f>
        <v>18572</v>
      </c>
      <c r="AN6" s="6">
        <f>ROUND('Vendas de Veículos'!AN6*(1-'Frota Nacional 2032'!AN$5),0)</f>
        <v>32914</v>
      </c>
      <c r="AO6" s="6">
        <f>ROUND('Vendas de Veículos'!AO6*(1-'Frota Nacional 2032'!AO$5),0)</f>
        <v>55536</v>
      </c>
      <c r="AP6" s="6">
        <f>ROUND('Vendas de Veículos'!AP6*(1-'Frota Nacional 2032'!AP$5),0)</f>
        <v>85616</v>
      </c>
      <c r="AQ6" s="6">
        <f>ROUND('Vendas de Veículos'!AQ6*(1-'Frota Nacional 2032'!AQ$5),0)</f>
        <v>99609</v>
      </c>
      <c r="AR6" s="6">
        <f>ROUND('Vendas de Veículos'!AR6*(1-'Frota Nacional 2032'!AR$5),0)</f>
        <v>126658</v>
      </c>
      <c r="AS6" s="6">
        <f>ROUND('Vendas de Veículos'!AS6*(1-'Frota Nacional 2032'!AS$5),0)</f>
        <v>110873</v>
      </c>
      <c r="AT6" s="6">
        <f>ROUND('Vendas de Veículos'!AT6*(1-'Frota Nacional 2032'!AT$5),0)</f>
        <v>103237</v>
      </c>
      <c r="AU6" s="6">
        <f>ROUND('Vendas de Veículos'!AU6*(1-'Frota Nacional 2032'!AU$5),0)</f>
        <v>135552</v>
      </c>
      <c r="AV6" s="6">
        <f>ROUND('Vendas de Veículos'!AV6*(1-'Frota Nacional 2032'!AV$5),0)</f>
        <v>166533</v>
      </c>
      <c r="AW6" s="6">
        <f>ROUND('Vendas de Veículos'!AW6*(1-'Frota Nacional 2032'!AW$5),0)</f>
        <v>170366</v>
      </c>
      <c r="AX6" s="6">
        <f>ROUND('Vendas de Veículos'!AX6*(1-'Frota Nacional 2032'!AX$5),0)</f>
        <v>169543</v>
      </c>
      <c r="AY6" s="6">
        <f>ROUND('Vendas de Veículos'!AY6*(1-'Frota Nacional 2032'!AY$5),0)</f>
        <v>175875</v>
      </c>
      <c r="AZ6" s="6">
        <f>ROUND('Vendas de Veículos'!AZ6*(1-'Frota Nacional 2032'!AZ$5),0)</f>
        <v>131769</v>
      </c>
      <c r="BA6" s="6">
        <f>ROUND('Vendas de Veículos'!BA6*(1-'Frota Nacional 2032'!BA$5),0)</f>
        <v>6457</v>
      </c>
      <c r="BB6" s="6">
        <f>ROUND('Vendas de Veículos'!BB6*(1-'Frota Nacional 2032'!BB$5),0)</f>
        <v>5942</v>
      </c>
      <c r="BC6" s="6">
        <f>ROUND('Vendas de Veículos'!BC6*(1-'Frota Nacional 2032'!BC$5),0)</f>
        <v>58656</v>
      </c>
      <c r="BD6" s="6">
        <f>ROUND('Vendas de Veículos'!BD6*(1-'Frota Nacional 2032'!BD$5),0)</f>
        <v>66291</v>
      </c>
      <c r="BE6" s="6">
        <f>ROUND('Vendas de Veículos'!BE6*(1-'Frota Nacional 2032'!BE$5),0)</f>
        <v>9238</v>
      </c>
      <c r="BF6" s="6">
        <f>ROUND('Vendas de Veículos'!BF6*(1-'Frota Nacional 2032'!BF$5),0)</f>
        <v>135525</v>
      </c>
      <c r="BG6" s="6">
        <f>ROUND('Vendas de Veículos'!BG6*(1-'Frota Nacional 2032'!BG$5),0)</f>
        <v>11019</v>
      </c>
      <c r="BH6" s="6">
        <f>ROUND('Vendas de Veículos'!BH6*(1-'Frota Nacional 2032'!BH$5),0)</f>
        <v>85031</v>
      </c>
      <c r="BI6" s="6">
        <f>ROUND('Vendas de Veículos'!BI6*(1-'Frota Nacional 2032'!BI$5),0)</f>
        <v>92199</v>
      </c>
      <c r="BJ6" s="6">
        <f>ROUND('Vendas de Veículos'!BJ6*(1-'Frota Nacional 2032'!BJ$5),0)</f>
        <v>74429</v>
      </c>
      <c r="BK6" s="6">
        <f>ROUND('Vendas de Veículos'!BK6*(1-'Frota Nacional 2032'!BK$5),0)</f>
        <v>4785</v>
      </c>
      <c r="BL6" s="6">
        <f>ROUND('Vendas de Veículos'!BL6*(1-'Frota Nacional 2032'!BL$5),0)</f>
        <v>44204</v>
      </c>
      <c r="BM6" s="6">
        <f>ROUND('Vendas de Veículos'!BM6*(1-'Frota Nacional 2032'!BM$5),0)</f>
        <v>56643</v>
      </c>
      <c r="BN6" s="6">
        <f>ROUND('Vendas de Veículos'!BN6*(1-'Frota Nacional 2032'!BN$5),0)</f>
        <v>54365</v>
      </c>
      <c r="BO6" s="6">
        <f>ROUND('Vendas de Veículos'!BO6*(1-'Frota Nacional 2032'!BO$5),0)</f>
        <v>4571</v>
      </c>
      <c r="BP6" s="6">
        <f>ROUND('Vendas de Veículos'!BP6*(1-'Frota Nacional 2032'!BP$5),0)</f>
        <v>42932</v>
      </c>
      <c r="BQ6" s="6">
        <f>ROUND('Vendas de Veículos'!BQ6*(1-'Frota Nacional 2032'!BQ$5),0)</f>
        <v>38134</v>
      </c>
      <c r="BR6" s="6">
        <f>ROUND('Vendas de Veículos'!BR6*(1-'Frota Nacional 2032'!BR$5),0)</f>
        <v>54283</v>
      </c>
      <c r="BS6" s="6">
        <f>ROUND('Vendas de Veículos'!BS6*(1-'Frota Nacional 2032'!BS$5),0)</f>
        <v>55915</v>
      </c>
      <c r="BT6" s="6">
        <f>ROUND('Vendas de Veículos'!BT6*(1-'Frota Nacional 2032'!BT$5),0)</f>
        <v>55747</v>
      </c>
      <c r="BU6" s="6">
        <f>ROUND('Vendas de Veículos'!BU6*(1-'Frota Nacional 2032'!BU$5),0)</f>
        <v>54435</v>
      </c>
      <c r="BV6" s="6">
        <f>ROUND('Vendas de Veículos'!BV6*(1-'Frota Nacional 2032'!BV$5),0)</f>
        <v>63636</v>
      </c>
      <c r="BW6" s="6">
        <f>ROUND('Vendas de Veículos'!BW6*(1-'Frota Nacional 2032'!BW$5),0)</f>
        <v>66995</v>
      </c>
      <c r="BX6" s="6">
        <f>ROUND('Vendas de Veículos'!BX6*(1-'Frota Nacional 2032'!BX$5),0)</f>
        <v>69635</v>
      </c>
      <c r="BY6" s="6">
        <f>ROUND('Vendas de Veículos'!BY6*(1-'Frota Nacional 2032'!BY$5),0)</f>
        <v>73515</v>
      </c>
      <c r="BZ6" s="6">
        <f>ROUND('Vendas de Veículos'!BZ6*(1-'Frota Nacional 2032'!BZ$5),0)</f>
        <v>85281</v>
      </c>
      <c r="CA6" s="6">
        <f>ROUND('Vendas de Veículos'!CA6*(1-'Frota Nacional 2032'!CA$5),0)</f>
        <v>90045</v>
      </c>
    </row>
    <row r="7" spans="2:79" x14ac:dyDescent="0.35">
      <c r="B7" s="12" t="s">
        <v>11</v>
      </c>
      <c r="C7" s="12" t="s">
        <v>12</v>
      </c>
      <c r="D7" s="6">
        <f>ROUND('Vendas de Veículos'!D7*(1-'Frota Nacional 2032'!D$5),0)</f>
        <v>0</v>
      </c>
      <c r="E7" s="6">
        <f>ROUND('Vendas de Veículos'!E7*(1-'Frota Nacional 2032'!E$5),0)</f>
        <v>0</v>
      </c>
      <c r="F7" s="6">
        <f>ROUND('Vendas de Veículos'!F7*(1-'Frota Nacional 2032'!F$5),0)</f>
        <v>0</v>
      </c>
      <c r="G7" s="6">
        <f>ROUND('Vendas de Veículos'!G7*(1-'Frota Nacional 2032'!G$5),0)</f>
        <v>0</v>
      </c>
      <c r="H7" s="6">
        <f>ROUND('Vendas de Veículos'!H7*(1-'Frota Nacional 2032'!H$5),0)</f>
        <v>0</v>
      </c>
      <c r="I7" s="6">
        <f>ROUND('Vendas de Veículos'!I7*(1-'Frota Nacional 2032'!I$5),0)</f>
        <v>0</v>
      </c>
      <c r="J7" s="6">
        <f>ROUND('Vendas de Veículos'!J7*(1-'Frota Nacional 2032'!J$5),0)</f>
        <v>0</v>
      </c>
      <c r="K7" s="6">
        <f>ROUND('Vendas de Veículos'!K7*(1-'Frota Nacional 2032'!K$5),0)</f>
        <v>0</v>
      </c>
      <c r="L7" s="6">
        <f>ROUND('Vendas de Veículos'!L7*(1-'Frota Nacional 2032'!L$5),0)</f>
        <v>0</v>
      </c>
      <c r="M7" s="6">
        <f>ROUND('Vendas de Veículos'!M7*(1-'Frota Nacional 2032'!M$5),0)</f>
        <v>0</v>
      </c>
      <c r="N7" s="6">
        <f>ROUND('Vendas de Veículos'!N7*(1-'Frota Nacional 2032'!N$5),0)</f>
        <v>0</v>
      </c>
      <c r="O7" s="6">
        <f>ROUND('Vendas de Veículos'!O7*(1-'Frota Nacional 2032'!O$5),0)</f>
        <v>0</v>
      </c>
      <c r="P7" s="6">
        <f>ROUND('Vendas de Veículos'!P7*(1-'Frota Nacional 2032'!P$5),0)</f>
        <v>0</v>
      </c>
      <c r="Q7" s="6">
        <f>ROUND('Vendas de Veículos'!Q7*(1-'Frota Nacional 2032'!Q$5),0)</f>
        <v>0</v>
      </c>
      <c r="R7" s="6">
        <f>ROUND('Vendas de Veículos'!R7*(1-'Frota Nacional 2032'!R$5),0)</f>
        <v>0</v>
      </c>
      <c r="S7" s="6">
        <f>ROUND('Vendas de Veículos'!S7*(1-'Frota Nacional 2032'!S$5),0)</f>
        <v>0</v>
      </c>
      <c r="T7" s="6">
        <f>ROUND('Vendas de Veículos'!T7*(1-'Frota Nacional 2032'!T$5),0)</f>
        <v>0</v>
      </c>
      <c r="U7" s="6">
        <f>ROUND('Vendas de Veículos'!U7*(1-'Frota Nacional 2032'!U$5),0)</f>
        <v>0</v>
      </c>
      <c r="V7" s="6">
        <f>ROUND('Vendas de Veículos'!V7*(1-'Frota Nacional 2032'!V$5),0)</f>
        <v>0</v>
      </c>
      <c r="W7" s="6">
        <f>ROUND('Vendas de Veículos'!W7*(1-'Frota Nacional 2032'!W$5),0)</f>
        <v>0</v>
      </c>
      <c r="X7" s="6">
        <f>ROUND('Vendas de Veículos'!X7*(1-'Frota Nacional 2032'!X$5),0)</f>
        <v>0</v>
      </c>
      <c r="Y7" s="6">
        <f>ROUND('Vendas de Veículos'!Y7*(1-'Frota Nacional 2032'!Y$5),0)</f>
        <v>0</v>
      </c>
      <c r="Z7" s="6">
        <f>ROUND('Vendas de Veículos'!Z7*(1-'Frota Nacional 2032'!Z$5),0)</f>
        <v>19</v>
      </c>
      <c r="AA7" s="6">
        <f>ROUND('Vendas de Veículos'!AA7*(1-'Frota Nacional 2032'!AA$5),0)</f>
        <v>2147</v>
      </c>
      <c r="AB7" s="6">
        <f>ROUND('Vendas de Veículos'!AB7*(1-'Frota Nacional 2032'!AB$5),0)</f>
        <v>1385</v>
      </c>
      <c r="AC7" s="6">
        <f>ROUND('Vendas de Veículos'!AC7*(1-'Frota Nacional 2032'!AC$5),0)</f>
        <v>259</v>
      </c>
      <c r="AD7" s="6">
        <f>ROUND('Vendas de Veículos'!AD7*(1-'Frota Nacional 2032'!AD$5),0)</f>
        <v>7459</v>
      </c>
      <c r="AE7" s="6">
        <f>ROUND('Vendas de Veículos'!AE7*(1-'Frota Nacional 2032'!AE$5),0)</f>
        <v>7913</v>
      </c>
      <c r="AF7" s="6">
        <f>ROUND('Vendas de Veículos'!AF7*(1-'Frota Nacional 2032'!AF$5),0)</f>
        <v>10307</v>
      </c>
      <c r="AG7" s="6">
        <f>ROUND('Vendas de Veículos'!AG7*(1-'Frota Nacional 2032'!AG$5),0)</f>
        <v>12527</v>
      </c>
      <c r="AH7" s="6">
        <f>ROUND('Vendas de Veículos'!AH7*(1-'Frota Nacional 2032'!AH$5),0)</f>
        <v>8881</v>
      </c>
      <c r="AI7" s="6">
        <f>ROUND('Vendas de Veículos'!AI7*(1-'Frota Nacional 2032'!AI$5),0)</f>
        <v>12790</v>
      </c>
      <c r="AJ7" s="6">
        <f>ROUND('Vendas de Veículos'!AJ7*(1-'Frota Nacional 2032'!AJ$5),0)</f>
        <v>10171</v>
      </c>
      <c r="AK7" s="6">
        <f>ROUND('Vendas de Veículos'!AK7*(1-'Frota Nacional 2032'!AK$5),0)</f>
        <v>234</v>
      </c>
      <c r="AL7" s="6">
        <f>ROUND('Vendas de Veículos'!AL7*(1-'Frota Nacional 2032'!AL$5),0)</f>
        <v>4878</v>
      </c>
      <c r="AM7" s="6">
        <f>ROUND('Vendas de Veículos'!AM7*(1-'Frota Nacional 2032'!AM$5),0)</f>
        <v>705</v>
      </c>
      <c r="AN7" s="6">
        <f>ROUND('Vendas de Veículos'!AN7*(1-'Frota Nacional 2032'!AN$5),0)</f>
        <v>11007</v>
      </c>
      <c r="AO7" s="6">
        <f>ROUND('Vendas de Veículos'!AO7*(1-'Frota Nacional 2032'!AO$5),0)</f>
        <v>6532</v>
      </c>
      <c r="AP7" s="6">
        <f>ROUND('Vendas de Veículos'!AP7*(1-'Frota Nacional 2032'!AP$5),0)</f>
        <v>2034</v>
      </c>
      <c r="AQ7" s="6">
        <f>ROUND('Vendas de Veículos'!AQ7*(1-'Frota Nacional 2032'!AQ$5),0)</f>
        <v>444</v>
      </c>
      <c r="AR7" s="6">
        <f>ROUND('Vendas de Veículos'!AR7*(1-'Frota Nacional 2032'!AR$5),0)</f>
        <v>73</v>
      </c>
      <c r="AS7" s="6">
        <f>ROUND('Vendas de Veículos'!AS7*(1-'Frota Nacional 2032'!AS$5),0)</f>
        <v>88</v>
      </c>
      <c r="AT7" s="6">
        <f>ROUND('Vendas de Veículos'!AT7*(1-'Frota Nacional 2032'!AT$5),0)</f>
        <v>994</v>
      </c>
      <c r="AU7" s="6">
        <f>ROUND('Vendas de Veículos'!AU7*(1-'Frota Nacional 2032'!AU$5),0)</f>
        <v>109</v>
      </c>
      <c r="AV7" s="6">
        <f>ROUND('Vendas de Veículos'!AV7*(1-'Frota Nacional 2032'!AV$5),0)</f>
        <v>1919</v>
      </c>
      <c r="AW7" s="6">
        <f>ROUND('Vendas de Veículos'!AW7*(1-'Frota Nacional 2032'!AW$5),0)</f>
        <v>6828</v>
      </c>
      <c r="AX7" s="6">
        <f>ROUND('Vendas de Veículos'!AX7*(1-'Frota Nacional 2032'!AX$5),0)</f>
        <v>5352</v>
      </c>
      <c r="AY7" s="6">
        <f>ROUND('Vendas de Veículos'!AY7*(1-'Frota Nacional 2032'!AY$5),0)</f>
        <v>9055</v>
      </c>
      <c r="AZ7" s="6">
        <f>ROUND('Vendas de Veículos'!AZ7*(1-'Frota Nacional 2032'!AZ$5),0)</f>
        <v>6297</v>
      </c>
      <c r="BA7" s="6">
        <f>ROUND('Vendas de Veículos'!BA7*(1-'Frota Nacional 2032'!BA$5),0)</f>
        <v>376</v>
      </c>
      <c r="BB7" s="6">
        <f>ROUND('Vendas de Veículos'!BB7*(1-'Frota Nacional 2032'!BB$5),0)</f>
        <v>23</v>
      </c>
      <c r="BC7" s="6">
        <f>ROUND('Vendas de Veículos'!BC7*(1-'Frota Nacional 2032'!BC$5),0)</f>
        <v>20</v>
      </c>
      <c r="BD7" s="6">
        <f>ROUND('Vendas de Veículos'!BD7*(1-'Frota Nacional 2032'!BD$5),0)</f>
        <v>19</v>
      </c>
      <c r="BE7" s="6">
        <f>ROUND('Vendas de Veículos'!BE7*(1-'Frota Nacional 2032'!BE$5),0)</f>
        <v>15</v>
      </c>
      <c r="BF7" s="6">
        <f>ROUND('Vendas de Veículos'!BF7*(1-'Frota Nacional 2032'!BF$5),0)</f>
        <v>17</v>
      </c>
      <c r="BG7" s="6">
        <f>ROUND('Vendas de Veículos'!BG7*(1-'Frota Nacional 2032'!BG$5),0)</f>
        <v>20</v>
      </c>
      <c r="BH7" s="6">
        <f>ROUND('Vendas de Veículos'!BH7*(1-'Frota Nacional 2032'!BH$5),0)</f>
        <v>14</v>
      </c>
      <c r="BI7" s="6">
        <f>ROUND('Vendas de Veículos'!BI7*(1-'Frota Nacional 2032'!BI$5),0)</f>
        <v>5</v>
      </c>
      <c r="BJ7" s="6">
        <f>ROUND('Vendas de Veículos'!BJ7*(1-'Frota Nacional 2032'!BJ$5),0)</f>
        <v>7</v>
      </c>
      <c r="BK7" s="6">
        <f>ROUND('Vendas de Veículos'!BK7*(1-'Frota Nacional 2032'!BK$5),0)</f>
        <v>7</v>
      </c>
      <c r="BL7" s="6">
        <f>ROUND('Vendas de Veículos'!BL7*(1-'Frota Nacional 2032'!BL$5),0)</f>
        <v>17</v>
      </c>
      <c r="BM7" s="6">
        <f>ROUND('Vendas de Veículos'!BM7*(1-'Frota Nacional 2032'!BM$5),0)</f>
        <v>14</v>
      </c>
      <c r="BN7" s="6">
        <f>ROUND('Vendas de Veículos'!BN7*(1-'Frota Nacional 2032'!BN$5),0)</f>
        <v>19</v>
      </c>
      <c r="BO7" s="6">
        <f>ROUND('Vendas de Veículos'!BO7*(1-'Frota Nacional 2032'!BO$5),0)</f>
        <v>14</v>
      </c>
      <c r="BP7" s="6">
        <f>ROUND('Vendas de Veículos'!BP7*(1-'Frota Nacional 2032'!BP$5),0)</f>
        <v>16</v>
      </c>
      <c r="BQ7" s="6">
        <f>ROUND('Vendas de Veículos'!BQ7*(1-'Frota Nacional 2032'!BQ$5),0)</f>
        <v>28</v>
      </c>
      <c r="BR7" s="6">
        <f>ROUND('Vendas de Veículos'!BR7*(1-'Frota Nacional 2032'!BR$5),0)</f>
        <v>16</v>
      </c>
      <c r="BS7" s="6">
        <f>ROUND('Vendas de Veículos'!BS7*(1-'Frota Nacional 2032'!BS$5),0)</f>
        <v>18</v>
      </c>
      <c r="BT7" s="6">
        <f>ROUND('Vendas de Veículos'!BT7*(1-'Frota Nacional 2032'!BT$5),0)</f>
        <v>21</v>
      </c>
      <c r="BU7" s="6">
        <f>ROUND('Vendas de Veículos'!BU7*(1-'Frota Nacional 2032'!BU$5),0)</f>
        <v>23</v>
      </c>
      <c r="BV7" s="6">
        <f>ROUND('Vendas de Veículos'!BV7*(1-'Frota Nacional 2032'!BV$5),0)</f>
        <v>26</v>
      </c>
      <c r="BW7" s="6">
        <f>ROUND('Vendas de Veículos'!BW7*(1-'Frota Nacional 2032'!BW$5),0)</f>
        <v>28</v>
      </c>
      <c r="BX7" s="6">
        <f>ROUND('Vendas de Veículos'!BX7*(1-'Frota Nacional 2032'!BX$5),0)</f>
        <v>30</v>
      </c>
      <c r="BY7" s="6">
        <f>ROUND('Vendas de Veículos'!BY7*(1-'Frota Nacional 2032'!BY$5),0)</f>
        <v>33</v>
      </c>
      <c r="BZ7" s="6">
        <f>ROUND('Vendas de Veículos'!BZ7*(1-'Frota Nacional 2032'!BZ$5),0)</f>
        <v>35</v>
      </c>
      <c r="CA7" s="6">
        <f>ROUND('Vendas de Veículos'!CA7*(1-'Frota Nacional 2032'!CA$5),0)</f>
        <v>38</v>
      </c>
    </row>
    <row r="8" spans="2:79" x14ac:dyDescent="0.35">
      <c r="B8" s="12" t="s">
        <v>11</v>
      </c>
      <c r="C8" s="12" t="s">
        <v>13</v>
      </c>
      <c r="D8" s="6">
        <f>ROUND('Vendas de Veículos'!D8*(1-'Frota Nacional 2032'!D$5),0)</f>
        <v>0</v>
      </c>
      <c r="E8" s="6">
        <f>ROUND('Vendas de Veículos'!E8*(1-'Frota Nacional 2032'!E$5),0)</f>
        <v>0</v>
      </c>
      <c r="F8" s="6">
        <f>ROUND('Vendas de Veículos'!F8*(1-'Frota Nacional 2032'!F$5),0)</f>
        <v>0</v>
      </c>
      <c r="G8" s="6">
        <f>ROUND('Vendas de Veículos'!G8*(1-'Frota Nacional 2032'!G$5),0)</f>
        <v>0</v>
      </c>
      <c r="H8" s="6">
        <f>ROUND('Vendas de Veículos'!H8*(1-'Frota Nacional 2032'!H$5),0)</f>
        <v>0</v>
      </c>
      <c r="I8" s="6">
        <f>ROUND('Vendas de Veículos'!I8*(1-'Frota Nacional 2032'!I$5),0)</f>
        <v>0</v>
      </c>
      <c r="J8" s="6">
        <f>ROUND('Vendas de Veículos'!J8*(1-'Frota Nacional 2032'!J$5),0)</f>
        <v>0</v>
      </c>
      <c r="K8" s="6">
        <f>ROUND('Vendas de Veículos'!K8*(1-'Frota Nacional 2032'!K$5),0)</f>
        <v>0</v>
      </c>
      <c r="L8" s="6">
        <f>ROUND('Vendas de Veículos'!L8*(1-'Frota Nacional 2032'!L$5),0)</f>
        <v>0</v>
      </c>
      <c r="M8" s="6">
        <f>ROUND('Vendas de Veículos'!M8*(1-'Frota Nacional 2032'!M$5),0)</f>
        <v>0</v>
      </c>
      <c r="N8" s="6">
        <f>ROUND('Vendas de Veículos'!N8*(1-'Frota Nacional 2032'!N$5),0)</f>
        <v>0</v>
      </c>
      <c r="O8" s="6">
        <f>ROUND('Vendas de Veículos'!O8*(1-'Frota Nacional 2032'!O$5),0)</f>
        <v>0</v>
      </c>
      <c r="P8" s="6">
        <f>ROUND('Vendas de Veículos'!P8*(1-'Frota Nacional 2032'!P$5),0)</f>
        <v>0</v>
      </c>
      <c r="Q8" s="6">
        <f>ROUND('Vendas de Veículos'!Q8*(1-'Frota Nacional 2032'!Q$5),0)</f>
        <v>0</v>
      </c>
      <c r="R8" s="6">
        <f>ROUND('Vendas de Veículos'!R8*(1-'Frota Nacional 2032'!R$5),0)</f>
        <v>0</v>
      </c>
      <c r="S8" s="6">
        <f>ROUND('Vendas de Veículos'!S8*(1-'Frota Nacional 2032'!S$5),0)</f>
        <v>0</v>
      </c>
      <c r="T8" s="6">
        <f>ROUND('Vendas de Veículos'!T8*(1-'Frota Nacional 2032'!T$5),0)</f>
        <v>0</v>
      </c>
      <c r="U8" s="6">
        <f>ROUND('Vendas de Veículos'!U8*(1-'Frota Nacional 2032'!U$5),0)</f>
        <v>0</v>
      </c>
      <c r="V8" s="6">
        <f>ROUND('Vendas de Veículos'!V8*(1-'Frota Nacional 2032'!V$5),0)</f>
        <v>0</v>
      </c>
      <c r="W8" s="6">
        <f>ROUND('Vendas de Veículos'!W8*(1-'Frota Nacional 2032'!W$5),0)</f>
        <v>0</v>
      </c>
      <c r="X8" s="6">
        <f>ROUND('Vendas de Veículos'!X8*(1-'Frota Nacional 2032'!X$5),0)</f>
        <v>0</v>
      </c>
      <c r="Y8" s="6">
        <f>ROUND('Vendas de Veículos'!Y8*(1-'Frota Nacional 2032'!Y$5),0)</f>
        <v>0</v>
      </c>
      <c r="Z8" s="6">
        <f>ROUND('Vendas de Veículos'!Z8*(1-'Frota Nacional 2032'!Z$5),0)</f>
        <v>0</v>
      </c>
      <c r="AA8" s="6">
        <f>ROUND('Vendas de Veículos'!AA8*(1-'Frota Nacional 2032'!AA$5),0)</f>
        <v>0</v>
      </c>
      <c r="AB8" s="6">
        <f>ROUND('Vendas de Veículos'!AB8*(1-'Frota Nacional 2032'!AB$5),0)</f>
        <v>0</v>
      </c>
      <c r="AC8" s="6">
        <f>ROUND('Vendas de Veículos'!AC8*(1-'Frota Nacional 2032'!AC$5),0)</f>
        <v>0</v>
      </c>
      <c r="AD8" s="6">
        <f>ROUND('Vendas de Veículos'!AD8*(1-'Frota Nacional 2032'!AD$5),0)</f>
        <v>0</v>
      </c>
      <c r="AE8" s="6">
        <f>ROUND('Vendas de Veículos'!AE8*(1-'Frota Nacional 2032'!AE$5),0)</f>
        <v>0</v>
      </c>
      <c r="AF8" s="6">
        <f>ROUND('Vendas de Veículos'!AF8*(1-'Frota Nacional 2032'!AF$5),0)</f>
        <v>0</v>
      </c>
      <c r="AG8" s="6">
        <f>ROUND('Vendas de Veículos'!AG8*(1-'Frota Nacional 2032'!AG$5),0)</f>
        <v>0</v>
      </c>
      <c r="AH8" s="6">
        <f>ROUND('Vendas de Veículos'!AH8*(1-'Frota Nacional 2032'!AH$5),0)</f>
        <v>0</v>
      </c>
      <c r="AI8" s="6">
        <f>ROUND('Vendas de Veículos'!AI8*(1-'Frota Nacional 2032'!AI$5),0)</f>
        <v>0</v>
      </c>
      <c r="AJ8" s="6">
        <f>ROUND('Vendas de Veículos'!AJ8*(1-'Frota Nacional 2032'!AJ$5),0)</f>
        <v>0</v>
      </c>
      <c r="AK8" s="6">
        <f>ROUND('Vendas de Veículos'!AK8*(1-'Frota Nacional 2032'!AK$5),0)</f>
        <v>0</v>
      </c>
      <c r="AL8" s="6">
        <f>ROUND('Vendas de Veículos'!AL8*(1-'Frota Nacional 2032'!AL$5),0)</f>
        <v>0</v>
      </c>
      <c r="AM8" s="6">
        <f>ROUND('Vendas de Veículos'!AM8*(1-'Frota Nacional 2032'!AM$5),0)</f>
        <v>0</v>
      </c>
      <c r="AN8" s="6">
        <f>ROUND('Vendas de Veículos'!AN8*(1-'Frota Nacional 2032'!AN$5),0)</f>
        <v>0</v>
      </c>
      <c r="AO8" s="6">
        <f>ROUND('Vendas de Veículos'!AO8*(1-'Frota Nacional 2032'!AO$5),0)</f>
        <v>0</v>
      </c>
      <c r="AP8" s="6">
        <f>ROUND('Vendas de Veículos'!AP8*(1-'Frota Nacional 2032'!AP$5),0)</f>
        <v>0</v>
      </c>
      <c r="AQ8" s="6">
        <f>ROUND('Vendas de Veículos'!AQ8*(1-'Frota Nacional 2032'!AQ$5),0)</f>
        <v>0</v>
      </c>
      <c r="AR8" s="6">
        <f>ROUND('Vendas de Veículos'!AR8*(1-'Frota Nacional 2032'!AR$5),0)</f>
        <v>0</v>
      </c>
      <c r="AS8" s="6">
        <f>ROUND('Vendas de Veículos'!AS8*(1-'Frota Nacional 2032'!AS$5),0)</f>
        <v>0</v>
      </c>
      <c r="AT8" s="6">
        <f>ROUND('Vendas de Veículos'!AT8*(1-'Frota Nacional 2032'!AT$5),0)</f>
        <v>0</v>
      </c>
      <c r="AU8" s="6">
        <f>ROUND('Vendas de Veículos'!AU8*(1-'Frota Nacional 2032'!AU$5),0)</f>
        <v>0</v>
      </c>
      <c r="AV8" s="6">
        <f>ROUND('Vendas de Veículos'!AV8*(1-'Frota Nacional 2032'!AV$5),0)</f>
        <v>0</v>
      </c>
      <c r="AW8" s="6">
        <f>ROUND('Vendas de Veículos'!AW8*(1-'Frota Nacional 2032'!AW$5),0)</f>
        <v>0</v>
      </c>
      <c r="AX8" s="6">
        <f>ROUND('Vendas de Veículos'!AX8*(1-'Frota Nacional 2032'!AX$5),0)</f>
        <v>6334</v>
      </c>
      <c r="AY8" s="6">
        <f>ROUND('Vendas de Veículos'!AY8*(1-'Frota Nacional 2032'!AY$5),0)</f>
        <v>50688</v>
      </c>
      <c r="AZ8" s="6">
        <f>ROUND('Vendas de Veículos'!AZ8*(1-'Frota Nacional 2032'!AZ$5),0)</f>
        <v>153356</v>
      </c>
      <c r="BA8" s="6">
        <f>ROUND('Vendas de Veículos'!BA8*(1-'Frota Nacional 2032'!BA$5),0)</f>
        <v>304180</v>
      </c>
      <c r="BB8" s="6">
        <f>ROUND('Vendas de Veículos'!BB8*(1-'Frota Nacional 2032'!BB$5),0)</f>
        <v>466898</v>
      </c>
      <c r="BC8" s="6">
        <f>ROUND('Vendas de Veículos'!BC8*(1-'Frota Nacional 2032'!BC$5),0)</f>
        <v>599360</v>
      </c>
      <c r="BD8" s="6">
        <f>ROUND('Vendas de Veículos'!BD8*(1-'Frota Nacional 2032'!BD$5),0)</f>
        <v>761683</v>
      </c>
      <c r="BE8" s="6">
        <f>ROUND('Vendas de Veículos'!BE8*(1-'Frota Nacional 2032'!BE$5),0)</f>
        <v>898372</v>
      </c>
      <c r="BF8" s="6">
        <f>ROUND('Vendas de Veículos'!BF8*(1-'Frota Nacional 2032'!BF$5),0)</f>
        <v>975123</v>
      </c>
      <c r="BG8" s="6">
        <f>ROUND('Vendas de Veículos'!BG8*(1-'Frota Nacional 2032'!BG$5),0)</f>
        <v>1206127</v>
      </c>
      <c r="BH8" s="6">
        <f>ROUND('Vendas de Veículos'!BH8*(1-'Frota Nacional 2032'!BH$5),0)</f>
        <v>1323293</v>
      </c>
      <c r="BI8" s="6">
        <f>ROUND('Vendas de Veículos'!BI8*(1-'Frota Nacional 2032'!BI$5),0)</f>
        <v>1321681</v>
      </c>
      <c r="BJ8" s="6">
        <f>ROUND('Vendas de Veículos'!BJ8*(1-'Frota Nacional 2032'!BJ$5),0)</f>
        <v>1089221</v>
      </c>
      <c r="BK8" s="6">
        <f>ROUND('Vendas de Veículos'!BK8*(1-'Frota Nacional 2032'!BK$5),0)</f>
        <v>946805</v>
      </c>
      <c r="BL8" s="6">
        <f>ROUND('Vendas de Veículos'!BL8*(1-'Frota Nacional 2032'!BL$5),0)</f>
        <v>1128045</v>
      </c>
      <c r="BM8" s="6">
        <f>ROUND('Vendas de Veículos'!BM8*(1-'Frota Nacional 2032'!BM$5),0)</f>
        <v>1369063</v>
      </c>
      <c r="BN8" s="6">
        <f>ROUND('Vendas de Veículos'!BN8*(1-'Frota Nacional 2032'!BN$5),0)</f>
        <v>1572435</v>
      </c>
      <c r="BO8" s="6">
        <f>ROUND('Vendas de Veículos'!BO8*(1-'Frota Nacional 2032'!BO$5),0)</f>
        <v>1168099</v>
      </c>
      <c r="BP8" s="6">
        <f>ROUND('Vendas de Veículos'!BP8*(1-'Frota Nacional 2032'!BP$5),0)</f>
        <v>1163505</v>
      </c>
      <c r="BQ8" s="6">
        <f>ROUND('Vendas de Veículos'!BQ8*(1-'Frota Nacional 2032'!BQ$5),0)</f>
        <v>1237990</v>
      </c>
      <c r="BR8" s="6">
        <f>ROUND('Vendas de Veículos'!BR8*(1-'Frota Nacional 2032'!BR$5),0)</f>
        <v>1329777</v>
      </c>
      <c r="BS8" s="6">
        <f>ROUND('Vendas de Veículos'!BS8*(1-'Frota Nacional 2032'!BS$5),0)</f>
        <v>1432022</v>
      </c>
      <c r="BT8" s="6">
        <f>ROUND('Vendas de Veículos'!BT8*(1-'Frota Nacional 2032'!BT$5),0)</f>
        <v>1533328</v>
      </c>
      <c r="BU8" s="6">
        <f>ROUND('Vendas de Veículos'!BU8*(1-'Frota Nacional 2032'!BU$5),0)</f>
        <v>1632296</v>
      </c>
      <c r="BV8" s="6">
        <f>ROUND('Vendas de Veículos'!BV8*(1-'Frota Nacional 2032'!BV$5),0)</f>
        <v>1696509</v>
      </c>
      <c r="BW8" s="6">
        <f>ROUND('Vendas de Veículos'!BW8*(1-'Frota Nacional 2032'!BW$5),0)</f>
        <v>1759881</v>
      </c>
      <c r="BX8" s="6">
        <f>ROUND('Vendas de Veículos'!BX8*(1-'Frota Nacional 2032'!BX$5),0)</f>
        <v>1817746</v>
      </c>
      <c r="BY8" s="6">
        <f>ROUND('Vendas de Veículos'!BY8*(1-'Frota Nacional 2032'!BY$5),0)</f>
        <v>1843601</v>
      </c>
      <c r="BZ8" s="6">
        <f>ROUND('Vendas de Veículos'!BZ8*(1-'Frota Nacional 2032'!BZ$5),0)</f>
        <v>1853335</v>
      </c>
      <c r="CA8" s="6">
        <f>ROUND('Vendas de Veículos'!CA8*(1-'Frota Nacional 2032'!CA$5),0)</f>
        <v>1833440</v>
      </c>
    </row>
    <row r="9" spans="2:79" x14ac:dyDescent="0.35">
      <c r="B9" s="12" t="s">
        <v>11</v>
      </c>
      <c r="C9" s="12" t="s">
        <v>14</v>
      </c>
      <c r="D9" s="6">
        <f>ROUND('Vendas de Veículos'!D9*(1-'Frota Nacional 2032'!D$5),0)</f>
        <v>0</v>
      </c>
      <c r="E9" s="6">
        <f>ROUND('Vendas de Veículos'!E9*(1-'Frota Nacional 2032'!E$5),0)</f>
        <v>0</v>
      </c>
      <c r="F9" s="6">
        <f>ROUND('Vendas de Veículos'!F9*(1-'Frota Nacional 2032'!F$5),0)</f>
        <v>0</v>
      </c>
      <c r="G9" s="6">
        <f>ROUND('Vendas de Veículos'!G9*(1-'Frota Nacional 2032'!G$5),0)</f>
        <v>0</v>
      </c>
      <c r="H9" s="6">
        <f>ROUND('Vendas de Veículos'!H9*(1-'Frota Nacional 2032'!H$5),0)</f>
        <v>0</v>
      </c>
      <c r="I9" s="6">
        <f>ROUND('Vendas de Veículos'!I9*(1-'Frota Nacional 2032'!I$5),0)</f>
        <v>0</v>
      </c>
      <c r="J9" s="6">
        <f>ROUND('Vendas de Veículos'!J9*(1-'Frota Nacional 2032'!J$5),0)</f>
        <v>0</v>
      </c>
      <c r="K9" s="6">
        <f>ROUND('Vendas de Veículos'!K9*(1-'Frota Nacional 2032'!K$5),0)</f>
        <v>0</v>
      </c>
      <c r="L9" s="6">
        <f>ROUND('Vendas de Veículos'!L9*(1-'Frota Nacional 2032'!L$5),0)</f>
        <v>0</v>
      </c>
      <c r="M9" s="6">
        <f>ROUND('Vendas de Veículos'!M9*(1-'Frota Nacional 2032'!M$5),0)</f>
        <v>0</v>
      </c>
      <c r="N9" s="6">
        <f>ROUND('Vendas de Veículos'!N9*(1-'Frota Nacional 2032'!N$5),0)</f>
        <v>0</v>
      </c>
      <c r="O9" s="6">
        <f>ROUND('Vendas de Veículos'!O9*(1-'Frota Nacional 2032'!O$5),0)</f>
        <v>0</v>
      </c>
      <c r="P9" s="6">
        <f>ROUND('Vendas de Veículos'!P9*(1-'Frota Nacional 2032'!P$5),0)</f>
        <v>0</v>
      </c>
      <c r="Q9" s="6">
        <f>ROUND('Vendas de Veículos'!Q9*(1-'Frota Nacional 2032'!Q$5),0)</f>
        <v>0</v>
      </c>
      <c r="R9" s="6">
        <f>ROUND('Vendas de Veículos'!R9*(1-'Frota Nacional 2032'!R$5),0)</f>
        <v>0</v>
      </c>
      <c r="S9" s="6">
        <f>ROUND('Vendas de Veículos'!S9*(1-'Frota Nacional 2032'!S$5),0)</f>
        <v>0</v>
      </c>
      <c r="T9" s="6">
        <f>ROUND('Vendas de Veículos'!T9*(1-'Frota Nacional 2032'!T$5),0)</f>
        <v>0</v>
      </c>
      <c r="U9" s="6">
        <f>ROUND('Vendas de Veículos'!U9*(1-'Frota Nacional 2032'!U$5),0)</f>
        <v>0</v>
      </c>
      <c r="V9" s="6">
        <f>ROUND('Vendas de Veículos'!V9*(1-'Frota Nacional 2032'!V$5),0)</f>
        <v>0</v>
      </c>
      <c r="W9" s="6">
        <f>ROUND('Vendas de Veículos'!W9*(1-'Frota Nacional 2032'!W$5),0)</f>
        <v>0</v>
      </c>
      <c r="X9" s="6">
        <f>ROUND('Vendas de Veículos'!X9*(1-'Frota Nacional 2032'!X$5),0)</f>
        <v>0</v>
      </c>
      <c r="Y9" s="6">
        <f>ROUND('Vendas de Veículos'!Y9*(1-'Frota Nacional 2032'!Y$5),0)</f>
        <v>0</v>
      </c>
      <c r="Z9" s="6">
        <f>ROUND('Vendas de Veículos'!Z9*(1-'Frota Nacional 2032'!Z$5),0)</f>
        <v>0</v>
      </c>
      <c r="AA9" s="6">
        <f>ROUND('Vendas de Veículos'!AA9*(1-'Frota Nacional 2032'!AA$5),0)</f>
        <v>0</v>
      </c>
      <c r="AB9" s="6">
        <f>ROUND('Vendas de Veículos'!AB9*(1-'Frota Nacional 2032'!AB$5),0)</f>
        <v>0</v>
      </c>
      <c r="AC9" s="6">
        <f>ROUND('Vendas de Veículos'!AC9*(1-'Frota Nacional 2032'!AC$5),0)</f>
        <v>0</v>
      </c>
      <c r="AD9" s="6">
        <f>ROUND('Vendas de Veículos'!AD9*(1-'Frota Nacional 2032'!AD$5),0)</f>
        <v>0</v>
      </c>
      <c r="AE9" s="6">
        <f>ROUND('Vendas de Veículos'!AE9*(1-'Frota Nacional 2032'!AE$5),0)</f>
        <v>0</v>
      </c>
      <c r="AF9" s="6">
        <f>ROUND('Vendas de Veículos'!AF9*(1-'Frota Nacional 2032'!AF$5),0)</f>
        <v>0</v>
      </c>
      <c r="AG9" s="6">
        <f>ROUND('Vendas de Veículos'!AG9*(1-'Frota Nacional 2032'!AG$5),0)</f>
        <v>0</v>
      </c>
      <c r="AH9" s="6">
        <f>ROUND('Vendas de Veículos'!AH9*(1-'Frota Nacional 2032'!AH$5),0)</f>
        <v>0</v>
      </c>
      <c r="AI9" s="6">
        <f>ROUND('Vendas de Veículos'!AI9*(1-'Frota Nacional 2032'!AI$5),0)</f>
        <v>0</v>
      </c>
      <c r="AJ9" s="6">
        <f>ROUND('Vendas de Veículos'!AJ9*(1-'Frota Nacional 2032'!AJ$5),0)</f>
        <v>0</v>
      </c>
      <c r="AK9" s="6">
        <f>ROUND('Vendas de Veículos'!AK9*(1-'Frota Nacional 2032'!AK$5),0)</f>
        <v>0</v>
      </c>
      <c r="AL9" s="6">
        <f>ROUND('Vendas de Veículos'!AL9*(1-'Frota Nacional 2032'!AL$5),0)</f>
        <v>0</v>
      </c>
      <c r="AM9" s="6">
        <f>ROUND('Vendas de Veículos'!AM9*(1-'Frota Nacional 2032'!AM$5),0)</f>
        <v>0</v>
      </c>
      <c r="AN9" s="6">
        <f>ROUND('Vendas de Veículos'!AN9*(1-'Frota Nacional 2032'!AN$5),0)</f>
        <v>0</v>
      </c>
      <c r="AO9" s="6">
        <f>ROUND('Vendas de Veículos'!AO9*(1-'Frota Nacional 2032'!AO$5),0)</f>
        <v>0</v>
      </c>
      <c r="AP9" s="6">
        <f>ROUND('Vendas de Veículos'!AP9*(1-'Frota Nacional 2032'!AP$5),0)</f>
        <v>0</v>
      </c>
      <c r="AQ9" s="6">
        <f>ROUND('Vendas de Veículos'!AQ9*(1-'Frota Nacional 2032'!AQ$5),0)</f>
        <v>0</v>
      </c>
      <c r="AR9" s="6">
        <f>ROUND('Vendas de Veículos'!AR9*(1-'Frota Nacional 2032'!AR$5),0)</f>
        <v>0</v>
      </c>
      <c r="AS9" s="6">
        <f>ROUND('Vendas de Veículos'!AS9*(1-'Frota Nacional 2032'!AS$5),0)</f>
        <v>0</v>
      </c>
      <c r="AT9" s="6">
        <f>ROUND('Vendas de Veículos'!AT9*(1-'Frota Nacional 2032'!AT$5),0)</f>
        <v>0</v>
      </c>
      <c r="AU9" s="6">
        <f>ROUND('Vendas de Veículos'!AU9*(1-'Frota Nacional 2032'!AU$5),0)</f>
        <v>0</v>
      </c>
      <c r="AV9" s="6">
        <f>ROUND('Vendas de Veículos'!AV9*(1-'Frota Nacional 2032'!AV$5),0)</f>
        <v>0</v>
      </c>
      <c r="AW9" s="6">
        <f>ROUND('Vendas de Veículos'!AW9*(1-'Frota Nacional 2032'!AW$5),0)</f>
        <v>0</v>
      </c>
      <c r="AX9" s="6">
        <f>ROUND('Vendas de Veículos'!AX9*(1-'Frota Nacional 2032'!AX$5),0)</f>
        <v>0</v>
      </c>
      <c r="AY9" s="6">
        <f>ROUND('Vendas de Veículos'!AY9*(1-'Frota Nacional 2032'!AY$5),0)</f>
        <v>0</v>
      </c>
      <c r="AZ9" s="6">
        <f>ROUND('Vendas de Veículos'!AZ9*(1-'Frota Nacional 2032'!AZ$5),0)</f>
        <v>0</v>
      </c>
      <c r="BA9" s="6">
        <f>ROUND('Vendas de Veículos'!BA9*(1-'Frota Nacional 2032'!BA$5),0)</f>
        <v>0</v>
      </c>
      <c r="BB9" s="6">
        <f>ROUND('Vendas de Veículos'!BB9*(1-'Frota Nacional 2032'!BB$5),0)</f>
        <v>0</v>
      </c>
      <c r="BC9" s="6">
        <f>ROUND('Vendas de Veículos'!BC9*(1-'Frota Nacional 2032'!BC$5),0)</f>
        <v>3</v>
      </c>
      <c r="BD9" s="6">
        <f>ROUND('Vendas de Veículos'!BD9*(1-'Frota Nacional 2032'!BD$5),0)</f>
        <v>7</v>
      </c>
      <c r="BE9" s="6">
        <f>ROUND('Vendas de Veículos'!BE9*(1-'Frota Nacional 2032'!BE$5),0)</f>
        <v>8</v>
      </c>
      <c r="BF9" s="6">
        <f>ROUND('Vendas de Veículos'!BF9*(1-'Frota Nacional 2032'!BF$5),0)</f>
        <v>77</v>
      </c>
      <c r="BG9" s="6">
        <f>ROUND('Vendas de Veículos'!BG9*(1-'Frota Nacional 2032'!BG$5),0)</f>
        <v>50</v>
      </c>
      <c r="BH9" s="6">
        <f>ROUND('Vendas de Veículos'!BH9*(1-'Frota Nacional 2032'!BH$5),0)</f>
        <v>226</v>
      </c>
      <c r="BI9" s="6">
        <f>ROUND('Vendas de Veículos'!BI9*(1-'Frota Nacional 2032'!BI$5),0)</f>
        <v>430</v>
      </c>
      <c r="BJ9" s="6">
        <f>ROUND('Vendas de Veículos'!BJ9*(1-'Frota Nacional 2032'!BJ$5),0)</f>
        <v>469</v>
      </c>
      <c r="BK9" s="6">
        <f>ROUND('Vendas de Veículos'!BK9*(1-'Frota Nacional 2032'!BK$5),0)</f>
        <v>654</v>
      </c>
      <c r="BL9" s="6">
        <f>ROUND('Vendas de Veículos'!BL9*(1-'Frota Nacional 2032'!BL$5),0)</f>
        <v>2126</v>
      </c>
      <c r="BM9" s="6">
        <f>ROUND('Vendas de Veículos'!BM9*(1-'Frota Nacional 2032'!BM$5),0)</f>
        <v>2756</v>
      </c>
      <c r="BN9" s="6">
        <f>ROUND('Vendas de Veículos'!BN9*(1-'Frota Nacional 2032'!BN$5),0)</f>
        <v>8769</v>
      </c>
      <c r="BO9" s="6">
        <f>ROUND('Vendas de Veículos'!BO9*(1-'Frota Nacional 2032'!BO$5),0)</f>
        <v>15429</v>
      </c>
      <c r="BP9" s="6">
        <f>ROUND('Vendas de Veículos'!BP9*(1-'Frota Nacional 2032'!BP$5),0)</f>
        <v>28715</v>
      </c>
      <c r="BQ9" s="6">
        <f>ROUND('Vendas de Veículos'!BQ9*(1-'Frota Nacional 2032'!BQ$5),0)</f>
        <v>41973</v>
      </c>
      <c r="BR9" s="6">
        <f>ROUND('Vendas de Veículos'!BR9*(1-'Frota Nacional 2032'!BR$5),0)</f>
        <v>72846</v>
      </c>
      <c r="BS9" s="6">
        <f>ROUND('Vendas de Veículos'!BS9*(1-'Frota Nacional 2032'!BS$5),0)</f>
        <v>111996</v>
      </c>
      <c r="BT9" s="6">
        <f>ROUND('Vendas de Veículos'!BT9*(1-'Frota Nacional 2032'!BT$5),0)</f>
        <v>157163</v>
      </c>
      <c r="BU9" s="6">
        <f>ROUND('Vendas de Veículos'!BU9*(1-'Frota Nacional 2032'!BU$5),0)</f>
        <v>208475</v>
      </c>
      <c r="BV9" s="6">
        <f>ROUND('Vendas de Veículos'!BV9*(1-'Frota Nacional 2032'!BV$5),0)</f>
        <v>286539</v>
      </c>
      <c r="BW9" s="6">
        <f>ROUND('Vendas de Veículos'!BW9*(1-'Frota Nacional 2032'!BW$5),0)</f>
        <v>374185</v>
      </c>
      <c r="BX9" s="6">
        <f>ROUND('Vendas de Veículos'!BX9*(1-'Frota Nacional 2032'!BX$5),0)</f>
        <v>471853</v>
      </c>
      <c r="BY9" s="6">
        <f>ROUND('Vendas de Veículos'!BY9*(1-'Frota Nacional 2032'!BY$5),0)</f>
        <v>605415</v>
      </c>
      <c r="BZ9" s="6">
        <f>ROUND('Vendas de Veículos'!BZ9*(1-'Frota Nacional 2032'!BZ$5),0)</f>
        <v>753920</v>
      </c>
      <c r="CA9" s="6">
        <f>ROUND('Vendas de Veículos'!CA9*(1-'Frota Nacional 2032'!CA$5),0)</f>
        <v>947407</v>
      </c>
    </row>
    <row r="10" spans="2:79" x14ac:dyDescent="0.35">
      <c r="B10" s="12" t="s">
        <v>11</v>
      </c>
      <c r="C10" s="12" t="s">
        <v>15</v>
      </c>
      <c r="D10" s="6">
        <f>ROUND('Vendas de Veículos'!D10*(1-'Frota Nacional 2032'!D$5),0)</f>
        <v>0</v>
      </c>
      <c r="E10" s="6">
        <f>ROUND('Vendas de Veículos'!E10*(1-'Frota Nacional 2032'!E$5),0)</f>
        <v>0</v>
      </c>
      <c r="F10" s="6">
        <f>ROUND('Vendas de Veículos'!F10*(1-'Frota Nacional 2032'!F$5),0)</f>
        <v>0</v>
      </c>
      <c r="G10" s="6">
        <f>ROUND('Vendas de Veículos'!G10*(1-'Frota Nacional 2032'!G$5),0)</f>
        <v>0</v>
      </c>
      <c r="H10" s="6">
        <f>ROUND('Vendas de Veículos'!H10*(1-'Frota Nacional 2032'!H$5),0)</f>
        <v>0</v>
      </c>
      <c r="I10" s="6">
        <f>ROUND('Vendas de Veículos'!I10*(1-'Frota Nacional 2032'!I$5),0)</f>
        <v>0</v>
      </c>
      <c r="J10" s="6">
        <f>ROUND('Vendas de Veículos'!J10*(1-'Frota Nacional 2032'!J$5),0)</f>
        <v>0</v>
      </c>
      <c r="K10" s="6">
        <f>ROUND('Vendas de Veículos'!K10*(1-'Frota Nacional 2032'!K$5),0)</f>
        <v>0</v>
      </c>
      <c r="L10" s="6">
        <f>ROUND('Vendas de Veículos'!L10*(1-'Frota Nacional 2032'!L$5),0)</f>
        <v>0</v>
      </c>
      <c r="M10" s="6">
        <f>ROUND('Vendas de Veículos'!M10*(1-'Frota Nacional 2032'!M$5),0)</f>
        <v>0</v>
      </c>
      <c r="N10" s="6">
        <f>ROUND('Vendas de Veículos'!N10*(1-'Frota Nacional 2032'!N$5),0)</f>
        <v>0</v>
      </c>
      <c r="O10" s="6">
        <f>ROUND('Vendas de Veículos'!O10*(1-'Frota Nacional 2032'!O$5),0)</f>
        <v>0</v>
      </c>
      <c r="P10" s="6">
        <f>ROUND('Vendas de Veículos'!P10*(1-'Frota Nacional 2032'!P$5),0)</f>
        <v>0</v>
      </c>
      <c r="Q10" s="6">
        <f>ROUND('Vendas de Veículos'!Q10*(1-'Frota Nacional 2032'!Q$5),0)</f>
        <v>0</v>
      </c>
      <c r="R10" s="6">
        <f>ROUND('Vendas de Veículos'!R10*(1-'Frota Nacional 2032'!R$5),0)</f>
        <v>0</v>
      </c>
      <c r="S10" s="6">
        <f>ROUND('Vendas de Veículos'!S10*(1-'Frota Nacional 2032'!S$5),0)</f>
        <v>0</v>
      </c>
      <c r="T10" s="6">
        <f>ROUND('Vendas de Veículos'!T10*(1-'Frota Nacional 2032'!T$5),0)</f>
        <v>0</v>
      </c>
      <c r="U10" s="6">
        <f>ROUND('Vendas de Veículos'!U10*(1-'Frota Nacional 2032'!U$5),0)</f>
        <v>0</v>
      </c>
      <c r="V10" s="6">
        <f>ROUND('Vendas de Veículos'!V10*(1-'Frota Nacional 2032'!V$5),0)</f>
        <v>0</v>
      </c>
      <c r="W10" s="6">
        <f>ROUND('Vendas de Veículos'!W10*(1-'Frota Nacional 2032'!W$5),0)</f>
        <v>0</v>
      </c>
      <c r="X10" s="6">
        <f>ROUND('Vendas de Veículos'!X10*(1-'Frota Nacional 2032'!X$5),0)</f>
        <v>0</v>
      </c>
      <c r="Y10" s="6">
        <f>ROUND('Vendas de Veículos'!Y10*(1-'Frota Nacional 2032'!Y$5),0)</f>
        <v>0</v>
      </c>
      <c r="Z10" s="6">
        <f>ROUND('Vendas de Veículos'!Z10*(1-'Frota Nacional 2032'!Z$5),0)</f>
        <v>0</v>
      </c>
      <c r="AA10" s="6">
        <f>ROUND('Vendas de Veículos'!AA10*(1-'Frota Nacional 2032'!AA$5),0)</f>
        <v>0</v>
      </c>
      <c r="AB10" s="6">
        <f>ROUND('Vendas de Veículos'!AB10*(1-'Frota Nacional 2032'!AB$5),0)</f>
        <v>0</v>
      </c>
      <c r="AC10" s="6">
        <f>ROUND('Vendas de Veículos'!AC10*(1-'Frota Nacional 2032'!AC$5),0)</f>
        <v>0</v>
      </c>
      <c r="AD10" s="6">
        <f>ROUND('Vendas de Veículos'!AD10*(1-'Frota Nacional 2032'!AD$5),0)</f>
        <v>0</v>
      </c>
      <c r="AE10" s="6">
        <f>ROUND('Vendas de Veículos'!AE10*(1-'Frota Nacional 2032'!AE$5),0)</f>
        <v>0</v>
      </c>
      <c r="AF10" s="6">
        <f>ROUND('Vendas de Veículos'!AF10*(1-'Frota Nacional 2032'!AF$5),0)</f>
        <v>0</v>
      </c>
      <c r="AG10" s="6">
        <f>ROUND('Vendas de Veículos'!AG10*(1-'Frota Nacional 2032'!AG$5),0)</f>
        <v>0</v>
      </c>
      <c r="AH10" s="6">
        <f>ROUND('Vendas de Veículos'!AH10*(1-'Frota Nacional 2032'!AH$5),0)</f>
        <v>0</v>
      </c>
      <c r="AI10" s="6">
        <f>ROUND('Vendas de Veículos'!AI10*(1-'Frota Nacional 2032'!AI$5),0)</f>
        <v>0</v>
      </c>
      <c r="AJ10" s="6">
        <f>ROUND('Vendas de Veículos'!AJ10*(1-'Frota Nacional 2032'!AJ$5),0)</f>
        <v>0</v>
      </c>
      <c r="AK10" s="6">
        <f>ROUND('Vendas de Veículos'!AK10*(1-'Frota Nacional 2032'!AK$5),0)</f>
        <v>0</v>
      </c>
      <c r="AL10" s="6">
        <f>ROUND('Vendas de Veículos'!AL10*(1-'Frota Nacional 2032'!AL$5),0)</f>
        <v>0</v>
      </c>
      <c r="AM10" s="6">
        <f>ROUND('Vendas de Veículos'!AM10*(1-'Frota Nacional 2032'!AM$5),0)</f>
        <v>0</v>
      </c>
      <c r="AN10" s="6">
        <f>ROUND('Vendas de Veículos'!AN10*(1-'Frota Nacional 2032'!AN$5),0)</f>
        <v>0</v>
      </c>
      <c r="AO10" s="6">
        <f>ROUND('Vendas de Veículos'!AO10*(1-'Frota Nacional 2032'!AO$5),0)</f>
        <v>0</v>
      </c>
      <c r="AP10" s="6">
        <f>ROUND('Vendas de Veículos'!AP10*(1-'Frota Nacional 2032'!AP$5),0)</f>
        <v>0</v>
      </c>
      <c r="AQ10" s="6">
        <f>ROUND('Vendas de Veículos'!AQ10*(1-'Frota Nacional 2032'!AQ$5),0)</f>
        <v>0</v>
      </c>
      <c r="AR10" s="6">
        <f>ROUND('Vendas de Veículos'!AR10*(1-'Frota Nacional 2032'!AR$5),0)</f>
        <v>0</v>
      </c>
      <c r="AS10" s="6">
        <f>ROUND('Vendas de Veículos'!AS10*(1-'Frota Nacional 2032'!AS$5),0)</f>
        <v>0</v>
      </c>
      <c r="AT10" s="6">
        <f>ROUND('Vendas de Veículos'!AT10*(1-'Frota Nacional 2032'!AT$5),0)</f>
        <v>0</v>
      </c>
      <c r="AU10" s="6">
        <f>ROUND('Vendas de Veículos'!AU10*(1-'Frota Nacional 2032'!AU$5),0)</f>
        <v>0</v>
      </c>
      <c r="AV10" s="6">
        <f>ROUND('Vendas de Veículos'!AV10*(1-'Frota Nacional 2032'!AV$5),0)</f>
        <v>0</v>
      </c>
      <c r="AW10" s="6">
        <f>ROUND('Vendas de Veículos'!AW10*(1-'Frota Nacional 2032'!AW$5),0)</f>
        <v>0</v>
      </c>
      <c r="AX10" s="6">
        <f>ROUND('Vendas de Veículos'!AX10*(1-'Frota Nacional 2032'!AX$5),0)</f>
        <v>0</v>
      </c>
      <c r="AY10" s="6">
        <f>ROUND('Vendas de Veículos'!AY10*(1-'Frota Nacional 2032'!AY$5),0)</f>
        <v>0</v>
      </c>
      <c r="AZ10" s="6">
        <f>ROUND('Vendas de Veículos'!AZ10*(1-'Frota Nacional 2032'!AZ$5),0)</f>
        <v>0</v>
      </c>
      <c r="BA10" s="6">
        <f>ROUND('Vendas de Veículos'!BA10*(1-'Frota Nacional 2032'!BA$5),0)</f>
        <v>0</v>
      </c>
      <c r="BB10" s="6">
        <f>ROUND('Vendas de Veículos'!BB10*(1-'Frota Nacional 2032'!BB$5),0)</f>
        <v>0</v>
      </c>
      <c r="BC10" s="6">
        <f>ROUND('Vendas de Veículos'!BC10*(1-'Frota Nacional 2032'!BC$5),0)</f>
        <v>0</v>
      </c>
      <c r="BD10" s="6">
        <f>ROUND('Vendas de Veículos'!BD10*(1-'Frota Nacional 2032'!BD$5),0)</f>
        <v>1</v>
      </c>
      <c r="BE10" s="6">
        <f>ROUND('Vendas de Veículos'!BE10*(1-'Frota Nacional 2032'!BE$5),0)</f>
        <v>1</v>
      </c>
      <c r="BF10" s="6">
        <f>ROUND('Vendas de Veículos'!BF10*(1-'Frota Nacional 2032'!BF$5),0)</f>
        <v>7</v>
      </c>
      <c r="BG10" s="6">
        <f>ROUND('Vendas de Veículos'!BG10*(1-'Frota Nacional 2032'!BG$5),0)</f>
        <v>5</v>
      </c>
      <c r="BH10" s="6">
        <f>ROUND('Vendas de Veículos'!BH10*(1-'Frota Nacional 2032'!BH$5),0)</f>
        <v>21</v>
      </c>
      <c r="BI10" s="6">
        <f>ROUND('Vendas de Veículos'!BI10*(1-'Frota Nacional 2032'!BI$5),0)</f>
        <v>39</v>
      </c>
      <c r="BJ10" s="6">
        <f>ROUND('Vendas de Veículos'!BJ10*(1-'Frota Nacional 2032'!BJ$5),0)</f>
        <v>42</v>
      </c>
      <c r="BK10" s="6">
        <f>ROUND('Vendas de Veículos'!BK10*(1-'Frota Nacional 2032'!BK$5),0)</f>
        <v>59</v>
      </c>
      <c r="BL10" s="6">
        <f>ROUND('Vendas de Veículos'!BL10*(1-'Frota Nacional 2032'!BL$5),0)</f>
        <v>191</v>
      </c>
      <c r="BM10" s="6">
        <f>ROUND('Vendas de Veículos'!BM10*(1-'Frota Nacional 2032'!BM$5),0)</f>
        <v>248</v>
      </c>
      <c r="BN10" s="6">
        <f>ROUND('Vendas de Veículos'!BN10*(1-'Frota Nacional 2032'!BN$5),0)</f>
        <v>789</v>
      </c>
      <c r="BO10" s="6">
        <f>ROUND('Vendas de Veículos'!BO10*(1-'Frota Nacional 2032'!BO$5),0)</f>
        <v>1389</v>
      </c>
      <c r="BP10" s="6">
        <f>ROUND('Vendas de Veículos'!BP10*(1-'Frota Nacional 2032'!BP$5),0)</f>
        <v>2585</v>
      </c>
      <c r="BQ10" s="6">
        <f>ROUND('Vendas de Veículos'!BQ10*(1-'Frota Nacional 2032'!BQ$5),0)</f>
        <v>3778</v>
      </c>
      <c r="BR10" s="6">
        <f>ROUND('Vendas de Veículos'!BR10*(1-'Frota Nacional 2032'!BR$5),0)</f>
        <v>6556</v>
      </c>
      <c r="BS10" s="6">
        <f>ROUND('Vendas de Veículos'!BS10*(1-'Frota Nacional 2032'!BS$5),0)</f>
        <v>10081</v>
      </c>
      <c r="BT10" s="6">
        <f>ROUND('Vendas de Veículos'!BT10*(1-'Frota Nacional 2032'!BT$5),0)</f>
        <v>15716</v>
      </c>
      <c r="BU10" s="6">
        <f>ROUND('Vendas de Veículos'!BU10*(1-'Frota Nacional 2032'!BU$5),0)</f>
        <v>22932</v>
      </c>
      <c r="BV10" s="6">
        <f>ROUND('Vendas de Veículos'!BV10*(1-'Frota Nacional 2032'!BV$5),0)</f>
        <v>34385</v>
      </c>
      <c r="BW10" s="6">
        <f>ROUND('Vendas de Veículos'!BW10*(1-'Frota Nacional 2032'!BW$5),0)</f>
        <v>48644</v>
      </c>
      <c r="BX10" s="6">
        <f>ROUND('Vendas de Veículos'!BX10*(1-'Frota Nacional 2032'!BX$5),0)</f>
        <v>70778</v>
      </c>
      <c r="BY10" s="6">
        <f>ROUND('Vendas de Veículos'!BY10*(1-'Frota Nacional 2032'!BY$5),0)</f>
        <v>102921</v>
      </c>
      <c r="BZ10" s="6">
        <f>ROUND('Vendas de Veículos'!BZ10*(1-'Frota Nacional 2032'!BZ$5),0)</f>
        <v>143245</v>
      </c>
      <c r="CA10" s="6">
        <f>ROUND('Vendas de Veículos'!CA10*(1-'Frota Nacional 2032'!CA$5),0)</f>
        <v>189481</v>
      </c>
    </row>
    <row r="11" spans="2:79" x14ac:dyDescent="0.35">
      <c r="B11" s="12" t="s">
        <v>11</v>
      </c>
      <c r="C11" s="12" t="s">
        <v>16</v>
      </c>
      <c r="D11" s="6">
        <f>ROUND('Vendas de Veículos'!D11*(1-'Frota Nacional 2032'!D$5),0)</f>
        <v>0</v>
      </c>
      <c r="E11" s="6">
        <f>ROUND('Vendas de Veículos'!E11*(1-'Frota Nacional 2032'!E$5),0)</f>
        <v>0</v>
      </c>
      <c r="F11" s="6">
        <f>ROUND('Vendas de Veículos'!F11*(1-'Frota Nacional 2032'!F$5),0)</f>
        <v>0</v>
      </c>
      <c r="G11" s="6">
        <f>ROUND('Vendas de Veículos'!G11*(1-'Frota Nacional 2032'!G$5),0)</f>
        <v>0</v>
      </c>
      <c r="H11" s="6">
        <f>ROUND('Vendas de Veículos'!H11*(1-'Frota Nacional 2032'!H$5),0)</f>
        <v>0</v>
      </c>
      <c r="I11" s="6">
        <f>ROUND('Vendas de Veículos'!I11*(1-'Frota Nacional 2032'!I$5),0)</f>
        <v>0</v>
      </c>
      <c r="J11" s="6">
        <f>ROUND('Vendas de Veículos'!J11*(1-'Frota Nacional 2032'!J$5),0)</f>
        <v>0</v>
      </c>
      <c r="K11" s="6">
        <f>ROUND('Vendas de Veículos'!K11*(1-'Frota Nacional 2032'!K$5),0)</f>
        <v>0</v>
      </c>
      <c r="L11" s="6">
        <f>ROUND('Vendas de Veículos'!L11*(1-'Frota Nacional 2032'!L$5),0)</f>
        <v>0</v>
      </c>
      <c r="M11" s="6">
        <f>ROUND('Vendas de Veículos'!M11*(1-'Frota Nacional 2032'!M$5),0)</f>
        <v>0</v>
      </c>
      <c r="N11" s="6">
        <f>ROUND('Vendas de Veículos'!N11*(1-'Frota Nacional 2032'!N$5),0)</f>
        <v>0</v>
      </c>
      <c r="O11" s="6">
        <f>ROUND('Vendas de Veículos'!O11*(1-'Frota Nacional 2032'!O$5),0)</f>
        <v>0</v>
      </c>
      <c r="P11" s="6">
        <f>ROUND('Vendas de Veículos'!P11*(1-'Frota Nacional 2032'!P$5),0)</f>
        <v>0</v>
      </c>
      <c r="Q11" s="6">
        <f>ROUND('Vendas de Veículos'!Q11*(1-'Frota Nacional 2032'!Q$5),0)</f>
        <v>0</v>
      </c>
      <c r="R11" s="6">
        <f>ROUND('Vendas de Veículos'!R11*(1-'Frota Nacional 2032'!R$5),0)</f>
        <v>0</v>
      </c>
      <c r="S11" s="6">
        <f>ROUND('Vendas de Veículos'!S11*(1-'Frota Nacional 2032'!S$5),0)</f>
        <v>0</v>
      </c>
      <c r="T11" s="6">
        <f>ROUND('Vendas de Veículos'!T11*(1-'Frota Nacional 2032'!T$5),0)</f>
        <v>0</v>
      </c>
      <c r="U11" s="6">
        <f>ROUND('Vendas de Veículos'!U11*(1-'Frota Nacional 2032'!U$5),0)</f>
        <v>0</v>
      </c>
      <c r="V11" s="6">
        <f>ROUND('Vendas de Veículos'!V11*(1-'Frota Nacional 2032'!V$5),0)</f>
        <v>0</v>
      </c>
      <c r="W11" s="6">
        <f>ROUND('Vendas de Veículos'!W11*(1-'Frota Nacional 2032'!W$5),0)</f>
        <v>0</v>
      </c>
      <c r="X11" s="6">
        <f>ROUND('Vendas de Veículos'!X11*(1-'Frota Nacional 2032'!X$5),0)</f>
        <v>0</v>
      </c>
      <c r="Y11" s="6">
        <f>ROUND('Vendas de Veículos'!Y11*(1-'Frota Nacional 2032'!Y$5),0)</f>
        <v>0</v>
      </c>
      <c r="Z11" s="6">
        <f>ROUND('Vendas de Veículos'!Z11*(1-'Frota Nacional 2032'!Z$5),0)</f>
        <v>0</v>
      </c>
      <c r="AA11" s="6">
        <f>ROUND('Vendas de Veículos'!AA11*(1-'Frota Nacional 2032'!AA$5),0)</f>
        <v>0</v>
      </c>
      <c r="AB11" s="6">
        <f>ROUND('Vendas de Veículos'!AB11*(1-'Frota Nacional 2032'!AB$5),0)</f>
        <v>0</v>
      </c>
      <c r="AC11" s="6">
        <f>ROUND('Vendas de Veículos'!AC11*(1-'Frota Nacional 2032'!AC$5),0)</f>
        <v>0</v>
      </c>
      <c r="AD11" s="6">
        <f>ROUND('Vendas de Veículos'!AD11*(1-'Frota Nacional 2032'!AD$5),0)</f>
        <v>0</v>
      </c>
      <c r="AE11" s="6">
        <f>ROUND('Vendas de Veículos'!AE11*(1-'Frota Nacional 2032'!AE$5),0)</f>
        <v>0</v>
      </c>
      <c r="AF11" s="6">
        <f>ROUND('Vendas de Veículos'!AF11*(1-'Frota Nacional 2032'!AF$5),0)</f>
        <v>0</v>
      </c>
      <c r="AG11" s="6">
        <f>ROUND('Vendas de Veículos'!AG11*(1-'Frota Nacional 2032'!AG$5),0)</f>
        <v>0</v>
      </c>
      <c r="AH11" s="6">
        <f>ROUND('Vendas de Veículos'!AH11*(1-'Frota Nacional 2032'!AH$5),0)</f>
        <v>0</v>
      </c>
      <c r="AI11" s="6">
        <f>ROUND('Vendas de Veículos'!AI11*(1-'Frota Nacional 2032'!AI$5),0)</f>
        <v>0</v>
      </c>
      <c r="AJ11" s="6">
        <f>ROUND('Vendas de Veículos'!AJ11*(1-'Frota Nacional 2032'!AJ$5),0)</f>
        <v>0</v>
      </c>
      <c r="AK11" s="6">
        <f>ROUND('Vendas de Veículos'!AK11*(1-'Frota Nacional 2032'!AK$5),0)</f>
        <v>0</v>
      </c>
      <c r="AL11" s="6">
        <f>ROUND('Vendas de Veículos'!AL11*(1-'Frota Nacional 2032'!AL$5),0)</f>
        <v>0</v>
      </c>
      <c r="AM11" s="6">
        <f>ROUND('Vendas de Veículos'!AM11*(1-'Frota Nacional 2032'!AM$5),0)</f>
        <v>0</v>
      </c>
      <c r="AN11" s="6">
        <f>ROUND('Vendas de Veículos'!AN11*(1-'Frota Nacional 2032'!AN$5),0)</f>
        <v>0</v>
      </c>
      <c r="AO11" s="6">
        <f>ROUND('Vendas de Veículos'!AO11*(1-'Frota Nacional 2032'!AO$5),0)</f>
        <v>0</v>
      </c>
      <c r="AP11" s="6">
        <f>ROUND('Vendas de Veículos'!AP11*(1-'Frota Nacional 2032'!AP$5),0)</f>
        <v>0</v>
      </c>
      <c r="AQ11" s="6">
        <f>ROUND('Vendas de Veículos'!AQ11*(1-'Frota Nacional 2032'!AQ$5),0)</f>
        <v>0</v>
      </c>
      <c r="AR11" s="6">
        <f>ROUND('Vendas de Veículos'!AR11*(1-'Frota Nacional 2032'!AR$5),0)</f>
        <v>0</v>
      </c>
      <c r="AS11" s="6">
        <f>ROUND('Vendas de Veículos'!AS11*(1-'Frota Nacional 2032'!AS$5),0)</f>
        <v>0</v>
      </c>
      <c r="AT11" s="6">
        <f>ROUND('Vendas de Veículos'!AT11*(1-'Frota Nacional 2032'!AT$5),0)</f>
        <v>0</v>
      </c>
      <c r="AU11" s="6">
        <f>ROUND('Vendas de Veículos'!AU11*(1-'Frota Nacional 2032'!AU$5),0)</f>
        <v>0</v>
      </c>
      <c r="AV11" s="6">
        <f>ROUND('Vendas de Veículos'!AV11*(1-'Frota Nacional 2032'!AV$5),0)</f>
        <v>0</v>
      </c>
      <c r="AW11" s="6">
        <f>ROUND('Vendas de Veículos'!AW11*(1-'Frota Nacional 2032'!AW$5),0)</f>
        <v>0</v>
      </c>
      <c r="AX11" s="6">
        <f>ROUND('Vendas de Veículos'!AX11*(1-'Frota Nacional 2032'!AX$5),0)</f>
        <v>0</v>
      </c>
      <c r="AY11" s="6">
        <f>ROUND('Vendas de Veículos'!AY11*(1-'Frota Nacional 2032'!AY$5),0)</f>
        <v>0</v>
      </c>
      <c r="AZ11" s="6">
        <f>ROUND('Vendas de Veículos'!AZ11*(1-'Frota Nacional 2032'!AZ$5),0)</f>
        <v>0</v>
      </c>
      <c r="BA11" s="6">
        <f>ROUND('Vendas de Veículos'!BA11*(1-'Frota Nacional 2032'!BA$5),0)</f>
        <v>0</v>
      </c>
      <c r="BB11" s="6">
        <f>ROUND('Vendas de Veículos'!BB11*(1-'Frota Nacional 2032'!BB$5),0)</f>
        <v>0</v>
      </c>
      <c r="BC11" s="6">
        <f>ROUND('Vendas de Veículos'!BC11*(1-'Frota Nacional 2032'!BC$5),0)</f>
        <v>2</v>
      </c>
      <c r="BD11" s="6">
        <f>ROUND('Vendas de Veículos'!BD11*(1-'Frota Nacional 2032'!BD$5),0)</f>
        <v>4</v>
      </c>
      <c r="BE11" s="6">
        <f>ROUND('Vendas de Veículos'!BE11*(1-'Frota Nacional 2032'!BE$5),0)</f>
        <v>6</v>
      </c>
      <c r="BF11" s="6">
        <f>ROUND('Vendas de Veículos'!BF11*(1-'Frota Nacional 2032'!BF$5),0)</f>
        <v>53</v>
      </c>
      <c r="BG11" s="6">
        <f>ROUND('Vendas de Veículos'!BG11*(1-'Frota Nacional 2032'!BG$5),0)</f>
        <v>34</v>
      </c>
      <c r="BH11" s="6">
        <f>ROUND('Vendas de Veículos'!BH11*(1-'Frota Nacional 2032'!BH$5),0)</f>
        <v>156</v>
      </c>
      <c r="BI11" s="6">
        <f>ROUND('Vendas de Veículos'!BI11*(1-'Frota Nacional 2032'!BI$5),0)</f>
        <v>297</v>
      </c>
      <c r="BJ11" s="6">
        <f>ROUND('Vendas de Veículos'!BJ11*(1-'Frota Nacional 2032'!BJ$5),0)</f>
        <v>323</v>
      </c>
      <c r="BK11" s="6">
        <f>ROUND('Vendas de Veículos'!BK11*(1-'Frota Nacional 2032'!BK$5),0)</f>
        <v>451</v>
      </c>
      <c r="BL11" s="6">
        <f>ROUND('Vendas de Veículos'!BL11*(1-'Frota Nacional 2032'!BL$5),0)</f>
        <v>1467</v>
      </c>
      <c r="BM11" s="6">
        <f>ROUND('Vendas de Veículos'!BM11*(1-'Frota Nacional 2032'!BM$5),0)</f>
        <v>1902</v>
      </c>
      <c r="BN11" s="6">
        <f>ROUND('Vendas de Veículos'!BN11*(1-'Frota Nacional 2032'!BN$5),0)</f>
        <v>6050</v>
      </c>
      <c r="BO11" s="6">
        <f>ROUND('Vendas de Veículos'!BO11*(1-'Frota Nacional 2032'!BO$5),0)</f>
        <v>10646</v>
      </c>
      <c r="BP11" s="6">
        <f>ROUND('Vendas de Veículos'!BP11*(1-'Frota Nacional 2032'!BP$5),0)</f>
        <v>19813</v>
      </c>
      <c r="BQ11" s="6">
        <f>ROUND('Vendas de Veículos'!BQ11*(1-'Frota Nacional 2032'!BQ$5),0)</f>
        <v>28961</v>
      </c>
      <c r="BR11" s="6">
        <f>ROUND('Vendas de Veículos'!BR11*(1-'Frota Nacional 2032'!BR$5),0)</f>
        <v>50263</v>
      </c>
      <c r="BS11" s="6">
        <f>ROUND('Vendas de Veículos'!BS11*(1-'Frota Nacional 2032'!BS$5),0)</f>
        <v>77278</v>
      </c>
      <c r="BT11" s="6">
        <f>ROUND('Vendas de Veículos'!BT11*(1-'Frota Nacional 2032'!BT$5),0)</f>
        <v>110014</v>
      </c>
      <c r="BU11" s="6">
        <f>ROUND('Vendas de Veículos'!BU11*(1-'Frota Nacional 2032'!BU$5),0)</f>
        <v>145933</v>
      </c>
      <c r="BV11" s="6">
        <f>ROUND('Vendas de Veículos'!BV11*(1-'Frota Nacional 2032'!BV$5),0)</f>
        <v>203443</v>
      </c>
      <c r="BW11" s="6">
        <f>ROUND('Vendas de Veículos'!BW11*(1-'Frota Nacional 2032'!BW$5),0)</f>
        <v>265671</v>
      </c>
      <c r="BX11" s="6">
        <f>ROUND('Vendas de Veículos'!BX11*(1-'Frota Nacional 2032'!BX$5),0)</f>
        <v>339734</v>
      </c>
      <c r="BY11" s="6">
        <f>ROUND('Vendas de Veículos'!BY11*(1-'Frota Nacional 2032'!BY$5),0)</f>
        <v>435899</v>
      </c>
      <c r="BZ11" s="6">
        <f>ROUND('Vendas de Veículos'!BZ11*(1-'Frota Nacional 2032'!BZ$5),0)</f>
        <v>542822</v>
      </c>
      <c r="CA11" s="6">
        <f>ROUND('Vendas de Veículos'!CA11*(1-'Frota Nacional 2032'!CA$5),0)</f>
        <v>691607</v>
      </c>
    </row>
    <row r="12" spans="2:79" x14ac:dyDescent="0.35">
      <c r="B12" s="12" t="s">
        <v>11</v>
      </c>
      <c r="C12" s="12" t="s">
        <v>17</v>
      </c>
      <c r="D12" s="6">
        <f>ROUND('Vendas de Veículos'!D12*(1-'Frota Nacional 2032'!D$5),0)</f>
        <v>0</v>
      </c>
      <c r="E12" s="6">
        <f>ROUND('Vendas de Veículos'!E12*(1-'Frota Nacional 2032'!E$5),0)</f>
        <v>0</v>
      </c>
      <c r="F12" s="6">
        <f>ROUND('Vendas de Veículos'!F12*(1-'Frota Nacional 2032'!F$5),0)</f>
        <v>0</v>
      </c>
      <c r="G12" s="6">
        <f>ROUND('Vendas de Veículos'!G12*(1-'Frota Nacional 2032'!G$5),0)</f>
        <v>0</v>
      </c>
      <c r="H12" s="6">
        <f>ROUND('Vendas de Veículos'!H12*(1-'Frota Nacional 2032'!H$5),0)</f>
        <v>0</v>
      </c>
      <c r="I12" s="6">
        <f>ROUND('Vendas de Veículos'!I12*(1-'Frota Nacional 2032'!I$5),0)</f>
        <v>0</v>
      </c>
      <c r="J12" s="6">
        <f>ROUND('Vendas de Veículos'!J12*(1-'Frota Nacional 2032'!J$5),0)</f>
        <v>0</v>
      </c>
      <c r="K12" s="6">
        <f>ROUND('Vendas de Veículos'!K12*(1-'Frota Nacional 2032'!K$5),0)</f>
        <v>0</v>
      </c>
      <c r="L12" s="6">
        <f>ROUND('Vendas de Veículos'!L12*(1-'Frota Nacional 2032'!L$5),0)</f>
        <v>0</v>
      </c>
      <c r="M12" s="6">
        <f>ROUND('Vendas de Veículos'!M12*(1-'Frota Nacional 2032'!M$5),0)</f>
        <v>0</v>
      </c>
      <c r="N12" s="6">
        <f>ROUND('Vendas de Veículos'!N12*(1-'Frota Nacional 2032'!N$5),0)</f>
        <v>0</v>
      </c>
      <c r="O12" s="6">
        <f>ROUND('Vendas de Veículos'!O12*(1-'Frota Nacional 2032'!O$5),0)</f>
        <v>0</v>
      </c>
      <c r="P12" s="6">
        <f>ROUND('Vendas de Veículos'!P12*(1-'Frota Nacional 2032'!P$5),0)</f>
        <v>0</v>
      </c>
      <c r="Q12" s="6">
        <f>ROUND('Vendas de Veículos'!Q12*(1-'Frota Nacional 2032'!Q$5),0)</f>
        <v>0</v>
      </c>
      <c r="R12" s="6">
        <f>ROUND('Vendas de Veículos'!R12*(1-'Frota Nacional 2032'!R$5),0)</f>
        <v>0</v>
      </c>
      <c r="S12" s="6">
        <f>ROUND('Vendas de Veículos'!S12*(1-'Frota Nacional 2032'!S$5),0)</f>
        <v>0</v>
      </c>
      <c r="T12" s="6">
        <f>ROUND('Vendas de Veículos'!T12*(1-'Frota Nacional 2032'!T$5),0)</f>
        <v>0</v>
      </c>
      <c r="U12" s="6">
        <f>ROUND('Vendas de Veículos'!U12*(1-'Frota Nacional 2032'!U$5),0)</f>
        <v>0</v>
      </c>
      <c r="V12" s="6">
        <f>ROUND('Vendas de Veículos'!V12*(1-'Frota Nacional 2032'!V$5),0)</f>
        <v>0</v>
      </c>
      <c r="W12" s="6">
        <f>ROUND('Vendas de Veículos'!W12*(1-'Frota Nacional 2032'!W$5),0)</f>
        <v>0</v>
      </c>
      <c r="X12" s="6">
        <f>ROUND('Vendas de Veículos'!X12*(1-'Frota Nacional 2032'!X$5),0)</f>
        <v>0</v>
      </c>
      <c r="Y12" s="6">
        <f>ROUND('Vendas de Veículos'!Y12*(1-'Frota Nacional 2032'!Y$5),0)</f>
        <v>0</v>
      </c>
      <c r="Z12" s="6">
        <f>ROUND('Vendas de Veículos'!Z12*(1-'Frota Nacional 2032'!Z$5),0)</f>
        <v>0</v>
      </c>
      <c r="AA12" s="6">
        <f>ROUND('Vendas de Veículos'!AA12*(1-'Frota Nacional 2032'!AA$5),0)</f>
        <v>0</v>
      </c>
      <c r="AB12" s="6">
        <f>ROUND('Vendas de Veículos'!AB12*(1-'Frota Nacional 2032'!AB$5),0)</f>
        <v>0</v>
      </c>
      <c r="AC12" s="6">
        <f>ROUND('Vendas de Veículos'!AC12*(1-'Frota Nacional 2032'!AC$5),0)</f>
        <v>0</v>
      </c>
      <c r="AD12" s="6">
        <f>ROUND('Vendas de Veículos'!AD12*(1-'Frota Nacional 2032'!AD$5),0)</f>
        <v>0</v>
      </c>
      <c r="AE12" s="6">
        <f>ROUND('Vendas de Veículos'!AE12*(1-'Frota Nacional 2032'!AE$5),0)</f>
        <v>0</v>
      </c>
      <c r="AF12" s="6">
        <f>ROUND('Vendas de Veículos'!AF12*(1-'Frota Nacional 2032'!AF$5),0)</f>
        <v>0</v>
      </c>
      <c r="AG12" s="6">
        <f>ROUND('Vendas de Veículos'!AG12*(1-'Frota Nacional 2032'!AG$5),0)</f>
        <v>0</v>
      </c>
      <c r="AH12" s="6">
        <f>ROUND('Vendas de Veículos'!AH12*(1-'Frota Nacional 2032'!AH$5),0)</f>
        <v>0</v>
      </c>
      <c r="AI12" s="6">
        <f>ROUND('Vendas de Veículos'!AI12*(1-'Frota Nacional 2032'!AI$5),0)</f>
        <v>0</v>
      </c>
      <c r="AJ12" s="6">
        <f>ROUND('Vendas de Veículos'!AJ12*(1-'Frota Nacional 2032'!AJ$5),0)</f>
        <v>0</v>
      </c>
      <c r="AK12" s="6">
        <f>ROUND('Vendas de Veículos'!AK12*(1-'Frota Nacional 2032'!AK$5),0)</f>
        <v>0</v>
      </c>
      <c r="AL12" s="6">
        <f>ROUND('Vendas de Veículos'!AL12*(1-'Frota Nacional 2032'!AL$5),0)</f>
        <v>0</v>
      </c>
      <c r="AM12" s="6">
        <f>ROUND('Vendas de Veículos'!AM12*(1-'Frota Nacional 2032'!AM$5),0)</f>
        <v>0</v>
      </c>
      <c r="AN12" s="6">
        <f>ROUND('Vendas de Veículos'!AN12*(1-'Frota Nacional 2032'!AN$5),0)</f>
        <v>0</v>
      </c>
      <c r="AO12" s="6">
        <f>ROUND('Vendas de Veículos'!AO12*(1-'Frota Nacional 2032'!AO$5),0)</f>
        <v>0</v>
      </c>
      <c r="AP12" s="6">
        <f>ROUND('Vendas de Veículos'!AP12*(1-'Frota Nacional 2032'!AP$5),0)</f>
        <v>0</v>
      </c>
      <c r="AQ12" s="6">
        <f>ROUND('Vendas de Veículos'!AQ12*(1-'Frota Nacional 2032'!AQ$5),0)</f>
        <v>0</v>
      </c>
      <c r="AR12" s="6">
        <f>ROUND('Vendas de Veículos'!AR12*(1-'Frota Nacional 2032'!AR$5),0)</f>
        <v>0</v>
      </c>
      <c r="AS12" s="6">
        <f>ROUND('Vendas de Veículos'!AS12*(1-'Frota Nacional 2032'!AS$5),0)</f>
        <v>0</v>
      </c>
      <c r="AT12" s="6">
        <f>ROUND('Vendas de Veículos'!AT12*(1-'Frota Nacional 2032'!AT$5),0)</f>
        <v>0</v>
      </c>
      <c r="AU12" s="6">
        <f>ROUND('Vendas de Veículos'!AU12*(1-'Frota Nacional 2032'!AU$5),0)</f>
        <v>0</v>
      </c>
      <c r="AV12" s="6">
        <f>ROUND('Vendas de Veículos'!AV12*(1-'Frota Nacional 2032'!AV$5),0)</f>
        <v>0</v>
      </c>
      <c r="AW12" s="6">
        <f>ROUND('Vendas de Veículos'!AW12*(1-'Frota Nacional 2032'!AW$5),0)</f>
        <v>0</v>
      </c>
      <c r="AX12" s="6">
        <f>ROUND('Vendas de Veículos'!AX12*(1-'Frota Nacional 2032'!AX$5),0)</f>
        <v>0</v>
      </c>
      <c r="AY12" s="6">
        <f>ROUND('Vendas de Veículos'!AY12*(1-'Frota Nacional 2032'!AY$5),0)</f>
        <v>0</v>
      </c>
      <c r="AZ12" s="6">
        <f>ROUND('Vendas de Veículos'!AZ12*(1-'Frota Nacional 2032'!AZ$5),0)</f>
        <v>0</v>
      </c>
      <c r="BA12" s="6">
        <f>ROUND('Vendas de Veículos'!BA12*(1-'Frota Nacional 2032'!BA$5),0)</f>
        <v>0</v>
      </c>
      <c r="BB12" s="6">
        <f>ROUND('Vendas de Veículos'!BB12*(1-'Frota Nacional 2032'!BB$5),0)</f>
        <v>0</v>
      </c>
      <c r="BC12" s="6">
        <f>ROUND('Vendas de Veículos'!BC12*(1-'Frota Nacional 2032'!BC$5),0)</f>
        <v>1</v>
      </c>
      <c r="BD12" s="6">
        <f>ROUND('Vendas de Veículos'!BD12*(1-'Frota Nacional 2032'!BD$5),0)</f>
        <v>2</v>
      </c>
      <c r="BE12" s="6">
        <f>ROUND('Vendas de Veículos'!BE12*(1-'Frota Nacional 2032'!BE$5),0)</f>
        <v>2</v>
      </c>
      <c r="BF12" s="6">
        <f>ROUND('Vendas de Veículos'!BF12*(1-'Frota Nacional 2032'!BF$5),0)</f>
        <v>17</v>
      </c>
      <c r="BG12" s="6">
        <f>ROUND('Vendas de Veículos'!BG12*(1-'Frota Nacional 2032'!BG$5),0)</f>
        <v>11</v>
      </c>
      <c r="BH12" s="6">
        <f>ROUND('Vendas de Veículos'!BH12*(1-'Frota Nacional 2032'!BH$5),0)</f>
        <v>50</v>
      </c>
      <c r="BI12" s="6">
        <f>ROUND('Vendas de Veículos'!BI12*(1-'Frota Nacional 2032'!BI$5),0)</f>
        <v>94</v>
      </c>
      <c r="BJ12" s="6">
        <f>ROUND('Vendas de Veículos'!BJ12*(1-'Frota Nacional 2032'!BJ$5),0)</f>
        <v>103</v>
      </c>
      <c r="BK12" s="6">
        <f>ROUND('Vendas de Veículos'!BK12*(1-'Frota Nacional 2032'!BK$5),0)</f>
        <v>144</v>
      </c>
      <c r="BL12" s="6">
        <f>ROUND('Vendas de Veículos'!BL12*(1-'Frota Nacional 2032'!BL$5),0)</f>
        <v>468</v>
      </c>
      <c r="BM12" s="6">
        <f>ROUND('Vendas de Veículos'!BM12*(1-'Frota Nacional 2032'!BM$5),0)</f>
        <v>606</v>
      </c>
      <c r="BN12" s="6">
        <f>ROUND('Vendas de Veículos'!BN12*(1-'Frota Nacional 2032'!BN$5),0)</f>
        <v>1929</v>
      </c>
      <c r="BO12" s="6">
        <f>ROUND('Vendas de Veículos'!BO12*(1-'Frota Nacional 2032'!BO$5),0)</f>
        <v>3394</v>
      </c>
      <c r="BP12" s="6">
        <f>ROUND('Vendas de Veículos'!BP12*(1-'Frota Nacional 2032'!BP$5),0)</f>
        <v>6318</v>
      </c>
      <c r="BQ12" s="6">
        <f>ROUND('Vendas de Veículos'!BQ12*(1-'Frota Nacional 2032'!BQ$5),0)</f>
        <v>9234</v>
      </c>
      <c r="BR12" s="6">
        <f>ROUND('Vendas de Veículos'!BR12*(1-'Frota Nacional 2032'!BR$5),0)</f>
        <v>16026</v>
      </c>
      <c r="BS12" s="6">
        <f>ROUND('Vendas de Veículos'!BS12*(1-'Frota Nacional 2032'!BS$5),0)</f>
        <v>24638</v>
      </c>
      <c r="BT12" s="6">
        <f>ROUND('Vendas de Veículos'!BT12*(1-'Frota Nacional 2032'!BT$5),0)</f>
        <v>31433</v>
      </c>
      <c r="BU12" s="6">
        <f>ROUND('Vendas de Veículos'!BU12*(1-'Frota Nacional 2032'!BU$5),0)</f>
        <v>39610</v>
      </c>
      <c r="BV12" s="6">
        <f>ROUND('Vendas de Veículos'!BV12*(1-'Frota Nacional 2032'!BV$5),0)</f>
        <v>48712</v>
      </c>
      <c r="BW12" s="6">
        <f>ROUND('Vendas de Veículos'!BW12*(1-'Frota Nacional 2032'!BW$5),0)</f>
        <v>59869</v>
      </c>
      <c r="BX12" s="6">
        <f>ROUND('Vendas de Veículos'!BX12*(1-'Frota Nacional 2032'!BX$5),0)</f>
        <v>61341</v>
      </c>
      <c r="BY12" s="6">
        <f>ROUND('Vendas de Veículos'!BY12*(1-'Frota Nacional 2032'!BY$5),0)</f>
        <v>66595</v>
      </c>
      <c r="BZ12" s="6">
        <f>ROUND('Vendas de Veículos'!BZ12*(1-'Frota Nacional 2032'!BZ$5),0)</f>
        <v>67853</v>
      </c>
      <c r="CA12" s="6">
        <f>ROUND('Vendas de Veículos'!CA12*(1-'Frota Nacional 2032'!CA$5),0)</f>
        <v>66318</v>
      </c>
    </row>
    <row r="13" spans="2:79" x14ac:dyDescent="0.35">
      <c r="B13" s="13" t="s">
        <v>18</v>
      </c>
      <c r="C13" s="13" t="s">
        <v>10</v>
      </c>
      <c r="D13" s="4">
        <f>ROUND('Vendas de Veículos'!D14*(1-'Frota Nacional 2032'!D$5),0)</f>
        <v>1</v>
      </c>
      <c r="E13" s="4">
        <f>ROUND('Vendas de Veículos'!E14*(1-'Frota Nacional 2032'!E$5),0)</f>
        <v>6</v>
      </c>
      <c r="F13" s="4">
        <f>ROUND('Vendas de Veículos'!F14*(1-'Frota Nacional 2032'!F$5),0)</f>
        <v>11</v>
      </c>
      <c r="G13" s="4">
        <f>ROUND('Vendas de Veículos'!G14*(1-'Frota Nacional 2032'!G$5),0)</f>
        <v>16</v>
      </c>
      <c r="H13" s="4">
        <f>ROUND('Vendas de Veículos'!H14*(1-'Frota Nacional 2032'!H$5),0)</f>
        <v>24</v>
      </c>
      <c r="I13" s="4">
        <f>ROUND('Vendas de Veículos'!I14*(1-'Frota Nacional 2032'!I$5),0)</f>
        <v>32</v>
      </c>
      <c r="J13" s="4">
        <f>ROUND('Vendas de Veículos'!J14*(1-'Frota Nacional 2032'!J$5),0)</f>
        <v>31</v>
      </c>
      <c r="K13" s="4">
        <f>ROUND('Vendas de Veículos'!K14*(1-'Frota Nacional 2032'!K$5),0)</f>
        <v>32</v>
      </c>
      <c r="L13" s="4">
        <f>ROUND('Vendas de Veículos'!L14*(1-'Frota Nacional 2032'!L$5),0)</f>
        <v>36</v>
      </c>
      <c r="M13" s="4">
        <f>ROUND('Vendas de Veículos'!M14*(1-'Frota Nacional 2032'!M$5),0)</f>
        <v>51</v>
      </c>
      <c r="N13" s="4">
        <f>ROUND('Vendas de Veículos'!N14*(1-'Frota Nacional 2032'!N$5),0)</f>
        <v>64</v>
      </c>
      <c r="O13" s="4">
        <f>ROUND('Vendas de Veículos'!O14*(1-'Frota Nacional 2032'!O$5),0)</f>
        <v>94</v>
      </c>
      <c r="P13" s="4">
        <f>ROUND('Vendas de Veículos'!P14*(1-'Frota Nacional 2032'!P$5),0)</f>
        <v>11</v>
      </c>
      <c r="Q13" s="4">
        <f>ROUND('Vendas de Veículos'!Q14*(1-'Frota Nacional 2032'!Q$5),0)</f>
        <v>142</v>
      </c>
      <c r="R13" s="4">
        <f>ROUND('Vendas de Veículos'!R14*(1-'Frota Nacional 2032'!R$5),0)</f>
        <v>167</v>
      </c>
      <c r="S13" s="4">
        <f>ROUND('Vendas de Veículos'!S14*(1-'Frota Nacional 2032'!S$5),0)</f>
        <v>248</v>
      </c>
      <c r="T13" s="4">
        <f>ROUND('Vendas de Veículos'!T14*(1-'Frota Nacional 2032'!T$5),0)</f>
        <v>361</v>
      </c>
      <c r="U13" s="4">
        <f>ROUND('Vendas de Veículos'!U14*(1-'Frota Nacional 2032'!U$5),0)</f>
        <v>447</v>
      </c>
      <c r="V13" s="4">
        <f>ROUND('Vendas de Veículos'!V14*(1-'Frota Nacional 2032'!V$5),0)</f>
        <v>526</v>
      </c>
      <c r="W13" s="4">
        <f>ROUND('Vendas de Veículos'!W14*(1-'Frota Nacional 2032'!W$5),0)</f>
        <v>593</v>
      </c>
      <c r="X13" s="4">
        <f>ROUND('Vendas de Veículos'!X14*(1-'Frota Nacional 2032'!X$5),0)</f>
        <v>429</v>
      </c>
      <c r="Y13" s="4">
        <f>ROUND('Vendas de Veículos'!Y14*(1-'Frota Nacional 2032'!Y$5),0)</f>
        <v>56</v>
      </c>
      <c r="Z13" s="4">
        <f>ROUND('Vendas de Veículos'!Z14*(1-'Frota Nacional 2032'!Z$5),0)</f>
        <v>633</v>
      </c>
      <c r="AA13" s="4">
        <f>ROUND('Vendas de Veículos'!AA14*(1-'Frota Nacional 2032'!AA$5),0)</f>
        <v>533</v>
      </c>
      <c r="AB13" s="4">
        <f>ROUND('Vendas de Veículos'!AB14*(1-'Frota Nacional 2032'!AB$5),0)</f>
        <v>259</v>
      </c>
      <c r="AC13" s="4">
        <f>ROUND('Vendas de Veículos'!AC14*(1-'Frota Nacional 2032'!AC$5),0)</f>
        <v>231</v>
      </c>
      <c r="AD13" s="4">
        <f>ROUND('Vendas de Veículos'!AD14*(1-'Frota Nacional 2032'!AD$5),0)</f>
        <v>108</v>
      </c>
      <c r="AE13" s="4">
        <f>ROUND('Vendas de Veículos'!AE14*(1-'Frota Nacional 2032'!AE$5),0)</f>
        <v>7</v>
      </c>
      <c r="AF13" s="4">
        <f>ROUND('Vendas de Veículos'!AF14*(1-'Frota Nacional 2032'!AF$5),0)</f>
        <v>77</v>
      </c>
      <c r="AG13" s="4">
        <f>ROUND('Vendas de Veículos'!AG14*(1-'Frota Nacional 2032'!AG$5),0)</f>
        <v>152</v>
      </c>
      <c r="AH13" s="4">
        <f>ROUND('Vendas de Veículos'!AH14*(1-'Frota Nacional 2032'!AH$5),0)</f>
        <v>147</v>
      </c>
      <c r="AI13" s="4">
        <f>ROUND('Vendas de Veículos'!AI14*(1-'Frota Nacional 2032'!AI$5),0)</f>
        <v>302</v>
      </c>
      <c r="AJ13" s="4">
        <f>ROUND('Vendas de Veículos'!AJ14*(1-'Frota Nacional 2032'!AJ$5),0)</f>
        <v>113</v>
      </c>
      <c r="AK13" s="4">
        <f>ROUND('Vendas de Veículos'!AK14*(1-'Frota Nacional 2032'!AK$5),0)</f>
        <v>2647</v>
      </c>
      <c r="AL13" s="4">
        <f>ROUND('Vendas de Veículos'!AL14*(1-'Frota Nacional 2032'!AL$5),0)</f>
        <v>2727</v>
      </c>
      <c r="AM13" s="4">
        <f>ROUND('Vendas de Veículos'!AM14*(1-'Frota Nacional 2032'!AM$5),0)</f>
        <v>2770</v>
      </c>
      <c r="AN13" s="4">
        <f>ROUND('Vendas de Veículos'!AN14*(1-'Frota Nacional 2032'!AN$5),0)</f>
        <v>4112</v>
      </c>
      <c r="AO13" s="4">
        <f>ROUND('Vendas de Veículos'!AO14*(1-'Frota Nacional 2032'!AO$5),0)</f>
        <v>6251</v>
      </c>
      <c r="AP13" s="4">
        <f>ROUND('Vendas de Veículos'!AP14*(1-'Frota Nacional 2032'!AP$5),0)</f>
        <v>10940</v>
      </c>
      <c r="AQ13" s="4">
        <f>ROUND('Vendas de Veículos'!AQ14*(1-'Frota Nacional 2032'!AQ$5),0)</f>
        <v>14060</v>
      </c>
      <c r="AR13" s="4">
        <f>ROUND('Vendas de Veículos'!AR14*(1-'Frota Nacional 2032'!AR$5),0)</f>
        <v>16009</v>
      </c>
      <c r="AS13" s="4">
        <f>ROUND('Vendas de Veículos'!AS14*(1-'Frota Nacional 2032'!AS$5),0)</f>
        <v>1330</v>
      </c>
      <c r="AT13" s="4">
        <f>ROUND('Vendas de Veículos'!AT14*(1-'Frota Nacional 2032'!AT$5),0)</f>
        <v>9987</v>
      </c>
      <c r="AU13" s="4">
        <f>ROUND('Vendas de Veículos'!AU14*(1-'Frota Nacional 2032'!AU$5),0)</f>
        <v>13513</v>
      </c>
      <c r="AV13" s="4">
        <f>ROUND('Vendas de Veículos'!AV14*(1-'Frota Nacional 2032'!AV$5),0)</f>
        <v>14430</v>
      </c>
      <c r="AW13" s="4">
        <f>ROUND('Vendas de Veículos'!AW14*(1-'Frota Nacional 2032'!AW$5),0)</f>
        <v>14731</v>
      </c>
      <c r="AX13" s="4">
        <f>ROUND('Vendas de Veículos'!AX14*(1-'Frota Nacional 2032'!AX$5),0)</f>
        <v>17172</v>
      </c>
      <c r="AY13" s="4">
        <f>ROUND('Vendas de Veículos'!AY14*(1-'Frota Nacional 2032'!AY$5),0)</f>
        <v>2013</v>
      </c>
      <c r="AZ13" s="4">
        <f>ROUND('Vendas de Veículos'!AZ14*(1-'Frota Nacional 2032'!AZ$5),0)</f>
        <v>10259</v>
      </c>
      <c r="BA13" s="4">
        <f>ROUND('Vendas de Veículos'!BA14*(1-'Frota Nacional 2032'!BA$5),0)</f>
        <v>7595</v>
      </c>
      <c r="BB13" s="4">
        <f>ROUND('Vendas de Veículos'!BB14*(1-'Frota Nacional 2032'!BB$5),0)</f>
        <v>3108</v>
      </c>
      <c r="BC13" s="4">
        <f>ROUND('Vendas de Veículos'!BC14*(1-'Frota Nacional 2032'!BC$5),0)</f>
        <v>2893</v>
      </c>
      <c r="BD13" s="4">
        <f>ROUND('Vendas de Veículos'!BD14*(1-'Frota Nacional 2032'!BD$5),0)</f>
        <v>3596</v>
      </c>
      <c r="BE13" s="4">
        <f>ROUND('Vendas de Veículos'!BE14*(1-'Frota Nacional 2032'!BE$5),0)</f>
        <v>5713</v>
      </c>
      <c r="BF13" s="4">
        <f>ROUND('Vendas de Veículos'!BF14*(1-'Frota Nacional 2032'!BF$5),0)</f>
        <v>10026</v>
      </c>
      <c r="BG13" s="4">
        <f>ROUND('Vendas de Veículos'!BG14*(1-'Frota Nacional 2032'!BG$5),0)</f>
        <v>6368</v>
      </c>
      <c r="BH13" s="4">
        <f>ROUND('Vendas de Veículos'!BH14*(1-'Frota Nacional 2032'!BH$5),0)</f>
        <v>3299</v>
      </c>
      <c r="BI13" s="4">
        <f>ROUND('Vendas de Veículos'!BI14*(1-'Frota Nacional 2032'!BI$5),0)</f>
        <v>219</v>
      </c>
      <c r="BJ13" s="4">
        <f>ROUND('Vendas de Veículos'!BJ14*(1-'Frota Nacional 2032'!BJ$5),0)</f>
        <v>1238</v>
      </c>
      <c r="BK13" s="4">
        <f>ROUND('Vendas de Veículos'!BK14*(1-'Frota Nacional 2032'!BK$5),0)</f>
        <v>605</v>
      </c>
      <c r="BL13" s="4">
        <f>ROUND('Vendas de Veículos'!BL14*(1-'Frota Nacional 2032'!BL$5),0)</f>
        <v>491</v>
      </c>
      <c r="BM13" s="4">
        <f>ROUND('Vendas de Veículos'!BM14*(1-'Frota Nacional 2032'!BM$5),0)</f>
        <v>307</v>
      </c>
      <c r="BN13" s="4">
        <f>ROUND('Vendas de Veículos'!BN14*(1-'Frota Nacional 2032'!BN$5),0)</f>
        <v>315</v>
      </c>
      <c r="BO13" s="4">
        <f>ROUND('Vendas de Veículos'!BO14*(1-'Frota Nacional 2032'!BO$5),0)</f>
        <v>470</v>
      </c>
      <c r="BP13" s="4">
        <f>ROUND('Vendas de Veículos'!BP14*(1-'Frota Nacional 2032'!BP$5),0)</f>
        <v>1235</v>
      </c>
      <c r="BQ13" s="4">
        <f>ROUND('Vendas de Veículos'!BQ14*(1-'Frota Nacional 2032'!BQ$5),0)</f>
        <v>389</v>
      </c>
      <c r="BR13" s="4">
        <f>ROUND('Vendas de Veículos'!BR14*(1-'Frota Nacional 2032'!BR$5),0)</f>
        <v>1425</v>
      </c>
      <c r="BS13" s="4">
        <f>ROUND('Vendas de Veículos'!BS14*(1-'Frota Nacional 2032'!BS$5),0)</f>
        <v>1198</v>
      </c>
      <c r="BT13" s="4">
        <f>ROUND('Vendas de Veículos'!BT14*(1-'Frota Nacional 2032'!BT$5),0)</f>
        <v>1398</v>
      </c>
      <c r="BU13" s="4">
        <f>ROUND('Vendas de Veículos'!BU14*(1-'Frota Nacional 2032'!BU$5),0)</f>
        <v>1373</v>
      </c>
      <c r="BV13" s="4">
        <f>ROUND('Vendas de Veículos'!BV14*(1-'Frota Nacional 2032'!BV$5),0)</f>
        <v>1458</v>
      </c>
      <c r="BW13" s="4">
        <f>ROUND('Vendas de Veículos'!BW14*(1-'Frota Nacional 2032'!BW$5),0)</f>
        <v>1590</v>
      </c>
      <c r="BX13" s="4">
        <f>ROUND('Vendas de Veículos'!BX14*(1-'Frota Nacional 2032'!BX$5),0)</f>
        <v>1738</v>
      </c>
      <c r="BY13" s="4">
        <f>ROUND('Vendas de Veículos'!BY14*(1-'Frota Nacional 2032'!BY$5),0)</f>
        <v>1918</v>
      </c>
      <c r="BZ13" s="4">
        <f>ROUND('Vendas de Veículos'!BZ14*(1-'Frota Nacional 2032'!BZ$5),0)</f>
        <v>2128</v>
      </c>
      <c r="CA13" s="4">
        <f>ROUND('Vendas de Veículos'!CA14*(1-'Frota Nacional 2032'!CA$5),0)</f>
        <v>2035</v>
      </c>
    </row>
    <row r="14" spans="2:79" x14ac:dyDescent="0.35">
      <c r="B14" s="13" t="s">
        <v>18</v>
      </c>
      <c r="C14" s="13" t="s">
        <v>12</v>
      </c>
      <c r="D14" s="4">
        <f>ROUND('Vendas de Veículos'!D15*(1-'Frota Nacional 2032'!D$5),0)</f>
        <v>0</v>
      </c>
      <c r="E14" s="4">
        <f>ROUND('Vendas de Veículos'!E15*(1-'Frota Nacional 2032'!E$5),0)</f>
        <v>0</v>
      </c>
      <c r="F14" s="4">
        <f>ROUND('Vendas de Veículos'!F15*(1-'Frota Nacional 2032'!F$5),0)</f>
        <v>0</v>
      </c>
      <c r="G14" s="4">
        <f>ROUND('Vendas de Veículos'!G15*(1-'Frota Nacional 2032'!G$5),0)</f>
        <v>0</v>
      </c>
      <c r="H14" s="4">
        <f>ROUND('Vendas de Veículos'!H15*(1-'Frota Nacional 2032'!H$5),0)</f>
        <v>0</v>
      </c>
      <c r="I14" s="4">
        <f>ROUND('Vendas de Veículos'!I15*(1-'Frota Nacional 2032'!I$5),0)</f>
        <v>0</v>
      </c>
      <c r="J14" s="4">
        <f>ROUND('Vendas de Veículos'!J15*(1-'Frota Nacional 2032'!J$5),0)</f>
        <v>0</v>
      </c>
      <c r="K14" s="4">
        <f>ROUND('Vendas de Veículos'!K15*(1-'Frota Nacional 2032'!K$5),0)</f>
        <v>0</v>
      </c>
      <c r="L14" s="4">
        <f>ROUND('Vendas de Veículos'!L15*(1-'Frota Nacional 2032'!L$5),0)</f>
        <v>0</v>
      </c>
      <c r="M14" s="4">
        <f>ROUND('Vendas de Veículos'!M15*(1-'Frota Nacional 2032'!M$5),0)</f>
        <v>0</v>
      </c>
      <c r="N14" s="4">
        <f>ROUND('Vendas de Veículos'!N15*(1-'Frota Nacional 2032'!N$5),0)</f>
        <v>0</v>
      </c>
      <c r="O14" s="4">
        <f>ROUND('Vendas de Veículos'!O15*(1-'Frota Nacional 2032'!O$5),0)</f>
        <v>0</v>
      </c>
      <c r="P14" s="4">
        <f>ROUND('Vendas de Veículos'!P15*(1-'Frota Nacional 2032'!P$5),0)</f>
        <v>0</v>
      </c>
      <c r="Q14" s="4">
        <f>ROUND('Vendas de Veículos'!Q15*(1-'Frota Nacional 2032'!Q$5),0)</f>
        <v>0</v>
      </c>
      <c r="R14" s="4">
        <f>ROUND('Vendas de Veículos'!R15*(1-'Frota Nacional 2032'!R$5),0)</f>
        <v>0</v>
      </c>
      <c r="S14" s="4">
        <f>ROUND('Vendas de Veículos'!S15*(1-'Frota Nacional 2032'!S$5),0)</f>
        <v>0</v>
      </c>
      <c r="T14" s="4">
        <f>ROUND('Vendas de Veículos'!T15*(1-'Frota Nacional 2032'!T$5),0)</f>
        <v>0</v>
      </c>
      <c r="U14" s="4">
        <f>ROUND('Vendas de Veículos'!U15*(1-'Frota Nacional 2032'!U$5),0)</f>
        <v>0</v>
      </c>
      <c r="V14" s="4">
        <f>ROUND('Vendas de Veículos'!V15*(1-'Frota Nacional 2032'!V$5),0)</f>
        <v>0</v>
      </c>
      <c r="W14" s="4">
        <f>ROUND('Vendas de Veículos'!W15*(1-'Frota Nacional 2032'!W$5),0)</f>
        <v>0</v>
      </c>
      <c r="X14" s="4">
        <f>ROUND('Vendas de Veículos'!X15*(1-'Frota Nacional 2032'!X$5),0)</f>
        <v>0</v>
      </c>
      <c r="Y14" s="4">
        <f>ROUND('Vendas de Veículos'!Y15*(1-'Frota Nacional 2032'!Y$5),0)</f>
        <v>0</v>
      </c>
      <c r="Z14" s="4">
        <f>ROUND('Vendas de Veículos'!Z15*(1-'Frota Nacional 2032'!Z$5),0)</f>
        <v>7</v>
      </c>
      <c r="AA14" s="4">
        <f>ROUND('Vendas de Veículos'!AA15*(1-'Frota Nacional 2032'!AA$5),0)</f>
        <v>134</v>
      </c>
      <c r="AB14" s="4">
        <f>ROUND('Vendas de Veículos'!AB15*(1-'Frota Nacional 2032'!AB$5),0)</f>
        <v>80</v>
      </c>
      <c r="AC14" s="4">
        <f>ROUND('Vendas de Veículos'!AC15*(1-'Frota Nacional 2032'!AC$5),0)</f>
        <v>250</v>
      </c>
      <c r="AD14" s="4">
        <f>ROUND('Vendas de Veículos'!AD15*(1-'Frota Nacional 2032'!AD$5),0)</f>
        <v>561</v>
      </c>
      <c r="AE14" s="4">
        <f>ROUND('Vendas de Veículos'!AE15*(1-'Frota Nacional 2032'!AE$5),0)</f>
        <v>968</v>
      </c>
      <c r="AF14" s="4">
        <f>ROUND('Vendas de Veículos'!AF15*(1-'Frota Nacional 2032'!AF$5),0)</f>
        <v>1190</v>
      </c>
      <c r="AG14" s="4">
        <f>ROUND('Vendas de Veículos'!AG15*(1-'Frota Nacional 2032'!AG$5),0)</f>
        <v>1552</v>
      </c>
      <c r="AH14" s="4">
        <f>ROUND('Vendas de Veículos'!AH15*(1-'Frota Nacional 2032'!AH$5),0)</f>
        <v>1624</v>
      </c>
      <c r="AI14" s="4">
        <f>ROUND('Vendas de Veículos'!AI15*(1-'Frota Nacional 2032'!AI$5),0)</f>
        <v>192</v>
      </c>
      <c r="AJ14" s="4">
        <f>ROUND('Vendas de Veículos'!AJ15*(1-'Frota Nacional 2032'!AJ$5),0)</f>
        <v>1585</v>
      </c>
      <c r="AK14" s="4">
        <f>ROUND('Vendas de Veículos'!AK15*(1-'Frota Nacional 2032'!AK$5),0)</f>
        <v>392</v>
      </c>
      <c r="AL14" s="4">
        <f>ROUND('Vendas de Veículos'!AL15*(1-'Frota Nacional 2032'!AL$5),0)</f>
        <v>825</v>
      </c>
      <c r="AM14" s="4">
        <f>ROUND('Vendas de Veículos'!AM15*(1-'Frota Nacional 2032'!AM$5),0)</f>
        <v>1312</v>
      </c>
      <c r="AN14" s="4">
        <f>ROUND('Vendas de Veículos'!AN15*(1-'Frota Nacional 2032'!AN$5),0)</f>
        <v>1789</v>
      </c>
      <c r="AO14" s="4">
        <f>ROUND('Vendas de Veículos'!AO15*(1-'Frota Nacional 2032'!AO$5),0)</f>
        <v>1240</v>
      </c>
      <c r="AP14" s="4">
        <f>ROUND('Vendas de Veículos'!AP15*(1-'Frota Nacional 2032'!AP$5),0)</f>
        <v>490</v>
      </c>
      <c r="AQ14" s="4">
        <f>ROUND('Vendas de Veículos'!AQ15*(1-'Frota Nacional 2032'!AQ$5),0)</f>
        <v>92</v>
      </c>
      <c r="AR14" s="4">
        <f>ROUND('Vendas de Veículos'!AR15*(1-'Frota Nacional 2032'!AR$5),0)</f>
        <v>16</v>
      </c>
      <c r="AS14" s="4">
        <f>ROUND('Vendas de Veículos'!AS15*(1-'Frota Nacional 2032'!AS$5),0)</f>
        <v>22</v>
      </c>
      <c r="AT14" s="4">
        <f>ROUND('Vendas de Veículos'!AT15*(1-'Frota Nacional 2032'!AT$5),0)</f>
        <v>111</v>
      </c>
      <c r="AU14" s="4">
        <f>ROUND('Vendas de Veículos'!AU15*(1-'Frota Nacional 2032'!AU$5),0)</f>
        <v>78</v>
      </c>
      <c r="AV14" s="4">
        <f>ROUND('Vendas de Veículos'!AV15*(1-'Frota Nacional 2032'!AV$5),0)</f>
        <v>430</v>
      </c>
      <c r="AW14" s="4">
        <f>ROUND('Vendas de Veículos'!AW15*(1-'Frota Nacional 2032'!AW$5),0)</f>
        <v>1239</v>
      </c>
      <c r="AX14" s="4">
        <f>ROUND('Vendas de Veículos'!AX15*(1-'Frota Nacional 2032'!AX$5),0)</f>
        <v>542</v>
      </c>
      <c r="AY14" s="4">
        <f>ROUND('Vendas de Veículos'!AY15*(1-'Frota Nacional 2032'!AY$5),0)</f>
        <v>209</v>
      </c>
      <c r="AZ14" s="4">
        <f>ROUND('Vendas de Veículos'!AZ15*(1-'Frota Nacional 2032'!AZ$5),0)</f>
        <v>296</v>
      </c>
      <c r="BA14" s="4">
        <f>ROUND('Vendas de Veículos'!BA15*(1-'Frota Nacional 2032'!BA$5),0)</f>
        <v>48</v>
      </c>
      <c r="BB14" s="4">
        <f>ROUND('Vendas de Veículos'!BB15*(1-'Frota Nacional 2032'!BB$5),0)</f>
        <v>4</v>
      </c>
      <c r="BC14" s="4">
        <f>ROUND('Vendas de Veículos'!BC15*(1-'Frota Nacional 2032'!BC$5),0)</f>
        <v>4</v>
      </c>
      <c r="BD14" s="4">
        <f>ROUND('Vendas de Veículos'!BD15*(1-'Frota Nacional 2032'!BD$5),0)</f>
        <v>3</v>
      </c>
      <c r="BE14" s="4">
        <f>ROUND('Vendas de Veículos'!BE15*(1-'Frota Nacional 2032'!BE$5),0)</f>
        <v>2</v>
      </c>
      <c r="BF14" s="4">
        <f>ROUND('Vendas de Veículos'!BF15*(1-'Frota Nacional 2032'!BF$5),0)</f>
        <v>3</v>
      </c>
      <c r="BG14" s="4">
        <f>ROUND('Vendas de Veículos'!BG15*(1-'Frota Nacional 2032'!BG$5),0)</f>
        <v>3</v>
      </c>
      <c r="BH14" s="4">
        <f>ROUND('Vendas de Veículos'!BH15*(1-'Frota Nacional 2032'!BH$5),0)</f>
        <v>2</v>
      </c>
      <c r="BI14" s="4">
        <f>ROUND('Vendas de Veículos'!BI15*(1-'Frota Nacional 2032'!BI$5),0)</f>
        <v>2</v>
      </c>
      <c r="BJ14" s="4">
        <f>ROUND('Vendas de Veículos'!BJ15*(1-'Frota Nacional 2032'!BJ$5),0)</f>
        <v>2</v>
      </c>
      <c r="BK14" s="4">
        <f>ROUND('Vendas de Veículos'!BK15*(1-'Frota Nacional 2032'!BK$5),0)</f>
        <v>2</v>
      </c>
      <c r="BL14" s="4">
        <f>ROUND('Vendas de Veículos'!BL15*(1-'Frota Nacional 2032'!BL$5),0)</f>
        <v>3</v>
      </c>
      <c r="BM14" s="4">
        <f>ROUND('Vendas de Veículos'!BM15*(1-'Frota Nacional 2032'!BM$5),0)</f>
        <v>1</v>
      </c>
      <c r="BN14" s="4">
        <f>ROUND('Vendas de Veículos'!BN15*(1-'Frota Nacional 2032'!BN$5),0)</f>
        <v>1</v>
      </c>
      <c r="BO14" s="4">
        <f>ROUND('Vendas de Veículos'!BO15*(1-'Frota Nacional 2032'!BO$5),0)</f>
        <v>2</v>
      </c>
      <c r="BP14" s="4">
        <f>ROUND('Vendas de Veículos'!BP15*(1-'Frota Nacional 2032'!BP$5),0)</f>
        <v>5</v>
      </c>
      <c r="BQ14" s="4">
        <f>ROUND('Vendas de Veículos'!BQ15*(1-'Frota Nacional 2032'!BQ$5),0)</f>
        <v>3</v>
      </c>
      <c r="BR14" s="4">
        <f>ROUND('Vendas de Veículos'!BR15*(1-'Frota Nacional 2032'!BR$5),0)</f>
        <v>4</v>
      </c>
      <c r="BS14" s="4">
        <f>ROUND('Vendas de Veículos'!BS15*(1-'Frota Nacional 2032'!BS$5),0)</f>
        <v>5</v>
      </c>
      <c r="BT14" s="4">
        <f>ROUND('Vendas de Veículos'!BT15*(1-'Frota Nacional 2032'!BT$5),0)</f>
        <v>5</v>
      </c>
      <c r="BU14" s="4">
        <f>ROUND('Vendas de Veículos'!BU15*(1-'Frota Nacional 2032'!BU$5),0)</f>
        <v>6</v>
      </c>
      <c r="BV14" s="4">
        <f>ROUND('Vendas de Veículos'!BV15*(1-'Frota Nacional 2032'!BV$5),0)</f>
        <v>6</v>
      </c>
      <c r="BW14" s="4">
        <f>ROUND('Vendas de Veículos'!BW15*(1-'Frota Nacional 2032'!BW$5),0)</f>
        <v>6</v>
      </c>
      <c r="BX14" s="4">
        <f>ROUND('Vendas de Veículos'!BX15*(1-'Frota Nacional 2032'!BX$5),0)</f>
        <v>7</v>
      </c>
      <c r="BY14" s="4">
        <f>ROUND('Vendas de Veículos'!BY15*(1-'Frota Nacional 2032'!BY$5),0)</f>
        <v>7</v>
      </c>
      <c r="BZ14" s="4">
        <f>ROUND('Vendas de Veículos'!BZ15*(1-'Frota Nacional 2032'!BZ$5),0)</f>
        <v>8</v>
      </c>
      <c r="CA14" s="4">
        <f>ROUND('Vendas de Veículos'!CA15*(1-'Frota Nacional 2032'!CA$5),0)</f>
        <v>8</v>
      </c>
    </row>
    <row r="15" spans="2:79" x14ac:dyDescent="0.35">
      <c r="B15" s="13" t="s">
        <v>18</v>
      </c>
      <c r="C15" s="13" t="s">
        <v>13</v>
      </c>
      <c r="D15" s="4">
        <f>ROUND('Vendas de Veículos'!D16*(1-'Frota Nacional 2032'!D$5),0)</f>
        <v>0</v>
      </c>
      <c r="E15" s="4">
        <f>ROUND('Vendas de Veículos'!E16*(1-'Frota Nacional 2032'!E$5),0)</f>
        <v>0</v>
      </c>
      <c r="F15" s="4">
        <f>ROUND('Vendas de Veículos'!F16*(1-'Frota Nacional 2032'!F$5),0)</f>
        <v>0</v>
      </c>
      <c r="G15" s="4">
        <f>ROUND('Vendas de Veículos'!G16*(1-'Frota Nacional 2032'!G$5),0)</f>
        <v>0</v>
      </c>
      <c r="H15" s="4">
        <f>ROUND('Vendas de Veículos'!H16*(1-'Frota Nacional 2032'!H$5),0)</f>
        <v>0</v>
      </c>
      <c r="I15" s="4">
        <f>ROUND('Vendas de Veículos'!I16*(1-'Frota Nacional 2032'!I$5),0)</f>
        <v>0</v>
      </c>
      <c r="J15" s="4">
        <f>ROUND('Vendas de Veículos'!J16*(1-'Frota Nacional 2032'!J$5),0)</f>
        <v>0</v>
      </c>
      <c r="K15" s="4">
        <f>ROUND('Vendas de Veículos'!K16*(1-'Frota Nacional 2032'!K$5),0)</f>
        <v>0</v>
      </c>
      <c r="L15" s="4">
        <f>ROUND('Vendas de Veículos'!L16*(1-'Frota Nacional 2032'!L$5),0)</f>
        <v>0</v>
      </c>
      <c r="M15" s="4">
        <f>ROUND('Vendas de Veículos'!M16*(1-'Frota Nacional 2032'!M$5),0)</f>
        <v>0</v>
      </c>
      <c r="N15" s="4">
        <f>ROUND('Vendas de Veículos'!N16*(1-'Frota Nacional 2032'!N$5),0)</f>
        <v>0</v>
      </c>
      <c r="O15" s="4">
        <f>ROUND('Vendas de Veículos'!O16*(1-'Frota Nacional 2032'!O$5),0)</f>
        <v>0</v>
      </c>
      <c r="P15" s="4">
        <f>ROUND('Vendas de Veículos'!P16*(1-'Frota Nacional 2032'!P$5),0)</f>
        <v>0</v>
      </c>
      <c r="Q15" s="4">
        <f>ROUND('Vendas de Veículos'!Q16*(1-'Frota Nacional 2032'!Q$5),0)</f>
        <v>0</v>
      </c>
      <c r="R15" s="4">
        <f>ROUND('Vendas de Veículos'!R16*(1-'Frota Nacional 2032'!R$5),0)</f>
        <v>0</v>
      </c>
      <c r="S15" s="4">
        <f>ROUND('Vendas de Veículos'!S16*(1-'Frota Nacional 2032'!S$5),0)</f>
        <v>0</v>
      </c>
      <c r="T15" s="4">
        <f>ROUND('Vendas de Veículos'!T16*(1-'Frota Nacional 2032'!T$5),0)</f>
        <v>0</v>
      </c>
      <c r="U15" s="4">
        <f>ROUND('Vendas de Veículos'!U16*(1-'Frota Nacional 2032'!U$5),0)</f>
        <v>0</v>
      </c>
      <c r="V15" s="4">
        <f>ROUND('Vendas de Veículos'!V16*(1-'Frota Nacional 2032'!V$5),0)</f>
        <v>0</v>
      </c>
      <c r="W15" s="4">
        <f>ROUND('Vendas de Veículos'!W16*(1-'Frota Nacional 2032'!W$5),0)</f>
        <v>0</v>
      </c>
      <c r="X15" s="4">
        <f>ROUND('Vendas de Veículos'!X16*(1-'Frota Nacional 2032'!X$5),0)</f>
        <v>0</v>
      </c>
      <c r="Y15" s="4">
        <f>ROUND('Vendas de Veículos'!Y16*(1-'Frota Nacional 2032'!Y$5),0)</f>
        <v>0</v>
      </c>
      <c r="Z15" s="4">
        <f>ROUND('Vendas de Veículos'!Z16*(1-'Frota Nacional 2032'!Z$5),0)</f>
        <v>0</v>
      </c>
      <c r="AA15" s="4">
        <f>ROUND('Vendas de Veículos'!AA16*(1-'Frota Nacional 2032'!AA$5),0)</f>
        <v>0</v>
      </c>
      <c r="AB15" s="4">
        <f>ROUND('Vendas de Veículos'!AB16*(1-'Frota Nacional 2032'!AB$5),0)</f>
        <v>0</v>
      </c>
      <c r="AC15" s="4">
        <f>ROUND('Vendas de Veículos'!AC16*(1-'Frota Nacional 2032'!AC$5),0)</f>
        <v>0</v>
      </c>
      <c r="AD15" s="4">
        <f>ROUND('Vendas de Veículos'!AD16*(1-'Frota Nacional 2032'!AD$5),0)</f>
        <v>0</v>
      </c>
      <c r="AE15" s="4">
        <f>ROUND('Vendas de Veículos'!AE16*(1-'Frota Nacional 2032'!AE$5),0)</f>
        <v>0</v>
      </c>
      <c r="AF15" s="4">
        <f>ROUND('Vendas de Veículos'!AF16*(1-'Frota Nacional 2032'!AF$5),0)</f>
        <v>0</v>
      </c>
      <c r="AG15" s="4">
        <f>ROUND('Vendas de Veículos'!AG16*(1-'Frota Nacional 2032'!AG$5),0)</f>
        <v>0</v>
      </c>
      <c r="AH15" s="4">
        <f>ROUND('Vendas de Veículos'!AH16*(1-'Frota Nacional 2032'!AH$5),0)</f>
        <v>0</v>
      </c>
      <c r="AI15" s="4">
        <f>ROUND('Vendas de Veículos'!AI16*(1-'Frota Nacional 2032'!AI$5),0)</f>
        <v>0</v>
      </c>
      <c r="AJ15" s="4">
        <f>ROUND('Vendas de Veículos'!AJ16*(1-'Frota Nacional 2032'!AJ$5),0)</f>
        <v>0</v>
      </c>
      <c r="AK15" s="4">
        <f>ROUND('Vendas de Veículos'!AK16*(1-'Frota Nacional 2032'!AK$5),0)</f>
        <v>0</v>
      </c>
      <c r="AL15" s="4">
        <f>ROUND('Vendas de Veículos'!AL16*(1-'Frota Nacional 2032'!AL$5),0)</f>
        <v>0</v>
      </c>
      <c r="AM15" s="4">
        <f>ROUND('Vendas de Veículos'!AM16*(1-'Frota Nacional 2032'!AM$5),0)</f>
        <v>0</v>
      </c>
      <c r="AN15" s="4">
        <f>ROUND('Vendas de Veículos'!AN16*(1-'Frota Nacional 2032'!AN$5),0)</f>
        <v>0</v>
      </c>
      <c r="AO15" s="4">
        <f>ROUND('Vendas de Veículos'!AO16*(1-'Frota Nacional 2032'!AO$5),0)</f>
        <v>0</v>
      </c>
      <c r="AP15" s="4">
        <f>ROUND('Vendas de Veículos'!AP16*(1-'Frota Nacional 2032'!AP$5),0)</f>
        <v>0</v>
      </c>
      <c r="AQ15" s="4">
        <f>ROUND('Vendas de Veículos'!AQ16*(1-'Frota Nacional 2032'!AQ$5),0)</f>
        <v>0</v>
      </c>
      <c r="AR15" s="4">
        <f>ROUND('Vendas de Veículos'!AR16*(1-'Frota Nacional 2032'!AR$5),0)</f>
        <v>0</v>
      </c>
      <c r="AS15" s="4">
        <f>ROUND('Vendas de Veículos'!AS16*(1-'Frota Nacional 2032'!AS$5),0)</f>
        <v>0</v>
      </c>
      <c r="AT15" s="4">
        <f>ROUND('Vendas de Veículos'!AT16*(1-'Frota Nacional 2032'!AT$5),0)</f>
        <v>0</v>
      </c>
      <c r="AU15" s="4">
        <f>ROUND('Vendas de Veículos'!AU16*(1-'Frota Nacional 2032'!AU$5),0)</f>
        <v>0</v>
      </c>
      <c r="AV15" s="4">
        <f>ROUND('Vendas de Veículos'!AV16*(1-'Frota Nacional 2032'!AV$5),0)</f>
        <v>0</v>
      </c>
      <c r="AW15" s="4">
        <f>ROUND('Vendas de Veículos'!AW16*(1-'Frota Nacional 2032'!AW$5),0)</f>
        <v>0</v>
      </c>
      <c r="AX15" s="4">
        <f>ROUND('Vendas de Veículos'!AX16*(1-'Frota Nacional 2032'!AX$5),0)</f>
        <v>1472</v>
      </c>
      <c r="AY15" s="4">
        <f>ROUND('Vendas de Veículos'!AY16*(1-'Frota Nacional 2032'!AY$5),0)</f>
        <v>9022</v>
      </c>
      <c r="AZ15" s="4">
        <f>ROUND('Vendas de Veículos'!AZ16*(1-'Frota Nacional 2032'!AZ$5),0)</f>
        <v>12126</v>
      </c>
      <c r="BA15" s="4">
        <f>ROUND('Vendas de Veículos'!BA16*(1-'Frota Nacional 2032'!BA$5),0)</f>
        <v>21883</v>
      </c>
      <c r="BB15" s="4">
        <f>ROUND('Vendas de Veículos'!BB16*(1-'Frota Nacional 2032'!BB$5),0)</f>
        <v>42972</v>
      </c>
      <c r="BC15" s="4">
        <f>ROUND('Vendas de Veículos'!BC16*(1-'Frota Nacional 2032'!BC$5),0)</f>
        <v>61250</v>
      </c>
      <c r="BD15" s="4">
        <f>ROUND('Vendas de Veículos'!BD16*(1-'Frota Nacional 2032'!BD$5),0)</f>
        <v>74458</v>
      </c>
      <c r="BE15" s="4">
        <f>ROUND('Vendas de Veículos'!BE16*(1-'Frota Nacional 2032'!BE$5),0)</f>
        <v>106800</v>
      </c>
      <c r="BF15" s="4">
        <f>ROUND('Vendas de Veículos'!BF16*(1-'Frota Nacional 2032'!BF$5),0)</f>
        <v>125027</v>
      </c>
      <c r="BG15" s="4">
        <f>ROUND('Vendas de Veículos'!BG16*(1-'Frota Nacional 2032'!BG$5),0)</f>
        <v>139785</v>
      </c>
      <c r="BH15" s="4">
        <f>ROUND('Vendas de Veículos'!BH16*(1-'Frota Nacional 2032'!BH$5),0)</f>
        <v>156935</v>
      </c>
      <c r="BI15" s="4">
        <f>ROUND('Vendas de Veículos'!BI16*(1-'Frota Nacional 2032'!BI$5),0)</f>
        <v>179804</v>
      </c>
      <c r="BJ15" s="4">
        <f>ROUND('Vendas de Veículos'!BJ16*(1-'Frota Nacional 2032'!BJ$5),0)</f>
        <v>130124</v>
      </c>
      <c r="BK15" s="4">
        <f>ROUND('Vendas de Veículos'!BK16*(1-'Frota Nacional 2032'!BK$5),0)</f>
        <v>107114</v>
      </c>
      <c r="BL15" s="4">
        <f>ROUND('Vendas de Veículos'!BL16*(1-'Frota Nacional 2032'!BL$5),0)</f>
        <v>122065</v>
      </c>
      <c r="BM15" s="4">
        <f>ROUND('Vendas de Veículos'!BM16*(1-'Frota Nacional 2032'!BM$5),0)</f>
        <v>13796</v>
      </c>
      <c r="BN15" s="4">
        <f>ROUND('Vendas de Veículos'!BN16*(1-'Frota Nacional 2032'!BN$5),0)</f>
        <v>15161</v>
      </c>
      <c r="BO15" s="4">
        <f>ROUND('Vendas de Veículos'!BO16*(1-'Frota Nacional 2032'!BO$5),0)</f>
        <v>136755</v>
      </c>
      <c r="BP15" s="4">
        <f>ROUND('Vendas de Veículos'!BP16*(1-'Frota Nacional 2032'!BP$5),0)</f>
        <v>17528</v>
      </c>
      <c r="BQ15" s="4">
        <f>ROUND('Vendas de Veículos'!BQ16*(1-'Frota Nacional 2032'!BQ$5),0)</f>
        <v>168369</v>
      </c>
      <c r="BR15" s="4">
        <f>ROUND('Vendas de Veículos'!BR16*(1-'Frota Nacional 2032'!BR$5),0)</f>
        <v>159135</v>
      </c>
      <c r="BS15" s="4">
        <f>ROUND('Vendas de Veículos'!BS16*(1-'Frota Nacional 2032'!BS$5),0)</f>
        <v>166648</v>
      </c>
      <c r="BT15" s="4">
        <f>ROUND('Vendas de Veículos'!BT16*(1-'Frota Nacional 2032'!BT$5),0)</f>
        <v>170855</v>
      </c>
      <c r="BU15" s="4">
        <f>ROUND('Vendas de Veículos'!BU16*(1-'Frota Nacional 2032'!BU$5),0)</f>
        <v>172645</v>
      </c>
      <c r="BV15" s="4">
        <f>ROUND('Vendas de Veículos'!BV16*(1-'Frota Nacional 2032'!BV$5),0)</f>
        <v>174455</v>
      </c>
      <c r="BW15" s="4">
        <f>ROUND('Vendas de Veículos'!BW16*(1-'Frota Nacional 2032'!BW$5),0)</f>
        <v>173872</v>
      </c>
      <c r="BX15" s="4">
        <f>ROUND('Vendas de Veículos'!BX16*(1-'Frota Nacional 2032'!BX$5),0)</f>
        <v>198034</v>
      </c>
      <c r="BY15" s="4">
        <f>ROUND('Vendas de Veículos'!BY16*(1-'Frota Nacional 2032'!BY$5),0)</f>
        <v>225804</v>
      </c>
      <c r="BZ15" s="4">
        <f>ROUND('Vendas de Veículos'!BZ16*(1-'Frota Nacional 2032'!BZ$5),0)</f>
        <v>230551</v>
      </c>
      <c r="CA15" s="4">
        <f>ROUND('Vendas de Veículos'!CA16*(1-'Frota Nacional 2032'!CA$5),0)</f>
        <v>262262</v>
      </c>
    </row>
    <row r="16" spans="2:79" x14ac:dyDescent="0.35">
      <c r="B16" s="13" t="s">
        <v>18</v>
      </c>
      <c r="C16" s="13" t="s">
        <v>14</v>
      </c>
      <c r="D16" s="4">
        <f>ROUND('Vendas de Veículos'!D17*(1-'Frota Nacional 2032'!D$5),0)</f>
        <v>0</v>
      </c>
      <c r="E16" s="4">
        <f>ROUND('Vendas de Veículos'!E17*(1-'Frota Nacional 2032'!E$5),0)</f>
        <v>0</v>
      </c>
      <c r="F16" s="4">
        <f>ROUND('Vendas de Veículos'!F17*(1-'Frota Nacional 2032'!F$5),0)</f>
        <v>0</v>
      </c>
      <c r="G16" s="4">
        <f>ROUND('Vendas de Veículos'!G17*(1-'Frota Nacional 2032'!G$5),0)</f>
        <v>0</v>
      </c>
      <c r="H16" s="4">
        <f>ROUND('Vendas de Veículos'!H17*(1-'Frota Nacional 2032'!H$5),0)</f>
        <v>0</v>
      </c>
      <c r="I16" s="4">
        <f>ROUND('Vendas de Veículos'!I17*(1-'Frota Nacional 2032'!I$5),0)</f>
        <v>0</v>
      </c>
      <c r="J16" s="4">
        <f>ROUND('Vendas de Veículos'!J17*(1-'Frota Nacional 2032'!J$5),0)</f>
        <v>0</v>
      </c>
      <c r="K16" s="4">
        <f>ROUND('Vendas de Veículos'!K17*(1-'Frota Nacional 2032'!K$5),0)</f>
        <v>0</v>
      </c>
      <c r="L16" s="4">
        <f>ROUND('Vendas de Veículos'!L17*(1-'Frota Nacional 2032'!L$5),0)</f>
        <v>0</v>
      </c>
      <c r="M16" s="4">
        <f>ROUND('Vendas de Veículos'!M17*(1-'Frota Nacional 2032'!M$5),0)</f>
        <v>0</v>
      </c>
      <c r="N16" s="4">
        <f>ROUND('Vendas de Veículos'!N17*(1-'Frota Nacional 2032'!N$5),0)</f>
        <v>0</v>
      </c>
      <c r="O16" s="4">
        <f>ROUND('Vendas de Veículos'!O17*(1-'Frota Nacional 2032'!O$5),0)</f>
        <v>0</v>
      </c>
      <c r="P16" s="4">
        <f>ROUND('Vendas de Veículos'!P17*(1-'Frota Nacional 2032'!P$5),0)</f>
        <v>0</v>
      </c>
      <c r="Q16" s="4">
        <f>ROUND('Vendas de Veículos'!Q17*(1-'Frota Nacional 2032'!Q$5),0)</f>
        <v>0</v>
      </c>
      <c r="R16" s="4">
        <f>ROUND('Vendas de Veículos'!R17*(1-'Frota Nacional 2032'!R$5),0)</f>
        <v>0</v>
      </c>
      <c r="S16" s="4">
        <f>ROUND('Vendas de Veículos'!S17*(1-'Frota Nacional 2032'!S$5),0)</f>
        <v>0</v>
      </c>
      <c r="T16" s="4">
        <f>ROUND('Vendas de Veículos'!T17*(1-'Frota Nacional 2032'!T$5),0)</f>
        <v>0</v>
      </c>
      <c r="U16" s="4">
        <f>ROUND('Vendas de Veículos'!U17*(1-'Frota Nacional 2032'!U$5),0)</f>
        <v>0</v>
      </c>
      <c r="V16" s="4">
        <f>ROUND('Vendas de Veículos'!V17*(1-'Frota Nacional 2032'!V$5),0)</f>
        <v>0</v>
      </c>
      <c r="W16" s="4">
        <f>ROUND('Vendas de Veículos'!W17*(1-'Frota Nacional 2032'!W$5),0)</f>
        <v>0</v>
      </c>
      <c r="X16" s="4">
        <f>ROUND('Vendas de Veículos'!X17*(1-'Frota Nacional 2032'!X$5),0)</f>
        <v>0</v>
      </c>
      <c r="Y16" s="4">
        <f>ROUND('Vendas de Veículos'!Y17*(1-'Frota Nacional 2032'!Y$5),0)</f>
        <v>0</v>
      </c>
      <c r="Z16" s="4">
        <f>ROUND('Vendas de Veículos'!Z17*(1-'Frota Nacional 2032'!Z$5),0)</f>
        <v>0</v>
      </c>
      <c r="AA16" s="4">
        <f>ROUND('Vendas de Veículos'!AA17*(1-'Frota Nacional 2032'!AA$5),0)</f>
        <v>0</v>
      </c>
      <c r="AB16" s="4">
        <f>ROUND('Vendas de Veículos'!AB17*(1-'Frota Nacional 2032'!AB$5),0)</f>
        <v>0</v>
      </c>
      <c r="AC16" s="4">
        <f>ROUND('Vendas de Veículos'!AC17*(1-'Frota Nacional 2032'!AC$5),0)</f>
        <v>0</v>
      </c>
      <c r="AD16" s="4">
        <f>ROUND('Vendas de Veículos'!AD17*(1-'Frota Nacional 2032'!AD$5),0)</f>
        <v>0</v>
      </c>
      <c r="AE16" s="4">
        <f>ROUND('Vendas de Veículos'!AE17*(1-'Frota Nacional 2032'!AE$5),0)</f>
        <v>0</v>
      </c>
      <c r="AF16" s="4">
        <f>ROUND('Vendas de Veículos'!AF17*(1-'Frota Nacional 2032'!AF$5),0)</f>
        <v>0</v>
      </c>
      <c r="AG16" s="4">
        <f>ROUND('Vendas de Veículos'!AG17*(1-'Frota Nacional 2032'!AG$5),0)</f>
        <v>0</v>
      </c>
      <c r="AH16" s="4">
        <f>ROUND('Vendas de Veículos'!AH17*(1-'Frota Nacional 2032'!AH$5),0)</f>
        <v>0</v>
      </c>
      <c r="AI16" s="4">
        <f>ROUND('Vendas de Veículos'!AI17*(1-'Frota Nacional 2032'!AI$5),0)</f>
        <v>0</v>
      </c>
      <c r="AJ16" s="4">
        <f>ROUND('Vendas de Veículos'!AJ17*(1-'Frota Nacional 2032'!AJ$5),0)</f>
        <v>0</v>
      </c>
      <c r="AK16" s="4">
        <f>ROUND('Vendas de Veículos'!AK17*(1-'Frota Nacional 2032'!AK$5),0)</f>
        <v>0</v>
      </c>
      <c r="AL16" s="4">
        <f>ROUND('Vendas de Veículos'!AL17*(1-'Frota Nacional 2032'!AL$5),0)</f>
        <v>0</v>
      </c>
      <c r="AM16" s="4">
        <f>ROUND('Vendas de Veículos'!AM17*(1-'Frota Nacional 2032'!AM$5),0)</f>
        <v>0</v>
      </c>
      <c r="AN16" s="4">
        <f>ROUND('Vendas de Veículos'!AN17*(1-'Frota Nacional 2032'!AN$5),0)</f>
        <v>0</v>
      </c>
      <c r="AO16" s="4">
        <f>ROUND('Vendas de Veículos'!AO17*(1-'Frota Nacional 2032'!AO$5),0)</f>
        <v>0</v>
      </c>
      <c r="AP16" s="4">
        <f>ROUND('Vendas de Veículos'!AP17*(1-'Frota Nacional 2032'!AP$5),0)</f>
        <v>0</v>
      </c>
      <c r="AQ16" s="4">
        <f>ROUND('Vendas de Veículos'!AQ17*(1-'Frota Nacional 2032'!AQ$5),0)</f>
        <v>0</v>
      </c>
      <c r="AR16" s="4">
        <f>ROUND('Vendas de Veículos'!AR17*(1-'Frota Nacional 2032'!AR$5),0)</f>
        <v>0</v>
      </c>
      <c r="AS16" s="4">
        <f>ROUND('Vendas de Veículos'!AS17*(1-'Frota Nacional 2032'!AS$5),0)</f>
        <v>0</v>
      </c>
      <c r="AT16" s="4">
        <f>ROUND('Vendas de Veículos'!AT17*(1-'Frota Nacional 2032'!AT$5),0)</f>
        <v>0</v>
      </c>
      <c r="AU16" s="4">
        <f>ROUND('Vendas de Veículos'!AU17*(1-'Frota Nacional 2032'!AU$5),0)</f>
        <v>0</v>
      </c>
      <c r="AV16" s="4">
        <f>ROUND('Vendas de Veículos'!AV17*(1-'Frota Nacional 2032'!AV$5),0)</f>
        <v>0</v>
      </c>
      <c r="AW16" s="4">
        <f>ROUND('Vendas de Veículos'!AW17*(1-'Frota Nacional 2032'!AW$5),0)</f>
        <v>0</v>
      </c>
      <c r="AX16" s="4">
        <f>ROUND('Vendas de Veículos'!AX17*(1-'Frota Nacional 2032'!AX$5),0)</f>
        <v>0</v>
      </c>
      <c r="AY16" s="4">
        <f>ROUND('Vendas de Veículos'!AY17*(1-'Frota Nacional 2032'!AY$5),0)</f>
        <v>0</v>
      </c>
      <c r="AZ16" s="4">
        <f>ROUND('Vendas de Veículos'!AZ17*(1-'Frota Nacional 2032'!AZ$5),0)</f>
        <v>0</v>
      </c>
      <c r="BA16" s="4">
        <f>ROUND('Vendas de Veículos'!BA17*(1-'Frota Nacional 2032'!BA$5),0)</f>
        <v>0</v>
      </c>
      <c r="BB16" s="4">
        <f>ROUND('Vendas de Veículos'!BB17*(1-'Frota Nacional 2032'!BB$5),0)</f>
        <v>0</v>
      </c>
      <c r="BC16" s="4">
        <f>ROUND('Vendas de Veículos'!BC17*(1-'Frota Nacional 2032'!BC$5),0)</f>
        <v>0</v>
      </c>
      <c r="BD16" s="4">
        <f>ROUND('Vendas de Veículos'!BD17*(1-'Frota Nacional 2032'!BD$5),0)</f>
        <v>0</v>
      </c>
      <c r="BE16" s="4">
        <f>ROUND('Vendas de Veículos'!BE17*(1-'Frota Nacional 2032'!BE$5),0)</f>
        <v>2</v>
      </c>
      <c r="BF16" s="4">
        <f>ROUND('Vendas de Veículos'!BF17*(1-'Frota Nacional 2032'!BF$5),0)</f>
        <v>0</v>
      </c>
      <c r="BG16" s="4">
        <f>ROUND('Vendas de Veículos'!BG17*(1-'Frota Nacional 2032'!BG$5),0)</f>
        <v>0</v>
      </c>
      <c r="BH16" s="4">
        <f>ROUND('Vendas de Veículos'!BH17*(1-'Frota Nacional 2032'!BH$5),0)</f>
        <v>3</v>
      </c>
      <c r="BI16" s="4">
        <f>ROUND('Vendas de Veículos'!BI17*(1-'Frota Nacional 2032'!BI$5),0)</f>
        <v>7</v>
      </c>
      <c r="BJ16" s="4">
        <f>ROUND('Vendas de Veículos'!BJ17*(1-'Frota Nacional 2032'!BJ$5),0)</f>
        <v>2</v>
      </c>
      <c r="BK16" s="4">
        <f>ROUND('Vendas de Veículos'!BK17*(1-'Frota Nacional 2032'!BK$5),0)</f>
        <v>4</v>
      </c>
      <c r="BL16" s="4">
        <f>ROUND('Vendas de Veículos'!BL17*(1-'Frota Nacional 2032'!BL$5),0)</f>
        <v>12</v>
      </c>
      <c r="BM16" s="4">
        <f>ROUND('Vendas de Veículos'!BM17*(1-'Frota Nacional 2032'!BM$5),0)</f>
        <v>3</v>
      </c>
      <c r="BN16" s="4">
        <f>ROUND('Vendas de Veículos'!BN17*(1-'Frota Nacional 2032'!BN$5),0)</f>
        <v>10</v>
      </c>
      <c r="BO16" s="4">
        <f>ROUND('Vendas de Veículos'!BO17*(1-'Frota Nacional 2032'!BO$5),0)</f>
        <v>45</v>
      </c>
      <c r="BP16" s="4">
        <f>ROUND('Vendas de Veículos'!BP17*(1-'Frota Nacional 2032'!BP$5),0)</f>
        <v>124</v>
      </c>
      <c r="BQ16" s="4">
        <f>ROUND('Vendas de Veículos'!BQ17*(1-'Frota Nacional 2032'!BQ$5),0)</f>
        <v>446</v>
      </c>
      <c r="BR16" s="4">
        <f>ROUND('Vendas de Veículos'!BR17*(1-'Frota Nacional 2032'!BR$5),0)</f>
        <v>550</v>
      </c>
      <c r="BS16" s="4">
        <f>ROUND('Vendas de Veículos'!BS17*(1-'Frota Nacional 2032'!BS$5),0)</f>
        <v>841</v>
      </c>
      <c r="BT16" s="4">
        <f>ROUND('Vendas de Veículos'!BT17*(1-'Frota Nacional 2032'!BT$5),0)</f>
        <v>1172</v>
      </c>
      <c r="BU16" s="4">
        <f>ROUND('Vendas de Veículos'!BU17*(1-'Frota Nacional 2032'!BU$5),0)</f>
        <v>1548</v>
      </c>
      <c r="BV16" s="4">
        <f>ROUND('Vendas de Veículos'!BV17*(1-'Frota Nacional 2032'!BV$5),0)</f>
        <v>2118</v>
      </c>
      <c r="BW16" s="4">
        <f>ROUND('Vendas de Veículos'!BW17*(1-'Frota Nacional 2032'!BW$5),0)</f>
        <v>2752</v>
      </c>
      <c r="BX16" s="4">
        <f>ROUND('Vendas de Veículos'!BX17*(1-'Frota Nacional 2032'!BX$5),0)</f>
        <v>3460</v>
      </c>
      <c r="BY16" s="4">
        <f>ROUND('Vendas de Veículos'!BY17*(1-'Frota Nacional 2032'!BY$5),0)</f>
        <v>4435</v>
      </c>
      <c r="BZ16" s="4">
        <f>ROUND('Vendas de Veículos'!BZ17*(1-'Frota Nacional 2032'!BZ$5),0)</f>
        <v>5533</v>
      </c>
      <c r="CA16" s="4">
        <f>ROUND('Vendas de Veículos'!CA17*(1-'Frota Nacional 2032'!CA$5),0)</f>
        <v>6929</v>
      </c>
    </row>
    <row r="17" spans="2:79" x14ac:dyDescent="0.35">
      <c r="B17" s="13" t="s">
        <v>18</v>
      </c>
      <c r="C17" s="13" t="s">
        <v>15</v>
      </c>
      <c r="D17" s="4">
        <f>ROUND('Vendas de Veículos'!D18*(1-'Frota Nacional 2032'!D$5),0)</f>
        <v>0</v>
      </c>
      <c r="E17" s="4">
        <f>ROUND('Vendas de Veículos'!E18*(1-'Frota Nacional 2032'!E$5),0)</f>
        <v>0</v>
      </c>
      <c r="F17" s="4">
        <f>ROUND('Vendas de Veículos'!F18*(1-'Frota Nacional 2032'!F$5),0)</f>
        <v>0</v>
      </c>
      <c r="G17" s="4">
        <f>ROUND('Vendas de Veículos'!G18*(1-'Frota Nacional 2032'!G$5),0)</f>
        <v>0</v>
      </c>
      <c r="H17" s="4">
        <f>ROUND('Vendas de Veículos'!H18*(1-'Frota Nacional 2032'!H$5),0)</f>
        <v>0</v>
      </c>
      <c r="I17" s="4">
        <f>ROUND('Vendas de Veículos'!I18*(1-'Frota Nacional 2032'!I$5),0)</f>
        <v>0</v>
      </c>
      <c r="J17" s="4">
        <f>ROUND('Vendas de Veículos'!J18*(1-'Frota Nacional 2032'!J$5),0)</f>
        <v>0</v>
      </c>
      <c r="K17" s="4">
        <f>ROUND('Vendas de Veículos'!K18*(1-'Frota Nacional 2032'!K$5),0)</f>
        <v>0</v>
      </c>
      <c r="L17" s="4">
        <f>ROUND('Vendas de Veículos'!L18*(1-'Frota Nacional 2032'!L$5),0)</f>
        <v>0</v>
      </c>
      <c r="M17" s="4">
        <f>ROUND('Vendas de Veículos'!M18*(1-'Frota Nacional 2032'!M$5),0)</f>
        <v>0</v>
      </c>
      <c r="N17" s="4">
        <f>ROUND('Vendas de Veículos'!N18*(1-'Frota Nacional 2032'!N$5),0)</f>
        <v>0</v>
      </c>
      <c r="O17" s="4">
        <f>ROUND('Vendas de Veículos'!O18*(1-'Frota Nacional 2032'!O$5),0)</f>
        <v>0</v>
      </c>
      <c r="P17" s="4">
        <f>ROUND('Vendas de Veículos'!P18*(1-'Frota Nacional 2032'!P$5),0)</f>
        <v>0</v>
      </c>
      <c r="Q17" s="4">
        <f>ROUND('Vendas de Veículos'!Q18*(1-'Frota Nacional 2032'!Q$5),0)</f>
        <v>0</v>
      </c>
      <c r="R17" s="4">
        <f>ROUND('Vendas de Veículos'!R18*(1-'Frota Nacional 2032'!R$5),0)</f>
        <v>0</v>
      </c>
      <c r="S17" s="4">
        <f>ROUND('Vendas de Veículos'!S18*(1-'Frota Nacional 2032'!S$5),0)</f>
        <v>0</v>
      </c>
      <c r="T17" s="4">
        <f>ROUND('Vendas de Veículos'!T18*(1-'Frota Nacional 2032'!T$5),0)</f>
        <v>0</v>
      </c>
      <c r="U17" s="4">
        <f>ROUND('Vendas de Veículos'!U18*(1-'Frota Nacional 2032'!U$5),0)</f>
        <v>0</v>
      </c>
      <c r="V17" s="4">
        <f>ROUND('Vendas de Veículos'!V18*(1-'Frota Nacional 2032'!V$5),0)</f>
        <v>0</v>
      </c>
      <c r="W17" s="4">
        <f>ROUND('Vendas de Veículos'!W18*(1-'Frota Nacional 2032'!W$5),0)</f>
        <v>0</v>
      </c>
      <c r="X17" s="4">
        <f>ROUND('Vendas de Veículos'!X18*(1-'Frota Nacional 2032'!X$5),0)</f>
        <v>0</v>
      </c>
      <c r="Y17" s="4">
        <f>ROUND('Vendas de Veículos'!Y18*(1-'Frota Nacional 2032'!Y$5),0)</f>
        <v>0</v>
      </c>
      <c r="Z17" s="4">
        <f>ROUND('Vendas de Veículos'!Z18*(1-'Frota Nacional 2032'!Z$5),0)</f>
        <v>0</v>
      </c>
      <c r="AA17" s="4">
        <f>ROUND('Vendas de Veículos'!AA18*(1-'Frota Nacional 2032'!AA$5),0)</f>
        <v>0</v>
      </c>
      <c r="AB17" s="4">
        <f>ROUND('Vendas de Veículos'!AB18*(1-'Frota Nacional 2032'!AB$5),0)</f>
        <v>0</v>
      </c>
      <c r="AC17" s="4">
        <f>ROUND('Vendas de Veículos'!AC18*(1-'Frota Nacional 2032'!AC$5),0)</f>
        <v>0</v>
      </c>
      <c r="AD17" s="4">
        <f>ROUND('Vendas de Veículos'!AD18*(1-'Frota Nacional 2032'!AD$5),0)</f>
        <v>0</v>
      </c>
      <c r="AE17" s="4">
        <f>ROUND('Vendas de Veículos'!AE18*(1-'Frota Nacional 2032'!AE$5),0)</f>
        <v>0</v>
      </c>
      <c r="AF17" s="4">
        <f>ROUND('Vendas de Veículos'!AF18*(1-'Frota Nacional 2032'!AF$5),0)</f>
        <v>0</v>
      </c>
      <c r="AG17" s="4">
        <f>ROUND('Vendas de Veículos'!AG18*(1-'Frota Nacional 2032'!AG$5),0)</f>
        <v>0</v>
      </c>
      <c r="AH17" s="4">
        <f>ROUND('Vendas de Veículos'!AH18*(1-'Frota Nacional 2032'!AH$5),0)</f>
        <v>0</v>
      </c>
      <c r="AI17" s="4">
        <f>ROUND('Vendas de Veículos'!AI18*(1-'Frota Nacional 2032'!AI$5),0)</f>
        <v>0</v>
      </c>
      <c r="AJ17" s="4">
        <f>ROUND('Vendas de Veículos'!AJ18*(1-'Frota Nacional 2032'!AJ$5),0)</f>
        <v>0</v>
      </c>
      <c r="AK17" s="4">
        <f>ROUND('Vendas de Veículos'!AK18*(1-'Frota Nacional 2032'!AK$5),0)</f>
        <v>0</v>
      </c>
      <c r="AL17" s="4">
        <f>ROUND('Vendas de Veículos'!AL18*(1-'Frota Nacional 2032'!AL$5),0)</f>
        <v>0</v>
      </c>
      <c r="AM17" s="4">
        <f>ROUND('Vendas de Veículos'!AM18*(1-'Frota Nacional 2032'!AM$5),0)</f>
        <v>0</v>
      </c>
      <c r="AN17" s="4">
        <f>ROUND('Vendas de Veículos'!AN18*(1-'Frota Nacional 2032'!AN$5),0)</f>
        <v>0</v>
      </c>
      <c r="AO17" s="4">
        <f>ROUND('Vendas de Veículos'!AO18*(1-'Frota Nacional 2032'!AO$5),0)</f>
        <v>0</v>
      </c>
      <c r="AP17" s="4">
        <f>ROUND('Vendas de Veículos'!AP18*(1-'Frota Nacional 2032'!AP$5),0)</f>
        <v>0</v>
      </c>
      <c r="AQ17" s="4">
        <f>ROUND('Vendas de Veículos'!AQ18*(1-'Frota Nacional 2032'!AQ$5),0)</f>
        <v>0</v>
      </c>
      <c r="AR17" s="4">
        <f>ROUND('Vendas de Veículos'!AR18*(1-'Frota Nacional 2032'!AR$5),0)</f>
        <v>0</v>
      </c>
      <c r="AS17" s="4">
        <f>ROUND('Vendas de Veículos'!AS18*(1-'Frota Nacional 2032'!AS$5),0)</f>
        <v>0</v>
      </c>
      <c r="AT17" s="4">
        <f>ROUND('Vendas de Veículos'!AT18*(1-'Frota Nacional 2032'!AT$5),0)</f>
        <v>0</v>
      </c>
      <c r="AU17" s="4">
        <f>ROUND('Vendas de Veículos'!AU18*(1-'Frota Nacional 2032'!AU$5),0)</f>
        <v>0</v>
      </c>
      <c r="AV17" s="4">
        <f>ROUND('Vendas de Veículos'!AV18*(1-'Frota Nacional 2032'!AV$5),0)</f>
        <v>0</v>
      </c>
      <c r="AW17" s="4">
        <f>ROUND('Vendas de Veículos'!AW18*(1-'Frota Nacional 2032'!AW$5),0)</f>
        <v>0</v>
      </c>
      <c r="AX17" s="4">
        <f>ROUND('Vendas de Veículos'!AX18*(1-'Frota Nacional 2032'!AX$5),0)</f>
        <v>0</v>
      </c>
      <c r="AY17" s="4">
        <f>ROUND('Vendas de Veículos'!AY18*(1-'Frota Nacional 2032'!AY$5),0)</f>
        <v>0</v>
      </c>
      <c r="AZ17" s="4">
        <f>ROUND('Vendas de Veículos'!AZ18*(1-'Frota Nacional 2032'!AZ$5),0)</f>
        <v>0</v>
      </c>
      <c r="BA17" s="4">
        <f>ROUND('Vendas de Veículos'!BA18*(1-'Frota Nacional 2032'!BA$5),0)</f>
        <v>0</v>
      </c>
      <c r="BB17" s="4">
        <f>ROUND('Vendas de Veículos'!BB18*(1-'Frota Nacional 2032'!BB$5),0)</f>
        <v>0</v>
      </c>
      <c r="BC17" s="4">
        <f>ROUND('Vendas de Veículos'!BC18*(1-'Frota Nacional 2032'!BC$5),0)</f>
        <v>0</v>
      </c>
      <c r="BD17" s="4">
        <f>ROUND('Vendas de Veículos'!BD18*(1-'Frota Nacional 2032'!BD$5),0)</f>
        <v>0</v>
      </c>
      <c r="BE17" s="4">
        <f>ROUND('Vendas de Veículos'!BE18*(1-'Frota Nacional 2032'!BE$5),0)</f>
        <v>0</v>
      </c>
      <c r="BF17" s="4">
        <f>ROUND('Vendas de Veículos'!BF18*(1-'Frota Nacional 2032'!BF$5),0)</f>
        <v>0</v>
      </c>
      <c r="BG17" s="4">
        <f>ROUND('Vendas de Veículos'!BG18*(1-'Frota Nacional 2032'!BG$5),0)</f>
        <v>0</v>
      </c>
      <c r="BH17" s="4">
        <f>ROUND('Vendas de Veículos'!BH18*(1-'Frota Nacional 2032'!BH$5),0)</f>
        <v>0</v>
      </c>
      <c r="BI17" s="4">
        <f>ROUND('Vendas de Veículos'!BI18*(1-'Frota Nacional 2032'!BI$5),0)</f>
        <v>1</v>
      </c>
      <c r="BJ17" s="4">
        <f>ROUND('Vendas de Veículos'!BJ18*(1-'Frota Nacional 2032'!BJ$5),0)</f>
        <v>0</v>
      </c>
      <c r="BK17" s="4">
        <f>ROUND('Vendas de Veículos'!BK18*(1-'Frota Nacional 2032'!BK$5),0)</f>
        <v>1</v>
      </c>
      <c r="BL17" s="4">
        <f>ROUND('Vendas de Veículos'!BL18*(1-'Frota Nacional 2032'!BL$5),0)</f>
        <v>1</v>
      </c>
      <c r="BM17" s="4">
        <f>ROUND('Vendas de Veículos'!BM18*(1-'Frota Nacional 2032'!BM$5),0)</f>
        <v>0</v>
      </c>
      <c r="BN17" s="4">
        <f>ROUND('Vendas de Veículos'!BN18*(1-'Frota Nacional 2032'!BN$5),0)</f>
        <v>1</v>
      </c>
      <c r="BO17" s="4">
        <f>ROUND('Vendas de Veículos'!BO18*(1-'Frota Nacional 2032'!BO$5),0)</f>
        <v>4</v>
      </c>
      <c r="BP17" s="4">
        <f>ROUND('Vendas de Veículos'!BP18*(1-'Frota Nacional 2032'!BP$5),0)</f>
        <v>12</v>
      </c>
      <c r="BQ17" s="4">
        <f>ROUND('Vendas de Veículos'!BQ18*(1-'Frota Nacional 2032'!BQ$5),0)</f>
        <v>40</v>
      </c>
      <c r="BR17" s="4">
        <f>ROUND('Vendas de Veículos'!BR18*(1-'Frota Nacional 2032'!BR$5),0)</f>
        <v>50</v>
      </c>
      <c r="BS17" s="4">
        <f>ROUND('Vendas de Veículos'!BS18*(1-'Frota Nacional 2032'!BS$5),0)</f>
        <v>76</v>
      </c>
      <c r="BT17" s="4">
        <f>ROUND('Vendas de Veículos'!BT18*(1-'Frota Nacional 2032'!BT$5),0)</f>
        <v>106</v>
      </c>
      <c r="BU17" s="4">
        <f>ROUND('Vendas de Veículos'!BU18*(1-'Frota Nacional 2032'!BU$5),0)</f>
        <v>140</v>
      </c>
      <c r="BV17" s="4">
        <f>ROUND('Vendas de Veículos'!BV18*(1-'Frota Nacional 2032'!BV$5),0)</f>
        <v>191</v>
      </c>
      <c r="BW17" s="4">
        <f>ROUND('Vendas de Veículos'!BW18*(1-'Frota Nacional 2032'!BW$5),0)</f>
        <v>248</v>
      </c>
      <c r="BX17" s="4">
        <f>ROUND('Vendas de Veículos'!BX18*(1-'Frota Nacional 2032'!BX$5),0)</f>
        <v>312</v>
      </c>
      <c r="BY17" s="4">
        <f>ROUND('Vendas de Veículos'!BY18*(1-'Frota Nacional 2032'!BY$5),0)</f>
        <v>400</v>
      </c>
      <c r="BZ17" s="4">
        <f>ROUND('Vendas de Veículos'!BZ18*(1-'Frota Nacional 2032'!BZ$5),0)</f>
        <v>500</v>
      </c>
      <c r="CA17" s="4">
        <f>ROUND('Vendas de Veículos'!CA18*(1-'Frota Nacional 2032'!CA$5),0)</f>
        <v>625</v>
      </c>
    </row>
    <row r="18" spans="2:79" x14ac:dyDescent="0.35">
      <c r="B18" s="13" t="s">
        <v>18</v>
      </c>
      <c r="C18" s="13" t="s">
        <v>16</v>
      </c>
      <c r="D18" s="4">
        <f>ROUND('Vendas de Veículos'!D19*(1-'Frota Nacional 2032'!D$5),0)</f>
        <v>0</v>
      </c>
      <c r="E18" s="4">
        <f>ROUND('Vendas de Veículos'!E19*(1-'Frota Nacional 2032'!E$5),0)</f>
        <v>0</v>
      </c>
      <c r="F18" s="4">
        <f>ROUND('Vendas de Veículos'!F19*(1-'Frota Nacional 2032'!F$5),0)</f>
        <v>0</v>
      </c>
      <c r="G18" s="4">
        <f>ROUND('Vendas de Veículos'!G19*(1-'Frota Nacional 2032'!G$5),0)</f>
        <v>0</v>
      </c>
      <c r="H18" s="4">
        <f>ROUND('Vendas de Veículos'!H19*(1-'Frota Nacional 2032'!H$5),0)</f>
        <v>0</v>
      </c>
      <c r="I18" s="4">
        <f>ROUND('Vendas de Veículos'!I19*(1-'Frota Nacional 2032'!I$5),0)</f>
        <v>0</v>
      </c>
      <c r="J18" s="4">
        <f>ROUND('Vendas de Veículos'!J19*(1-'Frota Nacional 2032'!J$5),0)</f>
        <v>0</v>
      </c>
      <c r="K18" s="4">
        <f>ROUND('Vendas de Veículos'!K19*(1-'Frota Nacional 2032'!K$5),0)</f>
        <v>0</v>
      </c>
      <c r="L18" s="4">
        <f>ROUND('Vendas de Veículos'!L19*(1-'Frota Nacional 2032'!L$5),0)</f>
        <v>0</v>
      </c>
      <c r="M18" s="4">
        <f>ROUND('Vendas de Veículos'!M19*(1-'Frota Nacional 2032'!M$5),0)</f>
        <v>0</v>
      </c>
      <c r="N18" s="4">
        <f>ROUND('Vendas de Veículos'!N19*(1-'Frota Nacional 2032'!N$5),0)</f>
        <v>0</v>
      </c>
      <c r="O18" s="4">
        <f>ROUND('Vendas de Veículos'!O19*(1-'Frota Nacional 2032'!O$5),0)</f>
        <v>0</v>
      </c>
      <c r="P18" s="4">
        <f>ROUND('Vendas de Veículos'!P19*(1-'Frota Nacional 2032'!P$5),0)</f>
        <v>0</v>
      </c>
      <c r="Q18" s="4">
        <f>ROUND('Vendas de Veículos'!Q19*(1-'Frota Nacional 2032'!Q$5),0)</f>
        <v>0</v>
      </c>
      <c r="R18" s="4">
        <f>ROUND('Vendas de Veículos'!R19*(1-'Frota Nacional 2032'!R$5),0)</f>
        <v>0</v>
      </c>
      <c r="S18" s="4">
        <f>ROUND('Vendas de Veículos'!S19*(1-'Frota Nacional 2032'!S$5),0)</f>
        <v>0</v>
      </c>
      <c r="T18" s="4">
        <f>ROUND('Vendas de Veículos'!T19*(1-'Frota Nacional 2032'!T$5),0)</f>
        <v>0</v>
      </c>
      <c r="U18" s="4">
        <f>ROUND('Vendas de Veículos'!U19*(1-'Frota Nacional 2032'!U$5),0)</f>
        <v>0</v>
      </c>
      <c r="V18" s="4">
        <f>ROUND('Vendas de Veículos'!V19*(1-'Frota Nacional 2032'!V$5),0)</f>
        <v>0</v>
      </c>
      <c r="W18" s="4">
        <f>ROUND('Vendas de Veículos'!W19*(1-'Frota Nacional 2032'!W$5),0)</f>
        <v>0</v>
      </c>
      <c r="X18" s="4">
        <f>ROUND('Vendas de Veículos'!X19*(1-'Frota Nacional 2032'!X$5),0)</f>
        <v>0</v>
      </c>
      <c r="Y18" s="4">
        <f>ROUND('Vendas de Veículos'!Y19*(1-'Frota Nacional 2032'!Y$5),0)</f>
        <v>0</v>
      </c>
      <c r="Z18" s="4">
        <f>ROUND('Vendas de Veículos'!Z19*(1-'Frota Nacional 2032'!Z$5),0)</f>
        <v>0</v>
      </c>
      <c r="AA18" s="4">
        <f>ROUND('Vendas de Veículos'!AA19*(1-'Frota Nacional 2032'!AA$5),0)</f>
        <v>0</v>
      </c>
      <c r="AB18" s="4">
        <f>ROUND('Vendas de Veículos'!AB19*(1-'Frota Nacional 2032'!AB$5),0)</f>
        <v>0</v>
      </c>
      <c r="AC18" s="4">
        <f>ROUND('Vendas de Veículos'!AC19*(1-'Frota Nacional 2032'!AC$5),0)</f>
        <v>0</v>
      </c>
      <c r="AD18" s="4">
        <f>ROUND('Vendas de Veículos'!AD19*(1-'Frota Nacional 2032'!AD$5),0)</f>
        <v>0</v>
      </c>
      <c r="AE18" s="4">
        <f>ROUND('Vendas de Veículos'!AE19*(1-'Frota Nacional 2032'!AE$5),0)</f>
        <v>0</v>
      </c>
      <c r="AF18" s="4">
        <f>ROUND('Vendas de Veículos'!AF19*(1-'Frota Nacional 2032'!AF$5),0)</f>
        <v>0</v>
      </c>
      <c r="AG18" s="4">
        <f>ROUND('Vendas de Veículos'!AG19*(1-'Frota Nacional 2032'!AG$5),0)</f>
        <v>0</v>
      </c>
      <c r="AH18" s="4">
        <f>ROUND('Vendas de Veículos'!AH19*(1-'Frota Nacional 2032'!AH$5),0)</f>
        <v>0</v>
      </c>
      <c r="AI18" s="4">
        <f>ROUND('Vendas de Veículos'!AI19*(1-'Frota Nacional 2032'!AI$5),0)</f>
        <v>0</v>
      </c>
      <c r="AJ18" s="4">
        <f>ROUND('Vendas de Veículos'!AJ19*(1-'Frota Nacional 2032'!AJ$5),0)</f>
        <v>0</v>
      </c>
      <c r="AK18" s="4">
        <f>ROUND('Vendas de Veículos'!AK19*(1-'Frota Nacional 2032'!AK$5),0)</f>
        <v>0</v>
      </c>
      <c r="AL18" s="4">
        <f>ROUND('Vendas de Veículos'!AL19*(1-'Frota Nacional 2032'!AL$5),0)</f>
        <v>0</v>
      </c>
      <c r="AM18" s="4">
        <f>ROUND('Vendas de Veículos'!AM19*(1-'Frota Nacional 2032'!AM$5),0)</f>
        <v>0</v>
      </c>
      <c r="AN18" s="4">
        <f>ROUND('Vendas de Veículos'!AN19*(1-'Frota Nacional 2032'!AN$5),0)</f>
        <v>0</v>
      </c>
      <c r="AO18" s="4">
        <f>ROUND('Vendas de Veículos'!AO19*(1-'Frota Nacional 2032'!AO$5),0)</f>
        <v>0</v>
      </c>
      <c r="AP18" s="4">
        <f>ROUND('Vendas de Veículos'!AP19*(1-'Frota Nacional 2032'!AP$5),0)</f>
        <v>0</v>
      </c>
      <c r="AQ18" s="4">
        <f>ROUND('Vendas de Veículos'!AQ19*(1-'Frota Nacional 2032'!AQ$5),0)</f>
        <v>0</v>
      </c>
      <c r="AR18" s="4">
        <f>ROUND('Vendas de Veículos'!AR19*(1-'Frota Nacional 2032'!AR$5),0)</f>
        <v>0</v>
      </c>
      <c r="AS18" s="4">
        <f>ROUND('Vendas de Veículos'!AS19*(1-'Frota Nacional 2032'!AS$5),0)</f>
        <v>0</v>
      </c>
      <c r="AT18" s="4">
        <f>ROUND('Vendas de Veículos'!AT19*(1-'Frota Nacional 2032'!AT$5),0)</f>
        <v>0</v>
      </c>
      <c r="AU18" s="4">
        <f>ROUND('Vendas de Veículos'!AU19*(1-'Frota Nacional 2032'!AU$5),0)</f>
        <v>0</v>
      </c>
      <c r="AV18" s="4">
        <f>ROUND('Vendas de Veículos'!AV19*(1-'Frota Nacional 2032'!AV$5),0)</f>
        <v>0</v>
      </c>
      <c r="AW18" s="4">
        <f>ROUND('Vendas de Veículos'!AW19*(1-'Frota Nacional 2032'!AW$5),0)</f>
        <v>0</v>
      </c>
      <c r="AX18" s="4">
        <f>ROUND('Vendas de Veículos'!AX19*(1-'Frota Nacional 2032'!AX$5),0)</f>
        <v>0</v>
      </c>
      <c r="AY18" s="4">
        <f>ROUND('Vendas de Veículos'!AY19*(1-'Frota Nacional 2032'!AY$5),0)</f>
        <v>0</v>
      </c>
      <c r="AZ18" s="4">
        <f>ROUND('Vendas de Veículos'!AZ19*(1-'Frota Nacional 2032'!AZ$5),0)</f>
        <v>0</v>
      </c>
      <c r="BA18" s="4">
        <f>ROUND('Vendas de Veículos'!BA19*(1-'Frota Nacional 2032'!BA$5),0)</f>
        <v>0</v>
      </c>
      <c r="BB18" s="4">
        <f>ROUND('Vendas de Veículos'!BB19*(1-'Frota Nacional 2032'!BB$5),0)</f>
        <v>0</v>
      </c>
      <c r="BC18" s="4">
        <f>ROUND('Vendas de Veículos'!BC19*(1-'Frota Nacional 2032'!BC$5),0)</f>
        <v>0</v>
      </c>
      <c r="BD18" s="4">
        <f>ROUND('Vendas de Veículos'!BD19*(1-'Frota Nacional 2032'!BD$5),0)</f>
        <v>0</v>
      </c>
      <c r="BE18" s="4">
        <f>ROUND('Vendas de Veículos'!BE19*(1-'Frota Nacional 2032'!BE$5),0)</f>
        <v>1</v>
      </c>
      <c r="BF18" s="4">
        <f>ROUND('Vendas de Veículos'!BF19*(1-'Frota Nacional 2032'!BF$5),0)</f>
        <v>0</v>
      </c>
      <c r="BG18" s="4">
        <f>ROUND('Vendas de Veículos'!BG19*(1-'Frota Nacional 2032'!BG$5),0)</f>
        <v>0</v>
      </c>
      <c r="BH18" s="4">
        <f>ROUND('Vendas de Veículos'!BH19*(1-'Frota Nacional 2032'!BH$5),0)</f>
        <v>2</v>
      </c>
      <c r="BI18" s="4">
        <f>ROUND('Vendas de Veículos'!BI19*(1-'Frota Nacional 2032'!BI$5),0)</f>
        <v>5</v>
      </c>
      <c r="BJ18" s="4">
        <f>ROUND('Vendas de Veículos'!BJ19*(1-'Frota Nacional 2032'!BJ$5),0)</f>
        <v>1</v>
      </c>
      <c r="BK18" s="4">
        <f>ROUND('Vendas de Veículos'!BK19*(1-'Frota Nacional 2032'!BK$5),0)</f>
        <v>2</v>
      </c>
      <c r="BL18" s="4">
        <f>ROUND('Vendas de Veículos'!BL19*(1-'Frota Nacional 2032'!BL$5),0)</f>
        <v>8</v>
      </c>
      <c r="BM18" s="4">
        <f>ROUND('Vendas de Veículos'!BM19*(1-'Frota Nacional 2032'!BM$5),0)</f>
        <v>2</v>
      </c>
      <c r="BN18" s="4">
        <f>ROUND('Vendas de Veículos'!BN19*(1-'Frota Nacional 2032'!BN$5),0)</f>
        <v>7</v>
      </c>
      <c r="BO18" s="4">
        <f>ROUND('Vendas de Veículos'!BO19*(1-'Frota Nacional 2032'!BO$5),0)</f>
        <v>31</v>
      </c>
      <c r="BP18" s="4">
        <f>ROUND('Vendas de Veículos'!BP19*(1-'Frota Nacional 2032'!BP$5),0)</f>
        <v>86</v>
      </c>
      <c r="BQ18" s="4">
        <f>ROUND('Vendas de Veículos'!BQ19*(1-'Frota Nacional 2032'!BQ$5),0)</f>
        <v>307</v>
      </c>
      <c r="BR18" s="4">
        <f>ROUND('Vendas de Veículos'!BR19*(1-'Frota Nacional 2032'!BR$5),0)</f>
        <v>379</v>
      </c>
      <c r="BS18" s="4">
        <f>ROUND('Vendas de Veículos'!BS19*(1-'Frota Nacional 2032'!BS$5),0)</f>
        <v>579</v>
      </c>
      <c r="BT18" s="4">
        <f>ROUND('Vendas de Veículos'!BT19*(1-'Frota Nacional 2032'!BT$5),0)</f>
        <v>807</v>
      </c>
      <c r="BU18" s="4">
        <f>ROUND('Vendas de Veículos'!BU19*(1-'Frota Nacional 2032'!BU$5),0)</f>
        <v>1065</v>
      </c>
      <c r="BV18" s="4">
        <f>ROUND('Vendas de Veículos'!BV19*(1-'Frota Nacional 2032'!BV$5),0)</f>
        <v>1457</v>
      </c>
      <c r="BW18" s="4">
        <f>ROUND('Vendas de Veículos'!BW19*(1-'Frota Nacional 2032'!BW$5),0)</f>
        <v>1894</v>
      </c>
      <c r="BX18" s="4">
        <f>ROUND('Vendas de Veículos'!BX19*(1-'Frota Nacional 2032'!BX$5),0)</f>
        <v>2381</v>
      </c>
      <c r="BY18" s="4">
        <f>ROUND('Vendas de Veículos'!BY19*(1-'Frota Nacional 2032'!BY$5),0)</f>
        <v>3052</v>
      </c>
      <c r="BZ18" s="4">
        <f>ROUND('Vendas de Veículos'!BZ19*(1-'Frota Nacional 2032'!BZ$5),0)</f>
        <v>3808</v>
      </c>
      <c r="CA18" s="4">
        <f>ROUND('Vendas de Veículos'!CA19*(1-'Frota Nacional 2032'!CA$5),0)</f>
        <v>4769</v>
      </c>
    </row>
    <row r="19" spans="2:79" x14ac:dyDescent="0.35">
      <c r="B19" s="13" t="s">
        <v>18</v>
      </c>
      <c r="C19" s="13" t="s">
        <v>17</v>
      </c>
      <c r="D19" s="4">
        <f>ROUND('Vendas de Veículos'!D20*(1-'Frota Nacional 2032'!D$5),0)</f>
        <v>0</v>
      </c>
      <c r="E19" s="4">
        <f>ROUND('Vendas de Veículos'!E20*(1-'Frota Nacional 2032'!E$5),0)</f>
        <v>0</v>
      </c>
      <c r="F19" s="4">
        <f>ROUND('Vendas de Veículos'!F20*(1-'Frota Nacional 2032'!F$5),0)</f>
        <v>0</v>
      </c>
      <c r="G19" s="4">
        <f>ROUND('Vendas de Veículos'!G20*(1-'Frota Nacional 2032'!G$5),0)</f>
        <v>0</v>
      </c>
      <c r="H19" s="4">
        <f>ROUND('Vendas de Veículos'!H20*(1-'Frota Nacional 2032'!H$5),0)</f>
        <v>0</v>
      </c>
      <c r="I19" s="4">
        <f>ROUND('Vendas de Veículos'!I20*(1-'Frota Nacional 2032'!I$5),0)</f>
        <v>0</v>
      </c>
      <c r="J19" s="4">
        <f>ROUND('Vendas de Veículos'!J20*(1-'Frota Nacional 2032'!J$5),0)</f>
        <v>0</v>
      </c>
      <c r="K19" s="4">
        <f>ROUND('Vendas de Veículos'!K20*(1-'Frota Nacional 2032'!K$5),0)</f>
        <v>0</v>
      </c>
      <c r="L19" s="4">
        <f>ROUND('Vendas de Veículos'!L20*(1-'Frota Nacional 2032'!L$5),0)</f>
        <v>0</v>
      </c>
      <c r="M19" s="4">
        <f>ROUND('Vendas de Veículos'!M20*(1-'Frota Nacional 2032'!M$5),0)</f>
        <v>0</v>
      </c>
      <c r="N19" s="4">
        <f>ROUND('Vendas de Veículos'!N20*(1-'Frota Nacional 2032'!N$5),0)</f>
        <v>0</v>
      </c>
      <c r="O19" s="4">
        <f>ROUND('Vendas de Veículos'!O20*(1-'Frota Nacional 2032'!O$5),0)</f>
        <v>0</v>
      </c>
      <c r="P19" s="4">
        <f>ROUND('Vendas de Veículos'!P20*(1-'Frota Nacional 2032'!P$5),0)</f>
        <v>0</v>
      </c>
      <c r="Q19" s="4">
        <f>ROUND('Vendas de Veículos'!Q20*(1-'Frota Nacional 2032'!Q$5),0)</f>
        <v>0</v>
      </c>
      <c r="R19" s="4">
        <f>ROUND('Vendas de Veículos'!R20*(1-'Frota Nacional 2032'!R$5),0)</f>
        <v>0</v>
      </c>
      <c r="S19" s="4">
        <f>ROUND('Vendas de Veículos'!S20*(1-'Frota Nacional 2032'!S$5),0)</f>
        <v>0</v>
      </c>
      <c r="T19" s="4">
        <f>ROUND('Vendas de Veículos'!T20*(1-'Frota Nacional 2032'!T$5),0)</f>
        <v>0</v>
      </c>
      <c r="U19" s="4">
        <f>ROUND('Vendas de Veículos'!U20*(1-'Frota Nacional 2032'!U$5),0)</f>
        <v>0</v>
      </c>
      <c r="V19" s="4">
        <f>ROUND('Vendas de Veículos'!V20*(1-'Frota Nacional 2032'!V$5),0)</f>
        <v>0</v>
      </c>
      <c r="W19" s="4">
        <f>ROUND('Vendas de Veículos'!W20*(1-'Frota Nacional 2032'!W$5),0)</f>
        <v>0</v>
      </c>
      <c r="X19" s="4">
        <f>ROUND('Vendas de Veículos'!X20*(1-'Frota Nacional 2032'!X$5),0)</f>
        <v>0</v>
      </c>
      <c r="Y19" s="4">
        <f>ROUND('Vendas de Veículos'!Y20*(1-'Frota Nacional 2032'!Y$5),0)</f>
        <v>0</v>
      </c>
      <c r="Z19" s="4">
        <f>ROUND('Vendas de Veículos'!Z20*(1-'Frota Nacional 2032'!Z$5),0)</f>
        <v>0</v>
      </c>
      <c r="AA19" s="4">
        <f>ROUND('Vendas de Veículos'!AA20*(1-'Frota Nacional 2032'!AA$5),0)</f>
        <v>0</v>
      </c>
      <c r="AB19" s="4">
        <f>ROUND('Vendas de Veículos'!AB20*(1-'Frota Nacional 2032'!AB$5),0)</f>
        <v>0</v>
      </c>
      <c r="AC19" s="4">
        <f>ROUND('Vendas de Veículos'!AC20*(1-'Frota Nacional 2032'!AC$5),0)</f>
        <v>0</v>
      </c>
      <c r="AD19" s="4">
        <f>ROUND('Vendas de Veículos'!AD20*(1-'Frota Nacional 2032'!AD$5),0)</f>
        <v>0</v>
      </c>
      <c r="AE19" s="4">
        <f>ROUND('Vendas de Veículos'!AE20*(1-'Frota Nacional 2032'!AE$5),0)</f>
        <v>0</v>
      </c>
      <c r="AF19" s="4">
        <f>ROUND('Vendas de Veículos'!AF20*(1-'Frota Nacional 2032'!AF$5),0)</f>
        <v>0</v>
      </c>
      <c r="AG19" s="4">
        <f>ROUND('Vendas de Veículos'!AG20*(1-'Frota Nacional 2032'!AG$5),0)</f>
        <v>0</v>
      </c>
      <c r="AH19" s="4">
        <f>ROUND('Vendas de Veículos'!AH20*(1-'Frota Nacional 2032'!AH$5),0)</f>
        <v>0</v>
      </c>
      <c r="AI19" s="4">
        <f>ROUND('Vendas de Veículos'!AI20*(1-'Frota Nacional 2032'!AI$5),0)</f>
        <v>0</v>
      </c>
      <c r="AJ19" s="4">
        <f>ROUND('Vendas de Veículos'!AJ20*(1-'Frota Nacional 2032'!AJ$5),0)</f>
        <v>0</v>
      </c>
      <c r="AK19" s="4">
        <f>ROUND('Vendas de Veículos'!AK20*(1-'Frota Nacional 2032'!AK$5),0)</f>
        <v>0</v>
      </c>
      <c r="AL19" s="4">
        <f>ROUND('Vendas de Veículos'!AL20*(1-'Frota Nacional 2032'!AL$5),0)</f>
        <v>0</v>
      </c>
      <c r="AM19" s="4">
        <f>ROUND('Vendas de Veículos'!AM20*(1-'Frota Nacional 2032'!AM$5),0)</f>
        <v>0</v>
      </c>
      <c r="AN19" s="4">
        <f>ROUND('Vendas de Veículos'!AN20*(1-'Frota Nacional 2032'!AN$5),0)</f>
        <v>0</v>
      </c>
      <c r="AO19" s="4">
        <f>ROUND('Vendas de Veículos'!AO20*(1-'Frota Nacional 2032'!AO$5),0)</f>
        <v>0</v>
      </c>
      <c r="AP19" s="4">
        <f>ROUND('Vendas de Veículos'!AP20*(1-'Frota Nacional 2032'!AP$5),0)</f>
        <v>0</v>
      </c>
      <c r="AQ19" s="4">
        <f>ROUND('Vendas de Veículos'!AQ20*(1-'Frota Nacional 2032'!AQ$5),0)</f>
        <v>0</v>
      </c>
      <c r="AR19" s="4">
        <f>ROUND('Vendas de Veículos'!AR20*(1-'Frota Nacional 2032'!AR$5),0)</f>
        <v>0</v>
      </c>
      <c r="AS19" s="4">
        <f>ROUND('Vendas de Veículos'!AS20*(1-'Frota Nacional 2032'!AS$5),0)</f>
        <v>0</v>
      </c>
      <c r="AT19" s="4">
        <f>ROUND('Vendas de Veículos'!AT20*(1-'Frota Nacional 2032'!AT$5),0)</f>
        <v>0</v>
      </c>
      <c r="AU19" s="4">
        <f>ROUND('Vendas de Veículos'!AU20*(1-'Frota Nacional 2032'!AU$5),0)</f>
        <v>0</v>
      </c>
      <c r="AV19" s="4">
        <f>ROUND('Vendas de Veículos'!AV20*(1-'Frota Nacional 2032'!AV$5),0)</f>
        <v>0</v>
      </c>
      <c r="AW19" s="4">
        <f>ROUND('Vendas de Veículos'!AW20*(1-'Frota Nacional 2032'!AW$5),0)</f>
        <v>0</v>
      </c>
      <c r="AX19" s="4">
        <f>ROUND('Vendas de Veículos'!AX20*(1-'Frota Nacional 2032'!AX$5),0)</f>
        <v>0</v>
      </c>
      <c r="AY19" s="4">
        <f>ROUND('Vendas de Veículos'!AY20*(1-'Frota Nacional 2032'!AY$5),0)</f>
        <v>0</v>
      </c>
      <c r="AZ19" s="4">
        <f>ROUND('Vendas de Veículos'!AZ20*(1-'Frota Nacional 2032'!AZ$5),0)</f>
        <v>0</v>
      </c>
      <c r="BA19" s="4">
        <f>ROUND('Vendas de Veículos'!BA20*(1-'Frota Nacional 2032'!BA$5),0)</f>
        <v>0</v>
      </c>
      <c r="BB19" s="4">
        <f>ROUND('Vendas de Veículos'!BB20*(1-'Frota Nacional 2032'!BB$5),0)</f>
        <v>0</v>
      </c>
      <c r="BC19" s="4">
        <f>ROUND('Vendas de Veículos'!BC20*(1-'Frota Nacional 2032'!BC$5),0)</f>
        <v>0</v>
      </c>
      <c r="BD19" s="4">
        <f>ROUND('Vendas de Veículos'!BD20*(1-'Frota Nacional 2032'!BD$5),0)</f>
        <v>0</v>
      </c>
      <c r="BE19" s="4">
        <f>ROUND('Vendas de Veículos'!BE20*(1-'Frota Nacional 2032'!BE$5),0)</f>
        <v>0</v>
      </c>
      <c r="BF19" s="4">
        <f>ROUND('Vendas de Veículos'!BF20*(1-'Frota Nacional 2032'!BF$5),0)</f>
        <v>0</v>
      </c>
      <c r="BG19" s="4">
        <f>ROUND('Vendas de Veículos'!BG20*(1-'Frota Nacional 2032'!BG$5),0)</f>
        <v>0</v>
      </c>
      <c r="BH19" s="4">
        <f>ROUND('Vendas de Veículos'!BH20*(1-'Frota Nacional 2032'!BH$5),0)</f>
        <v>1</v>
      </c>
      <c r="BI19" s="4">
        <f>ROUND('Vendas de Veículos'!BI20*(1-'Frota Nacional 2032'!BI$5),0)</f>
        <v>2</v>
      </c>
      <c r="BJ19" s="4">
        <f>ROUND('Vendas de Veículos'!BJ20*(1-'Frota Nacional 2032'!BJ$5),0)</f>
        <v>1</v>
      </c>
      <c r="BK19" s="4">
        <f>ROUND('Vendas de Veículos'!BK20*(1-'Frota Nacional 2032'!BK$5),0)</f>
        <v>1</v>
      </c>
      <c r="BL19" s="4">
        <f>ROUND('Vendas de Veículos'!BL20*(1-'Frota Nacional 2032'!BL$5),0)</f>
        <v>3</v>
      </c>
      <c r="BM19" s="4">
        <f>ROUND('Vendas de Veículos'!BM20*(1-'Frota Nacional 2032'!BM$5),0)</f>
        <v>1</v>
      </c>
      <c r="BN19" s="4">
        <f>ROUND('Vendas de Veículos'!BN20*(1-'Frota Nacional 2032'!BN$5),0)</f>
        <v>2</v>
      </c>
      <c r="BO19" s="4">
        <f>ROUND('Vendas de Veículos'!BO20*(1-'Frota Nacional 2032'!BO$5),0)</f>
        <v>10</v>
      </c>
      <c r="BP19" s="4">
        <f>ROUND('Vendas de Veículos'!BP20*(1-'Frota Nacional 2032'!BP$5),0)</f>
        <v>27</v>
      </c>
      <c r="BQ19" s="4">
        <f>ROUND('Vendas de Veículos'!BQ20*(1-'Frota Nacional 2032'!BQ$5),0)</f>
        <v>98</v>
      </c>
      <c r="BR19" s="4">
        <f>ROUND('Vendas de Veículos'!BR20*(1-'Frota Nacional 2032'!BR$5),0)</f>
        <v>122</v>
      </c>
      <c r="BS19" s="4">
        <f>ROUND('Vendas de Veículos'!BS20*(1-'Frota Nacional 2032'!BS$5),0)</f>
        <v>185</v>
      </c>
      <c r="BT19" s="4">
        <f>ROUND('Vendas de Veículos'!BT20*(1-'Frota Nacional 2032'!BT$5),0)</f>
        <v>258</v>
      </c>
      <c r="BU19" s="4">
        <f>ROUND('Vendas de Veículos'!BU20*(1-'Frota Nacional 2032'!BU$5),0)</f>
        <v>340</v>
      </c>
      <c r="BV19" s="4">
        <f>ROUND('Vendas de Veículos'!BV20*(1-'Frota Nacional 2032'!BV$5),0)</f>
        <v>465</v>
      </c>
      <c r="BW19" s="4">
        <f>ROUND('Vendas de Veículos'!BW20*(1-'Frota Nacional 2032'!BW$5),0)</f>
        <v>605</v>
      </c>
      <c r="BX19" s="4">
        <f>ROUND('Vendas de Veículos'!BX20*(1-'Frota Nacional 2032'!BX$5),0)</f>
        <v>761</v>
      </c>
      <c r="BY19" s="4">
        <f>ROUND('Vendas de Veículos'!BY20*(1-'Frota Nacional 2032'!BY$5),0)</f>
        <v>975</v>
      </c>
      <c r="BZ19" s="4">
        <f>ROUND('Vendas de Veículos'!BZ20*(1-'Frota Nacional 2032'!BZ$5),0)</f>
        <v>1216</v>
      </c>
      <c r="CA19" s="4">
        <f>ROUND('Vendas de Veículos'!CA20*(1-'Frota Nacional 2032'!CA$5),0)</f>
        <v>1523</v>
      </c>
    </row>
    <row r="20" spans="2:79" x14ac:dyDescent="0.35">
      <c r="B20" s="13" t="s">
        <v>18</v>
      </c>
      <c r="C20" s="13" t="s">
        <v>19</v>
      </c>
      <c r="D20" s="4">
        <f>ROUND('Vendas de Veículos'!D21*(1-'Frota Nacional 2032'!D$5),0)</f>
        <v>0</v>
      </c>
      <c r="E20" s="4">
        <f>ROUND('Vendas de Veículos'!E21*(1-'Frota Nacional 2032'!E$5),0)</f>
        <v>0</v>
      </c>
      <c r="F20" s="4">
        <f>ROUND('Vendas de Veículos'!F21*(1-'Frota Nacional 2032'!F$5),0)</f>
        <v>0</v>
      </c>
      <c r="G20" s="4">
        <f>ROUND('Vendas de Veículos'!G21*(1-'Frota Nacional 2032'!G$5),0)</f>
        <v>0</v>
      </c>
      <c r="H20" s="4">
        <f>ROUND('Vendas de Veículos'!H21*(1-'Frota Nacional 2032'!H$5),0)</f>
        <v>0</v>
      </c>
      <c r="I20" s="4">
        <f>ROUND('Vendas de Veículos'!I21*(1-'Frota Nacional 2032'!I$5),0)</f>
        <v>0</v>
      </c>
      <c r="J20" s="4">
        <f>ROUND('Vendas de Veículos'!J21*(1-'Frota Nacional 2032'!J$5),0)</f>
        <v>0</v>
      </c>
      <c r="K20" s="4">
        <f>ROUND('Vendas de Veículos'!K21*(1-'Frota Nacional 2032'!K$5),0)</f>
        <v>1</v>
      </c>
      <c r="L20" s="4">
        <f>ROUND('Vendas de Veículos'!L21*(1-'Frota Nacional 2032'!L$5),0)</f>
        <v>1</v>
      </c>
      <c r="M20" s="4">
        <f>ROUND('Vendas de Veículos'!M21*(1-'Frota Nacional 2032'!M$5),0)</f>
        <v>1</v>
      </c>
      <c r="N20" s="4">
        <f>ROUND('Vendas de Veículos'!N21*(1-'Frota Nacional 2032'!N$5),0)</f>
        <v>1</v>
      </c>
      <c r="O20" s="4">
        <f>ROUND('Vendas de Veículos'!O21*(1-'Frota Nacional 2032'!O$5),0)</f>
        <v>1</v>
      </c>
      <c r="P20" s="4">
        <f>ROUND('Vendas de Veículos'!P21*(1-'Frota Nacional 2032'!P$5),0)</f>
        <v>1</v>
      </c>
      <c r="Q20" s="4">
        <f>ROUND('Vendas de Veículos'!Q21*(1-'Frota Nacional 2032'!Q$5),0)</f>
        <v>1</v>
      </c>
      <c r="R20" s="4">
        <f>ROUND('Vendas de Veículos'!R21*(1-'Frota Nacional 2032'!R$5),0)</f>
        <v>1</v>
      </c>
      <c r="S20" s="4">
        <f>ROUND('Vendas de Veículos'!S21*(1-'Frota Nacional 2032'!S$5),0)</f>
        <v>2</v>
      </c>
      <c r="T20" s="4">
        <f>ROUND('Vendas de Veículos'!T21*(1-'Frota Nacional 2032'!T$5),0)</f>
        <v>2</v>
      </c>
      <c r="U20" s="4">
        <f>ROUND('Vendas de Veículos'!U21*(1-'Frota Nacional 2032'!U$5),0)</f>
        <v>2</v>
      </c>
      <c r="V20" s="4">
        <f>ROUND('Vendas de Veículos'!V21*(1-'Frota Nacional 2032'!V$5),0)</f>
        <v>3</v>
      </c>
      <c r="W20" s="4">
        <f>ROUND('Vendas de Veículos'!W21*(1-'Frota Nacional 2032'!W$5),0)</f>
        <v>7</v>
      </c>
      <c r="X20" s="4">
        <f>ROUND('Vendas de Veículos'!X21*(1-'Frota Nacional 2032'!X$5),0)</f>
        <v>15</v>
      </c>
      <c r="Y20" s="4">
        <f>ROUND('Vendas de Veículos'!Y21*(1-'Frota Nacional 2032'!Y$5),0)</f>
        <v>28</v>
      </c>
      <c r="Z20" s="4">
        <f>ROUND('Vendas de Veículos'!Z21*(1-'Frota Nacional 2032'!Z$5),0)</f>
        <v>129</v>
      </c>
      <c r="AA20" s="4">
        <f>ROUND('Vendas de Veículos'!AA21*(1-'Frota Nacional 2032'!AA$5),0)</f>
        <v>181</v>
      </c>
      <c r="AB20" s="4">
        <f>ROUND('Vendas de Veículos'!AB21*(1-'Frota Nacional 2032'!AB$5),0)</f>
        <v>368</v>
      </c>
      <c r="AC20" s="4">
        <f>ROUND('Vendas de Veículos'!AC21*(1-'Frota Nacional 2032'!AC$5),0)</f>
        <v>529</v>
      </c>
      <c r="AD20" s="4">
        <f>ROUND('Vendas de Veículos'!AD21*(1-'Frota Nacional 2032'!AD$5),0)</f>
        <v>390</v>
      </c>
      <c r="AE20" s="4">
        <f>ROUND('Vendas de Veículos'!AE21*(1-'Frota Nacional 2032'!AE$5),0)</f>
        <v>450</v>
      </c>
      <c r="AF20" s="4">
        <f>ROUND('Vendas de Veículos'!AF21*(1-'Frota Nacional 2032'!AF$5),0)</f>
        <v>456</v>
      </c>
      <c r="AG20" s="4">
        <f>ROUND('Vendas de Veículos'!AG21*(1-'Frota Nacional 2032'!AG$5),0)</f>
        <v>539</v>
      </c>
      <c r="AH20" s="4">
        <f>ROUND('Vendas de Veículos'!AH21*(1-'Frota Nacional 2032'!AH$5),0)</f>
        <v>523</v>
      </c>
      <c r="AI20" s="4">
        <f>ROUND('Vendas de Veículos'!AI21*(1-'Frota Nacional 2032'!AI$5),0)</f>
        <v>90</v>
      </c>
      <c r="AJ20" s="4">
        <f>ROUND('Vendas de Veículos'!AJ21*(1-'Frota Nacional 2032'!AJ$5),0)</f>
        <v>125</v>
      </c>
      <c r="AK20" s="4">
        <f>ROUND('Vendas de Veículos'!AK21*(1-'Frota Nacional 2032'!AK$5),0)</f>
        <v>1181</v>
      </c>
      <c r="AL20" s="4">
        <f>ROUND('Vendas de Veículos'!AL21*(1-'Frota Nacional 2032'!AL$5),0)</f>
        <v>1281</v>
      </c>
      <c r="AM20" s="4">
        <f>ROUND('Vendas de Veículos'!AM21*(1-'Frota Nacional 2032'!AM$5),0)</f>
        <v>1242</v>
      </c>
      <c r="AN20" s="4">
        <f>ROUND('Vendas de Veículos'!AN21*(1-'Frota Nacional 2032'!AN$5),0)</f>
        <v>2369</v>
      </c>
      <c r="AO20" s="4">
        <f>ROUND('Vendas de Veículos'!AO21*(1-'Frota Nacional 2032'!AO$5),0)</f>
        <v>3220</v>
      </c>
      <c r="AP20" s="4">
        <f>ROUND('Vendas de Veículos'!AP21*(1-'Frota Nacional 2032'!AP$5),0)</f>
        <v>3245</v>
      </c>
      <c r="AQ20" s="4">
        <f>ROUND('Vendas de Veículos'!AQ21*(1-'Frota Nacional 2032'!AQ$5),0)</f>
        <v>2992</v>
      </c>
      <c r="AR20" s="4">
        <f>ROUND('Vendas de Veículos'!AR21*(1-'Frota Nacional 2032'!AR$5),0)</f>
        <v>5233</v>
      </c>
      <c r="AS20" s="4">
        <f>ROUND('Vendas de Veículos'!AS21*(1-'Frota Nacional 2032'!AS$5),0)</f>
        <v>6381</v>
      </c>
      <c r="AT20" s="4">
        <f>ROUND('Vendas de Veículos'!AT21*(1-'Frota Nacional 2032'!AT$5),0)</f>
        <v>5985</v>
      </c>
      <c r="AU20" s="4">
        <f>ROUND('Vendas de Veículos'!AU21*(1-'Frota Nacional 2032'!AU$5),0)</f>
        <v>8997</v>
      </c>
      <c r="AV20" s="4">
        <f>ROUND('Vendas de Veículos'!AV21*(1-'Frota Nacional 2032'!AV$5),0)</f>
        <v>9813</v>
      </c>
      <c r="AW20" s="4">
        <f>ROUND('Vendas de Veículos'!AW21*(1-'Frota Nacional 2032'!AW$5),0)</f>
        <v>9275</v>
      </c>
      <c r="AX20" s="4">
        <f>ROUND('Vendas de Veículos'!AX21*(1-'Frota Nacional 2032'!AX$5),0)</f>
        <v>8867</v>
      </c>
      <c r="AY20" s="4">
        <f>ROUND('Vendas de Veículos'!AY21*(1-'Frota Nacional 2032'!AY$5),0)</f>
        <v>12046</v>
      </c>
      <c r="AZ20" s="4">
        <f>ROUND('Vendas de Veículos'!AZ21*(1-'Frota Nacional 2032'!AZ$5),0)</f>
        <v>14002</v>
      </c>
      <c r="BA20" s="4">
        <f>ROUND('Vendas de Veículos'!BA21*(1-'Frota Nacional 2032'!BA$5),0)</f>
        <v>15915</v>
      </c>
      <c r="BB20" s="4">
        <f>ROUND('Vendas de Veículos'!BB21*(1-'Frota Nacional 2032'!BB$5),0)</f>
        <v>18955</v>
      </c>
      <c r="BC20" s="4">
        <f>ROUND('Vendas de Veículos'!BC21*(1-'Frota Nacional 2032'!BC$5),0)</f>
        <v>29414</v>
      </c>
      <c r="BD20" s="4">
        <f>ROUND('Vendas de Veículos'!BD21*(1-'Frota Nacional 2032'!BD$5),0)</f>
        <v>37011</v>
      </c>
      <c r="BE20" s="4">
        <f>ROUND('Vendas de Veículos'!BE21*(1-'Frota Nacional 2032'!BE$5),0)</f>
        <v>52610</v>
      </c>
      <c r="BF20" s="4">
        <f>ROUND('Vendas de Veículos'!BF21*(1-'Frota Nacional 2032'!BF$5),0)</f>
        <v>67426</v>
      </c>
      <c r="BG20" s="4">
        <f>ROUND('Vendas de Veículos'!BG21*(1-'Frota Nacional 2032'!BG$5),0)</f>
        <v>74683</v>
      </c>
      <c r="BH20" s="4">
        <f>ROUND('Vendas de Veículos'!BH21*(1-'Frota Nacional 2032'!BH$5),0)</f>
        <v>91571</v>
      </c>
      <c r="BI20" s="4">
        <f>ROUND('Vendas de Veículos'!BI21*(1-'Frota Nacional 2032'!BI$5),0)</f>
        <v>93123</v>
      </c>
      <c r="BJ20" s="4">
        <f>ROUND('Vendas de Veículos'!BJ21*(1-'Frota Nacional 2032'!BJ$5),0)</f>
        <v>67332</v>
      </c>
      <c r="BK20" s="4">
        <f>ROUND('Vendas de Veículos'!BK21*(1-'Frota Nacional 2032'!BK$5),0)</f>
        <v>73056</v>
      </c>
      <c r="BL20" s="4">
        <f>ROUND('Vendas de Veículos'!BL21*(1-'Frota Nacional 2032'!BL$5),0)</f>
        <v>84615</v>
      </c>
      <c r="BM20" s="4">
        <f>ROUND('Vendas de Veículos'!BM21*(1-'Frota Nacional 2032'!BM$5),0)</f>
        <v>121148</v>
      </c>
      <c r="BN20" s="4">
        <f>ROUND('Vendas de Veículos'!BN21*(1-'Frota Nacional 2032'!BN$5),0)</f>
        <v>146808</v>
      </c>
      <c r="BO20" s="4">
        <f>ROUND('Vendas de Veículos'!BO21*(1-'Frota Nacional 2032'!BO$5),0)</f>
        <v>128307</v>
      </c>
      <c r="BP20" s="4">
        <f>ROUND('Vendas de Veículos'!BP21*(1-'Frota Nacional 2032'!BP$5),0)</f>
        <v>168408</v>
      </c>
      <c r="BQ20" s="4">
        <f>ROUND('Vendas de Veículos'!BQ21*(1-'Frota Nacional 2032'!BQ$5),0)</f>
        <v>157769</v>
      </c>
      <c r="BR20" s="4">
        <f>ROUND('Vendas de Veículos'!BR21*(1-'Frota Nacional 2032'!BR$5),0)</f>
        <v>198596</v>
      </c>
      <c r="BS20" s="4">
        <f>ROUND('Vendas de Veículos'!BS21*(1-'Frota Nacional 2032'!BS$5),0)</f>
        <v>224478</v>
      </c>
      <c r="BT20" s="4">
        <f>ROUND('Vendas de Veículos'!BT21*(1-'Frota Nacional 2032'!BT$5),0)</f>
        <v>253679</v>
      </c>
      <c r="BU20" s="4">
        <f>ROUND('Vendas de Veículos'!BU21*(1-'Frota Nacional 2032'!BU$5),0)</f>
        <v>285796</v>
      </c>
      <c r="BV20" s="4">
        <f>ROUND('Vendas de Veículos'!BV21*(1-'Frota Nacional 2032'!BV$5),0)</f>
        <v>317870</v>
      </c>
      <c r="BW20" s="4">
        <f>ROUND('Vendas de Veículos'!BW21*(1-'Frota Nacional 2032'!BW$5),0)</f>
        <v>352587</v>
      </c>
      <c r="BX20" s="4">
        <f>ROUND('Vendas de Veículos'!BX21*(1-'Frota Nacional 2032'!BX$5),0)</f>
        <v>363044</v>
      </c>
      <c r="BY20" s="4">
        <f>ROUND('Vendas de Veículos'!BY21*(1-'Frota Nacional 2032'!BY$5),0)</f>
        <v>370473</v>
      </c>
      <c r="BZ20" s="4">
        <f>ROUND('Vendas de Veículos'!BZ21*(1-'Frota Nacional 2032'!BZ$5),0)</f>
        <v>402012</v>
      </c>
      <c r="CA20" s="4">
        <f>ROUND('Vendas de Veículos'!CA21*(1-'Frota Nacional 2032'!CA$5),0)</f>
        <v>408202</v>
      </c>
    </row>
    <row r="21" spans="2:79" x14ac:dyDescent="0.35">
      <c r="B21" s="2"/>
      <c r="C21" s="3" t="s">
        <v>31</v>
      </c>
      <c r="D21" s="7">
        <f>EXP(-EXP($G$2+$I$2*($D$1-D4)))</f>
        <v>0.99048396483911216</v>
      </c>
      <c r="E21" s="7">
        <f t="shared" ref="E21:BP21" si="2">EXP(-EXP($G$2+$I$2*($D$1-E4)))</f>
        <v>0.98959247803983097</v>
      </c>
      <c r="F21" s="7">
        <f t="shared" si="2"/>
        <v>0.98861795537207697</v>
      </c>
      <c r="G21" s="7">
        <f t="shared" si="2"/>
        <v>0.98755275720019031</v>
      </c>
      <c r="H21" s="7">
        <f t="shared" si="2"/>
        <v>0.98638855963603023</v>
      </c>
      <c r="I21" s="7">
        <f t="shared" si="2"/>
        <v>0.98511629693965774</v>
      </c>
      <c r="J21" s="7">
        <f t="shared" si="2"/>
        <v>0.98372609981279469</v>
      </c>
      <c r="K21" s="7">
        <f t="shared" si="2"/>
        <v>0.98220722944830852</v>
      </c>
      <c r="L21" s="7">
        <f t="shared" si="2"/>
        <v>0.98054800723244018</v>
      </c>
      <c r="M21" s="7">
        <f t="shared" si="2"/>
        <v>0.97873574004136021</v>
      </c>
      <c r="N21" s="7">
        <f t="shared" si="2"/>
        <v>0.97675664113233551</v>
      </c>
      <c r="O21" s="7">
        <f t="shared" si="2"/>
        <v>0.97459574670515448</v>
      </c>
      <c r="P21" s="7">
        <f t="shared" si="2"/>
        <v>0.97223682830482283</v>
      </c>
      <c r="Q21" s="7">
        <f t="shared" si="2"/>
        <v>0.96966230135574383</v>
      </c>
      <c r="R21" s="7">
        <f t="shared" si="2"/>
        <v>0.96685313026505637</v>
      </c>
      <c r="S21" s="7">
        <f t="shared" si="2"/>
        <v>0.96378873071358573</v>
      </c>
      <c r="T21" s="7">
        <f t="shared" si="2"/>
        <v>0.96044686997268258</v>
      </c>
      <c r="U21" s="7">
        <f t="shared" si="2"/>
        <v>0.95680356635050889</v>
      </c>
      <c r="V21" s="7">
        <f t="shared" si="2"/>
        <v>0.9528329891891979</v>
      </c>
      <c r="W21" s="7">
        <f t="shared" si="2"/>
        <v>0.94850736121254353</v>
      </c>
      <c r="X21" s="7">
        <f t="shared" si="2"/>
        <v>0.94379686547081298</v>
      </c>
      <c r="Y21" s="7">
        <f t="shared" si="2"/>
        <v>0.93866955965368715</v>
      </c>
      <c r="Z21" s="7">
        <f t="shared" si="2"/>
        <v>0.93309130115310734</v>
      </c>
      <c r="AA21" s="7">
        <f t="shared" si="2"/>
        <v>0.92702568696359899</v>
      </c>
      <c r="AB21" s="7">
        <f t="shared" si="2"/>
        <v>0.92043401331625596</v>
      </c>
      <c r="AC21" s="7">
        <f t="shared" si="2"/>
        <v>0.9132752608601854</v>
      </c>
      <c r="AD21" s="7">
        <f t="shared" si="2"/>
        <v>0.90550611223529465</v>
      </c>
      <c r="AE21" s="7">
        <f t="shared" si="2"/>
        <v>0.89708101002212504</v>
      </c>
      <c r="AF21" s="7">
        <f t="shared" si="2"/>
        <v>0.88795226430124696</v>
      </c>
      <c r="AG21" s="7">
        <f t="shared" si="2"/>
        <v>0.87807022039130778</v>
      </c>
      <c r="AH21" s="7">
        <f t="shared" si="2"/>
        <v>0.8673834987344663</v>
      </c>
      <c r="AI21" s="7">
        <f t="shared" si="2"/>
        <v>0.85583932031884391</v>
      </c>
      <c r="AJ21" s="7">
        <f t="shared" si="2"/>
        <v>0.84338393240830922</v>
      </c>
      <c r="AK21" s="7">
        <f t="shared" si="2"/>
        <v>0.82996315060425219</v>
      </c>
      <c r="AL21" s="7">
        <f t="shared" si="2"/>
        <v>0.81552303427518247</v>
      </c>
      <c r="AM21" s="7">
        <f t="shared" si="2"/>
        <v>0.80001071300435356</v>
      </c>
      <c r="AN21" s="7">
        <f t="shared" si="2"/>
        <v>0.78337538172608712</v>
      </c>
      <c r="AO21" s="7">
        <f t="shared" si="2"/>
        <v>0.76556948140173364</v>
      </c>
      <c r="AP21" s="7">
        <f t="shared" si="2"/>
        <v>0.74655008012617419</v>
      </c>
      <c r="AQ21" s="7">
        <f t="shared" si="2"/>
        <v>0.72628046610004759</v>
      </c>
      <c r="AR21" s="7">
        <f t="shared" si="2"/>
        <v>0.70473195854407911</v>
      </c>
      <c r="AS21" s="7">
        <f t="shared" si="2"/>
        <v>0.68188593492135419</v>
      </c>
      <c r="AT21" s="7">
        <f t="shared" si="2"/>
        <v>0.65773606230289328</v>
      </c>
      <c r="AU21" s="7">
        <f t="shared" si="2"/>
        <v>0.6322907069100786</v>
      </c>
      <c r="AV21" s="7">
        <f t="shared" si="2"/>
        <v>0.60557547841581527</v>
      </c>
      <c r="AW21" s="7">
        <f t="shared" si="2"/>
        <v>0.57763584425891545</v>
      </c>
      <c r="AX21" s="7">
        <f t="shared" si="2"/>
        <v>0.54853972405774021</v>
      </c>
      <c r="AY21" s="7">
        <f t="shared" si="2"/>
        <v>0.51837994563239431</v>
      </c>
      <c r="AZ21" s="7">
        <f t="shared" si="2"/>
        <v>0.48727641315583248</v>
      </c>
      <c r="BA21" s="7">
        <f t="shared" si="2"/>
        <v>0.45537780629663638</v>
      </c>
      <c r="BB21" s="7">
        <f t="shared" si="2"/>
        <v>0.42286259956536282</v>
      </c>
      <c r="BC21" s="7">
        <f t="shared" si="2"/>
        <v>0.38993916719182814</v>
      </c>
      <c r="BD21" s="7">
        <f t="shared" si="2"/>
        <v>0.35684472565735781</v>
      </c>
      <c r="BE21" s="7">
        <f t="shared" si="2"/>
        <v>0.32384286947595758</v>
      </c>
      <c r="BF21" s="7">
        <f t="shared" si="2"/>
        <v>0.29121948271878961</v>
      </c>
      <c r="BG21" s="7">
        <f t="shared" si="2"/>
        <v>0.2592768659908275</v>
      </c>
      <c r="BH21" s="7">
        <f t="shared" si="2"/>
        <v>0.22832601205777195</v>
      </c>
      <c r="BI21" s="7">
        <f t="shared" si="2"/>
        <v>0.19867709662098684</v>
      </c>
      <c r="BJ21" s="7">
        <f t="shared" si="2"/>
        <v>0.17062842304640172</v>
      </c>
      <c r="BK21" s="7">
        <f t="shared" si="2"/>
        <v>0.14445426389005228</v>
      </c>
      <c r="BL21" s="7">
        <f t="shared" si="2"/>
        <v>0.12039226207982952</v>
      </c>
      <c r="BM21" s="7">
        <f t="shared" si="2"/>
        <v>9.863126515831637E-2</v>
      </c>
      <c r="BN21" s="7">
        <f t="shared" si="2"/>
        <v>7.9300632239492283E-2</v>
      </c>
      <c r="BO21" s="7">
        <f t="shared" si="2"/>
        <v>6.2462133867604783E-2</v>
      </c>
      <c r="BP21" s="7">
        <f t="shared" si="2"/>
        <v>4.8105517744068356E-2</v>
      </c>
      <c r="BQ21" s="7">
        <f t="shared" ref="BQ21:CA21" si="3">EXP(-EXP($G$2+$I$2*($D$1-BQ4)))</f>
        <v>3.6148604913135492E-2</v>
      </c>
      <c r="BR21" s="7">
        <f t="shared" si="3"/>
        <v>2.6442398434797329E-2</v>
      </c>
      <c r="BS21" s="7">
        <f t="shared" si="3"/>
        <v>1.878114895248734E-2</v>
      </c>
      <c r="BT21" s="7">
        <f t="shared" si="3"/>
        <v>1.2916688247698281E-2</v>
      </c>
      <c r="BU21" s="7">
        <f t="shared" si="3"/>
        <v>8.5757121043602402E-3</v>
      </c>
      <c r="BV21" s="7">
        <f t="shared" si="3"/>
        <v>5.4781938203353102E-3</v>
      </c>
      <c r="BW21" s="7">
        <f t="shared" si="3"/>
        <v>3.3548660908216564E-3</v>
      </c>
      <c r="BX21" s="7">
        <f t="shared" si="3"/>
        <v>1.9618121657663879E-3</v>
      </c>
      <c r="BY21" s="7">
        <f t="shared" si="3"/>
        <v>1.0906750426032791E-3</v>
      </c>
      <c r="BZ21" s="7">
        <f t="shared" si="3"/>
        <v>5.7374968401893516E-4</v>
      </c>
      <c r="CA21" s="7">
        <f t="shared" si="3"/>
        <v>2.841040787212921E-4</v>
      </c>
    </row>
    <row r="22" spans="2:79" x14ac:dyDescent="0.35">
      <c r="B22" s="14" t="s">
        <v>20</v>
      </c>
      <c r="C22" s="14" t="s">
        <v>10</v>
      </c>
      <c r="D22" s="5">
        <f>ROUND('Vendas de Veículos'!D23*(1-'Frota Nacional 2032'!D$21),0)</f>
        <v>95</v>
      </c>
      <c r="E22" s="5">
        <f>ROUND('Vendas de Veículos'!E23*(1-'Frota Nacional 2032'!E$21),0)</f>
        <v>167</v>
      </c>
      <c r="F22" s="5">
        <f>ROUND('Vendas de Veículos'!F23*(1-'Frota Nacional 2032'!F$21),0)</f>
        <v>309</v>
      </c>
      <c r="G22" s="5">
        <f>ROUND('Vendas de Veículos'!G23*(1-'Frota Nacional 2032'!G$21),0)</f>
        <v>352</v>
      </c>
      <c r="H22" s="5">
        <f>ROUND('Vendas de Veículos'!H23*(1-'Frota Nacional 2032'!H$21),0)</f>
        <v>280</v>
      </c>
      <c r="I22" s="5">
        <f>ROUND('Vendas de Veículos'!I23*(1-'Frota Nacional 2032'!I$21),0)</f>
        <v>429</v>
      </c>
      <c r="J22" s="5">
        <f>ROUND('Vendas de Veículos'!J23*(1-'Frota Nacional 2032'!J$21),0)</f>
        <v>253</v>
      </c>
      <c r="K22" s="5">
        <f>ROUND('Vendas de Veículos'!K23*(1-'Frota Nacional 2032'!K$21),0)</f>
        <v>279</v>
      </c>
      <c r="L22" s="5">
        <f>ROUND('Vendas de Veículos'!L23*(1-'Frota Nacional 2032'!L$21),0)</f>
        <v>305</v>
      </c>
      <c r="M22" s="5">
        <f>ROUND('Vendas de Veículos'!M23*(1-'Frota Nacional 2032'!M$21),0)</f>
        <v>430</v>
      </c>
      <c r="N22" s="5">
        <f>ROUND('Vendas de Veículos'!N23*(1-'Frota Nacional 2032'!N$21),0)</f>
        <v>409</v>
      </c>
      <c r="O22" s="5">
        <f>ROUND('Vendas de Veículos'!O23*(1-'Frota Nacional 2032'!O$21),0)</f>
        <v>6</v>
      </c>
      <c r="P22" s="5">
        <f>ROUND('Vendas de Veículos'!P23*(1-'Frota Nacional 2032'!P$21),0)</f>
        <v>626</v>
      </c>
      <c r="Q22" s="5">
        <f>ROUND('Vendas de Veículos'!Q23*(1-'Frota Nacional 2032'!Q$21),0)</f>
        <v>518</v>
      </c>
      <c r="R22" s="5">
        <f>ROUND('Vendas de Veículos'!R23*(1-'Frota Nacional 2032'!R$21),0)</f>
        <v>526</v>
      </c>
      <c r="S22" s="5">
        <f>ROUND('Vendas de Veículos'!S23*(1-'Frota Nacional 2032'!S$21),0)</f>
        <v>721</v>
      </c>
      <c r="T22" s="5">
        <f>ROUND('Vendas de Veículos'!T23*(1-'Frota Nacional 2032'!T$21),0)</f>
        <v>1024</v>
      </c>
      <c r="U22" s="5">
        <f>ROUND('Vendas de Veículos'!U23*(1-'Frota Nacional 2032'!U$21),0)</f>
        <v>1269</v>
      </c>
      <c r="V22" s="5">
        <f>ROUND('Vendas de Veículos'!V23*(1-'Frota Nacional 2032'!V$21),0)</f>
        <v>77</v>
      </c>
      <c r="W22" s="5">
        <f>ROUND('Vendas de Veículos'!W23*(1-'Frota Nacional 2032'!W$21),0)</f>
        <v>423</v>
      </c>
      <c r="X22" s="5">
        <f>ROUND('Vendas de Veículos'!X23*(1-'Frota Nacional 2032'!X$21),0)</f>
        <v>105</v>
      </c>
      <c r="Y22" s="5">
        <f>ROUND('Vendas de Veículos'!Y23*(1-'Frota Nacional 2032'!Y$21),0)</f>
        <v>32</v>
      </c>
      <c r="Z22" s="5">
        <f>ROUND('Vendas de Veículos'!Z23*(1-'Frota Nacional 2032'!Z$21),0)</f>
        <v>79</v>
      </c>
      <c r="AA22" s="5">
        <f>ROUND('Vendas de Veículos'!AA23*(1-'Frota Nacional 2032'!AA$21),0)</f>
        <v>43</v>
      </c>
      <c r="AB22" s="5">
        <f>ROUND('Vendas de Veículos'!AB23*(1-'Frota Nacional 2032'!AB$21),0)</f>
        <v>5</v>
      </c>
      <c r="AC22" s="5">
        <f>ROUND('Vendas de Veículos'!AC23*(1-'Frota Nacional 2032'!AC$21),0)</f>
        <v>10</v>
      </c>
      <c r="AD22" s="5">
        <f>ROUND('Vendas de Veículos'!AD23*(1-'Frota Nacional 2032'!AD$21),0)</f>
        <v>19</v>
      </c>
      <c r="AE22" s="5">
        <f>ROUND('Vendas de Veículos'!AE23*(1-'Frota Nacional 2032'!AE$21),0)</f>
        <v>8</v>
      </c>
      <c r="AF22" s="5">
        <f>ROUND('Vendas de Veículos'!AF23*(1-'Frota Nacional 2032'!AF$21),0)</f>
        <v>2</v>
      </c>
      <c r="AG22" s="5">
        <f>ROUND('Vendas de Veículos'!AG23*(1-'Frota Nacional 2032'!AG$21),0)</f>
        <v>13</v>
      </c>
      <c r="AH22" s="5">
        <f>ROUND('Vendas de Veículos'!AH23*(1-'Frota Nacional 2032'!AH$21),0)</f>
        <v>7</v>
      </c>
      <c r="AI22" s="5">
        <f>ROUND('Vendas de Veículos'!AI23*(1-'Frota Nacional 2032'!AI$21),0)</f>
        <v>2</v>
      </c>
      <c r="AJ22" s="5">
        <f>ROUND('Vendas de Veículos'!AJ23*(1-'Frota Nacional 2032'!AJ$21),0)</f>
        <v>9</v>
      </c>
      <c r="AK22" s="5">
        <f>ROUND('Vendas de Veículos'!AK23*(1-'Frota Nacional 2032'!AK$21),0)</f>
        <v>21</v>
      </c>
      <c r="AL22" s="5">
        <f>ROUND('Vendas de Veículos'!AL23*(1-'Frota Nacional 2032'!AL$21),0)</f>
        <v>23</v>
      </c>
      <c r="AM22" s="5">
        <f>ROUND('Vendas de Veículos'!AM23*(1-'Frota Nacional 2032'!AM$21),0)</f>
        <v>12</v>
      </c>
      <c r="AN22" s="5">
        <f>ROUND('Vendas de Veículos'!AN23*(1-'Frota Nacional 2032'!AN$21),0)</f>
        <v>14</v>
      </c>
      <c r="AO22" s="5">
        <f>ROUND('Vendas de Veículos'!AO23*(1-'Frota Nacional 2032'!AO$21),0)</f>
        <v>5</v>
      </c>
      <c r="AP22" s="5">
        <f>ROUND('Vendas de Veículos'!AP23*(1-'Frota Nacional 2032'!AP$21),0)</f>
        <v>2</v>
      </c>
      <c r="AQ22" s="5">
        <f>ROUND('Vendas de Veículos'!AQ23*(1-'Frota Nacional 2032'!AQ$21),0)</f>
        <v>0</v>
      </c>
      <c r="AR22" s="5">
        <f>ROUND('Vendas de Veículos'!AR23*(1-'Frota Nacional 2032'!AR$21),0)</f>
        <v>0</v>
      </c>
      <c r="AS22" s="5">
        <f>ROUND('Vendas de Veículos'!AS23*(1-'Frota Nacional 2032'!AS$21),0)</f>
        <v>0</v>
      </c>
      <c r="AT22" s="5">
        <f>ROUND('Vendas de Veículos'!AT23*(1-'Frota Nacional 2032'!AT$21),0)</f>
        <v>0</v>
      </c>
      <c r="AU22" s="5">
        <f>ROUND('Vendas de Veículos'!AU23*(1-'Frota Nacional 2032'!AU$21),0)</f>
        <v>43</v>
      </c>
      <c r="AV22" s="5">
        <f>ROUND('Vendas de Veículos'!AV23*(1-'Frota Nacional 2032'!AV$21),0)</f>
        <v>0</v>
      </c>
      <c r="AW22" s="5">
        <f>ROUND('Vendas de Veículos'!AW23*(1-'Frota Nacional 2032'!AW$21),0)</f>
        <v>0</v>
      </c>
      <c r="AX22" s="5">
        <f>ROUND('Vendas de Veículos'!AX23*(1-'Frota Nacional 2032'!AX$21),0)</f>
        <v>0</v>
      </c>
      <c r="AY22" s="5">
        <f>ROUND('Vendas de Veículos'!AY23*(1-'Frota Nacional 2032'!AY$21),0)</f>
        <v>0</v>
      </c>
      <c r="AZ22" s="5">
        <f>ROUND('Vendas de Veículos'!AZ23*(1-'Frota Nacional 2032'!AZ$21),0)</f>
        <v>0</v>
      </c>
      <c r="BA22" s="5">
        <f>ROUND('Vendas de Veículos'!BA23*(1-'Frota Nacional 2032'!BA$21),0)</f>
        <v>0</v>
      </c>
      <c r="BB22" s="5">
        <f>ROUND('Vendas de Veículos'!BB23*(1-'Frota Nacional 2032'!BB$21),0)</f>
        <v>0</v>
      </c>
      <c r="BC22" s="5">
        <f>ROUND('Vendas de Veículos'!BC23*(1-'Frota Nacional 2032'!BC$21),0)</f>
        <v>0</v>
      </c>
      <c r="BD22" s="5">
        <f>ROUND('Vendas de Veículos'!BD23*(1-'Frota Nacional 2032'!BD$21),0)</f>
        <v>0</v>
      </c>
      <c r="BE22" s="5">
        <f>ROUND('Vendas de Veículos'!BE23*(1-'Frota Nacional 2032'!BE$21),0)</f>
        <v>0</v>
      </c>
      <c r="BF22" s="5">
        <f>ROUND('Vendas de Veículos'!BF23*(1-'Frota Nacional 2032'!BF$21),0)</f>
        <v>0</v>
      </c>
      <c r="BG22" s="5">
        <f>ROUND('Vendas de Veículos'!BG23*(1-'Frota Nacional 2032'!BG$21),0)</f>
        <v>0</v>
      </c>
      <c r="BH22" s="5">
        <f>ROUND('Vendas de Veículos'!BH23*(1-'Frota Nacional 2032'!BH$21),0)</f>
        <v>0</v>
      </c>
      <c r="BI22" s="5">
        <f>ROUND('Vendas de Veículos'!BI23*(1-'Frota Nacional 2032'!BI$21),0)</f>
        <v>0</v>
      </c>
      <c r="BJ22" s="5">
        <f>ROUND('Vendas de Veículos'!BJ23*(1-'Frota Nacional 2032'!BJ$21),0)</f>
        <v>0</v>
      </c>
      <c r="BK22" s="5">
        <f>ROUND('Vendas de Veículos'!BK23*(1-'Frota Nacional 2032'!BK$21),0)</f>
        <v>0</v>
      </c>
      <c r="BL22" s="5">
        <f>ROUND('Vendas de Veículos'!BL23*(1-'Frota Nacional 2032'!BL$21),0)</f>
        <v>2</v>
      </c>
      <c r="BM22" s="5">
        <f>ROUND('Vendas de Veículos'!BM23*(1-'Frota Nacional 2032'!BM$21),0)</f>
        <v>11</v>
      </c>
      <c r="BN22" s="5">
        <f>ROUND('Vendas de Veículos'!BN23*(1-'Frota Nacional 2032'!BN$21),0)</f>
        <v>16</v>
      </c>
      <c r="BO22" s="5">
        <f>ROUND('Vendas de Veículos'!BO23*(1-'Frota Nacional 2032'!BO$21),0)</f>
        <v>8</v>
      </c>
      <c r="BP22" s="5">
        <f>ROUND('Vendas de Veículos'!BP23*(1-'Frota Nacional 2032'!BP$21),0)</f>
        <v>9</v>
      </c>
      <c r="BQ22" s="5">
        <f>ROUND('Vendas de Veículos'!BQ23*(1-'Frota Nacional 2032'!BQ$21),0)</f>
        <v>33</v>
      </c>
      <c r="BR22" s="5">
        <f>ROUND('Vendas de Veículos'!BR23*(1-'Frota Nacional 2032'!BR$21),0)</f>
        <v>10</v>
      </c>
      <c r="BS22" s="5">
        <f>ROUND('Vendas de Veículos'!BS23*(1-'Frota Nacional 2032'!BS$21),0)</f>
        <v>11</v>
      </c>
      <c r="BT22" s="5">
        <f>ROUND('Vendas de Veículos'!BT23*(1-'Frota Nacional 2032'!BT$21),0)</f>
        <v>12</v>
      </c>
      <c r="BU22" s="5">
        <f>ROUND('Vendas de Veículos'!BU23*(1-'Frota Nacional 2032'!BU$21),0)</f>
        <v>14</v>
      </c>
      <c r="BV22" s="5">
        <f>ROUND('Vendas de Veículos'!BV23*(1-'Frota Nacional 2032'!BV$21),0)</f>
        <v>15</v>
      </c>
      <c r="BW22" s="5">
        <f>ROUND('Vendas de Veículos'!BW23*(1-'Frota Nacional 2032'!BW$21),0)</f>
        <v>16</v>
      </c>
      <c r="BX22" s="5">
        <f>ROUND('Vendas de Veículos'!BX23*(1-'Frota Nacional 2032'!BX$21),0)</f>
        <v>16</v>
      </c>
      <c r="BY22" s="5">
        <f>ROUND('Vendas de Veículos'!BY23*(1-'Frota Nacional 2032'!BY$21),0)</f>
        <v>15</v>
      </c>
      <c r="BZ22" s="5">
        <f>ROUND('Vendas de Veículos'!BZ23*(1-'Frota Nacional 2032'!BZ$21),0)</f>
        <v>16</v>
      </c>
      <c r="CA22" s="5">
        <f>ROUND('Vendas de Veículos'!CA23*(1-'Frota Nacional 2032'!CA$21),0)</f>
        <v>16</v>
      </c>
    </row>
    <row r="23" spans="2:79" x14ac:dyDescent="0.35">
      <c r="B23" s="14" t="s">
        <v>20</v>
      </c>
      <c r="C23" s="14" t="s">
        <v>12</v>
      </c>
      <c r="D23" s="5">
        <f>ROUND('Vendas de Veículos'!D24*(1-'Frota Nacional 2032'!D$21),0)</f>
        <v>0</v>
      </c>
      <c r="E23" s="5">
        <f>ROUND('Vendas de Veículos'!E24*(1-'Frota Nacional 2032'!E$21),0)</f>
        <v>0</v>
      </c>
      <c r="F23" s="5">
        <f>ROUND('Vendas de Veículos'!F24*(1-'Frota Nacional 2032'!F$21),0)</f>
        <v>0</v>
      </c>
      <c r="G23" s="5">
        <f>ROUND('Vendas de Veículos'!G24*(1-'Frota Nacional 2032'!G$21),0)</f>
        <v>0</v>
      </c>
      <c r="H23" s="5">
        <f>ROUND('Vendas de Veículos'!H24*(1-'Frota Nacional 2032'!H$21),0)</f>
        <v>0</v>
      </c>
      <c r="I23" s="5">
        <f>ROUND('Vendas de Veículos'!I24*(1-'Frota Nacional 2032'!I$21),0)</f>
        <v>0</v>
      </c>
      <c r="J23" s="5">
        <f>ROUND('Vendas de Veículos'!J24*(1-'Frota Nacional 2032'!J$21),0)</f>
        <v>0</v>
      </c>
      <c r="K23" s="5">
        <f>ROUND('Vendas de Veículos'!K24*(1-'Frota Nacional 2032'!K$21),0)</f>
        <v>0</v>
      </c>
      <c r="L23" s="5">
        <f>ROUND('Vendas de Veículos'!L24*(1-'Frota Nacional 2032'!L$21),0)</f>
        <v>0</v>
      </c>
      <c r="M23" s="5">
        <f>ROUND('Vendas de Veículos'!M24*(1-'Frota Nacional 2032'!M$21),0)</f>
        <v>0</v>
      </c>
      <c r="N23" s="5">
        <f>ROUND('Vendas de Veículos'!N24*(1-'Frota Nacional 2032'!N$21),0)</f>
        <v>0</v>
      </c>
      <c r="O23" s="5">
        <f>ROUND('Vendas de Veículos'!O24*(1-'Frota Nacional 2032'!O$21),0)</f>
        <v>0</v>
      </c>
      <c r="P23" s="5">
        <f>ROUND('Vendas de Veículos'!P24*(1-'Frota Nacional 2032'!P$21),0)</f>
        <v>0</v>
      </c>
      <c r="Q23" s="5">
        <f>ROUND('Vendas de Veículos'!Q24*(1-'Frota Nacional 2032'!Q$21),0)</f>
        <v>0</v>
      </c>
      <c r="R23" s="5">
        <f>ROUND('Vendas de Veículos'!R24*(1-'Frota Nacional 2032'!R$21),0)</f>
        <v>0</v>
      </c>
      <c r="S23" s="5">
        <f>ROUND('Vendas de Veículos'!S24*(1-'Frota Nacional 2032'!S$21),0)</f>
        <v>0</v>
      </c>
      <c r="T23" s="5">
        <f>ROUND('Vendas de Veículos'!T24*(1-'Frota Nacional 2032'!T$21),0)</f>
        <v>0</v>
      </c>
      <c r="U23" s="5">
        <f>ROUND('Vendas de Veículos'!U24*(1-'Frota Nacional 2032'!U$21),0)</f>
        <v>0</v>
      </c>
      <c r="V23" s="5">
        <f>ROUND('Vendas de Veículos'!V24*(1-'Frota Nacional 2032'!V$21),0)</f>
        <v>0</v>
      </c>
      <c r="W23" s="5">
        <f>ROUND('Vendas de Veículos'!W24*(1-'Frota Nacional 2032'!W$21),0)</f>
        <v>0</v>
      </c>
      <c r="X23" s="5">
        <f>ROUND('Vendas de Veículos'!X24*(1-'Frota Nacional 2032'!X$21),0)</f>
        <v>0</v>
      </c>
      <c r="Y23" s="5">
        <f>ROUND('Vendas de Veículos'!Y24*(1-'Frota Nacional 2032'!Y$21),0)</f>
        <v>0</v>
      </c>
      <c r="Z23" s="5">
        <f>ROUND('Vendas de Veículos'!Z24*(1-'Frota Nacional 2032'!Z$21),0)</f>
        <v>0</v>
      </c>
      <c r="AA23" s="5">
        <f>ROUND('Vendas de Veículos'!AA24*(1-'Frota Nacional 2032'!AA$21),0)</f>
        <v>0</v>
      </c>
      <c r="AB23" s="5">
        <f>ROUND('Vendas de Veículos'!AB24*(1-'Frota Nacional 2032'!AB$21),0)</f>
        <v>84</v>
      </c>
      <c r="AC23" s="5">
        <f>ROUND('Vendas de Veículos'!AC24*(1-'Frota Nacional 2032'!AC$21),0)</f>
        <v>80</v>
      </c>
      <c r="AD23" s="5">
        <f>ROUND('Vendas de Veículos'!AD24*(1-'Frota Nacional 2032'!AD$21),0)</f>
        <v>193</v>
      </c>
      <c r="AE23" s="5">
        <f>ROUND('Vendas de Veículos'!AE24*(1-'Frota Nacional 2032'!AE$21),0)</f>
        <v>269</v>
      </c>
      <c r="AF23" s="5">
        <f>ROUND('Vendas de Veículos'!AF24*(1-'Frota Nacional 2032'!AF$21),0)</f>
        <v>212</v>
      </c>
      <c r="AG23" s="5">
        <f>ROUND('Vendas de Veículos'!AG24*(1-'Frota Nacional 2032'!AG$21),0)</f>
        <v>185</v>
      </c>
      <c r="AH23" s="5">
        <f>ROUND('Vendas de Veículos'!AH24*(1-'Frota Nacional 2032'!AH$21),0)</f>
        <v>71</v>
      </c>
      <c r="AI23" s="5">
        <f>ROUND('Vendas de Veículos'!AI24*(1-'Frota Nacional 2032'!AI$21),0)</f>
        <v>18</v>
      </c>
      <c r="AJ23" s="5">
        <f>ROUND('Vendas de Veículos'!AJ24*(1-'Frota Nacional 2032'!AJ$21),0)</f>
        <v>8</v>
      </c>
      <c r="AK23" s="5">
        <f>ROUND('Vendas de Veículos'!AK24*(1-'Frota Nacional 2032'!AK$21),0)</f>
        <v>1</v>
      </c>
      <c r="AL23" s="5">
        <f>ROUND('Vendas de Veículos'!AL24*(1-'Frota Nacional 2032'!AL$21),0)</f>
        <v>1</v>
      </c>
      <c r="AM23" s="5">
        <f>ROUND('Vendas de Veículos'!AM24*(1-'Frota Nacional 2032'!AM$21),0)</f>
        <v>1</v>
      </c>
      <c r="AN23" s="5">
        <f>ROUND('Vendas de Veículos'!AN24*(1-'Frota Nacional 2032'!AN$21),0)</f>
        <v>0</v>
      </c>
      <c r="AO23" s="5">
        <f>ROUND('Vendas de Veículos'!AO24*(1-'Frota Nacional 2032'!AO$21),0)</f>
        <v>0</v>
      </c>
      <c r="AP23" s="5">
        <f>ROUND('Vendas de Veículos'!AP24*(1-'Frota Nacional 2032'!AP$21),0)</f>
        <v>0</v>
      </c>
      <c r="AQ23" s="5">
        <f>ROUND('Vendas de Veículos'!AQ24*(1-'Frota Nacional 2032'!AQ$21),0)</f>
        <v>0</v>
      </c>
      <c r="AR23" s="5">
        <f>ROUND('Vendas de Veículos'!AR24*(1-'Frota Nacional 2032'!AR$21),0)</f>
        <v>0</v>
      </c>
      <c r="AS23" s="5">
        <f>ROUND('Vendas de Veículos'!AS24*(1-'Frota Nacional 2032'!AS$21),0)</f>
        <v>0</v>
      </c>
      <c r="AT23" s="5">
        <f>ROUND('Vendas de Veículos'!AT24*(1-'Frota Nacional 2032'!AT$21),0)</f>
        <v>0</v>
      </c>
      <c r="AU23" s="5">
        <f>ROUND('Vendas de Veículos'!AU24*(1-'Frota Nacional 2032'!AU$21),0)</f>
        <v>0</v>
      </c>
      <c r="AV23" s="5">
        <f>ROUND('Vendas de Veículos'!AV24*(1-'Frota Nacional 2032'!AV$21),0)</f>
        <v>0</v>
      </c>
      <c r="AW23" s="5">
        <f>ROUND('Vendas de Veículos'!AW24*(1-'Frota Nacional 2032'!AW$21),0)</f>
        <v>0</v>
      </c>
      <c r="AX23" s="5">
        <f>ROUND('Vendas de Veículos'!AX24*(1-'Frota Nacional 2032'!AX$21),0)</f>
        <v>0</v>
      </c>
      <c r="AY23" s="5">
        <f>ROUND('Vendas de Veículos'!AY24*(1-'Frota Nacional 2032'!AY$21),0)</f>
        <v>0</v>
      </c>
      <c r="AZ23" s="5">
        <f>ROUND('Vendas de Veículos'!AZ24*(1-'Frota Nacional 2032'!AZ$21),0)</f>
        <v>0</v>
      </c>
      <c r="BA23" s="5">
        <f>ROUND('Vendas de Veículos'!BA24*(1-'Frota Nacional 2032'!BA$21),0)</f>
        <v>0</v>
      </c>
      <c r="BB23" s="5">
        <f>ROUND('Vendas de Veículos'!BB24*(1-'Frota Nacional 2032'!BB$21),0)</f>
        <v>0</v>
      </c>
      <c r="BC23" s="5">
        <f>ROUND('Vendas de Veículos'!BC24*(1-'Frota Nacional 2032'!BC$21),0)</f>
        <v>0</v>
      </c>
      <c r="BD23" s="5">
        <f>ROUND('Vendas de Veículos'!BD24*(1-'Frota Nacional 2032'!BD$21),0)</f>
        <v>0</v>
      </c>
      <c r="BE23" s="5">
        <f>ROUND('Vendas de Veículos'!BE24*(1-'Frota Nacional 2032'!BE$21),0)</f>
        <v>0</v>
      </c>
      <c r="BF23" s="5">
        <f>ROUND('Vendas de Veículos'!BF24*(1-'Frota Nacional 2032'!BF$21),0)</f>
        <v>0</v>
      </c>
      <c r="BG23" s="5">
        <f>ROUND('Vendas de Veículos'!BG24*(1-'Frota Nacional 2032'!BG$21),0)</f>
        <v>0</v>
      </c>
      <c r="BH23" s="5">
        <f>ROUND('Vendas de Veículos'!BH24*(1-'Frota Nacional 2032'!BH$21),0)</f>
        <v>0</v>
      </c>
      <c r="BI23" s="5">
        <f>ROUND('Vendas de Veículos'!BI24*(1-'Frota Nacional 2032'!BI$21),0)</f>
        <v>0</v>
      </c>
      <c r="BJ23" s="5">
        <f>ROUND('Vendas de Veículos'!BJ24*(1-'Frota Nacional 2032'!BJ$21),0)</f>
        <v>0</v>
      </c>
      <c r="BK23" s="5">
        <f>ROUND('Vendas de Veículos'!BK24*(1-'Frota Nacional 2032'!BK$21),0)</f>
        <v>0</v>
      </c>
      <c r="BL23" s="5">
        <f>ROUND('Vendas de Veículos'!BL24*(1-'Frota Nacional 2032'!BL$21),0)</f>
        <v>0</v>
      </c>
      <c r="BM23" s="5">
        <f>ROUND('Vendas de Veículos'!BM24*(1-'Frota Nacional 2032'!BM$21),0)</f>
        <v>0</v>
      </c>
      <c r="BN23" s="5">
        <f>ROUND('Vendas de Veículos'!BN24*(1-'Frota Nacional 2032'!BN$21),0)</f>
        <v>2</v>
      </c>
      <c r="BO23" s="5">
        <f>ROUND('Vendas de Veículos'!BO24*(1-'Frota Nacional 2032'!BO$21),0)</f>
        <v>0</v>
      </c>
      <c r="BP23" s="5">
        <f>ROUND('Vendas de Veículos'!BP24*(1-'Frota Nacional 2032'!BP$21),0)</f>
        <v>0</v>
      </c>
      <c r="BQ23" s="5">
        <f>ROUND('Vendas de Veículos'!BQ24*(1-'Frota Nacional 2032'!BQ$21),0)</f>
        <v>1</v>
      </c>
      <c r="BR23" s="5">
        <f>ROUND('Vendas de Veículos'!BR24*(1-'Frota Nacional 2032'!BR$21),0)</f>
        <v>0</v>
      </c>
      <c r="BS23" s="5">
        <f>ROUND('Vendas de Veículos'!BS24*(1-'Frota Nacional 2032'!BS$21),0)</f>
        <v>0</v>
      </c>
      <c r="BT23" s="5">
        <f>ROUND('Vendas de Veículos'!BT24*(1-'Frota Nacional 2032'!BT$21),0)</f>
        <v>0</v>
      </c>
      <c r="BU23" s="5">
        <f>ROUND('Vendas de Veículos'!BU24*(1-'Frota Nacional 2032'!BU$21),0)</f>
        <v>0</v>
      </c>
      <c r="BV23" s="5">
        <f>ROUND('Vendas de Veículos'!BV24*(1-'Frota Nacional 2032'!BV$21),0)</f>
        <v>1</v>
      </c>
      <c r="BW23" s="5">
        <f>ROUND('Vendas de Veículos'!BW24*(1-'Frota Nacional 2032'!BW$21),0)</f>
        <v>1</v>
      </c>
      <c r="BX23" s="5">
        <f>ROUND('Vendas de Veículos'!BX24*(1-'Frota Nacional 2032'!BX$21),0)</f>
        <v>1</v>
      </c>
      <c r="BY23" s="5">
        <f>ROUND('Vendas de Veículos'!BY24*(1-'Frota Nacional 2032'!BY$21),0)</f>
        <v>0</v>
      </c>
      <c r="BZ23" s="5">
        <f>ROUND('Vendas de Veículos'!BZ24*(1-'Frota Nacional 2032'!BZ$21),0)</f>
        <v>0</v>
      </c>
      <c r="CA23" s="5">
        <f>ROUND('Vendas de Veículos'!CA24*(1-'Frota Nacional 2032'!CA$21),0)</f>
        <v>1</v>
      </c>
    </row>
    <row r="24" spans="2:79" x14ac:dyDescent="0.35">
      <c r="B24" s="14" t="s">
        <v>20</v>
      </c>
      <c r="C24" s="14" t="s">
        <v>14</v>
      </c>
      <c r="D24" s="5">
        <f>ROUND('Vendas de Veículos'!D25*(1-'Frota Nacional 2032'!D$21),0)</f>
        <v>0</v>
      </c>
      <c r="E24" s="5">
        <f>ROUND('Vendas de Veículos'!E25*(1-'Frota Nacional 2032'!E$21),0)</f>
        <v>0</v>
      </c>
      <c r="F24" s="5">
        <f>ROUND('Vendas de Veículos'!F25*(1-'Frota Nacional 2032'!F$21),0)</f>
        <v>0</v>
      </c>
      <c r="G24" s="5">
        <f>ROUND('Vendas de Veículos'!G25*(1-'Frota Nacional 2032'!G$21),0)</f>
        <v>0</v>
      </c>
      <c r="H24" s="5">
        <f>ROUND('Vendas de Veículos'!H25*(1-'Frota Nacional 2032'!H$21),0)</f>
        <v>0</v>
      </c>
      <c r="I24" s="5">
        <f>ROUND('Vendas de Veículos'!I25*(1-'Frota Nacional 2032'!I$21),0)</f>
        <v>0</v>
      </c>
      <c r="J24" s="5">
        <f>ROUND('Vendas de Veículos'!J25*(1-'Frota Nacional 2032'!J$21),0)</f>
        <v>0</v>
      </c>
      <c r="K24" s="5">
        <f>ROUND('Vendas de Veículos'!K25*(1-'Frota Nacional 2032'!K$21),0)</f>
        <v>0</v>
      </c>
      <c r="L24" s="5">
        <f>ROUND('Vendas de Veículos'!L25*(1-'Frota Nacional 2032'!L$21),0)</f>
        <v>0</v>
      </c>
      <c r="M24" s="5">
        <f>ROUND('Vendas de Veículos'!M25*(1-'Frota Nacional 2032'!M$21),0)</f>
        <v>0</v>
      </c>
      <c r="N24" s="5">
        <f>ROUND('Vendas de Veículos'!N25*(1-'Frota Nacional 2032'!N$21),0)</f>
        <v>0</v>
      </c>
      <c r="O24" s="5">
        <f>ROUND('Vendas de Veículos'!O25*(1-'Frota Nacional 2032'!O$21),0)</f>
        <v>0</v>
      </c>
      <c r="P24" s="5">
        <f>ROUND('Vendas de Veículos'!P25*(1-'Frota Nacional 2032'!P$21),0)</f>
        <v>0</v>
      </c>
      <c r="Q24" s="5">
        <f>ROUND('Vendas de Veículos'!Q25*(1-'Frota Nacional 2032'!Q$21),0)</f>
        <v>0</v>
      </c>
      <c r="R24" s="5">
        <f>ROUND('Vendas de Veículos'!R25*(1-'Frota Nacional 2032'!R$21),0)</f>
        <v>0</v>
      </c>
      <c r="S24" s="5">
        <f>ROUND('Vendas de Veículos'!S25*(1-'Frota Nacional 2032'!S$21),0)</f>
        <v>0</v>
      </c>
      <c r="T24" s="5">
        <f>ROUND('Vendas de Veículos'!T25*(1-'Frota Nacional 2032'!T$21),0)</f>
        <v>0</v>
      </c>
      <c r="U24" s="5">
        <f>ROUND('Vendas de Veículos'!U25*(1-'Frota Nacional 2032'!U$21),0)</f>
        <v>0</v>
      </c>
      <c r="V24" s="5">
        <f>ROUND('Vendas de Veículos'!V25*(1-'Frota Nacional 2032'!V$21),0)</f>
        <v>0</v>
      </c>
      <c r="W24" s="5">
        <f>ROUND('Vendas de Veículos'!W25*(1-'Frota Nacional 2032'!W$21),0)</f>
        <v>0</v>
      </c>
      <c r="X24" s="5">
        <f>ROUND('Vendas de Veículos'!X25*(1-'Frota Nacional 2032'!X$21),0)</f>
        <v>0</v>
      </c>
      <c r="Y24" s="5">
        <f>ROUND('Vendas de Veículos'!Y25*(1-'Frota Nacional 2032'!Y$21),0)</f>
        <v>0</v>
      </c>
      <c r="Z24" s="5">
        <f>ROUND('Vendas de Veículos'!Z25*(1-'Frota Nacional 2032'!Z$21),0)</f>
        <v>0</v>
      </c>
      <c r="AA24" s="5">
        <f>ROUND('Vendas de Veículos'!AA25*(1-'Frota Nacional 2032'!AA$21),0)</f>
        <v>0</v>
      </c>
      <c r="AB24" s="5">
        <f>ROUND('Vendas de Veículos'!AB25*(1-'Frota Nacional 2032'!AB$21),0)</f>
        <v>0</v>
      </c>
      <c r="AC24" s="5">
        <f>ROUND('Vendas de Veículos'!AC25*(1-'Frota Nacional 2032'!AC$21),0)</f>
        <v>0</v>
      </c>
      <c r="AD24" s="5">
        <f>ROUND('Vendas de Veículos'!AD25*(1-'Frota Nacional 2032'!AD$21),0)</f>
        <v>0</v>
      </c>
      <c r="AE24" s="5">
        <f>ROUND('Vendas de Veículos'!AE25*(1-'Frota Nacional 2032'!AE$21),0)</f>
        <v>0</v>
      </c>
      <c r="AF24" s="5">
        <f>ROUND('Vendas de Veículos'!AF25*(1-'Frota Nacional 2032'!AF$21),0)</f>
        <v>0</v>
      </c>
      <c r="AG24" s="5">
        <f>ROUND('Vendas de Veículos'!AG25*(1-'Frota Nacional 2032'!AG$21),0)</f>
        <v>0</v>
      </c>
      <c r="AH24" s="5">
        <f>ROUND('Vendas de Veículos'!AH25*(1-'Frota Nacional 2032'!AH$21),0)</f>
        <v>0</v>
      </c>
      <c r="AI24" s="5">
        <f>ROUND('Vendas de Veículos'!AI25*(1-'Frota Nacional 2032'!AI$21),0)</f>
        <v>0</v>
      </c>
      <c r="AJ24" s="5">
        <f>ROUND('Vendas de Veículos'!AJ25*(1-'Frota Nacional 2032'!AJ$21),0)</f>
        <v>0</v>
      </c>
      <c r="AK24" s="5">
        <f>ROUND('Vendas de Veículos'!AK25*(1-'Frota Nacional 2032'!AK$21),0)</f>
        <v>0</v>
      </c>
      <c r="AL24" s="5">
        <f>ROUND('Vendas de Veículos'!AL25*(1-'Frota Nacional 2032'!AL$21),0)</f>
        <v>0</v>
      </c>
      <c r="AM24" s="5">
        <f>ROUND('Vendas de Veículos'!AM25*(1-'Frota Nacional 2032'!AM$21),0)</f>
        <v>0</v>
      </c>
      <c r="AN24" s="5">
        <f>ROUND('Vendas de Veículos'!AN25*(1-'Frota Nacional 2032'!AN$21),0)</f>
        <v>0</v>
      </c>
      <c r="AO24" s="5">
        <f>ROUND('Vendas de Veículos'!AO25*(1-'Frota Nacional 2032'!AO$21),0)</f>
        <v>0</v>
      </c>
      <c r="AP24" s="5">
        <f>ROUND('Vendas de Veículos'!AP25*(1-'Frota Nacional 2032'!AP$21),0)</f>
        <v>0</v>
      </c>
      <c r="AQ24" s="5">
        <f>ROUND('Vendas de Veículos'!AQ25*(1-'Frota Nacional 2032'!AQ$21),0)</f>
        <v>0</v>
      </c>
      <c r="AR24" s="5">
        <f>ROUND('Vendas de Veículos'!AR25*(1-'Frota Nacional 2032'!AR$21),0)</f>
        <v>0</v>
      </c>
      <c r="AS24" s="5">
        <f>ROUND('Vendas de Veículos'!AS25*(1-'Frota Nacional 2032'!AS$21),0)</f>
        <v>0</v>
      </c>
      <c r="AT24" s="5">
        <f>ROUND('Vendas de Veículos'!AT25*(1-'Frota Nacional 2032'!AT$21),0)</f>
        <v>0</v>
      </c>
      <c r="AU24" s="5">
        <f>ROUND('Vendas de Veículos'!AU25*(1-'Frota Nacional 2032'!AU$21),0)</f>
        <v>0</v>
      </c>
      <c r="AV24" s="5">
        <f>ROUND('Vendas de Veículos'!AV25*(1-'Frota Nacional 2032'!AV$21),0)</f>
        <v>0</v>
      </c>
      <c r="AW24" s="5">
        <f>ROUND('Vendas de Veículos'!AW25*(1-'Frota Nacional 2032'!AW$21),0)</f>
        <v>0</v>
      </c>
      <c r="AX24" s="5">
        <f>ROUND('Vendas de Veículos'!AX25*(1-'Frota Nacional 2032'!AX$21),0)</f>
        <v>0</v>
      </c>
      <c r="AY24" s="5">
        <f>ROUND('Vendas de Veículos'!AY25*(1-'Frota Nacional 2032'!AY$21),0)</f>
        <v>0</v>
      </c>
      <c r="AZ24" s="5">
        <f>ROUND('Vendas de Veículos'!AZ25*(1-'Frota Nacional 2032'!AZ$21),0)</f>
        <v>0</v>
      </c>
      <c r="BA24" s="5">
        <f>ROUND('Vendas de Veículos'!BA25*(1-'Frota Nacional 2032'!BA$21),0)</f>
        <v>0</v>
      </c>
      <c r="BB24" s="5">
        <f>ROUND('Vendas de Veículos'!BB25*(1-'Frota Nacional 2032'!BB$21),0)</f>
        <v>0</v>
      </c>
      <c r="BC24" s="5">
        <f>ROUND('Vendas de Veículos'!BC25*(1-'Frota Nacional 2032'!BC$21),0)</f>
        <v>0</v>
      </c>
      <c r="BD24" s="5">
        <f>ROUND('Vendas de Veículos'!BD25*(1-'Frota Nacional 2032'!BD$21),0)</f>
        <v>0</v>
      </c>
      <c r="BE24" s="5">
        <f>ROUND('Vendas de Veículos'!BE25*(1-'Frota Nacional 2032'!BE$21),0)</f>
        <v>0</v>
      </c>
      <c r="BF24" s="5">
        <f>ROUND('Vendas de Veículos'!BF25*(1-'Frota Nacional 2032'!BF$21),0)</f>
        <v>0</v>
      </c>
      <c r="BG24" s="5">
        <f>ROUND('Vendas de Veículos'!BG25*(1-'Frota Nacional 2032'!BG$21),0)</f>
        <v>0</v>
      </c>
      <c r="BH24" s="5">
        <f>ROUND('Vendas de Veículos'!BH25*(1-'Frota Nacional 2032'!BH$21),0)</f>
        <v>1</v>
      </c>
      <c r="BI24" s="5">
        <f>ROUND('Vendas de Veículos'!BI25*(1-'Frota Nacional 2032'!BI$21),0)</f>
        <v>0</v>
      </c>
      <c r="BJ24" s="5">
        <f>ROUND('Vendas de Veículos'!BJ25*(1-'Frota Nacional 2032'!BJ$21),0)</f>
        <v>0</v>
      </c>
      <c r="BK24" s="5">
        <f>ROUND('Vendas de Veículos'!BK25*(1-'Frota Nacional 2032'!BK$21),0)</f>
        <v>1</v>
      </c>
      <c r="BL24" s="5">
        <f>ROUND('Vendas de Veículos'!BL25*(1-'Frota Nacional 2032'!BL$21),0)</f>
        <v>0</v>
      </c>
      <c r="BM24" s="5">
        <f>ROUND('Vendas de Veículos'!BM25*(1-'Frota Nacional 2032'!BM$21),0)</f>
        <v>3</v>
      </c>
      <c r="BN24" s="5">
        <f>ROUND('Vendas de Veículos'!BN25*(1-'Frota Nacional 2032'!BN$21),0)</f>
        <v>27</v>
      </c>
      <c r="BO24" s="5">
        <f>ROUND('Vendas de Veículos'!BO25*(1-'Frota Nacional 2032'!BO$21),0)</f>
        <v>22</v>
      </c>
      <c r="BP24" s="5">
        <f>ROUND('Vendas de Veículos'!BP25*(1-'Frota Nacional 2032'!BP$21),0)</f>
        <v>279</v>
      </c>
      <c r="BQ24" s="5">
        <f>ROUND('Vendas de Veículos'!BQ25*(1-'Frota Nacional 2032'!BQ$21),0)</f>
        <v>688</v>
      </c>
      <c r="BR24" s="5">
        <f>ROUND('Vendas de Veículos'!BR25*(1-'Frota Nacional 2032'!BR$21),0)</f>
        <v>671</v>
      </c>
      <c r="BS24" s="5">
        <f>ROUND('Vendas de Veículos'!BS25*(1-'Frota Nacional 2032'!BS$21),0)</f>
        <v>952</v>
      </c>
      <c r="BT24" s="5">
        <f>ROUND('Vendas de Veículos'!BT25*(1-'Frota Nacional 2032'!BT$21),0)</f>
        <v>1240</v>
      </c>
      <c r="BU24" s="5">
        <f>ROUND('Vendas de Veículos'!BU25*(1-'Frota Nacional 2032'!BU$21),0)</f>
        <v>1532</v>
      </c>
      <c r="BV24" s="5">
        <f>ROUND('Vendas de Veículos'!BV25*(1-'Frota Nacional 2032'!BV$21),0)</f>
        <v>1969</v>
      </c>
      <c r="BW24" s="5">
        <f>ROUND('Vendas de Veículos'!BW25*(1-'Frota Nacional 2032'!BW$21),0)</f>
        <v>2417</v>
      </c>
      <c r="BX24" s="5">
        <f>ROUND('Vendas de Veículos'!BX25*(1-'Frota Nacional 2032'!BX$21),0)</f>
        <v>2868</v>
      </c>
      <c r="BY24" s="5">
        <f>ROUND('Vendas de Veículos'!BY25*(1-'Frota Nacional 2032'!BY$21),0)</f>
        <v>3473</v>
      </c>
      <c r="BZ24" s="5">
        <f>ROUND('Vendas de Veículos'!BZ25*(1-'Frota Nacional 2032'!BZ$21),0)</f>
        <v>4114</v>
      </c>
      <c r="CA24" s="5">
        <f>ROUND('Vendas de Veículos'!CA25*(1-'Frota Nacional 2032'!CA$21),0)</f>
        <v>4885</v>
      </c>
    </row>
    <row r="25" spans="2:79" x14ac:dyDescent="0.35">
      <c r="B25" s="14" t="s">
        <v>20</v>
      </c>
      <c r="C25" s="14" t="s">
        <v>21</v>
      </c>
      <c r="D25" s="5">
        <f>ROUND('Vendas de Veículos'!D26*(1-'Frota Nacional 2032'!D$21),0)</f>
        <v>0</v>
      </c>
      <c r="E25" s="5">
        <f>ROUND('Vendas de Veículos'!E26*(1-'Frota Nacional 2032'!E$21),0)</f>
        <v>0</v>
      </c>
      <c r="F25" s="5">
        <f>ROUND('Vendas de Veículos'!F26*(1-'Frota Nacional 2032'!F$21),0)</f>
        <v>0</v>
      </c>
      <c r="G25" s="5">
        <f>ROUND('Vendas de Veículos'!G26*(1-'Frota Nacional 2032'!G$21),0)</f>
        <v>0</v>
      </c>
      <c r="H25" s="5">
        <f>ROUND('Vendas de Veículos'!H26*(1-'Frota Nacional 2032'!H$21),0)</f>
        <v>0</v>
      </c>
      <c r="I25" s="5">
        <f>ROUND('Vendas de Veículos'!I26*(1-'Frota Nacional 2032'!I$21),0)</f>
        <v>0</v>
      </c>
      <c r="J25" s="5">
        <f>ROUND('Vendas de Veículos'!J26*(1-'Frota Nacional 2032'!J$21),0)</f>
        <v>0</v>
      </c>
      <c r="K25" s="5">
        <f>ROUND('Vendas de Veículos'!K26*(1-'Frota Nacional 2032'!K$21),0)</f>
        <v>0</v>
      </c>
      <c r="L25" s="5">
        <f>ROUND('Vendas de Veículos'!L26*(1-'Frota Nacional 2032'!L$21),0)</f>
        <v>0</v>
      </c>
      <c r="M25" s="5">
        <f>ROUND('Vendas de Veículos'!M26*(1-'Frota Nacional 2032'!M$21),0)</f>
        <v>0</v>
      </c>
      <c r="N25" s="5">
        <f>ROUND('Vendas de Veículos'!N26*(1-'Frota Nacional 2032'!N$21),0)</f>
        <v>0</v>
      </c>
      <c r="O25" s="5">
        <f>ROUND('Vendas de Veículos'!O26*(1-'Frota Nacional 2032'!O$21),0)</f>
        <v>0</v>
      </c>
      <c r="P25" s="5">
        <f>ROUND('Vendas de Veículos'!P26*(1-'Frota Nacional 2032'!P$21),0)</f>
        <v>0</v>
      </c>
      <c r="Q25" s="5">
        <f>ROUND('Vendas de Veículos'!Q26*(1-'Frota Nacional 2032'!Q$21),0)</f>
        <v>0</v>
      </c>
      <c r="R25" s="5">
        <f>ROUND('Vendas de Veículos'!R26*(1-'Frota Nacional 2032'!R$21),0)</f>
        <v>0</v>
      </c>
      <c r="S25" s="5">
        <f>ROUND('Vendas de Veículos'!S26*(1-'Frota Nacional 2032'!S$21),0)</f>
        <v>0</v>
      </c>
      <c r="T25" s="5">
        <f>ROUND('Vendas de Veículos'!T26*(1-'Frota Nacional 2032'!T$21),0)</f>
        <v>0</v>
      </c>
      <c r="U25" s="5">
        <f>ROUND('Vendas de Veículos'!U26*(1-'Frota Nacional 2032'!U$21),0)</f>
        <v>0</v>
      </c>
      <c r="V25" s="5">
        <f>ROUND('Vendas de Veículos'!V26*(1-'Frota Nacional 2032'!V$21),0)</f>
        <v>0</v>
      </c>
      <c r="W25" s="5">
        <f>ROUND('Vendas de Veículos'!W26*(1-'Frota Nacional 2032'!W$21),0)</f>
        <v>0</v>
      </c>
      <c r="X25" s="5">
        <f>ROUND('Vendas de Veículos'!X26*(1-'Frota Nacional 2032'!X$21),0)</f>
        <v>0</v>
      </c>
      <c r="Y25" s="5">
        <f>ROUND('Vendas de Veículos'!Y26*(1-'Frota Nacional 2032'!Y$21),0)</f>
        <v>0</v>
      </c>
      <c r="Z25" s="5">
        <f>ROUND('Vendas de Veículos'!Z26*(1-'Frota Nacional 2032'!Z$21),0)</f>
        <v>0</v>
      </c>
      <c r="AA25" s="5">
        <f>ROUND('Vendas de Veículos'!AA26*(1-'Frota Nacional 2032'!AA$21),0)</f>
        <v>0</v>
      </c>
      <c r="AB25" s="5">
        <f>ROUND('Vendas de Veículos'!AB26*(1-'Frota Nacional 2032'!AB$21),0)</f>
        <v>0</v>
      </c>
      <c r="AC25" s="5">
        <f>ROUND('Vendas de Veículos'!AC26*(1-'Frota Nacional 2032'!AC$21),0)</f>
        <v>0</v>
      </c>
      <c r="AD25" s="5">
        <f>ROUND('Vendas de Veículos'!AD26*(1-'Frota Nacional 2032'!AD$21),0)</f>
        <v>0</v>
      </c>
      <c r="AE25" s="5">
        <f>ROUND('Vendas de Veículos'!AE26*(1-'Frota Nacional 2032'!AE$21),0)</f>
        <v>0</v>
      </c>
      <c r="AF25" s="5">
        <f>ROUND('Vendas de Veículos'!AF26*(1-'Frota Nacional 2032'!AF$21),0)</f>
        <v>0</v>
      </c>
      <c r="AG25" s="5">
        <f>ROUND('Vendas de Veículos'!AG26*(1-'Frota Nacional 2032'!AG$21),0)</f>
        <v>0</v>
      </c>
      <c r="AH25" s="5">
        <f>ROUND('Vendas de Veículos'!AH26*(1-'Frota Nacional 2032'!AH$21),0)</f>
        <v>0</v>
      </c>
      <c r="AI25" s="5">
        <f>ROUND('Vendas de Veículos'!AI26*(1-'Frota Nacional 2032'!AI$21),0)</f>
        <v>0</v>
      </c>
      <c r="AJ25" s="5">
        <f>ROUND('Vendas de Veículos'!AJ26*(1-'Frota Nacional 2032'!AJ$21),0)</f>
        <v>0</v>
      </c>
      <c r="AK25" s="5">
        <f>ROUND('Vendas de Veículos'!AK26*(1-'Frota Nacional 2032'!AK$21),0)</f>
        <v>0</v>
      </c>
      <c r="AL25" s="5">
        <f>ROUND('Vendas de Veículos'!AL26*(1-'Frota Nacional 2032'!AL$21),0)</f>
        <v>0</v>
      </c>
      <c r="AM25" s="5">
        <f>ROUND('Vendas de Veículos'!AM26*(1-'Frota Nacional 2032'!AM$21),0)</f>
        <v>0</v>
      </c>
      <c r="AN25" s="5">
        <f>ROUND('Vendas de Veículos'!AN26*(1-'Frota Nacional 2032'!AN$21),0)</f>
        <v>0</v>
      </c>
      <c r="AO25" s="5">
        <f>ROUND('Vendas de Veículos'!AO26*(1-'Frota Nacional 2032'!AO$21),0)</f>
        <v>0</v>
      </c>
      <c r="AP25" s="5">
        <f>ROUND('Vendas de Veículos'!AP26*(1-'Frota Nacional 2032'!AP$21),0)</f>
        <v>0</v>
      </c>
      <c r="AQ25" s="5">
        <f>ROUND('Vendas de Veículos'!AQ26*(1-'Frota Nacional 2032'!AQ$21),0)</f>
        <v>0</v>
      </c>
      <c r="AR25" s="5">
        <f>ROUND('Vendas de Veículos'!AR26*(1-'Frota Nacional 2032'!AR$21),0)</f>
        <v>0</v>
      </c>
      <c r="AS25" s="5">
        <f>ROUND('Vendas de Veículos'!AS26*(1-'Frota Nacional 2032'!AS$21),0)</f>
        <v>0</v>
      </c>
      <c r="AT25" s="5">
        <f>ROUND('Vendas de Veículos'!AT26*(1-'Frota Nacional 2032'!AT$21),0)</f>
        <v>0</v>
      </c>
      <c r="AU25" s="5">
        <f>ROUND('Vendas de Veículos'!AU26*(1-'Frota Nacional 2032'!AU$21),0)</f>
        <v>0</v>
      </c>
      <c r="AV25" s="5">
        <f>ROUND('Vendas de Veículos'!AV26*(1-'Frota Nacional 2032'!AV$21),0)</f>
        <v>0</v>
      </c>
      <c r="AW25" s="5">
        <f>ROUND('Vendas de Veículos'!AW26*(1-'Frota Nacional 2032'!AW$21),0)</f>
        <v>0</v>
      </c>
      <c r="AX25" s="5">
        <f>ROUND('Vendas de Veículos'!AX26*(1-'Frota Nacional 2032'!AX$21),0)</f>
        <v>0</v>
      </c>
      <c r="AY25" s="5">
        <f>ROUND('Vendas de Veículos'!AY26*(1-'Frota Nacional 2032'!AY$21),0)</f>
        <v>0</v>
      </c>
      <c r="AZ25" s="5">
        <f>ROUND('Vendas de Veículos'!AZ26*(1-'Frota Nacional 2032'!AZ$21),0)</f>
        <v>0</v>
      </c>
      <c r="BA25" s="5">
        <f>ROUND('Vendas de Veículos'!BA26*(1-'Frota Nacional 2032'!BA$21),0)</f>
        <v>1</v>
      </c>
      <c r="BB25" s="5">
        <f>ROUND('Vendas de Veículos'!BB26*(1-'Frota Nacional 2032'!BB$21),0)</f>
        <v>0</v>
      </c>
      <c r="BC25" s="5">
        <f>ROUND('Vendas de Veículos'!BC26*(1-'Frota Nacional 2032'!BC$21),0)</f>
        <v>0</v>
      </c>
      <c r="BD25" s="5">
        <f>ROUND('Vendas de Veículos'!BD26*(1-'Frota Nacional 2032'!BD$21),0)</f>
        <v>4</v>
      </c>
      <c r="BE25" s="5">
        <f>ROUND('Vendas de Veículos'!BE26*(1-'Frota Nacional 2032'!BE$21),0)</f>
        <v>3</v>
      </c>
      <c r="BF25" s="5">
        <f>ROUND('Vendas de Veículos'!BF26*(1-'Frota Nacional 2032'!BF$21),0)</f>
        <v>5</v>
      </c>
      <c r="BG25" s="5">
        <f>ROUND('Vendas de Veículos'!BG26*(1-'Frota Nacional 2032'!BG$21),0)</f>
        <v>1</v>
      </c>
      <c r="BH25" s="5">
        <f>ROUND('Vendas de Veículos'!BH26*(1-'Frota Nacional 2032'!BH$21),0)</f>
        <v>2</v>
      </c>
      <c r="BI25" s="5">
        <f>ROUND('Vendas de Veículos'!BI26*(1-'Frota Nacional 2032'!BI$21),0)</f>
        <v>3</v>
      </c>
      <c r="BJ25" s="5">
        <f>ROUND('Vendas de Veículos'!BJ26*(1-'Frota Nacional 2032'!BJ$21),0)</f>
        <v>1</v>
      </c>
      <c r="BK25" s="5">
        <f>ROUND('Vendas de Veículos'!BK26*(1-'Frota Nacional 2032'!BK$21),0)</f>
        <v>0</v>
      </c>
      <c r="BL25" s="5">
        <f>ROUND('Vendas de Veículos'!BL26*(1-'Frota Nacional 2032'!BL$21),0)</f>
        <v>0</v>
      </c>
      <c r="BM25" s="5">
        <f>ROUND('Vendas de Veículos'!BM26*(1-'Frota Nacional 2032'!BM$21),0)</f>
        <v>1</v>
      </c>
      <c r="BN25" s="5">
        <f>ROUND('Vendas de Veículos'!BN26*(1-'Frota Nacional 2032'!BN$21),0)</f>
        <v>9</v>
      </c>
      <c r="BO25" s="5">
        <f>ROUND('Vendas de Veículos'!BO26*(1-'Frota Nacional 2032'!BO$21),0)</f>
        <v>42</v>
      </c>
      <c r="BP25" s="5">
        <f>ROUND('Vendas de Veículos'!BP26*(1-'Frota Nacional 2032'!BP$21),0)</f>
        <v>89</v>
      </c>
      <c r="BQ25" s="5">
        <f>ROUND('Vendas de Veículos'!BQ26*(1-'Frota Nacional 2032'!BQ$21),0)</f>
        <v>343</v>
      </c>
      <c r="BR25" s="5">
        <f>ROUND('Vendas de Veículos'!BR26*(1-'Frota Nacional 2032'!BR$21),0)</f>
        <v>408</v>
      </c>
      <c r="BS25" s="5">
        <f>ROUND('Vendas de Veículos'!BS26*(1-'Frota Nacional 2032'!BS$21),0)</f>
        <v>483</v>
      </c>
      <c r="BT25" s="5">
        <f>ROUND('Vendas de Veículos'!BT26*(1-'Frota Nacional 2032'!BT$21),0)</f>
        <v>572</v>
      </c>
      <c r="BU25" s="5">
        <f>ROUND('Vendas de Veículos'!BU26*(1-'Frota Nacional 2032'!BU$21),0)</f>
        <v>675</v>
      </c>
      <c r="BV25" s="5">
        <f>ROUND('Vendas de Veículos'!BV26*(1-'Frota Nacional 2032'!BV$21),0)</f>
        <v>797</v>
      </c>
      <c r="BW25" s="5">
        <f>ROUND('Vendas de Veículos'!BW26*(1-'Frota Nacional 2032'!BW$21),0)</f>
        <v>939</v>
      </c>
      <c r="BX25" s="5">
        <f>ROUND('Vendas de Veículos'!BX26*(1-'Frota Nacional 2032'!BX$21),0)</f>
        <v>1106</v>
      </c>
      <c r="BY25" s="5">
        <f>ROUND('Vendas de Veículos'!BY26*(1-'Frota Nacional 2032'!BY$21),0)</f>
        <v>1302</v>
      </c>
      <c r="BZ25" s="5">
        <f>ROUND('Vendas de Veículos'!BZ26*(1-'Frota Nacional 2032'!BZ$21),0)</f>
        <v>1531</v>
      </c>
      <c r="CA25" s="5">
        <f>ROUND('Vendas de Veículos'!CA26*(1-'Frota Nacional 2032'!CA$21),0)</f>
        <v>1801</v>
      </c>
    </row>
    <row r="26" spans="2:79" x14ac:dyDescent="0.35">
      <c r="B26" s="14" t="s">
        <v>20</v>
      </c>
      <c r="C26" s="14" t="s">
        <v>19</v>
      </c>
      <c r="D26" s="5">
        <f>ROUND('Vendas de Veículos'!D27*(1-'Frota Nacional 2032'!D$21),0)</f>
        <v>77</v>
      </c>
      <c r="E26" s="5">
        <f>ROUND('Vendas de Veículos'!E27*(1-'Frota Nacional 2032'!E$21),0)</f>
        <v>118</v>
      </c>
      <c r="F26" s="5">
        <f>ROUND('Vendas de Veículos'!F27*(1-'Frota Nacional 2032'!F$21),0)</f>
        <v>1</v>
      </c>
      <c r="G26" s="5">
        <f>ROUND('Vendas de Veículos'!G27*(1-'Frota Nacional 2032'!G$21),0)</f>
        <v>121</v>
      </c>
      <c r="H26" s="5">
        <f>ROUND('Vendas de Veículos'!H27*(1-'Frota Nacional 2032'!H$21),0)</f>
        <v>78</v>
      </c>
      <c r="I26" s="5">
        <f>ROUND('Vendas de Veículos'!I27*(1-'Frota Nacional 2032'!I$21),0)</f>
        <v>110</v>
      </c>
      <c r="J26" s="5">
        <f>ROUND('Vendas de Veículos'!J27*(1-'Frota Nacional 2032'!J$21),0)</f>
        <v>97</v>
      </c>
      <c r="K26" s="5">
        <f>ROUND('Vendas de Veículos'!K27*(1-'Frota Nacional 2032'!K$21),0)</f>
        <v>98</v>
      </c>
      <c r="L26" s="5">
        <f>ROUND('Vendas de Veículos'!L27*(1-'Frota Nacional 2032'!L$21),0)</f>
        <v>131</v>
      </c>
      <c r="M26" s="5">
        <f>ROUND('Vendas de Veículos'!M27*(1-'Frota Nacional 2032'!M$21),0)</f>
        <v>220</v>
      </c>
      <c r="N26" s="5">
        <f>ROUND('Vendas de Veículos'!N27*(1-'Frota Nacional 2032'!N$21),0)</f>
        <v>233</v>
      </c>
      <c r="O26" s="5">
        <f>ROUND('Vendas de Veículos'!O27*(1-'Frota Nacional 2032'!O$21),0)</f>
        <v>383</v>
      </c>
      <c r="P26" s="5">
        <f>ROUND('Vendas de Veículos'!P27*(1-'Frota Nacional 2032'!P$21),0)</f>
        <v>469</v>
      </c>
      <c r="Q26" s="5">
        <f>ROUND('Vendas de Veículos'!Q27*(1-'Frota Nacional 2032'!Q$21),0)</f>
        <v>6</v>
      </c>
      <c r="R26" s="5">
        <f>ROUND('Vendas de Veículos'!R27*(1-'Frota Nacional 2032'!R$21),0)</f>
        <v>722</v>
      </c>
      <c r="S26" s="5">
        <f>ROUND('Vendas de Veículos'!S27*(1-'Frota Nacional 2032'!S$21),0)</f>
        <v>1102</v>
      </c>
      <c r="T26" s="5">
        <f>ROUND('Vendas de Veículos'!T27*(1-'Frota Nacional 2032'!T$21),0)</f>
        <v>154</v>
      </c>
      <c r="U26" s="5">
        <f>ROUND('Vendas de Veículos'!U27*(1-'Frota Nacional 2032'!U$21),0)</f>
        <v>1816</v>
      </c>
      <c r="V26" s="5">
        <f>ROUND('Vendas de Veículos'!V27*(1-'Frota Nacional 2032'!V$21),0)</f>
        <v>2526</v>
      </c>
      <c r="W26" s="5">
        <f>ROUND('Vendas de Veículos'!W27*(1-'Frota Nacional 2032'!W$21),0)</f>
        <v>3438</v>
      </c>
      <c r="X26" s="5">
        <f>ROUND('Vendas de Veículos'!X27*(1-'Frota Nacional 2032'!X$21),0)</f>
        <v>4967</v>
      </c>
      <c r="Y26" s="5">
        <f>ROUND('Vendas de Veículos'!Y27*(1-'Frota Nacional 2032'!Y$21),0)</f>
        <v>4807</v>
      </c>
      <c r="Z26" s="5">
        <f>ROUND('Vendas de Veículos'!Z27*(1-'Frota Nacional 2032'!Z$21),0)</f>
        <v>5187</v>
      </c>
      <c r="AA26" s="5">
        <f>ROUND('Vendas de Veículos'!AA27*(1-'Frota Nacional 2032'!AA$21),0)</f>
        <v>594</v>
      </c>
      <c r="AB26" s="5">
        <f>ROUND('Vendas de Veículos'!AB27*(1-'Frota Nacional 2032'!AB$21),0)</f>
        <v>4362</v>
      </c>
      <c r="AC26" s="5">
        <f>ROUND('Vendas de Veículos'!AC27*(1-'Frota Nacional 2032'!AC$21),0)</f>
        <v>3488</v>
      </c>
      <c r="AD26" s="5">
        <f>ROUND('Vendas de Veículos'!AD27*(1-'Frota Nacional 2032'!AD$21),0)</f>
        <v>3054</v>
      </c>
      <c r="AE26" s="5">
        <f>ROUND('Vendas de Veículos'!AE27*(1-'Frota Nacional 2032'!AE$21),0)</f>
        <v>4136</v>
      </c>
      <c r="AF26" s="5">
        <f>ROUND('Vendas de Veículos'!AF27*(1-'Frota Nacional 2032'!AF$21),0)</f>
        <v>6022</v>
      </c>
      <c r="AG26" s="5">
        <f>ROUND('Vendas de Veículos'!AG27*(1-'Frota Nacional 2032'!AG$21),0)</f>
        <v>8564</v>
      </c>
      <c r="AH26" s="5">
        <f>ROUND('Vendas de Veículos'!AH27*(1-'Frota Nacional 2032'!AH$21),0)</f>
        <v>7399</v>
      </c>
      <c r="AI26" s="5">
        <f>ROUND('Vendas de Veículos'!AI27*(1-'Frota Nacional 2032'!AI$21),0)</f>
        <v>7896</v>
      </c>
      <c r="AJ26" s="5">
        <f>ROUND('Vendas de Veículos'!AJ27*(1-'Frota Nacional 2032'!AJ$21),0)</f>
        <v>7528</v>
      </c>
      <c r="AK26" s="5">
        <f>ROUND('Vendas de Veículos'!AK27*(1-'Frota Nacional 2032'!AK$21),0)</f>
        <v>7003</v>
      </c>
      <c r="AL26" s="5">
        <f>ROUND('Vendas de Veículos'!AL27*(1-'Frota Nacional 2032'!AL$21),0)</f>
        <v>7626</v>
      </c>
      <c r="AM26" s="5">
        <f>ROUND('Vendas de Veículos'!AM27*(1-'Frota Nacional 2032'!AM$21),0)</f>
        <v>5119</v>
      </c>
      <c r="AN26" s="5">
        <f>ROUND('Vendas de Veículos'!AN27*(1-'Frota Nacional 2032'!AN$21),0)</f>
        <v>8300</v>
      </c>
      <c r="AO26" s="5">
        <f>ROUND('Vendas de Veículos'!AO27*(1-'Frota Nacional 2032'!AO$21),0)</f>
        <v>12267</v>
      </c>
      <c r="AP26" s="5">
        <f>ROUND('Vendas de Veículos'!AP27*(1-'Frota Nacional 2032'!AP$21),0)</f>
        <v>14884</v>
      </c>
      <c r="AQ26" s="5">
        <f>ROUND('Vendas de Veículos'!AQ27*(1-'Frota Nacional 2032'!AQ$21),0)</f>
        <v>11533</v>
      </c>
      <c r="AR26" s="5">
        <f>ROUND('Vendas de Veículos'!AR27*(1-'Frota Nacional 2032'!AR$21),0)</f>
        <v>16219</v>
      </c>
      <c r="AS26" s="5">
        <f>ROUND('Vendas de Veículos'!AS27*(1-'Frota Nacional 2032'!AS$21),0)</f>
        <v>16786</v>
      </c>
      <c r="AT26" s="5">
        <f>ROUND('Vendas de Veículos'!AT27*(1-'Frota Nacional 2032'!AT$21),0)</f>
        <v>17341</v>
      </c>
      <c r="AU26" s="5">
        <f>ROUND('Vendas de Veículos'!AU27*(1-'Frota Nacional 2032'!AU$21),0)</f>
        <v>25406</v>
      </c>
      <c r="AV26" s="5">
        <f>ROUND('Vendas de Veículos'!AV27*(1-'Frota Nacional 2032'!AV$21),0)</f>
        <v>28997</v>
      </c>
      <c r="AW26" s="5">
        <f>ROUND('Vendas de Veículos'!AW27*(1-'Frota Nacional 2032'!AW$21),0)</f>
        <v>28080</v>
      </c>
      <c r="AX26" s="5">
        <f>ROUND('Vendas de Veículos'!AX27*(1-'Frota Nacional 2032'!AX$21),0)</f>
        <v>30754</v>
      </c>
      <c r="AY26" s="5">
        <f>ROUND('Vendas de Veículos'!AY27*(1-'Frota Nacional 2032'!AY$21),0)</f>
        <v>41289</v>
      </c>
      <c r="AZ26" s="5">
        <f>ROUND('Vendas de Veículos'!AZ27*(1-'Frota Nacional 2032'!AZ$21),0)</f>
        <v>40778</v>
      </c>
      <c r="BA26" s="5">
        <f>ROUND('Vendas de Veículos'!BA27*(1-'Frota Nacional 2032'!BA$21),0)</f>
        <v>4137</v>
      </c>
      <c r="BB26" s="5">
        <f>ROUND('Vendas de Veículos'!BB27*(1-'Frota Nacional 2032'!BB$21),0)</f>
        <v>56897</v>
      </c>
      <c r="BC26" s="5">
        <f>ROUND('Vendas de Veículos'!BC27*(1-'Frota Nacional 2032'!BC$21),0)</f>
        <v>74603</v>
      </c>
      <c r="BD26" s="5">
        <f>ROUND('Vendas de Veículos'!BD27*(1-'Frota Nacional 2032'!BD$21),0)</f>
        <v>70632</v>
      </c>
      <c r="BE26" s="5">
        <f>ROUND('Vendas de Veículos'!BE27*(1-'Frota Nacional 2032'!BE$21),0)</f>
        <v>106631</v>
      </c>
      <c r="BF26" s="5">
        <f>ROUND('Vendas de Veículos'!BF27*(1-'Frota Nacional 2032'!BF$21),0)</f>
        <v>122522</v>
      </c>
      <c r="BG26" s="5">
        <f>ROUND('Vendas de Veículos'!BG27*(1-'Frota Nacional 2032'!BG$21),0)</f>
        <v>103088</v>
      </c>
      <c r="BH26" s="5">
        <f>ROUND('Vendas de Veículos'!BH27*(1-'Frota Nacional 2032'!BH$21),0)</f>
        <v>119279</v>
      </c>
      <c r="BI26" s="5">
        <f>ROUND('Vendas de Veículos'!BI27*(1-'Frota Nacional 2032'!BI$21),0)</f>
        <v>109822</v>
      </c>
      <c r="BJ26" s="5">
        <f>ROUND('Vendas de Veículos'!BJ27*(1-'Frota Nacional 2032'!BJ$21),0)</f>
        <v>59425</v>
      </c>
      <c r="BK26" s="5">
        <f>ROUND('Vendas de Veículos'!BK27*(1-'Frota Nacional 2032'!BK$21),0)</f>
        <v>43256</v>
      </c>
      <c r="BL26" s="5">
        <f>ROUND('Vendas de Veículos'!BL27*(1-'Frota Nacional 2032'!BL$21),0)</f>
        <v>45688</v>
      </c>
      <c r="BM26" s="5">
        <f>ROUND('Vendas de Veículos'!BM27*(1-'Frota Nacional 2032'!BM$21),0)</f>
        <v>68494</v>
      </c>
      <c r="BN26" s="5">
        <f>ROUND('Vendas de Veículos'!BN27*(1-'Frota Nacional 2032'!BN$21),0)</f>
        <v>93246</v>
      </c>
      <c r="BO26" s="5">
        <f>ROUND('Vendas de Veículos'!BO27*(1-'Frota Nacional 2032'!BO$21),0)</f>
        <v>84005</v>
      </c>
      <c r="BP26" s="5">
        <f>ROUND('Vendas de Veículos'!BP27*(1-'Frota Nacional 2032'!BP$21),0)</f>
        <v>122113</v>
      </c>
      <c r="BQ26" s="5">
        <f>ROUND('Vendas de Veículos'!BQ27*(1-'Frota Nacional 2032'!BQ$21),0)</f>
        <v>121000</v>
      </c>
      <c r="BR26" s="5">
        <f>ROUND('Vendas de Veículos'!BR27*(1-'Frota Nacional 2032'!BR$21),0)</f>
        <v>122847</v>
      </c>
      <c r="BS26" s="5">
        <f>ROUND('Vendas de Veículos'!BS27*(1-'Frota Nacional 2032'!BS$21),0)</f>
        <v>124114</v>
      </c>
      <c r="BT26" s="5">
        <f>ROUND('Vendas de Veículos'!BT27*(1-'Frota Nacional 2032'!BT$21),0)</f>
        <v>125142</v>
      </c>
      <c r="BU26" s="5">
        <f>ROUND('Vendas de Veículos'!BU27*(1-'Frota Nacional 2032'!BU$21),0)</f>
        <v>125965</v>
      </c>
      <c r="BV26" s="5">
        <f>ROUND('Vendas de Veículos'!BV27*(1-'Frota Nacional 2032'!BV$21),0)</f>
        <v>126474</v>
      </c>
      <c r="BW26" s="5">
        <f>ROUND('Vendas de Veículos'!BW27*(1-'Frota Nacional 2032'!BW$21),0)</f>
        <v>126834</v>
      </c>
      <c r="BX26" s="5">
        <f>ROUND('Vendas de Veículos'!BX27*(1-'Frota Nacional 2032'!BX$21),0)</f>
        <v>127076</v>
      </c>
      <c r="BY26" s="5">
        <f>ROUND('Vendas de Veículos'!BY27*(1-'Frota Nacional 2032'!BY$21),0)</f>
        <v>127073</v>
      </c>
      <c r="BZ26" s="5">
        <f>ROUND('Vendas de Veículos'!BZ27*(1-'Frota Nacional 2032'!BZ$21),0)</f>
        <v>126955</v>
      </c>
      <c r="CA26" s="5">
        <f>ROUND('Vendas de Veículos'!CA27*(1-'Frota Nacional 2032'!CA$21),0)</f>
        <v>126641</v>
      </c>
    </row>
    <row r="27" spans="2:79" x14ac:dyDescent="0.35">
      <c r="B27" s="15" t="s">
        <v>22</v>
      </c>
      <c r="C27" s="15" t="s">
        <v>10</v>
      </c>
      <c r="D27" s="10">
        <f>ROUND('Vendas de Veículos'!D29*(1-'Frota Nacional 2032'!D$21),0)</f>
        <v>0</v>
      </c>
      <c r="E27" s="10">
        <f>ROUND('Vendas de Veículos'!E29*(1-'Frota Nacional 2032'!E$21),0)</f>
        <v>0</v>
      </c>
      <c r="F27" s="10">
        <f>ROUND('Vendas de Veículos'!F29*(1-'Frota Nacional 2032'!F$21),0)</f>
        <v>4</v>
      </c>
      <c r="G27" s="10">
        <f>ROUND('Vendas de Veículos'!G29*(1-'Frota Nacional 2032'!G$21),0)</f>
        <v>7</v>
      </c>
      <c r="H27" s="10">
        <f>ROUND('Vendas de Veículos'!H29*(1-'Frota Nacional 2032'!H$21),0)</f>
        <v>3</v>
      </c>
      <c r="I27" s="10">
        <f>ROUND('Vendas de Veículos'!I29*(1-'Frota Nacional 2032'!I$21),0)</f>
        <v>2</v>
      </c>
      <c r="J27" s="10">
        <f>ROUND('Vendas de Veículos'!J29*(1-'Frota Nacional 2032'!J$21),0)</f>
        <v>2</v>
      </c>
      <c r="K27" s="10">
        <f>ROUND('Vendas de Veículos'!K29*(1-'Frota Nacional 2032'!K$21),0)</f>
        <v>1</v>
      </c>
      <c r="L27" s="10">
        <f>ROUND('Vendas de Veículos'!L29*(1-'Frota Nacional 2032'!L$21),0)</f>
        <v>1</v>
      </c>
      <c r="M27" s="10">
        <f>ROUND('Vendas de Veículos'!M29*(1-'Frota Nacional 2032'!M$21),0)</f>
        <v>0</v>
      </c>
      <c r="N27" s="10">
        <f>ROUND('Vendas de Veículos'!N29*(1-'Frota Nacional 2032'!N$21),0)</f>
        <v>1</v>
      </c>
      <c r="O27" s="10">
        <f>ROUND('Vendas de Veículos'!O29*(1-'Frota Nacional 2032'!O$21),0)</f>
        <v>0</v>
      </c>
      <c r="P27" s="10">
        <f>ROUND('Vendas de Veículos'!P29*(1-'Frota Nacional 2032'!P$21),0)</f>
        <v>0</v>
      </c>
      <c r="Q27" s="10">
        <f>ROUND('Vendas de Veículos'!Q29*(1-'Frota Nacional 2032'!Q$21),0)</f>
        <v>1</v>
      </c>
      <c r="R27" s="10">
        <f>ROUND('Vendas de Veículos'!R29*(1-'Frota Nacional 2032'!R$21),0)</f>
        <v>1</v>
      </c>
      <c r="S27" s="10">
        <f>ROUND('Vendas de Veículos'!S29*(1-'Frota Nacional 2032'!S$21),0)</f>
        <v>1</v>
      </c>
      <c r="T27" s="10">
        <f>ROUND('Vendas de Veículos'!T29*(1-'Frota Nacional 2032'!T$21),0)</f>
        <v>3</v>
      </c>
      <c r="U27" s="10">
        <f>ROUND('Vendas de Veículos'!U29*(1-'Frota Nacional 2032'!U$21),0)</f>
        <v>4</v>
      </c>
      <c r="V27" s="10">
        <f>ROUND('Vendas de Veículos'!V29*(1-'Frota Nacional 2032'!V$21),0)</f>
        <v>7</v>
      </c>
      <c r="W27" s="10">
        <f>ROUND('Vendas de Veículos'!W29*(1-'Frota Nacional 2032'!W$21),0)</f>
        <v>1</v>
      </c>
      <c r="X27" s="10">
        <f>ROUND('Vendas de Veículos'!X29*(1-'Frota Nacional 2032'!X$21),0)</f>
        <v>1</v>
      </c>
      <c r="Y27" s="10">
        <f>ROUND('Vendas de Veículos'!Y29*(1-'Frota Nacional 2032'!Y$21),0)</f>
        <v>0</v>
      </c>
      <c r="Z27" s="10">
        <f>ROUND('Vendas de Veículos'!Z29*(1-'Frota Nacional 2032'!Z$21),0)</f>
        <v>0</v>
      </c>
      <c r="AA27" s="10">
        <f>ROUND('Vendas de Veículos'!AA29*(1-'Frota Nacional 2032'!AA$21),0)</f>
        <v>0</v>
      </c>
      <c r="AB27" s="10">
        <f>ROUND('Vendas de Veículos'!AB29*(1-'Frota Nacional 2032'!AB$21),0)</f>
        <v>0</v>
      </c>
      <c r="AC27" s="10">
        <f>ROUND('Vendas de Veículos'!AC29*(1-'Frota Nacional 2032'!AC$21),0)</f>
        <v>0</v>
      </c>
      <c r="AD27" s="10">
        <f>ROUND('Vendas de Veículos'!AD29*(1-'Frota Nacional 2032'!AD$21),0)</f>
        <v>0</v>
      </c>
      <c r="AE27" s="10">
        <f>ROUND('Vendas de Veículos'!AE29*(1-'Frota Nacional 2032'!AE$21),0)</f>
        <v>0</v>
      </c>
      <c r="AF27" s="10">
        <f>ROUND('Vendas de Veículos'!AF29*(1-'Frota Nacional 2032'!AF$21),0)</f>
        <v>0</v>
      </c>
      <c r="AG27" s="10">
        <f>ROUND('Vendas de Veículos'!AG29*(1-'Frota Nacional 2032'!AG$21),0)</f>
        <v>0</v>
      </c>
      <c r="AH27" s="10">
        <f>ROUND('Vendas de Veículos'!AH29*(1-'Frota Nacional 2032'!AH$21),0)</f>
        <v>0</v>
      </c>
      <c r="AI27" s="10">
        <f>ROUND('Vendas de Veículos'!AI29*(1-'Frota Nacional 2032'!AI$21),0)</f>
        <v>0</v>
      </c>
      <c r="AJ27" s="10">
        <f>ROUND('Vendas de Veículos'!AJ29*(1-'Frota Nacional 2032'!AJ$21),0)</f>
        <v>0</v>
      </c>
      <c r="AK27" s="10">
        <f>ROUND('Vendas de Veículos'!AK29*(1-'Frota Nacional 2032'!AK$21),0)</f>
        <v>0</v>
      </c>
      <c r="AL27" s="10">
        <f>ROUND('Vendas de Veículos'!AL29*(1-'Frota Nacional 2032'!AL$21),0)</f>
        <v>0</v>
      </c>
      <c r="AM27" s="10">
        <f>ROUND('Vendas de Veículos'!AM29*(1-'Frota Nacional 2032'!AM$21),0)</f>
        <v>0</v>
      </c>
      <c r="AN27" s="10">
        <f>ROUND('Vendas de Veículos'!AN29*(1-'Frota Nacional 2032'!AN$21),0)</f>
        <v>0</v>
      </c>
      <c r="AO27" s="10">
        <f>ROUND('Vendas de Veículos'!AO29*(1-'Frota Nacional 2032'!AO$21),0)</f>
        <v>0</v>
      </c>
      <c r="AP27" s="10">
        <f>ROUND('Vendas de Veículos'!AP29*(1-'Frota Nacional 2032'!AP$21),0)</f>
        <v>0</v>
      </c>
      <c r="AQ27" s="10">
        <f>ROUND('Vendas de Veículos'!AQ29*(1-'Frota Nacional 2032'!AQ$21),0)</f>
        <v>0</v>
      </c>
      <c r="AR27" s="10">
        <f>ROUND('Vendas de Veículos'!AR29*(1-'Frota Nacional 2032'!AR$21),0)</f>
        <v>0</v>
      </c>
      <c r="AS27" s="10">
        <f>ROUND('Vendas de Veículos'!AS29*(1-'Frota Nacional 2032'!AS$21),0)</f>
        <v>0</v>
      </c>
      <c r="AT27" s="10">
        <f>ROUND('Vendas de Veículos'!AT29*(1-'Frota Nacional 2032'!AT$21),0)</f>
        <v>0</v>
      </c>
      <c r="AU27" s="10">
        <f>ROUND('Vendas de Veículos'!AU29*(1-'Frota Nacional 2032'!AU$21),0)</f>
        <v>0</v>
      </c>
      <c r="AV27" s="10">
        <f>ROUND('Vendas de Veículos'!AV29*(1-'Frota Nacional 2032'!AV$21),0)</f>
        <v>0</v>
      </c>
      <c r="AW27" s="10">
        <f>ROUND('Vendas de Veículos'!AW29*(1-'Frota Nacional 2032'!AW$21),0)</f>
        <v>0</v>
      </c>
      <c r="AX27" s="10">
        <f>ROUND('Vendas de Veículos'!AX29*(1-'Frota Nacional 2032'!AX$21),0)</f>
        <v>0</v>
      </c>
      <c r="AY27" s="10">
        <f>ROUND('Vendas de Veículos'!AY29*(1-'Frota Nacional 2032'!AY$21),0)</f>
        <v>0</v>
      </c>
      <c r="AZ27" s="10">
        <f>ROUND('Vendas de Veículos'!AZ29*(1-'Frota Nacional 2032'!AZ$21),0)</f>
        <v>0</v>
      </c>
      <c r="BA27" s="10">
        <f>ROUND('Vendas de Veículos'!BA29*(1-'Frota Nacional 2032'!BA$21),0)</f>
        <v>0</v>
      </c>
      <c r="BB27" s="10">
        <f>ROUND('Vendas de Veículos'!BB29*(1-'Frota Nacional 2032'!BB$21),0)</f>
        <v>0</v>
      </c>
      <c r="BC27" s="10">
        <f>ROUND('Vendas de Veículos'!BC29*(1-'Frota Nacional 2032'!BC$21),0)</f>
        <v>0</v>
      </c>
      <c r="BD27" s="10">
        <f>ROUND('Vendas de Veículos'!BD29*(1-'Frota Nacional 2032'!BD$21),0)</f>
        <v>0</v>
      </c>
      <c r="BE27" s="10">
        <f>ROUND('Vendas de Veículos'!BE29*(1-'Frota Nacional 2032'!BE$21),0)</f>
        <v>0</v>
      </c>
      <c r="BF27" s="10">
        <f>ROUND('Vendas de Veículos'!BF29*(1-'Frota Nacional 2032'!BF$21),0)</f>
        <v>0</v>
      </c>
      <c r="BG27" s="10">
        <f>ROUND('Vendas de Veículos'!BG29*(1-'Frota Nacional 2032'!BG$21),0)</f>
        <v>0</v>
      </c>
      <c r="BH27" s="10">
        <f>ROUND('Vendas de Veículos'!BH29*(1-'Frota Nacional 2032'!BH$21),0)</f>
        <v>0</v>
      </c>
      <c r="BI27" s="10">
        <f>ROUND('Vendas de Veículos'!BI29*(1-'Frota Nacional 2032'!BI$21),0)</f>
        <v>0</v>
      </c>
      <c r="BJ27" s="10">
        <f>ROUND('Vendas de Veículos'!BJ29*(1-'Frota Nacional 2032'!BJ$21),0)</f>
        <v>0</v>
      </c>
      <c r="BK27" s="10">
        <f>ROUND('Vendas de Veículos'!BK29*(1-'Frota Nacional 2032'!BK$21),0)</f>
        <v>0</v>
      </c>
      <c r="BL27" s="10">
        <f>ROUND('Vendas de Veículos'!BL29*(1-'Frota Nacional 2032'!BL$21),0)</f>
        <v>1</v>
      </c>
      <c r="BM27" s="10">
        <f>ROUND('Vendas de Veículos'!BM29*(1-'Frota Nacional 2032'!BM$21),0)</f>
        <v>3</v>
      </c>
      <c r="BN27" s="10">
        <f>ROUND('Vendas de Veículos'!BN29*(1-'Frota Nacional 2032'!BN$21),0)</f>
        <v>0</v>
      </c>
      <c r="BO27" s="10">
        <f>ROUND('Vendas de Veículos'!BO29*(1-'Frota Nacional 2032'!BO$21),0)</f>
        <v>1</v>
      </c>
      <c r="BP27" s="10">
        <f>ROUND('Vendas de Veículos'!BP29*(1-'Frota Nacional 2032'!BP$21),0)</f>
        <v>0</v>
      </c>
      <c r="BQ27" s="10">
        <f>ROUND('Vendas de Veículos'!BQ29*(1-'Frota Nacional 2032'!BQ$21),0)</f>
        <v>0</v>
      </c>
      <c r="BR27" s="10">
        <f>ROUND('Vendas de Veículos'!BR29*(1-'Frota Nacional 2032'!BR$21),0)</f>
        <v>1</v>
      </c>
      <c r="BS27" s="10">
        <f>ROUND('Vendas de Veículos'!BS29*(1-'Frota Nacional 2032'!BS$21),0)</f>
        <v>1</v>
      </c>
      <c r="BT27" s="10">
        <f>ROUND('Vendas de Veículos'!BT29*(1-'Frota Nacional 2032'!BT$21),0)</f>
        <v>1</v>
      </c>
      <c r="BU27" s="10">
        <f>ROUND('Vendas de Veículos'!BU29*(1-'Frota Nacional 2032'!BU$21),0)</f>
        <v>1</v>
      </c>
      <c r="BV27" s="10">
        <f>ROUND('Vendas de Veículos'!BV29*(1-'Frota Nacional 2032'!BV$21),0)</f>
        <v>1</v>
      </c>
      <c r="BW27" s="10">
        <f>ROUND('Vendas de Veículos'!BW29*(1-'Frota Nacional 2032'!BW$21),0)</f>
        <v>1</v>
      </c>
      <c r="BX27" s="10">
        <f>ROUND('Vendas de Veículos'!BX29*(1-'Frota Nacional 2032'!BX$21),0)</f>
        <v>1</v>
      </c>
      <c r="BY27" s="10">
        <f>ROUND('Vendas de Veículos'!BY29*(1-'Frota Nacional 2032'!BY$21),0)</f>
        <v>1</v>
      </c>
      <c r="BZ27" s="10">
        <f>ROUND('Vendas de Veículos'!BZ29*(1-'Frota Nacional 2032'!BZ$21),0)</f>
        <v>1</v>
      </c>
      <c r="CA27" s="10">
        <f>ROUND('Vendas de Veículos'!CA29*(1-'Frota Nacional 2032'!CA$21),0)</f>
        <v>1</v>
      </c>
    </row>
    <row r="28" spans="2:79" x14ac:dyDescent="0.35">
      <c r="B28" s="15" t="s">
        <v>22</v>
      </c>
      <c r="C28" s="15" t="s">
        <v>12</v>
      </c>
      <c r="D28" s="11">
        <f>ROUND('Vendas de Veículos'!D30*(1-'Frota Nacional 2032'!D$21),0)</f>
        <v>0</v>
      </c>
      <c r="E28" s="11">
        <f>ROUND('Vendas de Veículos'!E30*(1-'Frota Nacional 2032'!E$21),0)</f>
        <v>0</v>
      </c>
      <c r="F28" s="11">
        <f>ROUND('Vendas de Veículos'!F30*(1-'Frota Nacional 2032'!F$21),0)</f>
        <v>0</v>
      </c>
      <c r="G28" s="11">
        <f>ROUND('Vendas de Veículos'!G30*(1-'Frota Nacional 2032'!G$21),0)</f>
        <v>0</v>
      </c>
      <c r="H28" s="11">
        <f>ROUND('Vendas de Veículos'!H30*(1-'Frota Nacional 2032'!H$21),0)</f>
        <v>0</v>
      </c>
      <c r="I28" s="11">
        <f>ROUND('Vendas de Veículos'!I30*(1-'Frota Nacional 2032'!I$21),0)</f>
        <v>0</v>
      </c>
      <c r="J28" s="11">
        <f>ROUND('Vendas de Veículos'!J30*(1-'Frota Nacional 2032'!J$21),0)</f>
        <v>0</v>
      </c>
      <c r="K28" s="11">
        <f>ROUND('Vendas de Veículos'!K30*(1-'Frota Nacional 2032'!K$21),0)</f>
        <v>0</v>
      </c>
      <c r="L28" s="11">
        <f>ROUND('Vendas de Veículos'!L30*(1-'Frota Nacional 2032'!L$21),0)</f>
        <v>0</v>
      </c>
      <c r="M28" s="11">
        <f>ROUND('Vendas de Veículos'!M30*(1-'Frota Nacional 2032'!M$21),0)</f>
        <v>0</v>
      </c>
      <c r="N28" s="11">
        <f>ROUND('Vendas de Veículos'!N30*(1-'Frota Nacional 2032'!N$21),0)</f>
        <v>0</v>
      </c>
      <c r="O28" s="11">
        <f>ROUND('Vendas de Veículos'!O30*(1-'Frota Nacional 2032'!O$21),0)</f>
        <v>0</v>
      </c>
      <c r="P28" s="11">
        <f>ROUND('Vendas de Veículos'!P30*(1-'Frota Nacional 2032'!P$21),0)</f>
        <v>0</v>
      </c>
      <c r="Q28" s="11">
        <f>ROUND('Vendas de Veículos'!Q30*(1-'Frota Nacional 2032'!Q$21),0)</f>
        <v>0</v>
      </c>
      <c r="R28" s="11">
        <f>ROUND('Vendas de Veículos'!R30*(1-'Frota Nacional 2032'!R$21),0)</f>
        <v>0</v>
      </c>
      <c r="S28" s="11">
        <f>ROUND('Vendas de Veículos'!S30*(1-'Frota Nacional 2032'!S$21),0)</f>
        <v>0</v>
      </c>
      <c r="T28" s="11">
        <f>ROUND('Vendas de Veículos'!T30*(1-'Frota Nacional 2032'!T$21),0)</f>
        <v>0</v>
      </c>
      <c r="U28" s="11">
        <f>ROUND('Vendas de Veículos'!U30*(1-'Frota Nacional 2032'!U$21),0)</f>
        <v>0</v>
      </c>
      <c r="V28" s="11">
        <f>ROUND('Vendas de Veículos'!V30*(1-'Frota Nacional 2032'!V$21),0)</f>
        <v>0</v>
      </c>
      <c r="W28" s="11">
        <f>ROUND('Vendas de Veículos'!W30*(1-'Frota Nacional 2032'!W$21),0)</f>
        <v>0</v>
      </c>
      <c r="X28" s="11">
        <f>ROUND('Vendas de Veículos'!X30*(1-'Frota Nacional 2032'!X$21),0)</f>
        <v>0</v>
      </c>
      <c r="Y28" s="11">
        <f>ROUND('Vendas de Veículos'!Y30*(1-'Frota Nacional 2032'!Y$21),0)</f>
        <v>0</v>
      </c>
      <c r="Z28" s="11">
        <f>ROUND('Vendas de Veículos'!Z30*(1-'Frota Nacional 2032'!Z$21),0)</f>
        <v>0</v>
      </c>
      <c r="AA28" s="11">
        <f>ROUND('Vendas de Veículos'!AA30*(1-'Frota Nacional 2032'!AA$21),0)</f>
        <v>0</v>
      </c>
      <c r="AB28" s="11">
        <f>ROUND('Vendas de Veículos'!AB30*(1-'Frota Nacional 2032'!AB$21),0)</f>
        <v>1</v>
      </c>
      <c r="AC28" s="11">
        <f>ROUND('Vendas de Veículos'!AC30*(1-'Frota Nacional 2032'!AC$21),0)</f>
        <v>0</v>
      </c>
      <c r="AD28" s="11">
        <f>ROUND('Vendas de Veículos'!AD30*(1-'Frota Nacional 2032'!AD$21),0)</f>
        <v>0</v>
      </c>
      <c r="AE28" s="11">
        <f>ROUND('Vendas de Veículos'!AE30*(1-'Frota Nacional 2032'!AE$21),0)</f>
        <v>1</v>
      </c>
      <c r="AF28" s="11">
        <f>ROUND('Vendas de Veículos'!AF30*(1-'Frota Nacional 2032'!AF$21),0)</f>
        <v>0</v>
      </c>
      <c r="AG28" s="11">
        <f>ROUND('Vendas de Veículos'!AG30*(1-'Frota Nacional 2032'!AG$21),0)</f>
        <v>0</v>
      </c>
      <c r="AH28" s="11">
        <f>ROUND('Vendas de Veículos'!AH30*(1-'Frota Nacional 2032'!AH$21),0)</f>
        <v>0</v>
      </c>
      <c r="AI28" s="11">
        <f>ROUND('Vendas de Veículos'!AI30*(1-'Frota Nacional 2032'!AI$21),0)</f>
        <v>0</v>
      </c>
      <c r="AJ28" s="11">
        <f>ROUND('Vendas de Veículos'!AJ30*(1-'Frota Nacional 2032'!AJ$21),0)</f>
        <v>0</v>
      </c>
      <c r="AK28" s="11">
        <f>ROUND('Vendas de Veículos'!AK30*(1-'Frota Nacional 2032'!AK$21),0)</f>
        <v>0</v>
      </c>
      <c r="AL28" s="11">
        <f>ROUND('Vendas de Veículos'!AL30*(1-'Frota Nacional 2032'!AL$21),0)</f>
        <v>0</v>
      </c>
      <c r="AM28" s="11">
        <f>ROUND('Vendas de Veículos'!AM30*(1-'Frota Nacional 2032'!AM$21),0)</f>
        <v>0</v>
      </c>
      <c r="AN28" s="11">
        <f>ROUND('Vendas de Veículos'!AN30*(1-'Frota Nacional 2032'!AN$21),0)</f>
        <v>0</v>
      </c>
      <c r="AO28" s="11">
        <f>ROUND('Vendas de Veículos'!AO30*(1-'Frota Nacional 2032'!AO$21),0)</f>
        <v>0</v>
      </c>
      <c r="AP28" s="11">
        <f>ROUND('Vendas de Veículos'!AP30*(1-'Frota Nacional 2032'!AP$21),0)</f>
        <v>0</v>
      </c>
      <c r="AQ28" s="11">
        <f>ROUND('Vendas de Veículos'!AQ30*(1-'Frota Nacional 2032'!AQ$21),0)</f>
        <v>0</v>
      </c>
      <c r="AR28" s="11">
        <f>ROUND('Vendas de Veículos'!AR30*(1-'Frota Nacional 2032'!AR$21),0)</f>
        <v>0</v>
      </c>
      <c r="AS28" s="11">
        <f>ROUND('Vendas de Veículos'!AS30*(1-'Frota Nacional 2032'!AS$21),0)</f>
        <v>0</v>
      </c>
      <c r="AT28" s="11">
        <f>ROUND('Vendas de Veículos'!AT30*(1-'Frota Nacional 2032'!AT$21),0)</f>
        <v>0</v>
      </c>
      <c r="AU28" s="11">
        <f>ROUND('Vendas de Veículos'!AU30*(1-'Frota Nacional 2032'!AU$21),0)</f>
        <v>0</v>
      </c>
      <c r="AV28" s="11">
        <f>ROUND('Vendas de Veículos'!AV30*(1-'Frota Nacional 2032'!AV$21),0)</f>
        <v>0</v>
      </c>
      <c r="AW28" s="11">
        <f>ROUND('Vendas de Veículos'!AW30*(1-'Frota Nacional 2032'!AW$21),0)</f>
        <v>0</v>
      </c>
      <c r="AX28" s="11">
        <f>ROUND('Vendas de Veículos'!AX30*(1-'Frota Nacional 2032'!AX$21),0)</f>
        <v>0</v>
      </c>
      <c r="AY28" s="11">
        <f>ROUND('Vendas de Veículos'!AY30*(1-'Frota Nacional 2032'!AY$21),0)</f>
        <v>0</v>
      </c>
      <c r="AZ28" s="11">
        <f>ROUND('Vendas de Veículos'!AZ30*(1-'Frota Nacional 2032'!AZ$21),0)</f>
        <v>0</v>
      </c>
      <c r="BA28" s="11">
        <f>ROUND('Vendas de Veículos'!BA30*(1-'Frota Nacional 2032'!BA$21),0)</f>
        <v>0</v>
      </c>
      <c r="BB28" s="11">
        <f>ROUND('Vendas de Veículos'!BB30*(1-'Frota Nacional 2032'!BB$21),0)</f>
        <v>0</v>
      </c>
      <c r="BC28" s="11">
        <f>ROUND('Vendas de Veículos'!BC30*(1-'Frota Nacional 2032'!BC$21),0)</f>
        <v>0</v>
      </c>
      <c r="BD28" s="11">
        <f>ROUND('Vendas de Veículos'!BD30*(1-'Frota Nacional 2032'!BD$21),0)</f>
        <v>0</v>
      </c>
      <c r="BE28" s="11">
        <f>ROUND('Vendas de Veículos'!BE30*(1-'Frota Nacional 2032'!BE$21),0)</f>
        <v>0</v>
      </c>
      <c r="BF28" s="11">
        <f>ROUND('Vendas de Veículos'!BF30*(1-'Frota Nacional 2032'!BF$21),0)</f>
        <v>0</v>
      </c>
      <c r="BG28" s="11">
        <f>ROUND('Vendas de Veículos'!BG30*(1-'Frota Nacional 2032'!BG$21),0)</f>
        <v>0</v>
      </c>
      <c r="BH28" s="11">
        <f>ROUND('Vendas de Veículos'!BH30*(1-'Frota Nacional 2032'!BH$21),0)</f>
        <v>0</v>
      </c>
      <c r="BI28" s="11">
        <f>ROUND('Vendas de Veículos'!BI30*(1-'Frota Nacional 2032'!BI$21),0)</f>
        <v>0</v>
      </c>
      <c r="BJ28" s="11">
        <f>ROUND('Vendas de Veículos'!BJ30*(1-'Frota Nacional 2032'!BJ$21),0)</f>
        <v>0</v>
      </c>
      <c r="BK28" s="11">
        <f>ROUND('Vendas de Veículos'!BK30*(1-'Frota Nacional 2032'!BK$21),0)</f>
        <v>0</v>
      </c>
      <c r="BL28" s="11">
        <f>ROUND('Vendas de Veículos'!BL30*(1-'Frota Nacional 2032'!BL$21),0)</f>
        <v>0</v>
      </c>
      <c r="BM28" s="11">
        <f>ROUND('Vendas de Veículos'!BM30*(1-'Frota Nacional 2032'!BM$21),0)</f>
        <v>0</v>
      </c>
      <c r="BN28" s="11">
        <f>ROUND('Vendas de Veículos'!BN30*(1-'Frota Nacional 2032'!BN$21),0)</f>
        <v>0</v>
      </c>
      <c r="BO28" s="11">
        <f>ROUND('Vendas de Veículos'!BO30*(1-'Frota Nacional 2032'!BO$21),0)</f>
        <v>0</v>
      </c>
      <c r="BP28" s="11">
        <f>ROUND('Vendas de Veículos'!BP30*(1-'Frota Nacional 2032'!BP$21),0)</f>
        <v>0</v>
      </c>
      <c r="BQ28" s="11">
        <f>ROUND('Vendas de Veículos'!BQ30*(1-'Frota Nacional 2032'!BQ$21),0)</f>
        <v>0</v>
      </c>
      <c r="BR28" s="11">
        <f>ROUND('Vendas de Veículos'!BR30*(1-'Frota Nacional 2032'!BR$21),0)</f>
        <v>0</v>
      </c>
      <c r="BS28" s="11">
        <f>ROUND('Vendas de Veículos'!BS30*(1-'Frota Nacional 2032'!BS$21),0)</f>
        <v>0</v>
      </c>
      <c r="BT28" s="11">
        <f>ROUND('Vendas de Veículos'!BT30*(1-'Frota Nacional 2032'!BT$21),0)</f>
        <v>0</v>
      </c>
      <c r="BU28" s="11">
        <f>ROUND('Vendas de Veículos'!BU30*(1-'Frota Nacional 2032'!BU$21),0)</f>
        <v>0</v>
      </c>
      <c r="BV28" s="11">
        <f>ROUND('Vendas de Veículos'!BV30*(1-'Frota Nacional 2032'!BV$21),0)</f>
        <v>0</v>
      </c>
      <c r="BW28" s="11">
        <f>ROUND('Vendas de Veículos'!BW30*(1-'Frota Nacional 2032'!BW$21),0)</f>
        <v>0</v>
      </c>
      <c r="BX28" s="11">
        <f>ROUND('Vendas de Veículos'!BX30*(1-'Frota Nacional 2032'!BX$21),0)</f>
        <v>0</v>
      </c>
      <c r="BY28" s="11">
        <f>ROUND('Vendas de Veículos'!BY30*(1-'Frota Nacional 2032'!BY$21),0)</f>
        <v>0</v>
      </c>
      <c r="BZ28" s="11">
        <f>ROUND('Vendas de Veículos'!BZ30*(1-'Frota Nacional 2032'!BZ$21),0)</f>
        <v>0</v>
      </c>
      <c r="CA28" s="11">
        <f>ROUND('Vendas de Veículos'!CA30*(1-'Frota Nacional 2032'!CA$21),0)</f>
        <v>0</v>
      </c>
    </row>
    <row r="29" spans="2:79" x14ac:dyDescent="0.35">
      <c r="B29" s="15" t="s">
        <v>22</v>
      </c>
      <c r="C29" s="15" t="s">
        <v>14</v>
      </c>
      <c r="D29" s="10">
        <f>ROUND('Vendas de Veículos'!D31*(1-'Frota Nacional 2032'!D$21),0)</f>
        <v>0</v>
      </c>
      <c r="E29" s="10">
        <f>ROUND('Vendas de Veículos'!E31*(1-'Frota Nacional 2032'!E$21),0)</f>
        <v>0</v>
      </c>
      <c r="F29" s="10">
        <f>ROUND('Vendas de Veículos'!F31*(1-'Frota Nacional 2032'!F$21),0)</f>
        <v>0</v>
      </c>
      <c r="G29" s="10">
        <f>ROUND('Vendas de Veículos'!G31*(1-'Frota Nacional 2032'!G$21),0)</f>
        <v>0</v>
      </c>
      <c r="H29" s="10">
        <f>ROUND('Vendas de Veículos'!H31*(1-'Frota Nacional 2032'!H$21),0)</f>
        <v>0</v>
      </c>
      <c r="I29" s="10">
        <f>ROUND('Vendas de Veículos'!I31*(1-'Frota Nacional 2032'!I$21),0)</f>
        <v>0</v>
      </c>
      <c r="J29" s="10">
        <f>ROUND('Vendas de Veículos'!J31*(1-'Frota Nacional 2032'!J$21),0)</f>
        <v>0</v>
      </c>
      <c r="K29" s="10">
        <f>ROUND('Vendas de Veículos'!K31*(1-'Frota Nacional 2032'!K$21),0)</f>
        <v>0</v>
      </c>
      <c r="L29" s="10">
        <f>ROUND('Vendas de Veículos'!L31*(1-'Frota Nacional 2032'!L$21),0)</f>
        <v>0</v>
      </c>
      <c r="M29" s="10">
        <f>ROUND('Vendas de Veículos'!M31*(1-'Frota Nacional 2032'!M$21),0)</f>
        <v>0</v>
      </c>
      <c r="N29" s="10">
        <f>ROUND('Vendas de Veículos'!N31*(1-'Frota Nacional 2032'!N$21),0)</f>
        <v>0</v>
      </c>
      <c r="O29" s="10">
        <f>ROUND('Vendas de Veículos'!O31*(1-'Frota Nacional 2032'!O$21),0)</f>
        <v>0</v>
      </c>
      <c r="P29" s="10">
        <f>ROUND('Vendas de Veículos'!P31*(1-'Frota Nacional 2032'!P$21),0)</f>
        <v>0</v>
      </c>
      <c r="Q29" s="10">
        <f>ROUND('Vendas de Veículos'!Q31*(1-'Frota Nacional 2032'!Q$21),0)</f>
        <v>0</v>
      </c>
      <c r="R29" s="10">
        <f>ROUND('Vendas de Veículos'!R31*(1-'Frota Nacional 2032'!R$21),0)</f>
        <v>0</v>
      </c>
      <c r="S29" s="10">
        <f>ROUND('Vendas de Veículos'!S31*(1-'Frota Nacional 2032'!S$21),0)</f>
        <v>0</v>
      </c>
      <c r="T29" s="10">
        <f>ROUND('Vendas de Veículos'!T31*(1-'Frota Nacional 2032'!T$21),0)</f>
        <v>0</v>
      </c>
      <c r="U29" s="10">
        <f>ROUND('Vendas de Veículos'!U31*(1-'Frota Nacional 2032'!U$21),0)</f>
        <v>0</v>
      </c>
      <c r="V29" s="10">
        <f>ROUND('Vendas de Veículos'!V31*(1-'Frota Nacional 2032'!V$21),0)</f>
        <v>0</v>
      </c>
      <c r="W29" s="10">
        <f>ROUND('Vendas de Veículos'!W31*(1-'Frota Nacional 2032'!W$21),0)</f>
        <v>0</v>
      </c>
      <c r="X29" s="10">
        <f>ROUND('Vendas de Veículos'!X31*(1-'Frota Nacional 2032'!X$21),0)</f>
        <v>0</v>
      </c>
      <c r="Y29" s="10">
        <f>ROUND('Vendas de Veículos'!Y31*(1-'Frota Nacional 2032'!Y$21),0)</f>
        <v>0</v>
      </c>
      <c r="Z29" s="10">
        <f>ROUND('Vendas de Veículos'!Z31*(1-'Frota Nacional 2032'!Z$21),0)</f>
        <v>0</v>
      </c>
      <c r="AA29" s="10">
        <f>ROUND('Vendas de Veículos'!AA31*(1-'Frota Nacional 2032'!AA$21),0)</f>
        <v>0</v>
      </c>
      <c r="AB29" s="10">
        <f>ROUND('Vendas de Veículos'!AB31*(1-'Frota Nacional 2032'!AB$21),0)</f>
        <v>0</v>
      </c>
      <c r="AC29" s="10">
        <f>ROUND('Vendas de Veículos'!AC31*(1-'Frota Nacional 2032'!AC$21),0)</f>
        <v>0</v>
      </c>
      <c r="AD29" s="10">
        <f>ROUND('Vendas de Veículos'!AD31*(1-'Frota Nacional 2032'!AD$21),0)</f>
        <v>0</v>
      </c>
      <c r="AE29" s="10">
        <f>ROUND('Vendas de Veículos'!AE31*(1-'Frota Nacional 2032'!AE$21),0)</f>
        <v>0</v>
      </c>
      <c r="AF29" s="10">
        <f>ROUND('Vendas de Veículos'!AF31*(1-'Frota Nacional 2032'!AF$21),0)</f>
        <v>0</v>
      </c>
      <c r="AG29" s="10">
        <f>ROUND('Vendas de Veículos'!AG31*(1-'Frota Nacional 2032'!AG$21),0)</f>
        <v>0</v>
      </c>
      <c r="AH29" s="10">
        <f>ROUND('Vendas de Veículos'!AH31*(1-'Frota Nacional 2032'!AH$21),0)</f>
        <v>0</v>
      </c>
      <c r="AI29" s="10">
        <f>ROUND('Vendas de Veículos'!AI31*(1-'Frota Nacional 2032'!AI$21),0)</f>
        <v>0</v>
      </c>
      <c r="AJ29" s="10">
        <f>ROUND('Vendas de Veículos'!AJ31*(1-'Frota Nacional 2032'!AJ$21),0)</f>
        <v>0</v>
      </c>
      <c r="AK29" s="10">
        <f>ROUND('Vendas de Veículos'!AK31*(1-'Frota Nacional 2032'!AK$21),0)</f>
        <v>0</v>
      </c>
      <c r="AL29" s="10">
        <f>ROUND('Vendas de Veículos'!AL31*(1-'Frota Nacional 2032'!AL$21),0)</f>
        <v>0</v>
      </c>
      <c r="AM29" s="10">
        <f>ROUND('Vendas de Veículos'!AM31*(1-'Frota Nacional 2032'!AM$21),0)</f>
        <v>0</v>
      </c>
      <c r="AN29" s="10">
        <f>ROUND('Vendas de Veículos'!AN31*(1-'Frota Nacional 2032'!AN$21),0)</f>
        <v>0</v>
      </c>
      <c r="AO29" s="10">
        <f>ROUND('Vendas de Veículos'!AO31*(1-'Frota Nacional 2032'!AO$21),0)</f>
        <v>0</v>
      </c>
      <c r="AP29" s="10">
        <f>ROUND('Vendas de Veículos'!AP31*(1-'Frota Nacional 2032'!AP$21),0)</f>
        <v>0</v>
      </c>
      <c r="AQ29" s="10">
        <f>ROUND('Vendas de Veículos'!AQ31*(1-'Frota Nacional 2032'!AQ$21),0)</f>
        <v>0</v>
      </c>
      <c r="AR29" s="10">
        <f>ROUND('Vendas de Veículos'!AR31*(1-'Frota Nacional 2032'!AR$21),0)</f>
        <v>0</v>
      </c>
      <c r="AS29" s="10">
        <f>ROUND('Vendas de Veículos'!AS31*(1-'Frota Nacional 2032'!AS$21),0)</f>
        <v>0</v>
      </c>
      <c r="AT29" s="10">
        <f>ROUND('Vendas de Veículos'!AT31*(1-'Frota Nacional 2032'!AT$21),0)</f>
        <v>0</v>
      </c>
      <c r="AU29" s="10">
        <f>ROUND('Vendas de Veículos'!AU31*(1-'Frota Nacional 2032'!AU$21),0)</f>
        <v>0</v>
      </c>
      <c r="AV29" s="10">
        <f>ROUND('Vendas de Veículos'!AV31*(1-'Frota Nacional 2032'!AV$21),0)</f>
        <v>0</v>
      </c>
      <c r="AW29" s="10">
        <f>ROUND('Vendas de Veículos'!AW31*(1-'Frota Nacional 2032'!AW$21),0)</f>
        <v>0</v>
      </c>
      <c r="AX29" s="10">
        <f>ROUND('Vendas de Veículos'!AX31*(1-'Frota Nacional 2032'!AX$21),0)</f>
        <v>0</v>
      </c>
      <c r="AY29" s="10">
        <f>ROUND('Vendas de Veículos'!AY31*(1-'Frota Nacional 2032'!AY$21),0)</f>
        <v>0</v>
      </c>
      <c r="AZ29" s="10">
        <f>ROUND('Vendas de Veículos'!AZ31*(1-'Frota Nacional 2032'!AZ$21),0)</f>
        <v>8</v>
      </c>
      <c r="BA29" s="10">
        <f>ROUND('Vendas de Veículos'!BA31*(1-'Frota Nacional 2032'!BA$21),0)</f>
        <v>2</v>
      </c>
      <c r="BB29" s="10">
        <f>ROUND('Vendas de Veículos'!BB31*(1-'Frota Nacional 2032'!BB$21),0)</f>
        <v>1</v>
      </c>
      <c r="BC29" s="10">
        <f>ROUND('Vendas de Veículos'!BC31*(1-'Frota Nacional 2032'!BC$21),0)</f>
        <v>1</v>
      </c>
      <c r="BD29" s="10">
        <f>ROUND('Vendas de Veículos'!BD31*(1-'Frota Nacional 2032'!BD$21),0)</f>
        <v>8</v>
      </c>
      <c r="BE29" s="10">
        <f>ROUND('Vendas de Veículos'!BE31*(1-'Frota Nacional 2032'!BE$21),0)</f>
        <v>2</v>
      </c>
      <c r="BF29" s="10">
        <f>ROUND('Vendas de Veículos'!BF31*(1-'Frota Nacional 2032'!BF$21),0)</f>
        <v>2</v>
      </c>
      <c r="BG29" s="10">
        <f>ROUND('Vendas de Veículos'!BG31*(1-'Frota Nacional 2032'!BG$21),0)</f>
        <v>70</v>
      </c>
      <c r="BH29" s="10">
        <f>ROUND('Vendas de Veículos'!BH31*(1-'Frota Nacional 2032'!BH$21),0)</f>
        <v>91</v>
      </c>
      <c r="BI29" s="10">
        <f>ROUND('Vendas de Veículos'!BI31*(1-'Frota Nacional 2032'!BI$21),0)</f>
        <v>0</v>
      </c>
      <c r="BJ29" s="10">
        <f>ROUND('Vendas de Veículos'!BJ31*(1-'Frota Nacional 2032'!BJ$21),0)</f>
        <v>11</v>
      </c>
      <c r="BK29" s="10">
        <f>ROUND('Vendas de Veículos'!BK31*(1-'Frota Nacional 2032'!BK$21),0)</f>
        <v>13</v>
      </c>
      <c r="BL29" s="10">
        <f>ROUND('Vendas de Veículos'!BL31*(1-'Frota Nacional 2032'!BL$21),0)</f>
        <v>2</v>
      </c>
      <c r="BM29" s="10">
        <f>ROUND('Vendas de Veículos'!BM31*(1-'Frota Nacional 2032'!BM$21),0)</f>
        <v>4</v>
      </c>
      <c r="BN29" s="10">
        <f>ROUND('Vendas de Veículos'!BN31*(1-'Frota Nacional 2032'!BN$21),0)</f>
        <v>34</v>
      </c>
      <c r="BO29" s="10">
        <f>ROUND('Vendas de Veículos'!BO31*(1-'Frota Nacional 2032'!BO$21),0)</f>
        <v>17</v>
      </c>
      <c r="BP29" s="10">
        <f>ROUND('Vendas de Veículos'!BP31*(1-'Frota Nacional 2032'!BP$21),0)</f>
        <v>19</v>
      </c>
      <c r="BQ29" s="10">
        <f>ROUND('Vendas de Veículos'!BQ31*(1-'Frota Nacional 2032'!BQ$21),0)</f>
        <v>34</v>
      </c>
      <c r="BR29" s="10">
        <f>ROUND('Vendas de Veículos'!BR31*(1-'Frota Nacional 2032'!BR$21),0)</f>
        <v>251</v>
      </c>
      <c r="BS29" s="10">
        <f>ROUND('Vendas de Veículos'!BS31*(1-'Frota Nacional 2032'!BS$21),0)</f>
        <v>384</v>
      </c>
      <c r="BT29" s="10">
        <f>ROUND('Vendas de Veículos'!BT31*(1-'Frota Nacional 2032'!BT$21),0)</f>
        <v>536</v>
      </c>
      <c r="BU29" s="10">
        <f>ROUND('Vendas de Veículos'!BU31*(1-'Frota Nacional 2032'!BU$21),0)</f>
        <v>705</v>
      </c>
      <c r="BV29" s="10">
        <f>ROUND('Vendas de Veículos'!BV31*(1-'Frota Nacional 2032'!BV$21),0)</f>
        <v>962</v>
      </c>
      <c r="BW29" s="10">
        <f>ROUND('Vendas de Veículos'!BW31*(1-'Frota Nacional 2032'!BW$21),0)</f>
        <v>1267</v>
      </c>
      <c r="BX29" s="10">
        <f>ROUND('Vendas de Veículos'!BX31*(1-'Frota Nacional 2032'!BX$21),0)</f>
        <v>1614</v>
      </c>
      <c r="BY29" s="10">
        <f>ROUND('Vendas de Veículos'!BY31*(1-'Frota Nacional 2032'!BY$21),0)</f>
        <v>2091</v>
      </c>
      <c r="BZ29" s="10">
        <f>ROUND('Vendas de Veículos'!BZ31*(1-'Frota Nacional 2032'!BZ$21),0)</f>
        <v>2654</v>
      </c>
      <c r="CA29" s="10">
        <f>ROUND('Vendas de Veículos'!CA31*(1-'Frota Nacional 2032'!CA$21),0)</f>
        <v>3311</v>
      </c>
    </row>
    <row r="30" spans="2:79" x14ac:dyDescent="0.35">
      <c r="B30" s="15" t="s">
        <v>22</v>
      </c>
      <c r="C30" s="15" t="s">
        <v>21</v>
      </c>
      <c r="D30" s="11">
        <f>ROUND('Vendas de Veículos'!D32*(1-'Frota Nacional 2032'!D$21),0)</f>
        <v>0</v>
      </c>
      <c r="E30" s="11">
        <f>ROUND('Vendas de Veículos'!E32*(1-'Frota Nacional 2032'!E$21),0)</f>
        <v>0</v>
      </c>
      <c r="F30" s="11">
        <f>ROUND('Vendas de Veículos'!F32*(1-'Frota Nacional 2032'!F$21),0)</f>
        <v>0</v>
      </c>
      <c r="G30" s="11">
        <f>ROUND('Vendas de Veículos'!G32*(1-'Frota Nacional 2032'!G$21),0)</f>
        <v>0</v>
      </c>
      <c r="H30" s="11">
        <f>ROUND('Vendas de Veículos'!H32*(1-'Frota Nacional 2032'!H$21),0)</f>
        <v>0</v>
      </c>
      <c r="I30" s="11">
        <f>ROUND('Vendas de Veículos'!I32*(1-'Frota Nacional 2032'!I$21),0)</f>
        <v>0</v>
      </c>
      <c r="J30" s="11">
        <f>ROUND('Vendas de Veículos'!J32*(1-'Frota Nacional 2032'!J$21),0)</f>
        <v>0</v>
      </c>
      <c r="K30" s="11">
        <f>ROUND('Vendas de Veículos'!K32*(1-'Frota Nacional 2032'!K$21),0)</f>
        <v>0</v>
      </c>
      <c r="L30" s="11">
        <f>ROUND('Vendas de Veículos'!L32*(1-'Frota Nacional 2032'!L$21),0)</f>
        <v>0</v>
      </c>
      <c r="M30" s="11">
        <f>ROUND('Vendas de Veículos'!M32*(1-'Frota Nacional 2032'!M$21),0)</f>
        <v>0</v>
      </c>
      <c r="N30" s="11">
        <f>ROUND('Vendas de Veículos'!N32*(1-'Frota Nacional 2032'!N$21),0)</f>
        <v>0</v>
      </c>
      <c r="O30" s="11">
        <f>ROUND('Vendas de Veículos'!O32*(1-'Frota Nacional 2032'!O$21),0)</f>
        <v>0</v>
      </c>
      <c r="P30" s="11">
        <f>ROUND('Vendas de Veículos'!P32*(1-'Frota Nacional 2032'!P$21),0)</f>
        <v>0</v>
      </c>
      <c r="Q30" s="11">
        <f>ROUND('Vendas de Veículos'!Q32*(1-'Frota Nacional 2032'!Q$21),0)</f>
        <v>0</v>
      </c>
      <c r="R30" s="11">
        <f>ROUND('Vendas de Veículos'!R32*(1-'Frota Nacional 2032'!R$21),0)</f>
        <v>0</v>
      </c>
      <c r="S30" s="11">
        <f>ROUND('Vendas de Veículos'!S32*(1-'Frota Nacional 2032'!S$21),0)</f>
        <v>0</v>
      </c>
      <c r="T30" s="11">
        <f>ROUND('Vendas de Veículos'!T32*(1-'Frota Nacional 2032'!T$21),0)</f>
        <v>0</v>
      </c>
      <c r="U30" s="11">
        <f>ROUND('Vendas de Veículos'!U32*(1-'Frota Nacional 2032'!U$21),0)</f>
        <v>0</v>
      </c>
      <c r="V30" s="11">
        <f>ROUND('Vendas de Veículos'!V32*(1-'Frota Nacional 2032'!V$21),0)</f>
        <v>0</v>
      </c>
      <c r="W30" s="11">
        <f>ROUND('Vendas de Veículos'!W32*(1-'Frota Nacional 2032'!W$21),0)</f>
        <v>0</v>
      </c>
      <c r="X30" s="11">
        <f>ROUND('Vendas de Veículos'!X32*(1-'Frota Nacional 2032'!X$21),0)</f>
        <v>0</v>
      </c>
      <c r="Y30" s="11">
        <f>ROUND('Vendas de Veículos'!Y32*(1-'Frota Nacional 2032'!Y$21),0)</f>
        <v>0</v>
      </c>
      <c r="Z30" s="11">
        <f>ROUND('Vendas de Veículos'!Z32*(1-'Frota Nacional 2032'!Z$21),0)</f>
        <v>0</v>
      </c>
      <c r="AA30" s="11">
        <f>ROUND('Vendas de Veículos'!AA32*(1-'Frota Nacional 2032'!AA$21),0)</f>
        <v>0</v>
      </c>
      <c r="AB30" s="11">
        <f>ROUND('Vendas de Veículos'!AB32*(1-'Frota Nacional 2032'!AB$21),0)</f>
        <v>0</v>
      </c>
      <c r="AC30" s="11">
        <f>ROUND('Vendas de Veículos'!AC32*(1-'Frota Nacional 2032'!AC$21),0)</f>
        <v>0</v>
      </c>
      <c r="AD30" s="11">
        <f>ROUND('Vendas de Veículos'!AD32*(1-'Frota Nacional 2032'!AD$21),0)</f>
        <v>0</v>
      </c>
      <c r="AE30" s="11">
        <f>ROUND('Vendas de Veículos'!AE32*(1-'Frota Nacional 2032'!AE$21),0)</f>
        <v>0</v>
      </c>
      <c r="AF30" s="11">
        <f>ROUND('Vendas de Veículos'!AF32*(1-'Frota Nacional 2032'!AF$21),0)</f>
        <v>0</v>
      </c>
      <c r="AG30" s="11">
        <f>ROUND('Vendas de Veículos'!AG32*(1-'Frota Nacional 2032'!AG$21),0)</f>
        <v>0</v>
      </c>
      <c r="AH30" s="11">
        <f>ROUND('Vendas de Veículos'!AH32*(1-'Frota Nacional 2032'!AH$21),0)</f>
        <v>0</v>
      </c>
      <c r="AI30" s="11">
        <f>ROUND('Vendas de Veículos'!AI32*(1-'Frota Nacional 2032'!AI$21),0)</f>
        <v>0</v>
      </c>
      <c r="AJ30" s="11">
        <f>ROUND('Vendas de Veículos'!AJ32*(1-'Frota Nacional 2032'!AJ$21),0)</f>
        <v>0</v>
      </c>
      <c r="AK30" s="11">
        <f>ROUND('Vendas de Veículos'!AK32*(1-'Frota Nacional 2032'!AK$21),0)</f>
        <v>0</v>
      </c>
      <c r="AL30" s="11">
        <f>ROUND('Vendas de Veículos'!AL32*(1-'Frota Nacional 2032'!AL$21),0)</f>
        <v>0</v>
      </c>
      <c r="AM30" s="11">
        <f>ROUND('Vendas de Veículos'!AM32*(1-'Frota Nacional 2032'!AM$21),0)</f>
        <v>0</v>
      </c>
      <c r="AN30" s="11">
        <f>ROUND('Vendas de Veículos'!AN32*(1-'Frota Nacional 2032'!AN$21),0)</f>
        <v>0</v>
      </c>
      <c r="AO30" s="11">
        <f>ROUND('Vendas de Veículos'!AO32*(1-'Frota Nacional 2032'!AO$21),0)</f>
        <v>0</v>
      </c>
      <c r="AP30" s="11">
        <f>ROUND('Vendas de Veículos'!AP32*(1-'Frota Nacional 2032'!AP$21),0)</f>
        <v>0</v>
      </c>
      <c r="AQ30" s="11">
        <f>ROUND('Vendas de Veículos'!AQ32*(1-'Frota Nacional 2032'!AQ$21),0)</f>
        <v>0</v>
      </c>
      <c r="AR30" s="11">
        <f>ROUND('Vendas de Veículos'!AR32*(1-'Frota Nacional 2032'!AR$21),0)</f>
        <v>0</v>
      </c>
      <c r="AS30" s="11">
        <f>ROUND('Vendas de Veículos'!AS32*(1-'Frota Nacional 2032'!AS$21),0)</f>
        <v>0</v>
      </c>
      <c r="AT30" s="11">
        <f>ROUND('Vendas de Veículos'!AT32*(1-'Frota Nacional 2032'!AT$21),0)</f>
        <v>0</v>
      </c>
      <c r="AU30" s="11">
        <f>ROUND('Vendas de Veículos'!AU32*(1-'Frota Nacional 2032'!AU$21),0)</f>
        <v>0</v>
      </c>
      <c r="AV30" s="11">
        <f>ROUND('Vendas de Veículos'!AV32*(1-'Frota Nacional 2032'!AV$21),0)</f>
        <v>0</v>
      </c>
      <c r="AW30" s="11">
        <f>ROUND('Vendas de Veículos'!AW32*(1-'Frota Nacional 2032'!AW$21),0)</f>
        <v>0</v>
      </c>
      <c r="AX30" s="11">
        <f>ROUND('Vendas de Veículos'!AX32*(1-'Frota Nacional 2032'!AX$21),0)</f>
        <v>0</v>
      </c>
      <c r="AY30" s="11">
        <f>ROUND('Vendas de Veículos'!AY32*(1-'Frota Nacional 2032'!AY$21),0)</f>
        <v>0</v>
      </c>
      <c r="AZ30" s="11">
        <f>ROUND('Vendas de Veículos'!AZ32*(1-'Frota Nacional 2032'!AZ$21),0)</f>
        <v>3</v>
      </c>
      <c r="BA30" s="11">
        <f>ROUND('Vendas de Veículos'!BA32*(1-'Frota Nacional 2032'!BA$21),0)</f>
        <v>1</v>
      </c>
      <c r="BB30" s="11">
        <f>ROUND('Vendas de Veículos'!BB32*(1-'Frota Nacional 2032'!BB$21),0)</f>
        <v>1</v>
      </c>
      <c r="BC30" s="11">
        <f>ROUND('Vendas de Veículos'!BC32*(1-'Frota Nacional 2032'!BC$21),0)</f>
        <v>0</v>
      </c>
      <c r="BD30" s="11">
        <f>ROUND('Vendas de Veículos'!BD32*(1-'Frota Nacional 2032'!BD$21),0)</f>
        <v>2</v>
      </c>
      <c r="BE30" s="11">
        <f>ROUND('Vendas de Veículos'!BE32*(1-'Frota Nacional 2032'!BE$21),0)</f>
        <v>1</v>
      </c>
      <c r="BF30" s="11">
        <f>ROUND('Vendas de Veículos'!BF32*(1-'Frota Nacional 2032'!BF$21),0)</f>
        <v>0</v>
      </c>
      <c r="BG30" s="11">
        <f>ROUND('Vendas de Veículos'!BG32*(1-'Frota Nacional 2032'!BG$21),0)</f>
        <v>0</v>
      </c>
      <c r="BH30" s="11">
        <f>ROUND('Vendas de Veículos'!BH32*(1-'Frota Nacional 2032'!BH$21),0)</f>
        <v>0</v>
      </c>
      <c r="BI30" s="11">
        <f>ROUND('Vendas de Veículos'!BI32*(1-'Frota Nacional 2032'!BI$21),0)</f>
        <v>0</v>
      </c>
      <c r="BJ30" s="11">
        <f>ROUND('Vendas de Veículos'!BJ32*(1-'Frota Nacional 2032'!BJ$21),0)</f>
        <v>1</v>
      </c>
      <c r="BK30" s="11">
        <f>ROUND('Vendas de Veículos'!BK32*(1-'Frota Nacional 2032'!BK$21),0)</f>
        <v>2</v>
      </c>
      <c r="BL30" s="11">
        <f>ROUND('Vendas de Veículos'!BL32*(1-'Frota Nacional 2032'!BL$21),0)</f>
        <v>0</v>
      </c>
      <c r="BM30" s="11">
        <f>ROUND('Vendas de Veículos'!BM32*(1-'Frota Nacional 2032'!BM$21),0)</f>
        <v>0</v>
      </c>
      <c r="BN30" s="11">
        <f>ROUND('Vendas de Veículos'!BN32*(1-'Frota Nacional 2032'!BN$21),0)</f>
        <v>0</v>
      </c>
      <c r="BO30" s="11">
        <f>ROUND('Vendas de Veículos'!BO32*(1-'Frota Nacional 2032'!BO$21),0)</f>
        <v>0</v>
      </c>
      <c r="BP30" s="11">
        <f>ROUND('Vendas de Veículos'!BP32*(1-'Frota Nacional 2032'!BP$21),0)</f>
        <v>2</v>
      </c>
      <c r="BQ30" s="11">
        <f>ROUND('Vendas de Veículos'!BQ32*(1-'Frota Nacional 2032'!BQ$21),0)</f>
        <v>0</v>
      </c>
      <c r="BR30" s="11">
        <f>ROUND('Vendas de Veículos'!BR32*(1-'Frota Nacional 2032'!BR$21),0)</f>
        <v>0</v>
      </c>
      <c r="BS30" s="11">
        <f>ROUND('Vendas de Veículos'!BS32*(1-'Frota Nacional 2032'!BS$21),0)</f>
        <v>0</v>
      </c>
      <c r="BT30" s="11">
        <f>ROUND('Vendas de Veículos'!BT32*(1-'Frota Nacional 2032'!BT$21),0)</f>
        <v>0</v>
      </c>
      <c r="BU30" s="11">
        <f>ROUND('Vendas de Veículos'!BU32*(1-'Frota Nacional 2032'!BU$21),0)</f>
        <v>0</v>
      </c>
      <c r="BV30" s="11">
        <f>ROUND('Vendas de Veículos'!BV32*(1-'Frota Nacional 2032'!BV$21),0)</f>
        <v>0</v>
      </c>
      <c r="BW30" s="11">
        <f>ROUND('Vendas de Veículos'!BW32*(1-'Frota Nacional 2032'!BW$21),0)</f>
        <v>0</v>
      </c>
      <c r="BX30" s="11">
        <f>ROUND('Vendas de Veículos'!BX32*(1-'Frota Nacional 2032'!BX$21),0)</f>
        <v>0</v>
      </c>
      <c r="BY30" s="11">
        <f>ROUND('Vendas de Veículos'!BY32*(1-'Frota Nacional 2032'!BY$21),0)</f>
        <v>0</v>
      </c>
      <c r="BZ30" s="11">
        <f>ROUND('Vendas de Veículos'!BZ32*(1-'Frota Nacional 2032'!BZ$21),0)</f>
        <v>0</v>
      </c>
      <c r="CA30" s="11">
        <f>ROUND('Vendas de Veículos'!CA32*(1-'Frota Nacional 2032'!CA$21),0)</f>
        <v>0</v>
      </c>
    </row>
    <row r="31" spans="2:79" x14ac:dyDescent="0.35">
      <c r="B31" s="15" t="s">
        <v>22</v>
      </c>
      <c r="C31" s="15" t="s">
        <v>19</v>
      </c>
      <c r="D31" s="11">
        <f>ROUND('Vendas de Veículos'!D33*(1-'Frota Nacional 2032'!D$21),0)</f>
        <v>18</v>
      </c>
      <c r="E31" s="11">
        <f>ROUND('Vendas de Veículos'!E33*(1-'Frota Nacional 2032'!E$21),0)</f>
        <v>35</v>
      </c>
      <c r="F31" s="11">
        <f>ROUND('Vendas de Veículos'!F33*(1-'Frota Nacional 2032'!F$21),0)</f>
        <v>3</v>
      </c>
      <c r="G31" s="11">
        <f>ROUND('Vendas de Veículos'!G33*(1-'Frota Nacional 2032'!G$21),0)</f>
        <v>43</v>
      </c>
      <c r="H31" s="11">
        <f>ROUND('Vendas de Veículos'!H33*(1-'Frota Nacional 2032'!H$21),0)</f>
        <v>4</v>
      </c>
      <c r="I31" s="11">
        <f>ROUND('Vendas de Veículos'!I33*(1-'Frota Nacional 2032'!I$21),0)</f>
        <v>48</v>
      </c>
      <c r="J31" s="11">
        <f>ROUND('Vendas de Veículos'!J33*(1-'Frota Nacional 2032'!J$21),0)</f>
        <v>37</v>
      </c>
      <c r="K31" s="11">
        <f>ROUND('Vendas de Veículos'!K33*(1-'Frota Nacional 2032'!K$21),0)</f>
        <v>45</v>
      </c>
      <c r="L31" s="11">
        <f>ROUND('Vendas de Veículos'!L33*(1-'Frota Nacional 2032'!L$21),0)</f>
        <v>57</v>
      </c>
      <c r="M31" s="11">
        <f>ROUND('Vendas de Veículos'!M33*(1-'Frota Nacional 2032'!M$21),0)</f>
        <v>77</v>
      </c>
      <c r="N31" s="11">
        <f>ROUND('Vendas de Veículos'!N33*(1-'Frota Nacional 2032'!N$21),0)</f>
        <v>111</v>
      </c>
      <c r="O31" s="11">
        <f>ROUND('Vendas de Veículos'!O33*(1-'Frota Nacional 2032'!O$21),0)</f>
        <v>178</v>
      </c>
      <c r="P31" s="11">
        <f>ROUND('Vendas de Veículos'!P33*(1-'Frota Nacional 2032'!P$21),0)</f>
        <v>156</v>
      </c>
      <c r="Q31" s="11">
        <f>ROUND('Vendas de Veículos'!Q33*(1-'Frota Nacional 2032'!Q$21),0)</f>
        <v>1</v>
      </c>
      <c r="R31" s="11">
        <f>ROUND('Vendas de Veículos'!R33*(1-'Frota Nacional 2032'!R$21),0)</f>
        <v>143</v>
      </c>
      <c r="S31" s="11">
        <f>ROUND('Vendas de Veículos'!S33*(1-'Frota Nacional 2032'!S$21),0)</f>
        <v>152</v>
      </c>
      <c r="T31" s="11">
        <f>ROUND('Vendas de Veículos'!T33*(1-'Frota Nacional 2032'!T$21),0)</f>
        <v>250</v>
      </c>
      <c r="U31" s="11">
        <f>ROUND('Vendas de Veículos'!U33*(1-'Frota Nacional 2032'!U$21),0)</f>
        <v>31</v>
      </c>
      <c r="V31" s="11">
        <f>ROUND('Vendas de Veículos'!V33*(1-'Frota Nacional 2032'!V$21),0)</f>
        <v>41</v>
      </c>
      <c r="W31" s="11">
        <f>ROUND('Vendas de Veículos'!W33*(1-'Frota Nacional 2032'!W$21),0)</f>
        <v>565</v>
      </c>
      <c r="X31" s="11">
        <f>ROUND('Vendas de Veículos'!X33*(1-'Frota Nacional 2032'!X$21),0)</f>
        <v>675</v>
      </c>
      <c r="Y31" s="11">
        <f>ROUND('Vendas de Veículos'!Y33*(1-'Frota Nacional 2032'!Y$21),0)</f>
        <v>727</v>
      </c>
      <c r="Z31" s="11">
        <f>ROUND('Vendas de Veículos'!Z33*(1-'Frota Nacional 2032'!Z$21),0)</f>
        <v>771</v>
      </c>
      <c r="AA31" s="11">
        <f>ROUND('Vendas de Veículos'!AA33*(1-'Frota Nacional 2032'!AA$21),0)</f>
        <v>842</v>
      </c>
      <c r="AB31" s="11">
        <f>ROUND('Vendas de Veículos'!AB33*(1-'Frota Nacional 2032'!AB$21),0)</f>
        <v>730</v>
      </c>
      <c r="AC31" s="11">
        <f>ROUND('Vendas de Veículos'!AC33*(1-'Frota Nacional 2032'!AC$21),0)</f>
        <v>697</v>
      </c>
      <c r="AD31" s="11">
        <f>ROUND('Vendas de Veículos'!AD33*(1-'Frota Nacional 2032'!AD$21),0)</f>
        <v>621</v>
      </c>
      <c r="AE31" s="11">
        <f>ROUND('Vendas de Veículos'!AE33*(1-'Frota Nacional 2032'!AE$21),0)</f>
        <v>616</v>
      </c>
      <c r="AF31" s="11">
        <f>ROUND('Vendas de Veículos'!AF33*(1-'Frota Nacional 2032'!AF$21),0)</f>
        <v>800</v>
      </c>
      <c r="AG31" s="11">
        <f>ROUND('Vendas de Veículos'!AG33*(1-'Frota Nacional 2032'!AG$21),0)</f>
        <v>1035</v>
      </c>
      <c r="AH31" s="11">
        <f>ROUND('Vendas de Veículos'!AH33*(1-'Frota Nacional 2032'!AH$21),0)</f>
        <v>1335</v>
      </c>
      <c r="AI31" s="11">
        <f>ROUND('Vendas de Veículos'!AI33*(1-'Frota Nacional 2032'!AI$21),0)</f>
        <v>1869</v>
      </c>
      <c r="AJ31" s="11">
        <f>ROUND('Vendas de Veículos'!AJ33*(1-'Frota Nacional 2032'!AJ$21),0)</f>
        <v>1486</v>
      </c>
      <c r="AK31" s="11">
        <f>ROUND('Vendas de Veículos'!AK33*(1-'Frota Nacional 2032'!AK$21),0)</f>
        <v>1716</v>
      </c>
      <c r="AL31" s="11">
        <f>ROUND('Vendas de Veículos'!AL33*(1-'Frota Nacional 2032'!AL$21),0)</f>
        <v>3111</v>
      </c>
      <c r="AM31" s="11">
        <f>ROUND('Vendas de Veículos'!AM33*(1-'Frota Nacional 2032'!AM$21),0)</f>
        <v>2741</v>
      </c>
      <c r="AN31" s="11">
        <f>ROUND('Vendas de Veículos'!AN33*(1-'Frota Nacional 2032'!AN$21),0)</f>
        <v>2469</v>
      </c>
      <c r="AO31" s="11">
        <f>ROUND('Vendas de Veículos'!AO33*(1-'Frota Nacional 2032'!AO$21),0)</f>
        <v>2953</v>
      </c>
      <c r="AP31" s="11">
        <f>ROUND('Vendas de Veículos'!AP33*(1-'Frota Nacional 2032'!AP$21),0)</f>
        <v>4402</v>
      </c>
      <c r="AQ31" s="11">
        <f>ROUND('Vendas de Veículos'!AQ33*(1-'Frota Nacional 2032'!AQ$21),0)</f>
        <v>4248</v>
      </c>
      <c r="AR31" s="11">
        <f>ROUND('Vendas de Veículos'!AR33*(1-'Frota Nacional 2032'!AR$21),0)</f>
        <v>4388</v>
      </c>
      <c r="AS31" s="11">
        <f>ROUND('Vendas de Veículos'!AS33*(1-'Frota Nacional 2032'!AS$21),0)</f>
        <v>5014</v>
      </c>
      <c r="AT31" s="11">
        <f>ROUND('Vendas de Veículos'!AT33*(1-'Frota Nacional 2032'!AT$21),0)</f>
        <v>3655</v>
      </c>
      <c r="AU31" s="11">
        <f>ROUND('Vendas de Veículos'!AU33*(1-'Frota Nacional 2032'!AU$21),0)</f>
        <v>6114</v>
      </c>
      <c r="AV31" s="11">
        <f>ROUND('Vendas de Veículos'!AV33*(1-'Frota Nacional 2032'!AV$21),0)</f>
        <v>669</v>
      </c>
      <c r="AW31" s="11">
        <f>ROUND('Vendas de Veículos'!AW33*(1-'Frota Nacional 2032'!AW$21),0)</f>
        <v>709</v>
      </c>
      <c r="AX31" s="11">
        <f>ROUND('Vendas de Veículos'!AX33*(1-'Frota Nacional 2032'!AX$21),0)</f>
        <v>7861</v>
      </c>
      <c r="AY31" s="11">
        <f>ROUND('Vendas de Veículos'!AY33*(1-'Frota Nacional 2032'!AY$21),0)</f>
        <v>8179</v>
      </c>
      <c r="AZ31" s="11">
        <f>ROUND('Vendas de Veículos'!AZ33*(1-'Frota Nacional 2032'!AZ$21),0)</f>
        <v>7818</v>
      </c>
      <c r="BA31" s="11">
        <f>ROUND('Vendas de Veículos'!BA33*(1-'Frota Nacional 2032'!BA$21),0)</f>
        <v>10607</v>
      </c>
      <c r="BB31" s="11">
        <f>ROUND('Vendas de Veículos'!BB33*(1-'Frota Nacional 2032'!BB$21),0)</f>
        <v>13217</v>
      </c>
      <c r="BC31" s="11">
        <f>ROUND('Vendas de Veículos'!BC33*(1-'Frota Nacional 2032'!BC$21),0)</f>
        <v>16394</v>
      </c>
      <c r="BD31" s="11">
        <f>ROUND('Vendas de Veículos'!BD33*(1-'Frota Nacional 2032'!BD$21),0)</f>
        <v>14491</v>
      </c>
      <c r="BE31" s="11">
        <f>ROUND('Vendas de Veículos'!BE33*(1-'Frota Nacional 2032'!BE$21),0)</f>
        <v>19151</v>
      </c>
      <c r="BF31" s="11">
        <f>ROUND('Vendas de Veículos'!BF33*(1-'Frota Nacional 2032'!BF$21),0)</f>
        <v>24484</v>
      </c>
      <c r="BG31" s="11">
        <f>ROUND('Vendas de Veículos'!BG33*(1-'Frota Nacional 2032'!BG$21),0)</f>
        <v>2120</v>
      </c>
      <c r="BH31" s="11">
        <f>ROUND('Vendas de Veículos'!BH33*(1-'Frota Nacional 2032'!BH$21),0)</f>
        <v>2530</v>
      </c>
      <c r="BI31" s="11">
        <f>ROUND('Vendas de Veículos'!BI33*(1-'Frota Nacional 2032'!BI$21),0)</f>
        <v>22016</v>
      </c>
      <c r="BJ31" s="11">
        <f>ROUND('Vendas de Veículos'!BJ33*(1-'Frota Nacional 2032'!BJ$21),0)</f>
        <v>13915</v>
      </c>
      <c r="BK31" s="11">
        <f>ROUND('Vendas de Veículos'!BK33*(1-'Frota Nacional 2032'!BK$21),0)</f>
        <v>9534</v>
      </c>
      <c r="BL31" s="11">
        <f>ROUND('Vendas de Veículos'!BL33*(1-'Frota Nacional 2032'!BL$21),0)</f>
        <v>10337</v>
      </c>
      <c r="BM31" s="11">
        <f>ROUND('Vendas de Veículos'!BM33*(1-'Frota Nacional 2032'!BM$21),0)</f>
        <v>13587</v>
      </c>
      <c r="BN31" s="11">
        <f>ROUND('Vendas de Veículos'!BN33*(1-'Frota Nacional 2032'!BN$21),0)</f>
        <v>19238</v>
      </c>
      <c r="BO31" s="11">
        <f>ROUND('Vendas de Veículos'!BO33*(1-'Frota Nacional 2032'!BO$21),0)</f>
        <v>13051</v>
      </c>
      <c r="BP31" s="11">
        <f>ROUND('Vendas de Veículos'!BP33*(1-'Frota Nacional 2032'!BP$21),0)</f>
        <v>1336</v>
      </c>
      <c r="BQ31" s="11">
        <f>ROUND('Vendas de Veículos'!BQ33*(1-'Frota Nacional 2032'!BQ$21),0)</f>
        <v>16696</v>
      </c>
      <c r="BR31" s="11">
        <f>ROUND('Vendas de Veículos'!BR33*(1-'Frota Nacional 2032'!BR$21),0)</f>
        <v>17998</v>
      </c>
      <c r="BS31" s="11">
        <f>ROUND('Vendas de Veículos'!BS33*(1-'Frota Nacional 2032'!BS$21),0)</f>
        <v>19482</v>
      </c>
      <c r="BT31" s="11">
        <f>ROUND('Vendas de Veículos'!BT33*(1-'Frota Nacional 2032'!BT$21),0)</f>
        <v>21048</v>
      </c>
      <c r="BU31" s="11">
        <f>ROUND('Vendas de Veículos'!BU33*(1-'Frota Nacional 2032'!BU$21),0)</f>
        <v>22708</v>
      </c>
      <c r="BV31" s="11">
        <f>ROUND('Vendas de Veículos'!BV33*(1-'Frota Nacional 2032'!BV$21),0)</f>
        <v>24403</v>
      </c>
      <c r="BW31" s="11">
        <f>ROUND('Vendas de Veículos'!BW33*(1-'Frota Nacional 2032'!BW$21),0)</f>
        <v>26185</v>
      </c>
      <c r="BX31" s="11">
        <f>ROUND('Vendas de Veículos'!BX33*(1-'Frota Nacional 2032'!BX$21),0)</f>
        <v>28076</v>
      </c>
      <c r="BY31" s="11">
        <f>ROUND('Vendas de Veículos'!BY33*(1-'Frota Nacional 2032'!BY$21),0)</f>
        <v>30002</v>
      </c>
      <c r="BZ31" s="11">
        <f>ROUND('Vendas de Veículos'!BZ33*(1-'Frota Nacional 2032'!BZ$21),0)</f>
        <v>32023</v>
      </c>
      <c r="CA31" s="11">
        <f>ROUND('Vendas de Veículos'!CA33*(1-'Frota Nacional 2032'!CA$21),0)</f>
        <v>34150</v>
      </c>
    </row>
    <row r="32" spans="2:79" x14ac:dyDescent="0.35">
      <c r="B32" s="2"/>
      <c r="C32" s="3" t="s">
        <v>40</v>
      </c>
      <c r="D32" s="7">
        <f>EXP(-EXP($G$3+$I$3*($D$1-D4)))</f>
        <v>0.99980157497177014</v>
      </c>
      <c r="E32" s="7">
        <f t="shared" ref="E32:BP32" si="4">EXP(-EXP($G$3+$I$3*($D$1-E4)))</f>
        <v>0.99977244390734321</v>
      </c>
      <c r="F32" s="7">
        <f t="shared" si="4"/>
        <v>0.99973903662753594</v>
      </c>
      <c r="G32" s="7">
        <f t="shared" si="4"/>
        <v>0.99970072559287504</v>
      </c>
      <c r="H32" s="7">
        <f t="shared" si="4"/>
        <v>0.99965679122720885</v>
      </c>
      <c r="I32" s="7">
        <f t="shared" si="4"/>
        <v>0.99960640843683457</v>
      </c>
      <c r="J32" s="7">
        <f t="shared" si="4"/>
        <v>0.99954863116055381</v>
      </c>
      <c r="K32" s="7">
        <f t="shared" si="4"/>
        <v>0.99948237466478929</v>
      </c>
      <c r="L32" s="7">
        <f t="shared" si="4"/>
        <v>0.99940639525693675</v>
      </c>
      <c r="M32" s="7">
        <f t="shared" si="4"/>
        <v>0.99931926704348506</v>
      </c>
      <c r="N32" s="7">
        <f t="shared" si="4"/>
        <v>0.99921935530636385</v>
      </c>
      <c r="O32" s="7">
        <f t="shared" si="4"/>
        <v>0.99910478601066999</v>
      </c>
      <c r="P32" s="7">
        <f t="shared" si="4"/>
        <v>0.99897341088848524</v>
      </c>
      <c r="Q32" s="7">
        <f t="shared" si="4"/>
        <v>0.9988227674659691</v>
      </c>
      <c r="R32" s="7">
        <f t="shared" si="4"/>
        <v>0.99865003331325297</v>
      </c>
      <c r="S32" s="7">
        <f t="shared" si="4"/>
        <v>0.99845197369778238</v>
      </c>
      <c r="T32" s="7">
        <f t="shared" si="4"/>
        <v>0.99822488171051615</v>
      </c>
      <c r="U32" s="7">
        <f t="shared" si="4"/>
        <v>0.99796450980966256</v>
      </c>
      <c r="V32" s="7">
        <f t="shared" si="4"/>
        <v>0.99766599158730629</v>
      </c>
      <c r="W32" s="7">
        <f t="shared" si="4"/>
        <v>0.99732375240937732</v>
      </c>
      <c r="X32" s="7">
        <f t="shared" si="4"/>
        <v>0.99693140740815389</v>
      </c>
      <c r="Y32" s="7">
        <f t="shared" si="4"/>
        <v>0.99648164511846049</v>
      </c>
      <c r="Z32" s="7">
        <f t="shared" si="4"/>
        <v>0.99596609484402432</v>
      </c>
      <c r="AA32" s="7">
        <f t="shared" si="4"/>
        <v>0.99537517562002886</v>
      </c>
      <c r="AB32" s="7">
        <f t="shared" si="4"/>
        <v>0.99469792440381699</v>
      </c>
      <c r="AC32" s="7">
        <f t="shared" si="4"/>
        <v>0.99392180088165549</v>
      </c>
      <c r="AD32" s="7">
        <f t="shared" si="4"/>
        <v>0.99303246603143258</v>
      </c>
      <c r="AE32" s="7">
        <f t="shared" si="4"/>
        <v>0.99201353133813563</v>
      </c>
      <c r="AF32" s="7">
        <f t="shared" si="4"/>
        <v>0.99084627533411584</v>
      </c>
      <c r="AG32" s="7">
        <f t="shared" si="4"/>
        <v>0.98950932394817137</v>
      </c>
      <c r="AH32" s="7">
        <f t="shared" si="4"/>
        <v>0.98797829102238655</v>
      </c>
      <c r="AI32" s="7">
        <f t="shared" si="4"/>
        <v>0.98622537532904997</v>
      </c>
      <c r="AJ32" s="7">
        <f t="shared" si="4"/>
        <v>0.98421891053992383</v>
      </c>
      <c r="AK32" s="7">
        <f t="shared" si="4"/>
        <v>0.98192286493078851</v>
      </c>
      <c r="AL32" s="7">
        <f t="shared" si="4"/>
        <v>0.97929628823019488</v>
      </c>
      <c r="AM32" s="7">
        <f t="shared" si="4"/>
        <v>0.97629270405320667</v>
      </c>
      <c r="AN32" s="7">
        <f t="shared" si="4"/>
        <v>0.97285944794128898</v>
      </c>
      <c r="AO32" s="7">
        <f t="shared" si="4"/>
        <v>0.96893695334056984</v>
      </c>
      <c r="AP32" s="7">
        <f t="shared" si="4"/>
        <v>0.96445799112211872</v>
      </c>
      <c r="AQ32" s="7">
        <f t="shared" si="4"/>
        <v>0.95934687276509312</v>
      </c>
      <c r="AR32" s="7">
        <f t="shared" si="4"/>
        <v>0.95351863343533205</v>
      </c>
      <c r="AS32" s="7">
        <f t="shared" si="4"/>
        <v>0.94687821931546456</v>
      </c>
      <c r="AT32" s="7">
        <f t="shared" si="4"/>
        <v>0.93931971416360571</v>
      </c>
      <c r="AU32" s="7">
        <f t="shared" si="4"/>
        <v>0.93072565374119087</v>
      </c>
      <c r="AV32" s="7">
        <f t="shared" si="4"/>
        <v>0.92096649403535658</v>
      </c>
      <c r="AW32" s="7">
        <f t="shared" si="4"/>
        <v>0.90990032066991677</v>
      </c>
      <c r="AX32" s="7">
        <f t="shared" si="4"/>
        <v>0.89737291300825173</v>
      </c>
      <c r="AY32" s="7">
        <f t="shared" si="4"/>
        <v>0.88321830740738239</v>
      </c>
      <c r="AZ32" s="7">
        <f t="shared" si="4"/>
        <v>0.86726003961592757</v>
      </c>
      <c r="BA32" s="7">
        <f t="shared" si="4"/>
        <v>0.84931328534446748</v>
      </c>
      <c r="BB32" s="7">
        <f t="shared" si="4"/>
        <v>0.82918815822840697</v>
      </c>
      <c r="BC32" s="7">
        <f t="shared" si="4"/>
        <v>0.80669446150818402</v>
      </c>
      <c r="BD32" s="7">
        <f t="shared" si="4"/>
        <v>0.78164821684245012</v>
      </c>
      <c r="BE32" s="7">
        <f t="shared" si="4"/>
        <v>0.75388030021795338</v>
      </c>
      <c r="BF32" s="7">
        <f t="shared" si="4"/>
        <v>0.7232474858644018</v>
      </c>
      <c r="BG32" s="7">
        <f t="shared" si="4"/>
        <v>0.68964611413565224</v>
      </c>
      <c r="BH32" s="7">
        <f t="shared" si="4"/>
        <v>0.65302843296223179</v>
      </c>
      <c r="BI32" s="7">
        <f t="shared" si="4"/>
        <v>0.61342138540010138</v>
      </c>
      <c r="BJ32" s="7">
        <f t="shared" si="4"/>
        <v>0.57094719884623257</v>
      </c>
      <c r="BK32" s="7">
        <f t="shared" si="4"/>
        <v>0.52584455356868054</v>
      </c>
      <c r="BL32" s="7">
        <f t="shared" si="4"/>
        <v>0.47848836957560087</v>
      </c>
      <c r="BM32" s="7">
        <f t="shared" si="4"/>
        <v>0.42940539280525503</v>
      </c>
      <c r="BN32" s="7">
        <f t="shared" si="4"/>
        <v>0.37928189159250653</v>
      </c>
      <c r="BO32" s="7">
        <f t="shared" si="4"/>
        <v>0.32895909195614254</v>
      </c>
      <c r="BP32" s="7">
        <f t="shared" si="4"/>
        <v>0.2794117931754857</v>
      </c>
      <c r="BQ32" s="7">
        <f t="shared" ref="BQ32:CA32" si="5">EXP(-EXP($G$3+$I$3*($D$1-BQ4)))</f>
        <v>0.23170631579006803</v>
      </c>
      <c r="BR32" s="7">
        <f t="shared" si="5"/>
        <v>0.18693596978845631</v>
      </c>
      <c r="BS32" s="7">
        <f t="shared" si="5"/>
        <v>0.14613588994476942</v>
      </c>
      <c r="BT32" s="7">
        <f t="shared" si="5"/>
        <v>0.11018429293770678</v>
      </c>
      <c r="BU32" s="7">
        <f t="shared" si="5"/>
        <v>7.9703225387389706E-2</v>
      </c>
      <c r="BV32" s="7">
        <f t="shared" si="5"/>
        <v>5.4977075811719761E-2</v>
      </c>
      <c r="BW32" s="7">
        <f t="shared" si="5"/>
        <v>3.5909126302346613E-2</v>
      </c>
      <c r="BX32" s="7">
        <f t="shared" si="5"/>
        <v>2.203272632438022E-2</v>
      </c>
      <c r="BY32" s="7">
        <f t="shared" si="5"/>
        <v>1.2582994808545227E-2</v>
      </c>
      <c r="BZ32" s="7">
        <f t="shared" si="5"/>
        <v>6.618793365645346E-3</v>
      </c>
      <c r="CA32" s="7">
        <f t="shared" si="5"/>
        <v>3.168165149053243E-3</v>
      </c>
    </row>
    <row r="33" spans="2:79" x14ac:dyDescent="0.35">
      <c r="B33" s="24" t="s">
        <v>36</v>
      </c>
      <c r="C33" s="24" t="s">
        <v>37</v>
      </c>
      <c r="D33" s="25">
        <f>ROUND('Vendas de Veículos'!D35*(1-'Frota Nacional 2032'!D$32),0)</f>
        <v>0</v>
      </c>
      <c r="E33" s="25">
        <f>ROUND('Vendas de Veículos'!E35*(1-'Frota Nacional 2032'!E$32),0)</f>
        <v>0</v>
      </c>
      <c r="F33" s="25">
        <f>ROUND('Vendas de Veículos'!F35*(1-'Frota Nacional 2032'!F$32),0)</f>
        <v>0</v>
      </c>
      <c r="G33" s="25">
        <f>ROUND('Vendas de Veículos'!G35*(1-'Frota Nacional 2032'!G$32),0)</f>
        <v>0</v>
      </c>
      <c r="H33" s="25">
        <f>ROUND('Vendas de Veículos'!H35*(1-'Frota Nacional 2032'!H$32),0)</f>
        <v>0</v>
      </c>
      <c r="I33" s="25">
        <f>ROUND('Vendas de Veículos'!I35*(1-'Frota Nacional 2032'!I$32),0)</f>
        <v>0</v>
      </c>
      <c r="J33" s="25">
        <f>ROUND('Vendas de Veículos'!J35*(1-'Frota Nacional 2032'!J$32),0)</f>
        <v>0</v>
      </c>
      <c r="K33" s="25">
        <f>ROUND('Vendas de Veículos'!K35*(1-'Frota Nacional 2032'!K$32),0)</f>
        <v>0</v>
      </c>
      <c r="L33" s="25">
        <f>ROUND('Vendas de Veículos'!L35*(1-'Frota Nacional 2032'!L$32),0)</f>
        <v>0</v>
      </c>
      <c r="M33" s="25">
        <f>ROUND('Vendas de Veículos'!M35*(1-'Frota Nacional 2032'!M$32),0)</f>
        <v>0</v>
      </c>
      <c r="N33" s="25">
        <f>ROUND('Vendas de Veículos'!N35*(1-'Frota Nacional 2032'!N$32),0)</f>
        <v>0</v>
      </c>
      <c r="O33" s="25">
        <f>ROUND('Vendas de Veículos'!O35*(1-'Frota Nacional 2032'!O$32),0)</f>
        <v>0</v>
      </c>
      <c r="P33" s="25">
        <f>ROUND('Vendas de Veículos'!P35*(1-'Frota Nacional 2032'!P$32),0)</f>
        <v>0</v>
      </c>
      <c r="Q33" s="25">
        <f>ROUND('Vendas de Veículos'!Q35*(1-'Frota Nacional 2032'!Q$32),0)</f>
        <v>0</v>
      </c>
      <c r="R33" s="25">
        <f>ROUND('Vendas de Veículos'!R35*(1-'Frota Nacional 2032'!R$32),0)</f>
        <v>0</v>
      </c>
      <c r="S33" s="25">
        <f>ROUND('Vendas de Veículos'!S35*(1-'Frota Nacional 2032'!S$32),0)</f>
        <v>0</v>
      </c>
      <c r="T33" s="25">
        <f>ROUND('Vendas de Veículos'!T35*(1-'Frota Nacional 2032'!T$32),0)</f>
        <v>0</v>
      </c>
      <c r="U33" s="25">
        <f>ROUND('Vendas de Veículos'!U35*(1-'Frota Nacional 2032'!U$32),0)</f>
        <v>0</v>
      </c>
      <c r="V33" s="25">
        <f>ROUND('Vendas de Veículos'!V35*(1-'Frota Nacional 2032'!V$32),0)</f>
        <v>0</v>
      </c>
      <c r="W33" s="25">
        <f>ROUND('Vendas de Veículos'!W35*(1-'Frota Nacional 2032'!W$32),0)</f>
        <v>7</v>
      </c>
      <c r="X33" s="25">
        <f>ROUND('Vendas de Veículos'!X35*(1-'Frota Nacional 2032'!X$32),0)</f>
        <v>91</v>
      </c>
      <c r="Y33" s="25">
        <f>ROUND('Vendas de Veículos'!Y35*(1-'Frota Nacional 2032'!Y$32),0)</f>
        <v>113</v>
      </c>
      <c r="Z33" s="25">
        <f>ROUND('Vendas de Veículos'!Z35*(1-'Frota Nacional 2032'!Z$32),0)</f>
        <v>211</v>
      </c>
      <c r="AA33" s="25">
        <f>ROUND('Vendas de Veículos'!AA35*(1-'Frota Nacional 2032'!AA$32),0)</f>
        <v>362</v>
      </c>
      <c r="AB33" s="25">
        <f>ROUND('Vendas de Veículos'!AB35*(1-'Frota Nacional 2032'!AB$32),0)</f>
        <v>608</v>
      </c>
      <c r="AC33" s="25">
        <f>ROUND('Vendas de Veículos'!AC35*(1-'Frota Nacional 2032'!AC$32),0)</f>
        <v>1009</v>
      </c>
      <c r="AD33" s="25">
        <f>ROUND('Vendas de Veículos'!AD35*(1-'Frota Nacional 2032'!AD$32),0)</f>
        <v>1313</v>
      </c>
      <c r="AE33" s="25">
        <f>ROUND('Vendas de Veículos'!AE35*(1-'Frota Nacional 2032'!AE$32),0)</f>
        <v>1037</v>
      </c>
      <c r="AF33" s="25">
        <f>ROUND('Vendas de Veículos'!AF35*(1-'Frota Nacional 2032'!AF$32),0)</f>
        <v>1067</v>
      </c>
      <c r="AG33" s="25">
        <f>ROUND('Vendas de Veículos'!AG35*(1-'Frota Nacional 2032'!AG$32),0)</f>
        <v>1208</v>
      </c>
      <c r="AH33" s="25">
        <f>ROUND('Vendas de Veículos'!AH35*(1-'Frota Nacional 2032'!AH$32),0)</f>
        <v>1579</v>
      </c>
      <c r="AI33" s="25">
        <f>ROUND('Vendas de Veículos'!AI35*(1-'Frota Nacional 2032'!AI$32),0)</f>
        <v>1896</v>
      </c>
      <c r="AJ33" s="25">
        <f>ROUND('Vendas de Veículos'!AJ35*(1-'Frota Nacional 2032'!AJ$32),0)</f>
        <v>2219</v>
      </c>
      <c r="AK33" s="25">
        <f>ROUND('Vendas de Veículos'!AK35*(1-'Frota Nacional 2032'!AK$32),0)</f>
        <v>2228</v>
      </c>
      <c r="AL33" s="25">
        <f>ROUND('Vendas de Veículos'!AL35*(1-'Frota Nacional 2032'!AL$32),0)</f>
        <v>1990</v>
      </c>
      <c r="AM33" s="25">
        <f>ROUND('Vendas de Veículos'!AM35*(1-'Frota Nacional 2032'!AM$32),0)</f>
        <v>2968</v>
      </c>
      <c r="AN33" s="25">
        <f>ROUND('Vendas de Veículos'!AN35*(1-'Frota Nacional 2032'!AN$32),0)</f>
        <v>1872</v>
      </c>
      <c r="AO33" s="25">
        <f>ROUND('Vendas de Veículos'!AO35*(1-'Frota Nacional 2032'!AO$32),0)</f>
        <v>3949</v>
      </c>
      <c r="AP33" s="25">
        <f>ROUND('Vendas de Veículos'!AP35*(1-'Frota Nacional 2032'!AP$32),0)</f>
        <v>7398</v>
      </c>
      <c r="AQ33" s="25">
        <f>ROUND('Vendas de Veículos'!AQ35*(1-'Frota Nacional 2032'!AQ$32),0)</f>
        <v>11756</v>
      </c>
      <c r="AR33" s="25">
        <f>ROUND('Vendas de Veículos'!AR35*(1-'Frota Nacional 2032'!AR$32),0)</f>
        <v>17208</v>
      </c>
      <c r="AS33" s="25">
        <f>ROUND('Vendas de Veículos'!AS35*(1-'Frota Nacional 2032'!AS$32),0)</f>
        <v>23970</v>
      </c>
      <c r="AT33" s="25">
        <f>ROUND('Vendas de Veículos'!AT35*(1-'Frota Nacional 2032'!AT$32),0)</f>
        <v>32565</v>
      </c>
      <c r="AU33" s="25">
        <f>ROUND('Vendas de Veículos'!AU35*(1-'Frota Nacional 2032'!AU$32),0)</f>
        <v>43096</v>
      </c>
      <c r="AV33" s="25">
        <f>ROUND('Vendas de Veículos'!AV35*(1-'Frota Nacional 2032'!AV$32),0)</f>
        <v>55920</v>
      </c>
      <c r="AW33" s="25">
        <f>ROUND('Vendas de Veículos'!AW35*(1-'Frota Nacional 2032'!AW$32),0)</f>
        <v>71448</v>
      </c>
      <c r="AX33" s="25">
        <f>ROUND('Vendas de Veículos'!AX35*(1-'Frota Nacional 2032'!AX$32),0)</f>
        <v>84705</v>
      </c>
      <c r="AY33" s="25">
        <f>ROUND('Vendas de Veículos'!AY35*(1-'Frota Nacional 2032'!AY$32),0)</f>
        <v>102547</v>
      </c>
      <c r="AZ33" s="25">
        <f>ROUND('Vendas de Veículos'!AZ35*(1-'Frota Nacional 2032'!AZ$32),0)</f>
        <v>133687</v>
      </c>
      <c r="BA33" s="25">
        <f>ROUND('Vendas de Veículos'!BA35*(1-'Frota Nacional 2032'!BA$32),0)</f>
        <v>191397</v>
      </c>
      <c r="BB33" s="25">
        <f>ROUND('Vendas de Veículos'!BB35*(1-'Frota Nacional 2032'!BB$32),0)</f>
        <v>289443</v>
      </c>
      <c r="BC33" s="25">
        <f>ROUND('Vendas de Veículos'!BC35*(1-'Frota Nacional 2032'!BC$32),0)</f>
        <v>372221</v>
      </c>
      <c r="BD33" s="25">
        <f>ROUND('Vendas de Veículos'!BD35*(1-'Frota Nacional 2032'!BD$32),0)</f>
        <v>351470</v>
      </c>
      <c r="BE33" s="25">
        <f>ROUND('Vendas de Veículos'!BE35*(1-'Frota Nacional 2032'!BE$32),0)</f>
        <v>444123</v>
      </c>
      <c r="BF33" s="25">
        <f>ROUND('Vendas de Veículos'!BF35*(1-'Frota Nacional 2032'!BF$32),0)</f>
        <v>537050</v>
      </c>
      <c r="BG33" s="25">
        <f>ROUND('Vendas de Veículos'!BG35*(1-'Frota Nacional 2032'!BG$32),0)</f>
        <v>508171</v>
      </c>
      <c r="BH33" s="25">
        <f>ROUND('Vendas de Veículos'!BH35*(1-'Frota Nacional 2032'!BH$32),0)</f>
        <v>525860</v>
      </c>
      <c r="BI33" s="25">
        <f>ROUND('Vendas de Veículos'!BI35*(1-'Frota Nacional 2032'!BI$32),0)</f>
        <v>552669</v>
      </c>
      <c r="BJ33" s="25">
        <f>ROUND('Vendas de Veículos'!BJ35*(1-'Frota Nacional 2032'!BJ$32),0)</f>
        <v>525417</v>
      </c>
      <c r="BK33" s="25">
        <f>ROUND('Vendas de Veículos'!BK35*(1-'Frota Nacional 2032'!BK$32),0)</f>
        <v>426642</v>
      </c>
      <c r="BL33" s="25">
        <f>ROUND('Vendas de Veículos'!BL35*(1-'Frota Nacional 2032'!BL$32),0)</f>
        <v>443813</v>
      </c>
      <c r="BM33" s="25">
        <f>ROUND('Vendas de Veículos'!BM35*(1-'Frota Nacional 2032'!BM$32),0)</f>
        <v>536421</v>
      </c>
      <c r="BN33" s="25">
        <f>ROUND('Vendas de Veículos'!BN35*(1-'Frota Nacional 2032'!BN$32),0)</f>
        <v>668659</v>
      </c>
      <c r="BO33" s="25">
        <f>ROUND('Vendas de Veículos'!BO35*(1-'Frota Nacional 2032'!BO$32),0)</f>
        <v>614108</v>
      </c>
      <c r="BP33" s="25">
        <f>ROUND('Vendas de Veículos'!BP35*(1-'Frota Nacional 2032'!BP$32),0)</f>
        <v>833559</v>
      </c>
      <c r="BQ33" s="25">
        <f>ROUND('Vendas de Veículos'!BQ35*(1-'Frota Nacional 2032'!BQ$32),0)</f>
        <v>1046371</v>
      </c>
      <c r="BR33" s="25">
        <f>ROUND('Vendas de Veículos'!BR35*(1-'Frota Nacional 2032'!BR$32),0)</f>
        <v>1140566</v>
      </c>
      <c r="BS33" s="25">
        <f>ROUND('Vendas de Veículos'!BS35*(1-'Frota Nacional 2032'!BS$32),0)</f>
        <v>1233734</v>
      </c>
      <c r="BT33" s="25">
        <f>ROUND('Vendas de Veículos'!BT35*(1-'Frota Nacional 2032'!BT$32),0)</f>
        <v>1324250</v>
      </c>
      <c r="BU33" s="25">
        <f>ROUND('Vendas de Veículos'!BU35*(1-'Frota Nacional 2032'!BU$32),0)</f>
        <v>1410701</v>
      </c>
      <c r="BV33" s="25">
        <f>ROUND('Vendas de Veículos'!BV35*(1-'Frota Nacional 2032'!BV$32),0)</f>
        <v>1492062</v>
      </c>
      <c r="BW33" s="25">
        <f>ROUND('Vendas de Veículos'!BW35*(1-'Frota Nacional 2032'!BW$32),0)</f>
        <v>1567832</v>
      </c>
      <c r="BX33" s="25">
        <f>ROUND('Vendas de Veículos'!BX35*(1-'Frota Nacional 2032'!BX$32),0)</f>
        <v>1638110</v>
      </c>
      <c r="BY33" s="25">
        <f>ROUND('Vendas de Veículos'!BY35*(1-'Frota Nacional 2032'!BY$32),0)</f>
        <v>1703557</v>
      </c>
      <c r="BZ33" s="25">
        <f>ROUND('Vendas de Veículos'!BZ35*(1-'Frota Nacional 2032'!BZ$32),0)</f>
        <v>1765262</v>
      </c>
      <c r="CA33" s="25">
        <f>ROUND('Vendas de Veículos'!CA35*(1-'Frota Nacional 2032'!CA$32),0)</f>
        <v>1824536</v>
      </c>
    </row>
    <row r="34" spans="2:79" x14ac:dyDescent="0.35">
      <c r="B34" s="24" t="s">
        <v>36</v>
      </c>
      <c r="C34" s="24" t="s">
        <v>10</v>
      </c>
      <c r="D34" s="26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>
        <f>ROUND('Vendas de Veículos'!W36*(1-'Frota Nacional 2032'!W$32),0)</f>
        <v>7</v>
      </c>
      <c r="X34" s="25">
        <f>ROUND('Vendas de Veículos'!X36*(1-'Frota Nacional 2032'!X$32),0)</f>
        <v>91</v>
      </c>
      <c r="Y34" s="25">
        <f>ROUND('Vendas de Veículos'!Y36*(1-'Frota Nacional 2032'!Y$32),0)</f>
        <v>113</v>
      </c>
      <c r="Z34" s="25">
        <f>ROUND('Vendas de Veículos'!Z36*(1-'Frota Nacional 2032'!Z$32),0)</f>
        <v>211</v>
      </c>
      <c r="AA34" s="25">
        <f>ROUND('Vendas de Veículos'!AA36*(1-'Frota Nacional 2032'!AA$32),0)</f>
        <v>362</v>
      </c>
      <c r="AB34" s="25">
        <f>ROUND('Vendas de Veículos'!AB36*(1-'Frota Nacional 2032'!AB$32),0)</f>
        <v>608</v>
      </c>
      <c r="AC34" s="25">
        <f>ROUND('Vendas de Veículos'!AC36*(1-'Frota Nacional 2032'!AC$32),0)</f>
        <v>1009</v>
      </c>
      <c r="AD34" s="25">
        <f>ROUND('Vendas de Veículos'!AD36*(1-'Frota Nacional 2032'!AD$32),0)</f>
        <v>1313</v>
      </c>
      <c r="AE34" s="25">
        <f>ROUND('Vendas de Veículos'!AE36*(1-'Frota Nacional 2032'!AE$32),0)</f>
        <v>1037</v>
      </c>
      <c r="AF34" s="25">
        <f>ROUND('Vendas de Veículos'!AF36*(1-'Frota Nacional 2032'!AF$32),0)</f>
        <v>1067</v>
      </c>
      <c r="AG34" s="25">
        <f>ROUND('Vendas de Veículos'!AG36*(1-'Frota Nacional 2032'!AG$32),0)</f>
        <v>1208</v>
      </c>
      <c r="AH34" s="25">
        <f>ROUND('Vendas de Veículos'!AH36*(1-'Frota Nacional 2032'!AH$32),0)</f>
        <v>1579</v>
      </c>
      <c r="AI34" s="25">
        <f>ROUND('Vendas de Veículos'!AI36*(1-'Frota Nacional 2032'!AI$32),0)</f>
        <v>1896</v>
      </c>
      <c r="AJ34" s="25">
        <f>ROUND('Vendas de Veículos'!AJ36*(1-'Frota Nacional 2032'!AJ$32),0)</f>
        <v>2219</v>
      </c>
      <c r="AK34" s="25">
        <f>ROUND('Vendas de Veículos'!AK36*(1-'Frota Nacional 2032'!AK$32),0)</f>
        <v>2228</v>
      </c>
      <c r="AL34" s="25">
        <f>ROUND('Vendas de Veículos'!AL36*(1-'Frota Nacional 2032'!AL$32),0)</f>
        <v>1990</v>
      </c>
      <c r="AM34" s="25">
        <f>ROUND('Vendas de Veículos'!AM36*(1-'Frota Nacional 2032'!AM$32),0)</f>
        <v>2968</v>
      </c>
      <c r="AN34" s="25">
        <f>ROUND('Vendas de Veículos'!AN36*(1-'Frota Nacional 2032'!AN$32),0)</f>
        <v>1872</v>
      </c>
      <c r="AO34" s="25">
        <f>ROUND('Vendas de Veículos'!AO36*(1-'Frota Nacional 2032'!AO$32),0)</f>
        <v>3949</v>
      </c>
      <c r="AP34" s="25">
        <f>ROUND('Vendas de Veículos'!AP36*(1-'Frota Nacional 2032'!AP$32),0)</f>
        <v>7398</v>
      </c>
      <c r="AQ34" s="25">
        <f>ROUND('Vendas de Veículos'!AQ36*(1-'Frota Nacional 2032'!AQ$32),0)</f>
        <v>11756</v>
      </c>
      <c r="AR34" s="25">
        <f>ROUND('Vendas de Veículos'!AR36*(1-'Frota Nacional 2032'!AR$32),0)</f>
        <v>17208</v>
      </c>
      <c r="AS34" s="25">
        <f>ROUND('Vendas de Veículos'!AS36*(1-'Frota Nacional 2032'!AS$32),0)</f>
        <v>23970</v>
      </c>
      <c r="AT34" s="25">
        <f>ROUND('Vendas de Veículos'!AT36*(1-'Frota Nacional 2032'!AT$32),0)</f>
        <v>32565</v>
      </c>
      <c r="AU34" s="25">
        <f>ROUND('Vendas de Veículos'!AU36*(1-'Frota Nacional 2032'!AU$32),0)</f>
        <v>43096</v>
      </c>
      <c r="AV34" s="25">
        <f>ROUND('Vendas de Veículos'!AV36*(1-'Frota Nacional 2032'!AV$32),0)</f>
        <v>55920</v>
      </c>
      <c r="AW34" s="25">
        <f>ROUND('Vendas de Veículos'!AW36*(1-'Frota Nacional 2032'!AW$32),0)</f>
        <v>71448</v>
      </c>
      <c r="AX34" s="25">
        <f>ROUND('Vendas de Veículos'!AX36*(1-'Frota Nacional 2032'!AX$32),0)</f>
        <v>84705</v>
      </c>
      <c r="AY34" s="25">
        <f>ROUND('Vendas de Veículos'!AY36*(1-'Frota Nacional 2032'!AY$32),0)</f>
        <v>102547</v>
      </c>
      <c r="AZ34" s="25">
        <f>ROUND('Vendas de Veículos'!AZ36*(1-'Frota Nacional 2032'!AZ$32),0)</f>
        <v>133687</v>
      </c>
      <c r="BA34" s="25">
        <f>ROUND('Vendas de Veículos'!BA36*(1-'Frota Nacional 2032'!BA$32),0)</f>
        <v>191397</v>
      </c>
      <c r="BB34" s="25">
        <f>ROUND('Vendas de Veículos'!BB36*(1-'Frota Nacional 2032'!BB$32),0)</f>
        <v>289443</v>
      </c>
      <c r="BC34" s="25">
        <f>ROUND('Vendas de Veículos'!BC36*(1-'Frota Nacional 2032'!BC$32),0)</f>
        <v>372221</v>
      </c>
      <c r="BD34" s="25">
        <f>ROUND('Vendas de Veículos'!BD36*(1-'Frota Nacional 2032'!BD$32),0)</f>
        <v>316323</v>
      </c>
      <c r="BE34" s="25">
        <f>ROUND('Vendas de Veículos'!BE36*(1-'Frota Nacional 2032'!BE$32),0)</f>
        <v>355299</v>
      </c>
      <c r="BF34" s="25">
        <f>ROUND('Vendas de Veículos'!BF36*(1-'Frota Nacional 2032'!BF$32),0)</f>
        <v>375935</v>
      </c>
      <c r="BG34" s="25">
        <f>ROUND('Vendas de Veículos'!BG36*(1-'Frota Nacional 2032'!BG$32),0)</f>
        <v>304903</v>
      </c>
      <c r="BH34" s="25">
        <f>ROUND('Vendas de Veículos'!BH36*(1-'Frota Nacional 2032'!BH$32),0)</f>
        <v>248065</v>
      </c>
      <c r="BI34" s="25">
        <f>ROUND('Vendas de Veículos'!BI36*(1-'Frota Nacional 2032'!BI$32),0)</f>
        <v>260712</v>
      </c>
      <c r="BJ34" s="25">
        <f>ROUND('Vendas de Veículos'!BJ36*(1-'Frota Nacional 2032'!BJ$32),0)</f>
        <v>247751</v>
      </c>
      <c r="BK34" s="25">
        <f>ROUND('Vendas de Veículos'!BK36*(1-'Frota Nacional 2032'!BK$32),0)</f>
        <v>201090</v>
      </c>
      <c r="BL34" s="25">
        <f>ROUND('Vendas de Veículos'!BL36*(1-'Frota Nacional 2032'!BL$32),0)</f>
        <v>209361</v>
      </c>
      <c r="BM34" s="25">
        <f>ROUND('Vendas de Veículos'!BM36*(1-'Frota Nacional 2032'!BM$32),0)</f>
        <v>252166</v>
      </c>
      <c r="BN34" s="25">
        <f>ROUND('Vendas de Veículos'!BN36*(1-'Frota Nacional 2032'!BN$32),0)</f>
        <v>300896</v>
      </c>
      <c r="BO34" s="25">
        <f>ROUND('Vendas de Veículos'!BO36*(1-'Frota Nacional 2032'!BO$32),0)</f>
        <v>257925</v>
      </c>
      <c r="BP34" s="25">
        <f>ROUND('Vendas de Veículos'!BP36*(1-'Frota Nacional 2032'!BP$32),0)</f>
        <v>320125</v>
      </c>
      <c r="BQ34" s="25">
        <f>ROUND('Vendas de Veículos'!BQ36*(1-'Frota Nacional 2032'!BQ$32),0)</f>
        <v>401854</v>
      </c>
      <c r="BR34" s="25">
        <f>ROUND('Vendas de Veículos'!BR36*(1-'Frota Nacional 2032'!BR$32),0)</f>
        <v>435696</v>
      </c>
      <c r="BS34" s="25">
        <f>ROUND('Vendas de Veículos'!BS36*(1-'Frota Nacional 2032'!BS$32),0)</f>
        <v>470053</v>
      </c>
      <c r="BT34" s="25">
        <f>ROUND('Vendas de Veículos'!BT36*(1-'Frota Nacional 2032'!BT$32),0)</f>
        <v>503215</v>
      </c>
      <c r="BU34" s="25">
        <f>ROUND('Vendas de Veículos'!BU36*(1-'Frota Nacional 2032'!BU$32),0)</f>
        <v>536067</v>
      </c>
      <c r="BV34" s="25">
        <f>ROUND('Vendas de Veículos'!BV36*(1-'Frota Nacional 2032'!BV$32),0)</f>
        <v>566983</v>
      </c>
      <c r="BW34" s="25">
        <f>ROUND('Vendas de Veículos'!BW36*(1-'Frota Nacional 2032'!BW$32),0)</f>
        <v>595776</v>
      </c>
      <c r="BX34" s="25">
        <f>ROUND('Vendas de Veículos'!BX36*(1-'Frota Nacional 2032'!BX$32),0)</f>
        <v>622482</v>
      </c>
      <c r="BY34" s="25">
        <f>ROUND('Vendas de Veículos'!BY36*(1-'Frota Nacional 2032'!BY$32),0)</f>
        <v>647352</v>
      </c>
      <c r="BZ34" s="25">
        <f>ROUND('Vendas de Veículos'!BZ36*(1-'Frota Nacional 2032'!BZ$32),0)</f>
        <v>670800</v>
      </c>
      <c r="CA34" s="25">
        <f>ROUND('Vendas de Veículos'!CA36*(1-'Frota Nacional 2032'!CA$32),0)</f>
        <v>693324</v>
      </c>
    </row>
    <row r="35" spans="2:79" x14ac:dyDescent="0.35">
      <c r="B35" s="24" t="s">
        <v>36</v>
      </c>
      <c r="C35" s="24" t="s">
        <v>38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>
        <f>ROUND('Vendas de Veículos'!W37*(1-'Frota Nacional 2032'!W$32),0)</f>
        <v>0</v>
      </c>
      <c r="X35" s="25">
        <f>ROUND('Vendas de Veículos'!X37*(1-'Frota Nacional 2032'!X$32),0)</f>
        <v>0</v>
      </c>
      <c r="Y35" s="25">
        <f>ROUND('Vendas de Veículos'!Y37*(1-'Frota Nacional 2032'!Y$32),0)</f>
        <v>0</v>
      </c>
      <c r="Z35" s="25">
        <f>ROUND('Vendas de Veículos'!Z37*(1-'Frota Nacional 2032'!Z$32),0)</f>
        <v>0</v>
      </c>
      <c r="AA35" s="25">
        <f>ROUND('Vendas de Veículos'!AA37*(1-'Frota Nacional 2032'!AA$32),0)</f>
        <v>0</v>
      </c>
      <c r="AB35" s="25">
        <f>ROUND('Vendas de Veículos'!AB37*(1-'Frota Nacional 2032'!AB$32),0)</f>
        <v>0</v>
      </c>
      <c r="AC35" s="25">
        <f>ROUND('Vendas de Veículos'!AC37*(1-'Frota Nacional 2032'!AC$32),0)</f>
        <v>0</v>
      </c>
      <c r="AD35" s="25">
        <f>ROUND('Vendas de Veículos'!AD37*(1-'Frota Nacional 2032'!AD$32),0)</f>
        <v>0</v>
      </c>
      <c r="AE35" s="25">
        <f>ROUND('Vendas de Veículos'!AE37*(1-'Frota Nacional 2032'!AE$32),0)</f>
        <v>0</v>
      </c>
      <c r="AF35" s="25">
        <f>ROUND('Vendas de Veículos'!AF37*(1-'Frota Nacional 2032'!AF$32),0)</f>
        <v>0</v>
      </c>
      <c r="AG35" s="25">
        <f>ROUND('Vendas de Veículos'!AG37*(1-'Frota Nacional 2032'!AG$32),0)</f>
        <v>0</v>
      </c>
      <c r="AH35" s="25">
        <f>ROUND('Vendas de Veículos'!AH37*(1-'Frota Nacional 2032'!AH$32),0)</f>
        <v>0</v>
      </c>
      <c r="AI35" s="25">
        <f>ROUND('Vendas de Veículos'!AI37*(1-'Frota Nacional 2032'!AI$32),0)</f>
        <v>0</v>
      </c>
      <c r="AJ35" s="25">
        <f>ROUND('Vendas de Veículos'!AJ37*(1-'Frota Nacional 2032'!AJ$32),0)</f>
        <v>0</v>
      </c>
      <c r="AK35" s="25">
        <f>ROUND('Vendas de Veículos'!AK37*(1-'Frota Nacional 2032'!AK$32),0)</f>
        <v>0</v>
      </c>
      <c r="AL35" s="25">
        <f>ROUND('Vendas de Veículos'!AL37*(1-'Frota Nacional 2032'!AL$32),0)</f>
        <v>0</v>
      </c>
      <c r="AM35" s="25">
        <f>ROUND('Vendas de Veículos'!AM37*(1-'Frota Nacional 2032'!AM$32),0)</f>
        <v>0</v>
      </c>
      <c r="AN35" s="25">
        <f>ROUND('Vendas de Veículos'!AN37*(1-'Frota Nacional 2032'!AN$32),0)</f>
        <v>0</v>
      </c>
      <c r="AO35" s="25">
        <f>ROUND('Vendas de Veículos'!AO37*(1-'Frota Nacional 2032'!AO$32),0)</f>
        <v>0</v>
      </c>
      <c r="AP35" s="25">
        <f>ROUND('Vendas de Veículos'!AP37*(1-'Frota Nacional 2032'!AP$32),0)</f>
        <v>0</v>
      </c>
      <c r="AQ35" s="25">
        <f>ROUND('Vendas de Veículos'!AQ37*(1-'Frota Nacional 2032'!AQ$32),0)</f>
        <v>0</v>
      </c>
      <c r="AR35" s="25">
        <f>ROUND('Vendas de Veículos'!AR37*(1-'Frota Nacional 2032'!AR$32),0)</f>
        <v>0</v>
      </c>
      <c r="AS35" s="25">
        <f>ROUND('Vendas de Veículos'!AS37*(1-'Frota Nacional 2032'!AS$32),0)</f>
        <v>0</v>
      </c>
      <c r="AT35" s="25">
        <f>ROUND('Vendas de Veículos'!AT37*(1-'Frota Nacional 2032'!AT$32),0)</f>
        <v>0</v>
      </c>
      <c r="AU35" s="25">
        <f>ROUND('Vendas de Veículos'!AU37*(1-'Frota Nacional 2032'!AU$32),0)</f>
        <v>0</v>
      </c>
      <c r="AV35" s="25">
        <f>ROUND('Vendas de Veículos'!AV37*(1-'Frota Nacional 2032'!AV$32),0)</f>
        <v>0</v>
      </c>
      <c r="AW35" s="25">
        <f>ROUND('Vendas de Veículos'!AW37*(1-'Frota Nacional 2032'!AW$32),0)</f>
        <v>0</v>
      </c>
      <c r="AX35" s="25">
        <f>ROUND('Vendas de Veículos'!AX37*(1-'Frota Nacional 2032'!AX$32),0)</f>
        <v>0</v>
      </c>
      <c r="AY35" s="25">
        <f>ROUND('Vendas de Veículos'!AY37*(1-'Frota Nacional 2032'!AY$32),0)</f>
        <v>0</v>
      </c>
      <c r="AZ35" s="25">
        <f>ROUND('Vendas de Veículos'!AZ37*(1-'Frota Nacional 2032'!AZ$32),0)</f>
        <v>0</v>
      </c>
      <c r="BA35" s="25">
        <f>ROUND('Vendas de Veículos'!BA37*(1-'Frota Nacional 2032'!BA$32),0)</f>
        <v>0</v>
      </c>
      <c r="BB35" s="25">
        <f>ROUND('Vendas de Veículos'!BB37*(1-'Frota Nacional 2032'!BB$32),0)</f>
        <v>0</v>
      </c>
      <c r="BC35" s="25">
        <f>ROUND('Vendas de Veículos'!BC37*(1-'Frota Nacional 2032'!BC$32),0)</f>
        <v>0</v>
      </c>
      <c r="BD35" s="25">
        <f>ROUND('Vendas de Veículos'!BD37*(1-'Frota Nacional 2032'!BD$32),0)</f>
        <v>35112</v>
      </c>
      <c r="BE35" s="25">
        <f>ROUND('Vendas de Veículos'!BE37*(1-'Frota Nacional 2032'!BE$32),0)</f>
        <v>88780</v>
      </c>
      <c r="BF35" s="25">
        <f>ROUND('Vendas de Veículos'!BF37*(1-'Frota Nacional 2032'!BF$32),0)</f>
        <v>161061</v>
      </c>
      <c r="BG35" s="25">
        <f>ROUND('Vendas de Veículos'!BG37*(1-'Frota Nacional 2032'!BG$32),0)</f>
        <v>203218</v>
      </c>
      <c r="BH35" s="25">
        <f>ROUND('Vendas de Veículos'!BH37*(1-'Frota Nacional 2032'!BH$32),0)</f>
        <v>277675</v>
      </c>
      <c r="BI35" s="25">
        <f>ROUND('Vendas de Veículos'!BI37*(1-'Frota Nacional 2032'!BI$32),0)</f>
        <v>291831</v>
      </c>
      <c r="BJ35" s="25">
        <f>ROUND('Vendas de Veículos'!BJ37*(1-'Frota Nacional 2032'!BJ$32),0)</f>
        <v>277441</v>
      </c>
      <c r="BK35" s="25">
        <f>ROUND('Vendas de Veículos'!BK37*(1-'Frota Nacional 2032'!BK$32),0)</f>
        <v>225284</v>
      </c>
      <c r="BL35" s="25">
        <f>ROUND('Vendas de Veículos'!BL37*(1-'Frota Nacional 2032'!BL$32),0)</f>
        <v>234085</v>
      </c>
      <c r="BM35" s="25">
        <f>ROUND('Vendas de Veículos'!BM37*(1-'Frota Nacional 2032'!BM$32),0)</f>
        <v>283684</v>
      </c>
      <c r="BN35" s="25">
        <f>ROUND('Vendas de Veículos'!BN37*(1-'Frota Nacional 2032'!BN$32),0)</f>
        <v>366960</v>
      </c>
      <c r="BO35" s="25">
        <f>ROUND('Vendas de Veículos'!BO37*(1-'Frota Nacional 2032'!BO$32),0)</f>
        <v>355384</v>
      </c>
      <c r="BP35" s="25">
        <f>ROUND('Vendas de Veículos'!BP37*(1-'Frota Nacional 2032'!BP$32),0)</f>
        <v>512265</v>
      </c>
      <c r="BQ35" s="25">
        <f>ROUND('Vendas de Veículos'!BQ37*(1-'Frota Nacional 2032'!BQ$32),0)</f>
        <v>643050</v>
      </c>
      <c r="BR35" s="25">
        <f>ROUND('Vendas de Veículos'!BR37*(1-'Frota Nacional 2032'!BR$32),0)</f>
        <v>699737</v>
      </c>
      <c r="BS35" s="25">
        <f>ROUND('Vendas de Veículos'!BS37*(1-'Frota Nacional 2032'!BS$32),0)</f>
        <v>755908</v>
      </c>
      <c r="BT35" s="25">
        <f>ROUND('Vendas de Veículos'!BT37*(1-'Frota Nacional 2032'!BT$32),0)</f>
        <v>809117</v>
      </c>
      <c r="BU35" s="25">
        <f>ROUND('Vendas de Veículos'!BU37*(1-'Frota Nacional 2032'!BU$32),0)</f>
        <v>857565</v>
      </c>
      <c r="BV35" s="25">
        <f>ROUND('Vendas de Veículos'!BV37*(1-'Frota Nacional 2032'!BV$32),0)</f>
        <v>900012</v>
      </c>
      <c r="BW35" s="25">
        <f>ROUND('Vendas de Veículos'!BW37*(1-'Frota Nacional 2032'!BW$32),0)</f>
        <v>937407</v>
      </c>
      <c r="BX35" s="25">
        <f>ROUND('Vendas de Veículos'!BX37*(1-'Frota Nacional 2032'!BX$32),0)</f>
        <v>966485</v>
      </c>
      <c r="BY35" s="25">
        <f>ROUND('Vendas de Veículos'!BY37*(1-'Frota Nacional 2032'!BY$32),0)</f>
        <v>986700</v>
      </c>
      <c r="BZ35" s="25">
        <f>ROUND('Vendas de Veículos'!BZ37*(1-'Frota Nacional 2032'!BZ$32),0)</f>
        <v>1000551</v>
      </c>
      <c r="CA35" s="25">
        <f>ROUND('Vendas de Veículos'!CA37*(1-'Frota Nacional 2032'!CA$32),0)</f>
        <v>1010793</v>
      </c>
    </row>
    <row r="36" spans="2:79" x14ac:dyDescent="0.35">
      <c r="B36" s="24" t="s">
        <v>36</v>
      </c>
      <c r="C36" s="24" t="s">
        <v>39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>
        <f>ROUND('Vendas de Veículos'!W38*(1-'Frota Nacional 2032'!W$32),0)</f>
        <v>0</v>
      </c>
      <c r="X36" s="25">
        <f>ROUND('Vendas de Veículos'!X38*(1-'Frota Nacional 2032'!X$32),0)</f>
        <v>0</v>
      </c>
      <c r="Y36" s="25">
        <f>ROUND('Vendas de Veículos'!Y38*(1-'Frota Nacional 2032'!Y$32),0)</f>
        <v>0</v>
      </c>
      <c r="Z36" s="25">
        <f>ROUND('Vendas de Veículos'!Z38*(1-'Frota Nacional 2032'!Z$32),0)</f>
        <v>0</v>
      </c>
      <c r="AA36" s="25">
        <f>ROUND('Vendas de Veículos'!AA38*(1-'Frota Nacional 2032'!AA$32),0)</f>
        <v>0</v>
      </c>
      <c r="AB36" s="25">
        <f>ROUND('Vendas de Veículos'!AB38*(1-'Frota Nacional 2032'!AB$32),0)</f>
        <v>0</v>
      </c>
      <c r="AC36" s="25">
        <f>ROUND('Vendas de Veículos'!AC38*(1-'Frota Nacional 2032'!AC$32),0)</f>
        <v>0</v>
      </c>
      <c r="AD36" s="25">
        <f>ROUND('Vendas de Veículos'!AD38*(1-'Frota Nacional 2032'!AD$32),0)</f>
        <v>0</v>
      </c>
      <c r="AE36" s="25">
        <f>ROUND('Vendas de Veículos'!AE38*(1-'Frota Nacional 2032'!AE$32),0)</f>
        <v>0</v>
      </c>
      <c r="AF36" s="25">
        <f>ROUND('Vendas de Veículos'!AF38*(1-'Frota Nacional 2032'!AF$32),0)</f>
        <v>0</v>
      </c>
      <c r="AG36" s="25">
        <f>ROUND('Vendas de Veículos'!AG38*(1-'Frota Nacional 2032'!AG$32),0)</f>
        <v>0</v>
      </c>
      <c r="AH36" s="25">
        <f>ROUND('Vendas de Veículos'!AH38*(1-'Frota Nacional 2032'!AH$32),0)</f>
        <v>0</v>
      </c>
      <c r="AI36" s="25">
        <f>ROUND('Vendas de Veículos'!AI38*(1-'Frota Nacional 2032'!AI$32),0)</f>
        <v>0</v>
      </c>
      <c r="AJ36" s="25">
        <f>ROUND('Vendas de Veículos'!AJ38*(1-'Frota Nacional 2032'!AJ$32),0)</f>
        <v>0</v>
      </c>
      <c r="AK36" s="25">
        <f>ROUND('Vendas de Veículos'!AK38*(1-'Frota Nacional 2032'!AK$32),0)</f>
        <v>0</v>
      </c>
      <c r="AL36" s="25">
        <f>ROUND('Vendas de Veículos'!AL38*(1-'Frota Nacional 2032'!AL$32),0)</f>
        <v>0</v>
      </c>
      <c r="AM36" s="25">
        <f>ROUND('Vendas de Veículos'!AM38*(1-'Frota Nacional 2032'!AM$32),0)</f>
        <v>0</v>
      </c>
      <c r="AN36" s="25">
        <f>ROUND('Vendas de Veículos'!AN38*(1-'Frota Nacional 2032'!AN$32),0)</f>
        <v>0</v>
      </c>
      <c r="AO36" s="25">
        <f>ROUND('Vendas de Veículos'!AO38*(1-'Frota Nacional 2032'!AO$32),0)</f>
        <v>0</v>
      </c>
      <c r="AP36" s="25">
        <f>ROUND('Vendas de Veículos'!AP38*(1-'Frota Nacional 2032'!AP$32),0)</f>
        <v>0</v>
      </c>
      <c r="AQ36" s="25">
        <f>ROUND('Vendas de Veículos'!AQ38*(1-'Frota Nacional 2032'!AQ$32),0)</f>
        <v>0</v>
      </c>
      <c r="AR36" s="25">
        <f>ROUND('Vendas de Veículos'!AR38*(1-'Frota Nacional 2032'!AR$32),0)</f>
        <v>0</v>
      </c>
      <c r="AS36" s="25">
        <f>ROUND('Vendas de Veículos'!AS38*(1-'Frota Nacional 2032'!AS$32),0)</f>
        <v>0</v>
      </c>
      <c r="AT36" s="25">
        <f>ROUND('Vendas de Veículos'!AT38*(1-'Frota Nacional 2032'!AT$32),0)</f>
        <v>0</v>
      </c>
      <c r="AU36" s="25">
        <f>ROUND('Vendas de Veículos'!AU38*(1-'Frota Nacional 2032'!AU$32),0)</f>
        <v>0</v>
      </c>
      <c r="AV36" s="25">
        <f>ROUND('Vendas de Veículos'!AV38*(1-'Frota Nacional 2032'!AV$32),0)</f>
        <v>0</v>
      </c>
      <c r="AW36" s="25">
        <f>ROUND('Vendas de Veículos'!AW38*(1-'Frota Nacional 2032'!AW$32),0)</f>
        <v>0</v>
      </c>
      <c r="AX36" s="25">
        <f>ROUND('Vendas de Veículos'!AX38*(1-'Frota Nacional 2032'!AX$32),0)</f>
        <v>0</v>
      </c>
      <c r="AY36" s="25">
        <f>ROUND('Vendas de Veículos'!AY38*(1-'Frota Nacional 2032'!AY$32),0)</f>
        <v>0</v>
      </c>
      <c r="AZ36" s="25">
        <f>ROUND('Vendas de Veículos'!AZ38*(1-'Frota Nacional 2032'!AZ$32),0)</f>
        <v>0</v>
      </c>
      <c r="BA36" s="25">
        <f>ROUND('Vendas de Veículos'!BA38*(1-'Frota Nacional 2032'!BA$32),0)</f>
        <v>0</v>
      </c>
      <c r="BB36" s="25">
        <f>ROUND('Vendas de Veículos'!BB38*(1-'Frota Nacional 2032'!BB$32),0)</f>
        <v>0</v>
      </c>
      <c r="BC36" s="25">
        <f>ROUND('Vendas de Veículos'!BC38*(1-'Frota Nacional 2032'!BC$32),0)</f>
        <v>0</v>
      </c>
      <c r="BD36" s="25">
        <f>ROUND('Vendas de Veículos'!BD38*(1-'Frota Nacional 2032'!BD$32),0)</f>
        <v>35</v>
      </c>
      <c r="BE36" s="25">
        <f>ROUND('Vendas de Veículos'!BE38*(1-'Frota Nacional 2032'!BE$32),0)</f>
        <v>44</v>
      </c>
      <c r="BF36" s="25">
        <f>ROUND('Vendas de Veículos'!BF38*(1-'Frota Nacional 2032'!BF$32),0)</f>
        <v>54</v>
      </c>
      <c r="BG36" s="25">
        <f>ROUND('Vendas de Veículos'!BG38*(1-'Frota Nacional 2032'!BG$32),0)</f>
        <v>51</v>
      </c>
      <c r="BH36" s="25">
        <f>ROUND('Vendas de Veículos'!BH38*(1-'Frota Nacional 2032'!BH$32),0)</f>
        <v>120</v>
      </c>
      <c r="BI36" s="25">
        <f>ROUND('Vendas de Veículos'!BI38*(1-'Frota Nacional 2032'!BI$32),0)</f>
        <v>126</v>
      </c>
      <c r="BJ36" s="25">
        <f>ROUND('Vendas de Veículos'!BJ38*(1-'Frota Nacional 2032'!BJ$32),0)</f>
        <v>225</v>
      </c>
      <c r="BK36" s="25">
        <f>ROUND('Vendas de Veículos'!BK38*(1-'Frota Nacional 2032'!BK$32),0)</f>
        <v>268</v>
      </c>
      <c r="BL36" s="25">
        <f>ROUND('Vendas de Veículos'!BL38*(1-'Frota Nacional 2032'!BL$32),0)</f>
        <v>368</v>
      </c>
      <c r="BM36" s="25">
        <f>ROUND('Vendas de Veículos'!BM38*(1-'Frota Nacional 2032'!BM$32),0)</f>
        <v>571</v>
      </c>
      <c r="BN36" s="25">
        <f>ROUND('Vendas de Veículos'!BN38*(1-'Frota Nacional 2032'!BN$32),0)</f>
        <v>803</v>
      </c>
      <c r="BO36" s="25">
        <f>ROUND('Vendas de Veículos'!BO38*(1-'Frota Nacional 2032'!BO$32),0)</f>
        <v>799</v>
      </c>
      <c r="BP36" s="25">
        <f>ROUND('Vendas de Veículos'!BP38*(1-'Frota Nacional 2032'!BP$32),0)</f>
        <v>1169</v>
      </c>
      <c r="BQ36" s="25">
        <f>ROUND('Vendas de Veículos'!BQ38*(1-'Frota Nacional 2032'!BQ$32),0)</f>
        <v>1467</v>
      </c>
      <c r="BR36" s="25">
        <f>ROUND('Vendas de Veículos'!BR38*(1-'Frota Nacional 2032'!BR$32),0)</f>
        <v>5133</v>
      </c>
      <c r="BS36" s="25">
        <f>ROUND('Vendas de Veículos'!BS38*(1-'Frota Nacional 2032'!BS$32),0)</f>
        <v>7774</v>
      </c>
      <c r="BT36" s="25">
        <f>ROUND('Vendas de Veículos'!BT38*(1-'Frota Nacional 2032'!BT$32),0)</f>
        <v>11918</v>
      </c>
      <c r="BU36" s="25">
        <f>ROUND('Vendas de Veículos'!BU38*(1-'Frota Nacional 2032'!BU$32),0)</f>
        <v>17069</v>
      </c>
      <c r="BV36" s="25">
        <f>ROUND('Vendas de Veículos'!BV38*(1-'Frota Nacional 2032'!BV$32),0)</f>
        <v>25067</v>
      </c>
      <c r="BW36" s="25">
        <f>ROUND('Vendas de Veículos'!BW38*(1-'Frota Nacional 2032'!BW$32),0)</f>
        <v>34649</v>
      </c>
      <c r="BX36" s="25">
        <f>ROUND('Vendas de Veículos'!BX38*(1-'Frota Nacional 2032'!BX$32),0)</f>
        <v>49143</v>
      </c>
      <c r="BY36" s="25">
        <f>ROUND('Vendas de Veículos'!BY38*(1-'Frota Nacional 2032'!BY$32),0)</f>
        <v>69505</v>
      </c>
      <c r="BZ36" s="25">
        <f>ROUND('Vendas de Veículos'!BZ38*(1-'Frota Nacional 2032'!BZ$32),0)</f>
        <v>93912</v>
      </c>
      <c r="CA36" s="25">
        <f>ROUND('Vendas de Veículos'!CA38*(1-'Frota Nacional 2032'!CA$32),0)</f>
        <v>120419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CB36"/>
  <sheetViews>
    <sheetView workbookViewId="0">
      <selection activeCell="G1" sqref="G1:G3"/>
    </sheetView>
  </sheetViews>
  <sheetFormatPr defaultColWidth="9.1796875" defaultRowHeight="14.5" x14ac:dyDescent="0.35"/>
  <cols>
    <col min="1" max="1" width="3.81640625" style="8" customWidth="1"/>
    <col min="2" max="2" width="4.81640625" style="8" bestFit="1" customWidth="1"/>
    <col min="3" max="3" width="16.1796875" style="8" customWidth="1"/>
    <col min="4" max="4" width="9.453125" style="8" bestFit="1" customWidth="1"/>
    <col min="5" max="8" width="10.453125" style="8" bestFit="1" customWidth="1"/>
    <col min="9" max="9" width="11.453125" style="8" bestFit="1" customWidth="1"/>
    <col min="10" max="11" width="11.7265625" style="8" bestFit="1" customWidth="1"/>
    <col min="12" max="13" width="10.7265625" style="8" bestFit="1" customWidth="1"/>
    <col min="14" max="22" width="11.7265625" style="8" bestFit="1" customWidth="1"/>
    <col min="23" max="24" width="10.7265625" style="8" bestFit="1" customWidth="1"/>
    <col min="25" max="41" width="11.7265625" style="8" bestFit="1" customWidth="1"/>
    <col min="42" max="42" width="10.7265625" style="8" bestFit="1" customWidth="1"/>
    <col min="43" max="47" width="10.453125" style="8" bestFit="1" customWidth="1"/>
    <col min="48" max="50" width="10.7265625" style="8" bestFit="1" customWidth="1"/>
    <col min="51" max="52" width="11.7265625" style="8" bestFit="1" customWidth="1"/>
    <col min="53" max="68" width="13.453125" style="8" bestFit="1" customWidth="1"/>
    <col min="69" max="80" width="13.453125" style="8" customWidth="1"/>
    <col min="81" max="16384" width="9.1796875" style="8"/>
  </cols>
  <sheetData>
    <row r="1" spans="2:80" x14ac:dyDescent="0.35">
      <c r="B1" s="17"/>
      <c r="C1" s="20" t="s">
        <v>25</v>
      </c>
      <c r="D1" s="21">
        <v>2033</v>
      </c>
      <c r="E1" s="17"/>
      <c r="F1" s="22" t="s">
        <v>32</v>
      </c>
      <c r="G1" s="161">
        <f>'Base Curvas'!K1</f>
        <v>1.95</v>
      </c>
      <c r="H1" s="22" t="s">
        <v>33</v>
      </c>
      <c r="I1" s="162">
        <f>'Base Curvas'!M1</f>
        <v>-0.127</v>
      </c>
    </row>
    <row r="2" spans="2:80" x14ac:dyDescent="0.35">
      <c r="B2" s="17"/>
      <c r="C2" s="17"/>
      <c r="D2" s="17"/>
      <c r="E2" s="17"/>
      <c r="F2" s="22" t="s">
        <v>34</v>
      </c>
      <c r="G2" s="161">
        <f>'Base Curvas'!K2</f>
        <v>2.1</v>
      </c>
      <c r="H2" s="22" t="s">
        <v>35</v>
      </c>
      <c r="I2" s="162">
        <f>'Base Curvas'!M2</f>
        <v>-0.09</v>
      </c>
    </row>
    <row r="3" spans="2:80" x14ac:dyDescent="0.35">
      <c r="B3" s="17"/>
      <c r="C3" s="17"/>
      <c r="D3" s="17"/>
      <c r="E3" s="17"/>
      <c r="F3" s="22" t="s">
        <v>41</v>
      </c>
      <c r="G3" s="161">
        <f>'Base Curvas'!K3</f>
        <v>1.75</v>
      </c>
      <c r="H3" s="22" t="s">
        <v>42</v>
      </c>
      <c r="I3" s="162">
        <f>'Base Curvas'!M3</f>
        <v>-0.13700000000000001</v>
      </c>
    </row>
    <row r="4" spans="2:80" s="1" customFormat="1" x14ac:dyDescent="0.35">
      <c r="B4" s="2"/>
      <c r="C4" s="3"/>
      <c r="D4" s="2">
        <v>1957</v>
      </c>
      <c r="E4" s="2">
        <v>1958</v>
      </c>
      <c r="F4" s="2">
        <v>1959</v>
      </c>
      <c r="G4" s="2">
        <v>1960</v>
      </c>
      <c r="H4" s="2">
        <v>1961</v>
      </c>
      <c r="I4" s="2">
        <v>1962</v>
      </c>
      <c r="J4" s="2">
        <v>1963</v>
      </c>
      <c r="K4" s="2">
        <v>1964</v>
      </c>
      <c r="L4" s="2">
        <v>1965</v>
      </c>
      <c r="M4" s="2">
        <v>1966</v>
      </c>
      <c r="N4" s="2">
        <v>1967</v>
      </c>
      <c r="O4" s="2">
        <v>1968</v>
      </c>
      <c r="P4" s="2">
        <v>1969</v>
      </c>
      <c r="Q4" s="2">
        <v>1970</v>
      </c>
      <c r="R4" s="2">
        <v>1971</v>
      </c>
      <c r="S4" s="2">
        <v>1972</v>
      </c>
      <c r="T4" s="2">
        <v>1973</v>
      </c>
      <c r="U4" s="2">
        <v>1974</v>
      </c>
      <c r="V4" s="2">
        <v>1975</v>
      </c>
      <c r="W4" s="2">
        <v>1976</v>
      </c>
      <c r="X4" s="2">
        <v>1977</v>
      </c>
      <c r="Y4" s="2">
        <v>1978</v>
      </c>
      <c r="Z4" s="2">
        <v>1979</v>
      </c>
      <c r="AA4" s="2">
        <v>1980</v>
      </c>
      <c r="AB4" s="2">
        <v>1981</v>
      </c>
      <c r="AC4" s="2">
        <v>1982</v>
      </c>
      <c r="AD4" s="2">
        <v>1983</v>
      </c>
      <c r="AE4" s="2">
        <v>1984</v>
      </c>
      <c r="AF4" s="2">
        <v>1985</v>
      </c>
      <c r="AG4" s="2">
        <v>1986</v>
      </c>
      <c r="AH4" s="2">
        <v>1987</v>
      </c>
      <c r="AI4" s="2">
        <v>1988</v>
      </c>
      <c r="AJ4" s="2">
        <v>1989</v>
      </c>
      <c r="AK4" s="2">
        <v>1990</v>
      </c>
      <c r="AL4" s="2">
        <v>1991</v>
      </c>
      <c r="AM4" s="2">
        <v>1992</v>
      </c>
      <c r="AN4" s="2">
        <v>1993</v>
      </c>
      <c r="AO4" s="2">
        <v>1994</v>
      </c>
      <c r="AP4" s="2">
        <v>1995</v>
      </c>
      <c r="AQ4" s="2">
        <v>1996</v>
      </c>
      <c r="AR4" s="2">
        <v>1997</v>
      </c>
      <c r="AS4" s="2">
        <v>1998</v>
      </c>
      <c r="AT4" s="2">
        <v>1999</v>
      </c>
      <c r="AU4" s="2">
        <v>2000</v>
      </c>
      <c r="AV4" s="2">
        <v>2001</v>
      </c>
      <c r="AW4" s="2">
        <v>2002</v>
      </c>
      <c r="AX4" s="2">
        <v>2003</v>
      </c>
      <c r="AY4" s="2">
        <v>2004</v>
      </c>
      <c r="AZ4" s="2">
        <v>2005</v>
      </c>
      <c r="BA4" s="2">
        <v>2006</v>
      </c>
      <c r="BB4" s="2">
        <v>2007</v>
      </c>
      <c r="BC4" s="2">
        <v>2008</v>
      </c>
      <c r="BD4" s="2">
        <v>2009</v>
      </c>
      <c r="BE4" s="2">
        <v>2010</v>
      </c>
      <c r="BF4" s="2">
        <v>2011</v>
      </c>
      <c r="BG4" s="2">
        <v>2012</v>
      </c>
      <c r="BH4" s="2">
        <v>2013</v>
      </c>
      <c r="BI4" s="2">
        <v>2014</v>
      </c>
      <c r="BJ4" s="2">
        <v>2015</v>
      </c>
      <c r="BK4" s="2">
        <v>2016</v>
      </c>
      <c r="BL4" s="2">
        <v>2017</v>
      </c>
      <c r="BM4" s="2">
        <v>2018</v>
      </c>
      <c r="BN4" s="2">
        <v>2019</v>
      </c>
      <c r="BO4" s="2">
        <v>2020</v>
      </c>
      <c r="BP4" s="2">
        <v>2021</v>
      </c>
      <c r="BQ4" s="2">
        <v>2022</v>
      </c>
      <c r="BR4" s="2">
        <v>2023</v>
      </c>
      <c r="BS4" s="2">
        <v>2024</v>
      </c>
      <c r="BT4" s="2">
        <v>2025</v>
      </c>
      <c r="BU4" s="2">
        <v>2026</v>
      </c>
      <c r="BV4" s="2">
        <v>2027</v>
      </c>
      <c r="BW4" s="2">
        <v>2028</v>
      </c>
      <c r="BX4" s="2">
        <v>2029</v>
      </c>
      <c r="BY4" s="2">
        <v>2030</v>
      </c>
      <c r="BZ4" s="2">
        <v>2031</v>
      </c>
      <c r="CA4" s="2">
        <v>2032</v>
      </c>
      <c r="CB4" s="2">
        <v>2033</v>
      </c>
    </row>
    <row r="5" spans="2:80" s="1" customFormat="1" x14ac:dyDescent="0.35">
      <c r="B5" s="2"/>
      <c r="C5" s="3" t="s">
        <v>30</v>
      </c>
      <c r="D5" s="7">
        <f>EXP(-EXP($G$1+$I$1*($D$1-D4)))</f>
        <v>0.99954817966798981</v>
      </c>
      <c r="E5" s="7">
        <f t="shared" ref="E5:BP5" si="0">EXP(-EXP($G$1+$I$1*($D$1-E4)))</f>
        <v>0.99948701120197492</v>
      </c>
      <c r="F5" s="7">
        <f t="shared" si="0"/>
        <v>0.99941756402264592</v>
      </c>
      <c r="G5" s="7">
        <f t="shared" si="0"/>
        <v>0.99933871836316901</v>
      </c>
      <c r="H5" s="7">
        <f t="shared" si="0"/>
        <v>0.99924920320038135</v>
      </c>
      <c r="I5" s="7">
        <f t="shared" si="0"/>
        <v>0.99914757588166347</v>
      </c>
      <c r="J5" s="7">
        <f t="shared" si="0"/>
        <v>0.99903219902458207</v>
      </c>
      <c r="K5" s="7">
        <f t="shared" si="0"/>
        <v>0.99890121432912149</v>
      </c>
      <c r="L5" s="7">
        <f t="shared" si="0"/>
        <v>0.99875251289617606</v>
      </c>
      <c r="M5" s="7">
        <f t="shared" si="0"/>
        <v>0.99858370159434284</v>
      </c>
      <c r="N5" s="7">
        <f t="shared" si="0"/>
        <v>0.99839206495939814</v>
      </c>
      <c r="O5" s="7">
        <f t="shared" si="0"/>
        <v>0.99817452204663693</v>
      </c>
      <c r="P5" s="7">
        <f t="shared" si="0"/>
        <v>0.9979275775849582</v>
      </c>
      <c r="Q5" s="7">
        <f t="shared" si="0"/>
        <v>0.9976472667027072</v>
      </c>
      <c r="R5" s="7">
        <f t="shared" si="0"/>
        <v>0.99732909240839074</v>
      </c>
      <c r="S5" s="7">
        <f t="shared" si="0"/>
        <v>0.99696795491413681</v>
      </c>
      <c r="T5" s="7">
        <f t="shared" si="0"/>
        <v>0.99655807178602107</v>
      </c>
      <c r="U5" s="7">
        <f t="shared" si="0"/>
        <v>0.9960928877932087</v>
      </c>
      <c r="V5" s="7">
        <f t="shared" si="0"/>
        <v>0.9955649732077223</v>
      </c>
      <c r="W5" s="7">
        <f t="shared" si="0"/>
        <v>0.99496590917948902</v>
      </c>
      <c r="X5" s="7">
        <f t="shared" si="0"/>
        <v>0.99428615867878556</v>
      </c>
      <c r="Y5" s="7">
        <f t="shared" si="0"/>
        <v>0.99351492136286523</v>
      </c>
      <c r="Z5" s="7">
        <f t="shared" si="0"/>
        <v>0.99263997058924403</v>
      </c>
      <c r="AA5" s="7">
        <f t="shared" si="0"/>
        <v>0.99164747067030767</v>
      </c>
      <c r="AB5" s="7">
        <f t="shared" si="0"/>
        <v>0.99052177235023764</v>
      </c>
      <c r="AC5" s="7">
        <f t="shared" si="0"/>
        <v>0.98924518439619036</v>
      </c>
      <c r="AD5" s="7">
        <f t="shared" si="0"/>
        <v>0.98779771914531234</v>
      </c>
      <c r="AE5" s="7">
        <f t="shared" si="0"/>
        <v>0.98615680985629639</v>
      </c>
      <c r="AF5" s="7">
        <f t="shared" si="0"/>
        <v>0.98429699780347546</v>
      </c>
      <c r="AG5" s="7">
        <f t="shared" si="0"/>
        <v>0.98218958725509387</v>
      </c>
      <c r="AH5" s="7">
        <f t="shared" si="0"/>
        <v>0.97980226683689708</v>
      </c>
      <c r="AI5" s="7">
        <f t="shared" si="0"/>
        <v>0.9770986963506636</v>
      </c>
      <c r="AJ5" s="7">
        <f t="shared" si="0"/>
        <v>0.97403805896202678</v>
      </c>
      <c r="AK5" s="7">
        <f t="shared" si="0"/>
        <v>0.97057457987731532</v>
      </c>
      <c r="AL5" s="7">
        <f t="shared" si="0"/>
        <v>0.96665701429994344</v>
      </c>
      <c r="AM5" s="7">
        <f t="shared" si="0"/>
        <v>0.96222810972160688</v>
      </c>
      <c r="AN5" s="7">
        <f t="shared" si="0"/>
        <v>0.95722405061755766</v>
      </c>
      <c r="AO5" s="7">
        <f t="shared" si="0"/>
        <v>0.95157389756332666</v>
      </c>
      <c r="AP5" s="7">
        <f t="shared" si="0"/>
        <v>0.94519903788749804</v>
      </c>
      <c r="AQ5" s="7">
        <f t="shared" si="0"/>
        <v>0.93801267146512757</v>
      </c>
      <c r="AR5" s="7">
        <f t="shared" si="0"/>
        <v>0.9299193634046875</v>
      </c>
      <c r="AS5" s="7">
        <f t="shared" si="0"/>
        <v>0.92081470546167199</v>
      </c>
      <c r="AT5" s="7">
        <f t="shared" si="0"/>
        <v>0.91058514028086823</v>
      </c>
      <c r="AU5" s="7">
        <f t="shared" si="0"/>
        <v>0.89910801722505029</v>
      </c>
      <c r="AV5" s="7">
        <f t="shared" si="0"/>
        <v>0.88625196566597997</v>
      </c>
      <c r="AW5" s="7">
        <f t="shared" si="0"/>
        <v>0.8718776910511713</v>
      </c>
      <c r="AX5" s="7">
        <f t="shared" si="0"/>
        <v>0.85583932031884391</v>
      </c>
      <c r="AY5" s="7">
        <f t="shared" si="0"/>
        <v>0.83798644527310595</v>
      </c>
      <c r="AZ5" s="7">
        <f t="shared" si="0"/>
        <v>0.81816703352082987</v>
      </c>
      <c r="BA5" s="7">
        <f t="shared" si="0"/>
        <v>0.79623139358019068</v>
      </c>
      <c r="BB5" s="7">
        <f t="shared" si="0"/>
        <v>0.77203738940403066</v>
      </c>
      <c r="BC5" s="7">
        <f t="shared" si="0"/>
        <v>0.74545709357507939</v>
      </c>
      <c r="BD5" s="7">
        <f t="shared" si="0"/>
        <v>0.71638503939153442</v>
      </c>
      <c r="BE5" s="7">
        <f t="shared" si="0"/>
        <v>0.68474816918315407</v>
      </c>
      <c r="BF5" s="7">
        <f t="shared" si="0"/>
        <v>0.65051746655651721</v>
      </c>
      <c r="BG5" s="7">
        <f t="shared" si="0"/>
        <v>0.61372108972226069</v>
      </c>
      <c r="BH5" s="7">
        <f t="shared" si="0"/>
        <v>0.5744585782961753</v>
      </c>
      <c r="BI5" s="7">
        <f t="shared" si="0"/>
        <v>0.53291537820843737</v>
      </c>
      <c r="BJ5" s="7">
        <f t="shared" si="0"/>
        <v>0.48937652020714406</v>
      </c>
      <c r="BK5" s="7">
        <f t="shared" si="0"/>
        <v>0.44423781719008598</v>
      </c>
      <c r="BL5" s="7">
        <f t="shared" si="0"/>
        <v>0.39801246356568487</v>
      </c>
      <c r="BM5" s="7">
        <f t="shared" si="0"/>
        <v>0.35133051517356745</v>
      </c>
      <c r="BN5" s="7">
        <f t="shared" si="0"/>
        <v>0.30492853746731463</v>
      </c>
      <c r="BO5" s="7">
        <f t="shared" si="0"/>
        <v>0.25962691430343204</v>
      </c>
      <c r="BP5" s="7">
        <f t="shared" si="0"/>
        <v>0.21629311547304511</v>
      </c>
      <c r="BQ5" s="7">
        <f t="shared" ref="BQ5:CB5" si="1">EXP(-EXP($G$1+$I$1*($D$1-BQ4)))</f>
        <v>0.17579080754688289</v>
      </c>
      <c r="BR5" s="7">
        <f t="shared" si="1"/>
        <v>0.13891712700793685</v>
      </c>
      <c r="BS5" s="7">
        <f t="shared" si="1"/>
        <v>0.10633355627958595</v>
      </c>
      <c r="BT5" s="7">
        <f t="shared" si="1"/>
        <v>7.8499147237953093E-2</v>
      </c>
      <c r="BU5" s="7">
        <f t="shared" si="1"/>
        <v>5.5617420751964505E-2</v>
      </c>
      <c r="BV5" s="7">
        <f t="shared" si="1"/>
        <v>3.7608935341775958E-2</v>
      </c>
      <c r="BW5" s="7">
        <f t="shared" si="1"/>
        <v>2.4119105692130841E-2</v>
      </c>
      <c r="BX5" s="7">
        <f t="shared" si="1"/>
        <v>1.4564828613461218E-2</v>
      </c>
      <c r="BY5" s="7">
        <f t="shared" si="1"/>
        <v>8.2145858051170632E-3</v>
      </c>
      <c r="BZ5" s="7">
        <f t="shared" si="1"/>
        <v>4.2873119161356962E-3</v>
      </c>
      <c r="CA5" s="7">
        <f t="shared" si="1"/>
        <v>2.0490032442558614E-3</v>
      </c>
      <c r="CB5" s="7">
        <f t="shared" si="1"/>
        <v>8.8609394469837022E-4</v>
      </c>
    </row>
    <row r="6" spans="2:80" x14ac:dyDescent="0.35">
      <c r="B6" s="12" t="s">
        <v>11</v>
      </c>
      <c r="C6" s="12" t="s">
        <v>10</v>
      </c>
      <c r="D6" s="6">
        <f>ROUND('Vendas de Veículos'!D6*(1-'Frota Nacional 2033'!D$5),0)</f>
        <v>4</v>
      </c>
      <c r="E6" s="6">
        <f>ROUND('Vendas de Veículos'!E6*(1-'Frota Nacional 2033'!E$5),0)</f>
        <v>11</v>
      </c>
      <c r="F6" s="6">
        <f>ROUND('Vendas de Veículos'!F6*(1-'Frota Nacional 2033'!F$5),0)</f>
        <v>23</v>
      </c>
      <c r="G6" s="6">
        <f>ROUND('Vendas de Veículos'!G6*(1-'Frota Nacional 2033'!G$5),0)</f>
        <v>45</v>
      </c>
      <c r="H6" s="6">
        <f>ROUND('Vendas de Veículos'!H6*(1-'Frota Nacional 2033'!H$5),0)</f>
        <v>65</v>
      </c>
      <c r="I6" s="6">
        <f>ROUND('Vendas de Veículos'!I6*(1-'Frota Nacional 2033'!I$5),0)</f>
        <v>99</v>
      </c>
      <c r="J6" s="6">
        <f>ROUND('Vendas de Veículos'!J6*(1-'Frota Nacional 2033'!J$5),0)</f>
        <v>116</v>
      </c>
      <c r="K6" s="6">
        <f>ROUND('Vendas de Veículos'!K6*(1-'Frota Nacional 2033'!K$5),0)</f>
        <v>142</v>
      </c>
      <c r="L6" s="6">
        <f>ROUND('Vendas de Veículos'!L6*(1-'Frota Nacional 2033'!L$5),0)</f>
        <v>17</v>
      </c>
      <c r="M6" s="6">
        <f>ROUND('Vendas de Veículos'!M6*(1-'Frota Nacional 2033'!M$5),0)</f>
        <v>22</v>
      </c>
      <c r="N6" s="6">
        <f>ROUND('Vendas de Veículos'!N6*(1-'Frota Nacional 2033'!N$5),0)</f>
        <v>255</v>
      </c>
      <c r="O6" s="6">
        <f>ROUND('Vendas de Veículos'!O6*(1-'Frota Nacional 2033'!O$5),0)</f>
        <v>337</v>
      </c>
      <c r="P6" s="6">
        <f>ROUND('Vendas de Veículos'!P6*(1-'Frota Nacional 2033'!P$5),0)</f>
        <v>530</v>
      </c>
      <c r="Q6" s="6">
        <f>ROUND('Vendas de Veículos'!Q6*(1-'Frota Nacional 2033'!Q$5),0)</f>
        <v>754</v>
      </c>
      <c r="R6" s="6">
        <f>ROUND('Vendas de Veículos'!R6*(1-'Frota Nacional 2033'!R$5),0)</f>
        <v>1100</v>
      </c>
      <c r="S6" s="6">
        <f>ROUND('Vendas de Veículos'!S6*(1-'Frota Nacional 2033'!S$5),0)</f>
        <v>1438</v>
      </c>
      <c r="T6" s="6">
        <f>ROUND('Vendas de Veículos'!T6*(1-'Frota Nacional 2033'!T$5),0)</f>
        <v>1966</v>
      </c>
      <c r="U6" s="6">
        <f>ROUND('Vendas de Veículos'!U6*(1-'Frota Nacional 2033'!U$5),0)</f>
        <v>2559</v>
      </c>
      <c r="V6" s="6">
        <f>ROUND('Vendas de Veículos'!V6*(1-'Frota Nacional 2033'!V$5),0)</f>
        <v>2992</v>
      </c>
      <c r="W6" s="6">
        <f>ROUND('Vendas de Veículos'!W6*(1-'Frota Nacional 2033'!W$5),0)</f>
        <v>355</v>
      </c>
      <c r="X6" s="6">
        <f>ROUND('Vendas de Veículos'!X6*(1-'Frota Nacional 2033'!X$5),0)</f>
        <v>390</v>
      </c>
      <c r="Y6" s="6">
        <f>ROUND('Vendas de Veículos'!Y6*(1-'Frota Nacional 2033'!Y$5),0)</f>
        <v>5198</v>
      </c>
      <c r="Z6" s="6">
        <f>ROUND('Vendas de Veículos'!Z6*(1-'Frota Nacional 2033'!Z$5),0)</f>
        <v>6108</v>
      </c>
      <c r="AA6" s="6">
        <f>ROUND('Vendas de Veículos'!AA6*(1-'Frota Nacional 2033'!AA$5),0)</f>
        <v>4763</v>
      </c>
      <c r="AB6" s="6">
        <f>ROUND('Vendas de Veículos'!AB6*(1-'Frota Nacional 2033'!AB$5),0)</f>
        <v>3037</v>
      </c>
      <c r="AC6" s="6">
        <f>ROUND('Vendas de Veículos'!AC6*(1-'Frota Nacional 2033'!AC$5),0)</f>
        <v>3726</v>
      </c>
      <c r="AD6" s="6">
        <f>ROUND('Vendas de Veículos'!AD6*(1-'Frota Nacional 2033'!AD$5),0)</f>
        <v>864</v>
      </c>
      <c r="AE6" s="6">
        <f>ROUND('Vendas de Veículos'!AE6*(1-'Frota Nacional 2033'!AE$5),0)</f>
        <v>402</v>
      </c>
      <c r="AF6" s="6">
        <f>ROUND('Vendas de Veículos'!AF6*(1-'Frota Nacional 2033'!AF$5),0)</f>
        <v>382</v>
      </c>
      <c r="AG6" s="6">
        <f>ROUND('Vendas de Veículos'!AG6*(1-'Frota Nacional 2033'!AG$5),0)</f>
        <v>969</v>
      </c>
      <c r="AH6" s="6">
        <f>ROUND('Vendas de Veículos'!AH6*(1-'Frota Nacional 2033'!AH$5),0)</f>
        <v>500</v>
      </c>
      <c r="AI6" s="6">
        <f>ROUND('Vendas de Veículos'!AI6*(1-'Frota Nacional 2033'!AI$5),0)</f>
        <v>1505</v>
      </c>
      <c r="AJ6" s="6">
        <f>ROUND('Vendas de Veículos'!AJ6*(1-'Frota Nacional 2033'!AJ$5),0)</f>
        <v>5778</v>
      </c>
      <c r="AK6" s="6">
        <f>ROUND('Vendas de Veículos'!AK6*(1-'Frota Nacional 2033'!AK$5),0)</f>
        <v>13638</v>
      </c>
      <c r="AL6" s="6">
        <f>ROUND('Vendas de Veículos'!AL6*(1-'Frota Nacional 2033'!AL$5),0)</f>
        <v>15807</v>
      </c>
      <c r="AM6" s="6">
        <f>ROUND('Vendas de Veículos'!AM6*(1-'Frota Nacional 2033'!AM$5),0)</f>
        <v>16400</v>
      </c>
      <c r="AN6" s="6">
        <f>ROUND('Vendas de Veículos'!AN6*(1-'Frota Nacional 2033'!AN$5),0)</f>
        <v>29074</v>
      </c>
      <c r="AO6" s="6">
        <f>ROUND('Vendas de Veículos'!AO6*(1-'Frota Nacional 2033'!AO$5),0)</f>
        <v>49075</v>
      </c>
      <c r="AP6" s="6">
        <f>ROUND('Vendas de Veículos'!AP6*(1-'Frota Nacional 2033'!AP$5),0)</f>
        <v>75691</v>
      </c>
      <c r="AQ6" s="6">
        <f>ROUND('Vendas de Veículos'!AQ6*(1-'Frota Nacional 2033'!AQ$5),0)</f>
        <v>88105</v>
      </c>
      <c r="AR6" s="6">
        <f>ROUND('Vendas de Veículos'!AR6*(1-'Frota Nacional 2033'!AR$5),0)</f>
        <v>112095</v>
      </c>
      <c r="AS6" s="6">
        <f>ROUND('Vendas de Veículos'!AS6*(1-'Frota Nacional 2033'!AS$5),0)</f>
        <v>98188</v>
      </c>
      <c r="AT6" s="6">
        <f>ROUND('Vendas de Veículos'!AT6*(1-'Frota Nacional 2033'!AT$5),0)</f>
        <v>91493</v>
      </c>
      <c r="AU6" s="6">
        <f>ROUND('Vendas de Veículos'!AU6*(1-'Frota Nacional 2033'!AU$5),0)</f>
        <v>120231</v>
      </c>
      <c r="AV6" s="6">
        <f>ROUND('Vendas de Veículos'!AV6*(1-'Frota Nacional 2033'!AV$5),0)</f>
        <v>147849</v>
      </c>
      <c r="AW6" s="6">
        <f>ROUND('Vendas de Veículos'!AW6*(1-'Frota Nacional 2033'!AW$5),0)</f>
        <v>151412</v>
      </c>
      <c r="AX6" s="6">
        <f>ROUND('Vendas de Veículos'!AX6*(1-'Frota Nacional 2033'!AX$5),0)</f>
        <v>150860</v>
      </c>
      <c r="AY6" s="6">
        <f>ROUND('Vendas de Veículos'!AY6*(1-'Frota Nacional 2033'!AY$5),0)</f>
        <v>156705</v>
      </c>
      <c r="AZ6" s="6">
        <f>ROUND('Vendas de Veículos'!AZ6*(1-'Frota Nacional 2033'!AZ$5),0)</f>
        <v>117584</v>
      </c>
      <c r="BA6" s="6">
        <f>ROUND('Vendas de Veículos'!BA6*(1-'Frota Nacional 2033'!BA$5),0)</f>
        <v>5772</v>
      </c>
      <c r="BB6" s="6">
        <f>ROUND('Vendas de Veículos'!BB6*(1-'Frota Nacional 2033'!BB$5),0)</f>
        <v>5322</v>
      </c>
      <c r="BC6" s="6">
        <f>ROUND('Vendas de Veículos'!BC6*(1-'Frota Nacional 2033'!BC$5),0)</f>
        <v>52643</v>
      </c>
      <c r="BD6" s="6">
        <f>ROUND('Vendas de Veículos'!BD6*(1-'Frota Nacional 2033'!BD$5),0)</f>
        <v>59639</v>
      </c>
      <c r="BE6" s="6">
        <f>ROUND('Vendas de Veículos'!BE6*(1-'Frota Nacional 2033'!BE$5),0)</f>
        <v>8333</v>
      </c>
      <c r="BF6" s="6">
        <f>ROUND('Vendas de Veículos'!BF6*(1-'Frota Nacional 2033'!BF$5),0)</f>
        <v>122615</v>
      </c>
      <c r="BG6" s="6">
        <f>ROUND('Vendas de Veículos'!BG6*(1-'Frota Nacional 2033'!BG$5),0)</f>
        <v>10003</v>
      </c>
      <c r="BH6" s="6">
        <f>ROUND('Vendas de Veículos'!BH6*(1-'Frota Nacional 2033'!BH$5),0)</f>
        <v>77468</v>
      </c>
      <c r="BI6" s="6">
        <f>ROUND('Vendas de Veículos'!BI6*(1-'Frota Nacional 2033'!BI$5),0)</f>
        <v>84337</v>
      </c>
      <c r="BJ6" s="6">
        <f>ROUND('Vendas de Veículos'!BJ6*(1-'Frota Nacional 2033'!BJ$5),0)</f>
        <v>68384</v>
      </c>
      <c r="BK6" s="6">
        <f>ROUND('Vendas de Veículos'!BK6*(1-'Frota Nacional 2033'!BK$5),0)</f>
        <v>4418</v>
      </c>
      <c r="BL6" s="6">
        <f>ROUND('Vendas de Veículos'!BL6*(1-'Frota Nacional 2033'!BL$5),0)</f>
        <v>41022</v>
      </c>
      <c r="BM6" s="6">
        <f>ROUND('Vendas de Veículos'!BM6*(1-'Frota Nacional 2033'!BM$5),0)</f>
        <v>52862</v>
      </c>
      <c r="BN6" s="6">
        <f>ROUND('Vendas de Veículos'!BN6*(1-'Frota Nacional 2033'!BN$5),0)</f>
        <v>51038</v>
      </c>
      <c r="BO6" s="6">
        <f>ROUND('Vendas de Veículos'!BO6*(1-'Frota Nacional 2033'!BO$5),0)</f>
        <v>4319</v>
      </c>
      <c r="BP6" s="6">
        <f>ROUND('Vendas de Veículos'!BP6*(1-'Frota Nacional 2033'!BP$5),0)</f>
        <v>40823</v>
      </c>
      <c r="BQ6" s="6">
        <f>ROUND('Vendas de Veículos'!BQ6*(1-'Frota Nacional 2033'!BQ$5),0)</f>
        <v>36501</v>
      </c>
      <c r="BR6" s="6">
        <f>ROUND('Vendas de Veículos'!BR6*(1-'Frota Nacional 2033'!BR$5),0)</f>
        <v>52304</v>
      </c>
      <c r="BS6" s="6">
        <f>ROUND('Vendas de Veículos'!BS6*(1-'Frota Nacional 2033'!BS$5),0)</f>
        <v>54226</v>
      </c>
      <c r="BT6" s="6">
        <f>ROUND('Vendas de Veículos'!BT6*(1-'Frota Nacional 2033'!BT$5),0)</f>
        <v>54396</v>
      </c>
      <c r="BU6" s="6">
        <f>ROUND('Vendas de Veículos'!BU6*(1-'Frota Nacional 2033'!BU$5),0)</f>
        <v>53416</v>
      </c>
      <c r="BV6" s="6">
        <f>ROUND('Vendas de Veículos'!BV6*(1-'Frota Nacional 2033'!BV$5),0)</f>
        <v>62757</v>
      </c>
      <c r="BW6" s="6">
        <f>ROUND('Vendas de Veículos'!BW6*(1-'Frota Nacional 2033'!BW$5),0)</f>
        <v>66345</v>
      </c>
      <c r="BX6" s="6">
        <f>ROUND('Vendas de Veículos'!BX6*(1-'Frota Nacional 2033'!BX$5),0)</f>
        <v>69189</v>
      </c>
      <c r="BY6" s="6">
        <f>ROUND('Vendas de Veículos'!BY6*(1-'Frota Nacional 2033'!BY$5),0)</f>
        <v>73226</v>
      </c>
      <c r="BZ6" s="6">
        <f>ROUND('Vendas de Veículos'!BZ6*(1-'Frota Nacional 2033'!BZ$5),0)</f>
        <v>85090</v>
      </c>
      <c r="CA6" s="6">
        <f>ROUND('Vendas de Veículos'!CA6*(1-'Frota Nacional 2033'!CA$5),0)</f>
        <v>89940</v>
      </c>
      <c r="CB6" s="6">
        <f>ROUND('Vendas de Veículos'!CB6*(1-'Frota Nacional 2033'!CB$5),0)</f>
        <v>96641</v>
      </c>
    </row>
    <row r="7" spans="2:80" x14ac:dyDescent="0.35">
      <c r="B7" s="12" t="s">
        <v>11</v>
      </c>
      <c r="C7" s="12" t="s">
        <v>12</v>
      </c>
      <c r="D7" s="6">
        <f>ROUND('Vendas de Veículos'!D7*(1-'Frota Nacional 2033'!D$5),0)</f>
        <v>0</v>
      </c>
      <c r="E7" s="6">
        <f>ROUND('Vendas de Veículos'!E7*(1-'Frota Nacional 2033'!E$5),0)</f>
        <v>0</v>
      </c>
      <c r="F7" s="6">
        <f>ROUND('Vendas de Veículos'!F7*(1-'Frota Nacional 2033'!F$5),0)</f>
        <v>0</v>
      </c>
      <c r="G7" s="6">
        <f>ROUND('Vendas de Veículos'!G7*(1-'Frota Nacional 2033'!G$5),0)</f>
        <v>0</v>
      </c>
      <c r="H7" s="6">
        <f>ROUND('Vendas de Veículos'!H7*(1-'Frota Nacional 2033'!H$5),0)</f>
        <v>0</v>
      </c>
      <c r="I7" s="6">
        <f>ROUND('Vendas de Veículos'!I7*(1-'Frota Nacional 2033'!I$5),0)</f>
        <v>0</v>
      </c>
      <c r="J7" s="6">
        <f>ROUND('Vendas de Veículos'!J7*(1-'Frota Nacional 2033'!J$5),0)</f>
        <v>0</v>
      </c>
      <c r="K7" s="6">
        <f>ROUND('Vendas de Veículos'!K7*(1-'Frota Nacional 2033'!K$5),0)</f>
        <v>0</v>
      </c>
      <c r="L7" s="6">
        <f>ROUND('Vendas de Veículos'!L7*(1-'Frota Nacional 2033'!L$5),0)</f>
        <v>0</v>
      </c>
      <c r="M7" s="6">
        <f>ROUND('Vendas de Veículos'!M7*(1-'Frota Nacional 2033'!M$5),0)</f>
        <v>0</v>
      </c>
      <c r="N7" s="6">
        <f>ROUND('Vendas de Veículos'!N7*(1-'Frota Nacional 2033'!N$5),0)</f>
        <v>0</v>
      </c>
      <c r="O7" s="6">
        <f>ROUND('Vendas de Veículos'!O7*(1-'Frota Nacional 2033'!O$5),0)</f>
        <v>0</v>
      </c>
      <c r="P7" s="6">
        <f>ROUND('Vendas de Veículos'!P7*(1-'Frota Nacional 2033'!P$5),0)</f>
        <v>0</v>
      </c>
      <c r="Q7" s="6">
        <f>ROUND('Vendas de Veículos'!Q7*(1-'Frota Nacional 2033'!Q$5),0)</f>
        <v>0</v>
      </c>
      <c r="R7" s="6">
        <f>ROUND('Vendas de Veículos'!R7*(1-'Frota Nacional 2033'!R$5),0)</f>
        <v>0</v>
      </c>
      <c r="S7" s="6">
        <f>ROUND('Vendas de Veículos'!S7*(1-'Frota Nacional 2033'!S$5),0)</f>
        <v>0</v>
      </c>
      <c r="T7" s="6">
        <f>ROUND('Vendas de Veículos'!T7*(1-'Frota Nacional 2033'!T$5),0)</f>
        <v>0</v>
      </c>
      <c r="U7" s="6">
        <f>ROUND('Vendas de Veículos'!U7*(1-'Frota Nacional 2033'!U$5),0)</f>
        <v>0</v>
      </c>
      <c r="V7" s="6">
        <f>ROUND('Vendas de Veículos'!V7*(1-'Frota Nacional 2033'!V$5),0)</f>
        <v>0</v>
      </c>
      <c r="W7" s="6">
        <f>ROUND('Vendas de Veículos'!W7*(1-'Frota Nacional 2033'!W$5),0)</f>
        <v>0</v>
      </c>
      <c r="X7" s="6">
        <f>ROUND('Vendas de Veículos'!X7*(1-'Frota Nacional 2033'!X$5),0)</f>
        <v>0</v>
      </c>
      <c r="Y7" s="6">
        <f>ROUND('Vendas de Veículos'!Y7*(1-'Frota Nacional 2033'!Y$5),0)</f>
        <v>0</v>
      </c>
      <c r="Z7" s="6">
        <f>ROUND('Vendas de Veículos'!Z7*(1-'Frota Nacional 2033'!Z$5),0)</f>
        <v>17</v>
      </c>
      <c r="AA7" s="6">
        <f>ROUND('Vendas de Veículos'!AA7*(1-'Frota Nacional 2033'!AA$5),0)</f>
        <v>1892</v>
      </c>
      <c r="AB7" s="6">
        <f>ROUND('Vendas de Veículos'!AB7*(1-'Frota Nacional 2033'!AB$5),0)</f>
        <v>1221</v>
      </c>
      <c r="AC7" s="6">
        <f>ROUND('Vendas de Veículos'!AC7*(1-'Frota Nacional 2033'!AC$5),0)</f>
        <v>228</v>
      </c>
      <c r="AD7" s="6">
        <f>ROUND('Vendas de Veículos'!AD7*(1-'Frota Nacional 2033'!AD$5),0)</f>
        <v>6575</v>
      </c>
      <c r="AE7" s="6">
        <f>ROUND('Vendas de Veículos'!AE7*(1-'Frota Nacional 2033'!AE$5),0)</f>
        <v>6976</v>
      </c>
      <c r="AF7" s="6">
        <f>ROUND('Vendas de Veículos'!AF7*(1-'Frota Nacional 2033'!AF$5),0)</f>
        <v>9088</v>
      </c>
      <c r="AG7" s="6">
        <f>ROUND('Vendas de Veículos'!AG7*(1-'Frota Nacional 2033'!AG$5),0)</f>
        <v>11046</v>
      </c>
      <c r="AH7" s="6">
        <f>ROUND('Vendas de Veículos'!AH7*(1-'Frota Nacional 2033'!AH$5),0)</f>
        <v>7832</v>
      </c>
      <c r="AI7" s="6">
        <f>ROUND('Vendas de Veículos'!AI7*(1-'Frota Nacional 2033'!AI$5),0)</f>
        <v>11282</v>
      </c>
      <c r="AJ7" s="6">
        <f>ROUND('Vendas de Veículos'!AJ7*(1-'Frota Nacional 2033'!AJ$5),0)</f>
        <v>8974</v>
      </c>
      <c r="AK7" s="6">
        <f>ROUND('Vendas de Veículos'!AK7*(1-'Frota Nacional 2033'!AK$5),0)</f>
        <v>207</v>
      </c>
      <c r="AL7" s="6">
        <f>ROUND('Vendas de Veículos'!AL7*(1-'Frota Nacional 2033'!AL$5),0)</f>
        <v>4306</v>
      </c>
      <c r="AM7" s="6">
        <f>ROUND('Vendas de Veículos'!AM7*(1-'Frota Nacional 2033'!AM$5),0)</f>
        <v>623</v>
      </c>
      <c r="AN7" s="6">
        <f>ROUND('Vendas de Veículos'!AN7*(1-'Frota Nacional 2033'!AN$5),0)</f>
        <v>9723</v>
      </c>
      <c r="AO7" s="6">
        <f>ROUND('Vendas de Veículos'!AO7*(1-'Frota Nacional 2033'!AO$5),0)</f>
        <v>5773</v>
      </c>
      <c r="AP7" s="6">
        <f>ROUND('Vendas de Veículos'!AP7*(1-'Frota Nacional 2033'!AP$5),0)</f>
        <v>1798</v>
      </c>
      <c r="AQ7" s="6">
        <f>ROUND('Vendas de Veículos'!AQ7*(1-'Frota Nacional 2033'!AQ$5),0)</f>
        <v>393</v>
      </c>
      <c r="AR7" s="6">
        <f>ROUND('Vendas de Veículos'!AR7*(1-'Frota Nacional 2033'!AR$5),0)</f>
        <v>65</v>
      </c>
      <c r="AS7" s="6">
        <f>ROUND('Vendas de Veículos'!AS7*(1-'Frota Nacional 2033'!AS$5),0)</f>
        <v>78</v>
      </c>
      <c r="AT7" s="6">
        <f>ROUND('Vendas de Veículos'!AT7*(1-'Frota Nacional 2033'!AT$5),0)</f>
        <v>881</v>
      </c>
      <c r="AU7" s="6">
        <f>ROUND('Vendas de Veículos'!AU7*(1-'Frota Nacional 2033'!AU$5),0)</f>
        <v>97</v>
      </c>
      <c r="AV7" s="6">
        <f>ROUND('Vendas de Veículos'!AV7*(1-'Frota Nacional 2033'!AV$5),0)</f>
        <v>1704</v>
      </c>
      <c r="AW7" s="6">
        <f>ROUND('Vendas de Veículos'!AW7*(1-'Frota Nacional 2033'!AW$5),0)</f>
        <v>6069</v>
      </c>
      <c r="AX7" s="6">
        <f>ROUND('Vendas de Veículos'!AX7*(1-'Frota Nacional 2033'!AX$5),0)</f>
        <v>4762</v>
      </c>
      <c r="AY7" s="6">
        <f>ROUND('Vendas de Veículos'!AY7*(1-'Frota Nacional 2033'!AY$5),0)</f>
        <v>8068</v>
      </c>
      <c r="AZ7" s="6">
        <f>ROUND('Vendas de Veículos'!AZ7*(1-'Frota Nacional 2033'!AZ$5),0)</f>
        <v>5619</v>
      </c>
      <c r="BA7" s="6">
        <f>ROUND('Vendas de Veículos'!BA7*(1-'Frota Nacional 2033'!BA$5),0)</f>
        <v>336</v>
      </c>
      <c r="BB7" s="6">
        <f>ROUND('Vendas de Veículos'!BB7*(1-'Frota Nacional 2033'!BB$5),0)</f>
        <v>21</v>
      </c>
      <c r="BC7" s="6">
        <f>ROUND('Vendas de Veículos'!BC7*(1-'Frota Nacional 2033'!BC$5),0)</f>
        <v>18</v>
      </c>
      <c r="BD7" s="6">
        <f>ROUND('Vendas de Veículos'!BD7*(1-'Frota Nacional 2033'!BD$5),0)</f>
        <v>17</v>
      </c>
      <c r="BE7" s="6">
        <f>ROUND('Vendas de Veículos'!BE7*(1-'Frota Nacional 2033'!BE$5),0)</f>
        <v>14</v>
      </c>
      <c r="BF7" s="6">
        <f>ROUND('Vendas de Veículos'!BF7*(1-'Frota Nacional 2033'!BF$5),0)</f>
        <v>15</v>
      </c>
      <c r="BG7" s="6">
        <f>ROUND('Vendas de Veículos'!BG7*(1-'Frota Nacional 2033'!BG$5),0)</f>
        <v>18</v>
      </c>
      <c r="BH7" s="6">
        <f>ROUND('Vendas de Veículos'!BH7*(1-'Frota Nacional 2033'!BH$5),0)</f>
        <v>12</v>
      </c>
      <c r="BI7" s="6">
        <f>ROUND('Vendas de Veículos'!BI7*(1-'Frota Nacional 2033'!BI$5),0)</f>
        <v>5</v>
      </c>
      <c r="BJ7" s="6">
        <f>ROUND('Vendas de Veículos'!BJ7*(1-'Frota Nacional 2033'!BJ$5),0)</f>
        <v>7</v>
      </c>
      <c r="BK7" s="6">
        <f>ROUND('Vendas de Veículos'!BK7*(1-'Frota Nacional 2033'!BK$5),0)</f>
        <v>7</v>
      </c>
      <c r="BL7" s="6">
        <f>ROUND('Vendas de Veículos'!BL7*(1-'Frota Nacional 2033'!BL$5),0)</f>
        <v>16</v>
      </c>
      <c r="BM7" s="6">
        <f>ROUND('Vendas de Veículos'!BM7*(1-'Frota Nacional 2033'!BM$5),0)</f>
        <v>13</v>
      </c>
      <c r="BN7" s="6">
        <f>ROUND('Vendas de Veículos'!BN7*(1-'Frota Nacional 2033'!BN$5),0)</f>
        <v>18</v>
      </c>
      <c r="BO7" s="6">
        <f>ROUND('Vendas de Veículos'!BO7*(1-'Frota Nacional 2033'!BO$5),0)</f>
        <v>13</v>
      </c>
      <c r="BP7" s="6">
        <f>ROUND('Vendas de Veículos'!BP7*(1-'Frota Nacional 2033'!BP$5),0)</f>
        <v>15</v>
      </c>
      <c r="BQ7" s="6">
        <f>ROUND('Vendas de Veículos'!BQ7*(1-'Frota Nacional 2033'!BQ$5),0)</f>
        <v>26</v>
      </c>
      <c r="BR7" s="6">
        <f>ROUND('Vendas de Veículos'!BR7*(1-'Frota Nacional 2033'!BR$5),0)</f>
        <v>15</v>
      </c>
      <c r="BS7" s="6">
        <f>ROUND('Vendas de Veículos'!BS7*(1-'Frota Nacional 2033'!BS$5),0)</f>
        <v>17</v>
      </c>
      <c r="BT7" s="6">
        <f>ROUND('Vendas de Veículos'!BT7*(1-'Frota Nacional 2033'!BT$5),0)</f>
        <v>20</v>
      </c>
      <c r="BU7" s="6">
        <f>ROUND('Vendas de Veículos'!BU7*(1-'Frota Nacional 2033'!BU$5),0)</f>
        <v>23</v>
      </c>
      <c r="BV7" s="6">
        <f>ROUND('Vendas de Veículos'!BV7*(1-'Frota Nacional 2033'!BV$5),0)</f>
        <v>26</v>
      </c>
      <c r="BW7" s="6">
        <f>ROUND('Vendas de Veículos'!BW7*(1-'Frota Nacional 2033'!BW$5),0)</f>
        <v>27</v>
      </c>
      <c r="BX7" s="6">
        <f>ROUND('Vendas de Veículos'!BX7*(1-'Frota Nacional 2033'!BX$5),0)</f>
        <v>30</v>
      </c>
      <c r="BY7" s="6">
        <f>ROUND('Vendas de Veículos'!BY7*(1-'Frota Nacional 2033'!BY$5),0)</f>
        <v>33</v>
      </c>
      <c r="BZ7" s="6">
        <f>ROUND('Vendas de Veículos'!BZ7*(1-'Frota Nacional 2033'!BZ$5),0)</f>
        <v>35</v>
      </c>
      <c r="CA7" s="6">
        <f>ROUND('Vendas de Veículos'!CA7*(1-'Frota Nacional 2033'!CA$5),0)</f>
        <v>38</v>
      </c>
      <c r="CB7" s="6">
        <f>ROUND('Vendas de Veículos'!CB7*(1-'Frota Nacional 2033'!CB$5),0)</f>
        <v>38</v>
      </c>
    </row>
    <row r="8" spans="2:80" x14ac:dyDescent="0.35">
      <c r="B8" s="12" t="s">
        <v>11</v>
      </c>
      <c r="C8" s="12" t="s">
        <v>13</v>
      </c>
      <c r="D8" s="6">
        <f>ROUND('Vendas de Veículos'!D8*(1-'Frota Nacional 2033'!D$5),0)</f>
        <v>0</v>
      </c>
      <c r="E8" s="6">
        <f>ROUND('Vendas de Veículos'!E8*(1-'Frota Nacional 2033'!E$5),0)</f>
        <v>0</v>
      </c>
      <c r="F8" s="6">
        <f>ROUND('Vendas de Veículos'!F8*(1-'Frota Nacional 2033'!F$5),0)</f>
        <v>0</v>
      </c>
      <c r="G8" s="6">
        <f>ROUND('Vendas de Veículos'!G8*(1-'Frota Nacional 2033'!G$5),0)</f>
        <v>0</v>
      </c>
      <c r="H8" s="6">
        <f>ROUND('Vendas de Veículos'!H8*(1-'Frota Nacional 2033'!H$5),0)</f>
        <v>0</v>
      </c>
      <c r="I8" s="6">
        <f>ROUND('Vendas de Veículos'!I8*(1-'Frota Nacional 2033'!I$5),0)</f>
        <v>0</v>
      </c>
      <c r="J8" s="6">
        <f>ROUND('Vendas de Veículos'!J8*(1-'Frota Nacional 2033'!J$5),0)</f>
        <v>0</v>
      </c>
      <c r="K8" s="6">
        <f>ROUND('Vendas de Veículos'!K8*(1-'Frota Nacional 2033'!K$5),0)</f>
        <v>0</v>
      </c>
      <c r="L8" s="6">
        <f>ROUND('Vendas de Veículos'!L8*(1-'Frota Nacional 2033'!L$5),0)</f>
        <v>0</v>
      </c>
      <c r="M8" s="6">
        <f>ROUND('Vendas de Veículos'!M8*(1-'Frota Nacional 2033'!M$5),0)</f>
        <v>0</v>
      </c>
      <c r="N8" s="6">
        <f>ROUND('Vendas de Veículos'!N8*(1-'Frota Nacional 2033'!N$5),0)</f>
        <v>0</v>
      </c>
      <c r="O8" s="6">
        <f>ROUND('Vendas de Veículos'!O8*(1-'Frota Nacional 2033'!O$5),0)</f>
        <v>0</v>
      </c>
      <c r="P8" s="6">
        <f>ROUND('Vendas de Veículos'!P8*(1-'Frota Nacional 2033'!P$5),0)</f>
        <v>0</v>
      </c>
      <c r="Q8" s="6">
        <f>ROUND('Vendas de Veículos'!Q8*(1-'Frota Nacional 2033'!Q$5),0)</f>
        <v>0</v>
      </c>
      <c r="R8" s="6">
        <f>ROUND('Vendas de Veículos'!R8*(1-'Frota Nacional 2033'!R$5),0)</f>
        <v>0</v>
      </c>
      <c r="S8" s="6">
        <f>ROUND('Vendas de Veículos'!S8*(1-'Frota Nacional 2033'!S$5),0)</f>
        <v>0</v>
      </c>
      <c r="T8" s="6">
        <f>ROUND('Vendas de Veículos'!T8*(1-'Frota Nacional 2033'!T$5),0)</f>
        <v>0</v>
      </c>
      <c r="U8" s="6">
        <f>ROUND('Vendas de Veículos'!U8*(1-'Frota Nacional 2033'!U$5),0)</f>
        <v>0</v>
      </c>
      <c r="V8" s="6">
        <f>ROUND('Vendas de Veículos'!V8*(1-'Frota Nacional 2033'!V$5),0)</f>
        <v>0</v>
      </c>
      <c r="W8" s="6">
        <f>ROUND('Vendas de Veículos'!W8*(1-'Frota Nacional 2033'!W$5),0)</f>
        <v>0</v>
      </c>
      <c r="X8" s="6">
        <f>ROUND('Vendas de Veículos'!X8*(1-'Frota Nacional 2033'!X$5),0)</f>
        <v>0</v>
      </c>
      <c r="Y8" s="6">
        <f>ROUND('Vendas de Veículos'!Y8*(1-'Frota Nacional 2033'!Y$5),0)</f>
        <v>0</v>
      </c>
      <c r="Z8" s="6">
        <f>ROUND('Vendas de Veículos'!Z8*(1-'Frota Nacional 2033'!Z$5),0)</f>
        <v>0</v>
      </c>
      <c r="AA8" s="6">
        <f>ROUND('Vendas de Veículos'!AA8*(1-'Frota Nacional 2033'!AA$5),0)</f>
        <v>0</v>
      </c>
      <c r="AB8" s="6">
        <f>ROUND('Vendas de Veículos'!AB8*(1-'Frota Nacional 2033'!AB$5),0)</f>
        <v>0</v>
      </c>
      <c r="AC8" s="6">
        <f>ROUND('Vendas de Veículos'!AC8*(1-'Frota Nacional 2033'!AC$5),0)</f>
        <v>0</v>
      </c>
      <c r="AD8" s="6">
        <f>ROUND('Vendas de Veículos'!AD8*(1-'Frota Nacional 2033'!AD$5),0)</f>
        <v>0</v>
      </c>
      <c r="AE8" s="6">
        <f>ROUND('Vendas de Veículos'!AE8*(1-'Frota Nacional 2033'!AE$5),0)</f>
        <v>0</v>
      </c>
      <c r="AF8" s="6">
        <f>ROUND('Vendas de Veículos'!AF8*(1-'Frota Nacional 2033'!AF$5),0)</f>
        <v>0</v>
      </c>
      <c r="AG8" s="6">
        <f>ROUND('Vendas de Veículos'!AG8*(1-'Frota Nacional 2033'!AG$5),0)</f>
        <v>0</v>
      </c>
      <c r="AH8" s="6">
        <f>ROUND('Vendas de Veículos'!AH8*(1-'Frota Nacional 2033'!AH$5),0)</f>
        <v>0</v>
      </c>
      <c r="AI8" s="6">
        <f>ROUND('Vendas de Veículos'!AI8*(1-'Frota Nacional 2033'!AI$5),0)</f>
        <v>0</v>
      </c>
      <c r="AJ8" s="6">
        <f>ROUND('Vendas de Veículos'!AJ8*(1-'Frota Nacional 2033'!AJ$5),0)</f>
        <v>0</v>
      </c>
      <c r="AK8" s="6">
        <f>ROUND('Vendas de Veículos'!AK8*(1-'Frota Nacional 2033'!AK$5),0)</f>
        <v>0</v>
      </c>
      <c r="AL8" s="6">
        <f>ROUND('Vendas de Veículos'!AL8*(1-'Frota Nacional 2033'!AL$5),0)</f>
        <v>0</v>
      </c>
      <c r="AM8" s="6">
        <f>ROUND('Vendas de Veículos'!AM8*(1-'Frota Nacional 2033'!AM$5),0)</f>
        <v>0</v>
      </c>
      <c r="AN8" s="6">
        <f>ROUND('Vendas de Veículos'!AN8*(1-'Frota Nacional 2033'!AN$5),0)</f>
        <v>0</v>
      </c>
      <c r="AO8" s="6">
        <f>ROUND('Vendas de Veículos'!AO8*(1-'Frota Nacional 2033'!AO$5),0)</f>
        <v>0</v>
      </c>
      <c r="AP8" s="6">
        <f>ROUND('Vendas de Veículos'!AP8*(1-'Frota Nacional 2033'!AP$5),0)</f>
        <v>0</v>
      </c>
      <c r="AQ8" s="6">
        <f>ROUND('Vendas de Veículos'!AQ8*(1-'Frota Nacional 2033'!AQ$5),0)</f>
        <v>0</v>
      </c>
      <c r="AR8" s="6">
        <f>ROUND('Vendas de Veículos'!AR8*(1-'Frota Nacional 2033'!AR$5),0)</f>
        <v>0</v>
      </c>
      <c r="AS8" s="6">
        <f>ROUND('Vendas de Veículos'!AS8*(1-'Frota Nacional 2033'!AS$5),0)</f>
        <v>0</v>
      </c>
      <c r="AT8" s="6">
        <f>ROUND('Vendas de Veículos'!AT8*(1-'Frota Nacional 2033'!AT$5),0)</f>
        <v>0</v>
      </c>
      <c r="AU8" s="6">
        <f>ROUND('Vendas de Veículos'!AU8*(1-'Frota Nacional 2033'!AU$5),0)</f>
        <v>0</v>
      </c>
      <c r="AV8" s="6">
        <f>ROUND('Vendas de Veículos'!AV8*(1-'Frota Nacional 2033'!AV$5),0)</f>
        <v>0</v>
      </c>
      <c r="AW8" s="6">
        <f>ROUND('Vendas de Veículos'!AW8*(1-'Frota Nacional 2033'!AW$5),0)</f>
        <v>0</v>
      </c>
      <c r="AX8" s="6">
        <f>ROUND('Vendas de Veículos'!AX8*(1-'Frota Nacional 2033'!AX$5),0)</f>
        <v>5636</v>
      </c>
      <c r="AY8" s="6">
        <f>ROUND('Vendas de Veículos'!AY8*(1-'Frota Nacional 2033'!AY$5),0)</f>
        <v>45164</v>
      </c>
      <c r="AZ8" s="6">
        <f>ROUND('Vendas de Veículos'!AZ8*(1-'Frota Nacional 2033'!AZ$5),0)</f>
        <v>136847</v>
      </c>
      <c r="BA8" s="6">
        <f>ROUND('Vendas de Veículos'!BA8*(1-'Frota Nacional 2033'!BA$5),0)</f>
        <v>271897</v>
      </c>
      <c r="BB8" s="6">
        <f>ROUND('Vendas de Veículos'!BB8*(1-'Frota Nacional 2033'!BB$5),0)</f>
        <v>418142</v>
      </c>
      <c r="BC8" s="6">
        <f>ROUND('Vendas de Veículos'!BC8*(1-'Frota Nacional 2033'!BC$5),0)</f>
        <v>537923</v>
      </c>
      <c r="BD8" s="6">
        <f>ROUND('Vendas de Veículos'!BD8*(1-'Frota Nacional 2033'!BD$5),0)</f>
        <v>685245</v>
      </c>
      <c r="BE8" s="6">
        <f>ROUND('Vendas de Veículos'!BE8*(1-'Frota Nacional 2033'!BE$5),0)</f>
        <v>810379</v>
      </c>
      <c r="BF8" s="6">
        <f>ROUND('Vendas de Veículos'!BF8*(1-'Frota Nacional 2033'!BF$5),0)</f>
        <v>882234</v>
      </c>
      <c r="BG8" s="6">
        <f>ROUND('Vendas de Veículos'!BG8*(1-'Frota Nacional 2033'!BG$5),0)</f>
        <v>1094843</v>
      </c>
      <c r="BH8" s="6">
        <f>ROUND('Vendas de Veículos'!BH8*(1-'Frota Nacional 2033'!BH$5),0)</f>
        <v>1205598</v>
      </c>
      <c r="BI8" s="6">
        <f>ROUND('Vendas de Veículos'!BI8*(1-'Frota Nacional 2033'!BI$5),0)</f>
        <v>1208986</v>
      </c>
      <c r="BJ8" s="6">
        <f>ROUND('Vendas de Veículos'!BJ8*(1-'Frota Nacional 2033'!BJ$5),0)</f>
        <v>1000755</v>
      </c>
      <c r="BK8" s="6">
        <f>ROUND('Vendas de Veículos'!BK8*(1-'Frota Nacional 2033'!BK$5),0)</f>
        <v>874102</v>
      </c>
      <c r="BL8" s="6">
        <f>ROUND('Vendas de Veículos'!BL8*(1-'Frota Nacional 2033'!BL$5),0)</f>
        <v>1046865</v>
      </c>
      <c r="BM8" s="6">
        <f>ROUND('Vendas de Veículos'!BM8*(1-'Frota Nacional 2033'!BM$5),0)</f>
        <v>1277666</v>
      </c>
      <c r="BN8" s="6">
        <f>ROUND('Vendas de Veículos'!BN8*(1-'Frota Nacional 2033'!BN$5),0)</f>
        <v>1476221</v>
      </c>
      <c r="BO8" s="6">
        <f>ROUND('Vendas de Veículos'!BO8*(1-'Frota Nacional 2033'!BO$5),0)</f>
        <v>1103511</v>
      </c>
      <c r="BP8" s="6">
        <f>ROUND('Vendas de Veículos'!BP8*(1-'Frota Nacional 2033'!BP$5),0)</f>
        <v>1106329</v>
      </c>
      <c r="BQ8" s="6">
        <f>ROUND('Vendas de Veículos'!BQ8*(1-'Frota Nacional 2033'!BQ$5),0)</f>
        <v>1184976</v>
      </c>
      <c r="BR8" s="6">
        <f>ROUND('Vendas de Veículos'!BR8*(1-'Frota Nacional 2033'!BR$5),0)</f>
        <v>1281293</v>
      </c>
      <c r="BS8" s="6">
        <f>ROUND('Vendas de Veículos'!BS8*(1-'Frota Nacional 2033'!BS$5),0)</f>
        <v>1388767</v>
      </c>
      <c r="BT8" s="6">
        <f>ROUND('Vendas de Veículos'!BT8*(1-'Frota Nacional 2033'!BT$5),0)</f>
        <v>1496176</v>
      </c>
      <c r="BU8" s="6">
        <f>ROUND('Vendas de Veículos'!BU8*(1-'Frota Nacional 2033'!BU$5),0)</f>
        <v>1601752</v>
      </c>
      <c r="BV8" s="6">
        <f>ROUND('Vendas de Veículos'!BV8*(1-'Frota Nacional 2033'!BV$5),0)</f>
        <v>1673058</v>
      </c>
      <c r="BW8" s="6">
        <f>ROUND('Vendas de Veículos'!BW8*(1-'Frota Nacional 2033'!BW$5),0)</f>
        <v>1742818</v>
      </c>
      <c r="BX8" s="6">
        <f>ROUND('Vendas de Veículos'!BX8*(1-'Frota Nacional 2033'!BX$5),0)</f>
        <v>1806108</v>
      </c>
      <c r="BY8" s="6">
        <f>ROUND('Vendas de Veículos'!BY8*(1-'Frota Nacional 2033'!BY$5),0)</f>
        <v>1836329</v>
      </c>
      <c r="BZ8" s="6">
        <f>ROUND('Vendas de Veículos'!BZ8*(1-'Frota Nacional 2033'!BZ$5),0)</f>
        <v>1849178</v>
      </c>
      <c r="CA8" s="6">
        <f>ROUND('Vendas de Veículos'!CA8*(1-'Frota Nacional 2033'!CA$5),0)</f>
        <v>1831306</v>
      </c>
      <c r="CB8" s="6">
        <f>ROUND('Vendas de Veículos'!CB8*(1-'Frota Nacional 2033'!CB$5),0)</f>
        <v>1798996</v>
      </c>
    </row>
    <row r="9" spans="2:80" x14ac:dyDescent="0.35">
      <c r="B9" s="12" t="s">
        <v>11</v>
      </c>
      <c r="C9" s="12" t="s">
        <v>14</v>
      </c>
      <c r="D9" s="6">
        <f>ROUND('Vendas de Veículos'!D9*(1-'Frota Nacional 2033'!D$5),0)</f>
        <v>0</v>
      </c>
      <c r="E9" s="6">
        <f>ROUND('Vendas de Veículos'!E9*(1-'Frota Nacional 2033'!E$5),0)</f>
        <v>0</v>
      </c>
      <c r="F9" s="6">
        <f>ROUND('Vendas de Veículos'!F9*(1-'Frota Nacional 2033'!F$5),0)</f>
        <v>0</v>
      </c>
      <c r="G9" s="6">
        <f>ROUND('Vendas de Veículos'!G9*(1-'Frota Nacional 2033'!G$5),0)</f>
        <v>0</v>
      </c>
      <c r="H9" s="6">
        <f>ROUND('Vendas de Veículos'!H9*(1-'Frota Nacional 2033'!H$5),0)</f>
        <v>0</v>
      </c>
      <c r="I9" s="6">
        <f>ROUND('Vendas de Veículos'!I9*(1-'Frota Nacional 2033'!I$5),0)</f>
        <v>0</v>
      </c>
      <c r="J9" s="6">
        <f>ROUND('Vendas de Veículos'!J9*(1-'Frota Nacional 2033'!J$5),0)</f>
        <v>0</v>
      </c>
      <c r="K9" s="6">
        <f>ROUND('Vendas de Veículos'!K9*(1-'Frota Nacional 2033'!K$5),0)</f>
        <v>0</v>
      </c>
      <c r="L9" s="6">
        <f>ROUND('Vendas de Veículos'!L9*(1-'Frota Nacional 2033'!L$5),0)</f>
        <v>0</v>
      </c>
      <c r="M9" s="6">
        <f>ROUND('Vendas de Veículos'!M9*(1-'Frota Nacional 2033'!M$5),0)</f>
        <v>0</v>
      </c>
      <c r="N9" s="6">
        <f>ROUND('Vendas de Veículos'!N9*(1-'Frota Nacional 2033'!N$5),0)</f>
        <v>0</v>
      </c>
      <c r="O9" s="6">
        <f>ROUND('Vendas de Veículos'!O9*(1-'Frota Nacional 2033'!O$5),0)</f>
        <v>0</v>
      </c>
      <c r="P9" s="6">
        <f>ROUND('Vendas de Veículos'!P9*(1-'Frota Nacional 2033'!P$5),0)</f>
        <v>0</v>
      </c>
      <c r="Q9" s="6">
        <f>ROUND('Vendas de Veículos'!Q9*(1-'Frota Nacional 2033'!Q$5),0)</f>
        <v>0</v>
      </c>
      <c r="R9" s="6">
        <f>ROUND('Vendas de Veículos'!R9*(1-'Frota Nacional 2033'!R$5),0)</f>
        <v>0</v>
      </c>
      <c r="S9" s="6">
        <f>ROUND('Vendas de Veículos'!S9*(1-'Frota Nacional 2033'!S$5),0)</f>
        <v>0</v>
      </c>
      <c r="T9" s="6">
        <f>ROUND('Vendas de Veículos'!T9*(1-'Frota Nacional 2033'!T$5),0)</f>
        <v>0</v>
      </c>
      <c r="U9" s="6">
        <f>ROUND('Vendas de Veículos'!U9*(1-'Frota Nacional 2033'!U$5),0)</f>
        <v>0</v>
      </c>
      <c r="V9" s="6">
        <f>ROUND('Vendas de Veículos'!V9*(1-'Frota Nacional 2033'!V$5),0)</f>
        <v>0</v>
      </c>
      <c r="W9" s="6">
        <f>ROUND('Vendas de Veículos'!W9*(1-'Frota Nacional 2033'!W$5),0)</f>
        <v>0</v>
      </c>
      <c r="X9" s="6">
        <f>ROUND('Vendas de Veículos'!X9*(1-'Frota Nacional 2033'!X$5),0)</f>
        <v>0</v>
      </c>
      <c r="Y9" s="6">
        <f>ROUND('Vendas de Veículos'!Y9*(1-'Frota Nacional 2033'!Y$5),0)</f>
        <v>0</v>
      </c>
      <c r="Z9" s="6">
        <f>ROUND('Vendas de Veículos'!Z9*(1-'Frota Nacional 2033'!Z$5),0)</f>
        <v>0</v>
      </c>
      <c r="AA9" s="6">
        <f>ROUND('Vendas de Veículos'!AA9*(1-'Frota Nacional 2033'!AA$5),0)</f>
        <v>0</v>
      </c>
      <c r="AB9" s="6">
        <f>ROUND('Vendas de Veículos'!AB9*(1-'Frota Nacional 2033'!AB$5),0)</f>
        <v>0</v>
      </c>
      <c r="AC9" s="6">
        <f>ROUND('Vendas de Veículos'!AC9*(1-'Frota Nacional 2033'!AC$5),0)</f>
        <v>0</v>
      </c>
      <c r="AD9" s="6">
        <f>ROUND('Vendas de Veículos'!AD9*(1-'Frota Nacional 2033'!AD$5),0)</f>
        <v>0</v>
      </c>
      <c r="AE9" s="6">
        <f>ROUND('Vendas de Veículos'!AE9*(1-'Frota Nacional 2033'!AE$5),0)</f>
        <v>0</v>
      </c>
      <c r="AF9" s="6">
        <f>ROUND('Vendas de Veículos'!AF9*(1-'Frota Nacional 2033'!AF$5),0)</f>
        <v>0</v>
      </c>
      <c r="AG9" s="6">
        <f>ROUND('Vendas de Veículos'!AG9*(1-'Frota Nacional 2033'!AG$5),0)</f>
        <v>0</v>
      </c>
      <c r="AH9" s="6">
        <f>ROUND('Vendas de Veículos'!AH9*(1-'Frota Nacional 2033'!AH$5),0)</f>
        <v>0</v>
      </c>
      <c r="AI9" s="6">
        <f>ROUND('Vendas de Veículos'!AI9*(1-'Frota Nacional 2033'!AI$5),0)</f>
        <v>0</v>
      </c>
      <c r="AJ9" s="6">
        <f>ROUND('Vendas de Veículos'!AJ9*(1-'Frota Nacional 2033'!AJ$5),0)</f>
        <v>0</v>
      </c>
      <c r="AK9" s="6">
        <f>ROUND('Vendas de Veículos'!AK9*(1-'Frota Nacional 2033'!AK$5),0)</f>
        <v>0</v>
      </c>
      <c r="AL9" s="6">
        <f>ROUND('Vendas de Veículos'!AL9*(1-'Frota Nacional 2033'!AL$5),0)</f>
        <v>0</v>
      </c>
      <c r="AM9" s="6">
        <f>ROUND('Vendas de Veículos'!AM9*(1-'Frota Nacional 2033'!AM$5),0)</f>
        <v>0</v>
      </c>
      <c r="AN9" s="6">
        <f>ROUND('Vendas de Veículos'!AN9*(1-'Frota Nacional 2033'!AN$5),0)</f>
        <v>0</v>
      </c>
      <c r="AO9" s="6">
        <f>ROUND('Vendas de Veículos'!AO9*(1-'Frota Nacional 2033'!AO$5),0)</f>
        <v>0</v>
      </c>
      <c r="AP9" s="6">
        <f>ROUND('Vendas de Veículos'!AP9*(1-'Frota Nacional 2033'!AP$5),0)</f>
        <v>0</v>
      </c>
      <c r="AQ9" s="6">
        <f>ROUND('Vendas de Veículos'!AQ9*(1-'Frota Nacional 2033'!AQ$5),0)</f>
        <v>0</v>
      </c>
      <c r="AR9" s="6">
        <f>ROUND('Vendas de Veículos'!AR9*(1-'Frota Nacional 2033'!AR$5),0)</f>
        <v>0</v>
      </c>
      <c r="AS9" s="6">
        <f>ROUND('Vendas de Veículos'!AS9*(1-'Frota Nacional 2033'!AS$5),0)</f>
        <v>0</v>
      </c>
      <c r="AT9" s="6">
        <f>ROUND('Vendas de Veículos'!AT9*(1-'Frota Nacional 2033'!AT$5),0)</f>
        <v>0</v>
      </c>
      <c r="AU9" s="6">
        <f>ROUND('Vendas de Veículos'!AU9*(1-'Frota Nacional 2033'!AU$5),0)</f>
        <v>0</v>
      </c>
      <c r="AV9" s="6">
        <f>ROUND('Vendas de Veículos'!AV9*(1-'Frota Nacional 2033'!AV$5),0)</f>
        <v>0</v>
      </c>
      <c r="AW9" s="6">
        <f>ROUND('Vendas de Veículos'!AW9*(1-'Frota Nacional 2033'!AW$5),0)</f>
        <v>0</v>
      </c>
      <c r="AX9" s="6">
        <f>ROUND('Vendas de Veículos'!AX9*(1-'Frota Nacional 2033'!AX$5),0)</f>
        <v>0</v>
      </c>
      <c r="AY9" s="6">
        <f>ROUND('Vendas de Veículos'!AY9*(1-'Frota Nacional 2033'!AY$5),0)</f>
        <v>0</v>
      </c>
      <c r="AZ9" s="6">
        <f>ROUND('Vendas de Veículos'!AZ9*(1-'Frota Nacional 2033'!AZ$5),0)</f>
        <v>0</v>
      </c>
      <c r="BA9" s="6">
        <f>ROUND('Vendas de Veículos'!BA9*(1-'Frota Nacional 2033'!BA$5),0)</f>
        <v>0</v>
      </c>
      <c r="BB9" s="6">
        <f>ROUND('Vendas de Veículos'!BB9*(1-'Frota Nacional 2033'!BB$5),0)</f>
        <v>0</v>
      </c>
      <c r="BC9" s="6">
        <f>ROUND('Vendas de Veículos'!BC9*(1-'Frota Nacional 2033'!BC$5),0)</f>
        <v>2</v>
      </c>
      <c r="BD9" s="6">
        <f>ROUND('Vendas de Veículos'!BD9*(1-'Frota Nacional 2033'!BD$5),0)</f>
        <v>6</v>
      </c>
      <c r="BE9" s="6">
        <f>ROUND('Vendas de Veículos'!BE9*(1-'Frota Nacional 2033'!BE$5),0)</f>
        <v>8</v>
      </c>
      <c r="BF9" s="6">
        <f>ROUND('Vendas de Veículos'!BF9*(1-'Frota Nacional 2033'!BF$5),0)</f>
        <v>70</v>
      </c>
      <c r="BG9" s="6">
        <f>ROUND('Vendas de Veículos'!BG9*(1-'Frota Nacional 2033'!BG$5),0)</f>
        <v>46</v>
      </c>
      <c r="BH9" s="6">
        <f>ROUND('Vendas de Veículos'!BH9*(1-'Frota Nacional 2033'!BH$5),0)</f>
        <v>206</v>
      </c>
      <c r="BI9" s="6">
        <f>ROUND('Vendas de Veículos'!BI9*(1-'Frota Nacional 2033'!BI$5),0)</f>
        <v>393</v>
      </c>
      <c r="BJ9" s="6">
        <f>ROUND('Vendas de Veículos'!BJ9*(1-'Frota Nacional 2033'!BJ$5),0)</f>
        <v>430</v>
      </c>
      <c r="BK9" s="6">
        <f>ROUND('Vendas de Veículos'!BK9*(1-'Frota Nacional 2033'!BK$5),0)</f>
        <v>604</v>
      </c>
      <c r="BL9" s="6">
        <f>ROUND('Vendas de Veículos'!BL9*(1-'Frota Nacional 2033'!BL$5),0)</f>
        <v>1973</v>
      </c>
      <c r="BM9" s="6">
        <f>ROUND('Vendas de Veículos'!BM9*(1-'Frota Nacional 2033'!BM$5),0)</f>
        <v>2572</v>
      </c>
      <c r="BN9" s="6">
        <f>ROUND('Vendas de Veículos'!BN9*(1-'Frota Nacional 2033'!BN$5),0)</f>
        <v>8232</v>
      </c>
      <c r="BO9" s="6">
        <f>ROUND('Vendas de Veículos'!BO9*(1-'Frota Nacional 2033'!BO$5),0)</f>
        <v>14576</v>
      </c>
      <c r="BP9" s="6">
        <f>ROUND('Vendas de Veículos'!BP9*(1-'Frota Nacional 2033'!BP$5),0)</f>
        <v>27304</v>
      </c>
      <c r="BQ9" s="6">
        <f>ROUND('Vendas de Veículos'!BQ9*(1-'Frota Nacional 2033'!BQ$5),0)</f>
        <v>40175</v>
      </c>
      <c r="BR9" s="6">
        <f>ROUND('Vendas de Veículos'!BR9*(1-'Frota Nacional 2033'!BR$5),0)</f>
        <v>70190</v>
      </c>
      <c r="BS9" s="6">
        <f>ROUND('Vendas de Veículos'!BS9*(1-'Frota Nacional 2033'!BS$5),0)</f>
        <v>108614</v>
      </c>
      <c r="BT9" s="6">
        <f>ROUND('Vendas de Veículos'!BT9*(1-'Frota Nacional 2033'!BT$5),0)</f>
        <v>153355</v>
      </c>
      <c r="BU9" s="6">
        <f>ROUND('Vendas de Veículos'!BU9*(1-'Frota Nacional 2033'!BU$5),0)</f>
        <v>204574</v>
      </c>
      <c r="BV9" s="6">
        <f>ROUND('Vendas de Veículos'!BV9*(1-'Frota Nacional 2033'!BV$5),0)</f>
        <v>282578</v>
      </c>
      <c r="BW9" s="6">
        <f>ROUND('Vendas de Veículos'!BW9*(1-'Frota Nacional 2033'!BW$5),0)</f>
        <v>370557</v>
      </c>
      <c r="BX9" s="6">
        <f>ROUND('Vendas de Veículos'!BX9*(1-'Frota Nacional 2033'!BX$5),0)</f>
        <v>468832</v>
      </c>
      <c r="BY9" s="6">
        <f>ROUND('Vendas de Veículos'!BY9*(1-'Frota Nacional 2033'!BY$5),0)</f>
        <v>603027</v>
      </c>
      <c r="BZ9" s="6">
        <f>ROUND('Vendas de Veículos'!BZ9*(1-'Frota Nacional 2033'!BZ$5),0)</f>
        <v>752229</v>
      </c>
      <c r="CA9" s="6">
        <f>ROUND('Vendas de Veículos'!CA9*(1-'Frota Nacional 2033'!CA$5),0)</f>
        <v>946304</v>
      </c>
      <c r="CB9" s="6">
        <f>ROUND('Vendas de Veículos'!CB9*(1-'Frota Nacional 2033'!CB$5),0)</f>
        <v>1161866</v>
      </c>
    </row>
    <row r="10" spans="2:80" x14ac:dyDescent="0.35">
      <c r="B10" s="12" t="s">
        <v>11</v>
      </c>
      <c r="C10" s="12" t="s">
        <v>15</v>
      </c>
      <c r="D10" s="6">
        <f>ROUND('Vendas de Veículos'!D10*(1-'Frota Nacional 2033'!D$5),0)</f>
        <v>0</v>
      </c>
      <c r="E10" s="6">
        <f>ROUND('Vendas de Veículos'!E10*(1-'Frota Nacional 2033'!E$5),0)</f>
        <v>0</v>
      </c>
      <c r="F10" s="6">
        <f>ROUND('Vendas de Veículos'!F10*(1-'Frota Nacional 2033'!F$5),0)</f>
        <v>0</v>
      </c>
      <c r="G10" s="6">
        <f>ROUND('Vendas de Veículos'!G10*(1-'Frota Nacional 2033'!G$5),0)</f>
        <v>0</v>
      </c>
      <c r="H10" s="6">
        <f>ROUND('Vendas de Veículos'!H10*(1-'Frota Nacional 2033'!H$5),0)</f>
        <v>0</v>
      </c>
      <c r="I10" s="6">
        <f>ROUND('Vendas de Veículos'!I10*(1-'Frota Nacional 2033'!I$5),0)</f>
        <v>0</v>
      </c>
      <c r="J10" s="6">
        <f>ROUND('Vendas de Veículos'!J10*(1-'Frota Nacional 2033'!J$5),0)</f>
        <v>0</v>
      </c>
      <c r="K10" s="6">
        <f>ROUND('Vendas de Veículos'!K10*(1-'Frota Nacional 2033'!K$5),0)</f>
        <v>0</v>
      </c>
      <c r="L10" s="6">
        <f>ROUND('Vendas de Veículos'!L10*(1-'Frota Nacional 2033'!L$5),0)</f>
        <v>0</v>
      </c>
      <c r="M10" s="6">
        <f>ROUND('Vendas de Veículos'!M10*(1-'Frota Nacional 2033'!M$5),0)</f>
        <v>0</v>
      </c>
      <c r="N10" s="6">
        <f>ROUND('Vendas de Veículos'!N10*(1-'Frota Nacional 2033'!N$5),0)</f>
        <v>0</v>
      </c>
      <c r="O10" s="6">
        <f>ROUND('Vendas de Veículos'!O10*(1-'Frota Nacional 2033'!O$5),0)</f>
        <v>0</v>
      </c>
      <c r="P10" s="6">
        <f>ROUND('Vendas de Veículos'!P10*(1-'Frota Nacional 2033'!P$5),0)</f>
        <v>0</v>
      </c>
      <c r="Q10" s="6">
        <f>ROUND('Vendas de Veículos'!Q10*(1-'Frota Nacional 2033'!Q$5),0)</f>
        <v>0</v>
      </c>
      <c r="R10" s="6">
        <f>ROUND('Vendas de Veículos'!R10*(1-'Frota Nacional 2033'!R$5),0)</f>
        <v>0</v>
      </c>
      <c r="S10" s="6">
        <f>ROUND('Vendas de Veículos'!S10*(1-'Frota Nacional 2033'!S$5),0)</f>
        <v>0</v>
      </c>
      <c r="T10" s="6">
        <f>ROUND('Vendas de Veículos'!T10*(1-'Frota Nacional 2033'!T$5),0)</f>
        <v>0</v>
      </c>
      <c r="U10" s="6">
        <f>ROUND('Vendas de Veículos'!U10*(1-'Frota Nacional 2033'!U$5),0)</f>
        <v>0</v>
      </c>
      <c r="V10" s="6">
        <f>ROUND('Vendas de Veículos'!V10*(1-'Frota Nacional 2033'!V$5),0)</f>
        <v>0</v>
      </c>
      <c r="W10" s="6">
        <f>ROUND('Vendas de Veículos'!W10*(1-'Frota Nacional 2033'!W$5),0)</f>
        <v>0</v>
      </c>
      <c r="X10" s="6">
        <f>ROUND('Vendas de Veículos'!X10*(1-'Frota Nacional 2033'!X$5),0)</f>
        <v>0</v>
      </c>
      <c r="Y10" s="6">
        <f>ROUND('Vendas de Veículos'!Y10*(1-'Frota Nacional 2033'!Y$5),0)</f>
        <v>0</v>
      </c>
      <c r="Z10" s="6">
        <f>ROUND('Vendas de Veículos'!Z10*(1-'Frota Nacional 2033'!Z$5),0)</f>
        <v>0</v>
      </c>
      <c r="AA10" s="6">
        <f>ROUND('Vendas de Veículos'!AA10*(1-'Frota Nacional 2033'!AA$5),0)</f>
        <v>0</v>
      </c>
      <c r="AB10" s="6">
        <f>ROUND('Vendas de Veículos'!AB10*(1-'Frota Nacional 2033'!AB$5),0)</f>
        <v>0</v>
      </c>
      <c r="AC10" s="6">
        <f>ROUND('Vendas de Veículos'!AC10*(1-'Frota Nacional 2033'!AC$5),0)</f>
        <v>0</v>
      </c>
      <c r="AD10" s="6">
        <f>ROUND('Vendas de Veículos'!AD10*(1-'Frota Nacional 2033'!AD$5),0)</f>
        <v>0</v>
      </c>
      <c r="AE10" s="6">
        <f>ROUND('Vendas de Veículos'!AE10*(1-'Frota Nacional 2033'!AE$5),0)</f>
        <v>0</v>
      </c>
      <c r="AF10" s="6">
        <f>ROUND('Vendas de Veículos'!AF10*(1-'Frota Nacional 2033'!AF$5),0)</f>
        <v>0</v>
      </c>
      <c r="AG10" s="6">
        <f>ROUND('Vendas de Veículos'!AG10*(1-'Frota Nacional 2033'!AG$5),0)</f>
        <v>0</v>
      </c>
      <c r="AH10" s="6">
        <f>ROUND('Vendas de Veículos'!AH10*(1-'Frota Nacional 2033'!AH$5),0)</f>
        <v>0</v>
      </c>
      <c r="AI10" s="6">
        <f>ROUND('Vendas de Veículos'!AI10*(1-'Frota Nacional 2033'!AI$5),0)</f>
        <v>0</v>
      </c>
      <c r="AJ10" s="6">
        <f>ROUND('Vendas de Veículos'!AJ10*(1-'Frota Nacional 2033'!AJ$5),0)</f>
        <v>0</v>
      </c>
      <c r="AK10" s="6">
        <f>ROUND('Vendas de Veículos'!AK10*(1-'Frota Nacional 2033'!AK$5),0)</f>
        <v>0</v>
      </c>
      <c r="AL10" s="6">
        <f>ROUND('Vendas de Veículos'!AL10*(1-'Frota Nacional 2033'!AL$5),0)</f>
        <v>0</v>
      </c>
      <c r="AM10" s="6">
        <f>ROUND('Vendas de Veículos'!AM10*(1-'Frota Nacional 2033'!AM$5),0)</f>
        <v>0</v>
      </c>
      <c r="AN10" s="6">
        <f>ROUND('Vendas de Veículos'!AN10*(1-'Frota Nacional 2033'!AN$5),0)</f>
        <v>0</v>
      </c>
      <c r="AO10" s="6">
        <f>ROUND('Vendas de Veículos'!AO10*(1-'Frota Nacional 2033'!AO$5),0)</f>
        <v>0</v>
      </c>
      <c r="AP10" s="6">
        <f>ROUND('Vendas de Veículos'!AP10*(1-'Frota Nacional 2033'!AP$5),0)</f>
        <v>0</v>
      </c>
      <c r="AQ10" s="6">
        <f>ROUND('Vendas de Veículos'!AQ10*(1-'Frota Nacional 2033'!AQ$5),0)</f>
        <v>0</v>
      </c>
      <c r="AR10" s="6">
        <f>ROUND('Vendas de Veículos'!AR10*(1-'Frota Nacional 2033'!AR$5),0)</f>
        <v>0</v>
      </c>
      <c r="AS10" s="6">
        <f>ROUND('Vendas de Veículos'!AS10*(1-'Frota Nacional 2033'!AS$5),0)</f>
        <v>0</v>
      </c>
      <c r="AT10" s="6">
        <f>ROUND('Vendas de Veículos'!AT10*(1-'Frota Nacional 2033'!AT$5),0)</f>
        <v>0</v>
      </c>
      <c r="AU10" s="6">
        <f>ROUND('Vendas de Veículos'!AU10*(1-'Frota Nacional 2033'!AU$5),0)</f>
        <v>0</v>
      </c>
      <c r="AV10" s="6">
        <f>ROUND('Vendas de Veículos'!AV10*(1-'Frota Nacional 2033'!AV$5),0)</f>
        <v>0</v>
      </c>
      <c r="AW10" s="6">
        <f>ROUND('Vendas de Veículos'!AW10*(1-'Frota Nacional 2033'!AW$5),0)</f>
        <v>0</v>
      </c>
      <c r="AX10" s="6">
        <f>ROUND('Vendas de Veículos'!AX10*(1-'Frota Nacional 2033'!AX$5),0)</f>
        <v>0</v>
      </c>
      <c r="AY10" s="6">
        <f>ROUND('Vendas de Veículos'!AY10*(1-'Frota Nacional 2033'!AY$5),0)</f>
        <v>0</v>
      </c>
      <c r="AZ10" s="6">
        <f>ROUND('Vendas de Veículos'!AZ10*(1-'Frota Nacional 2033'!AZ$5),0)</f>
        <v>0</v>
      </c>
      <c r="BA10" s="6">
        <f>ROUND('Vendas de Veículos'!BA10*(1-'Frota Nacional 2033'!BA$5),0)</f>
        <v>0</v>
      </c>
      <c r="BB10" s="6">
        <f>ROUND('Vendas de Veículos'!BB10*(1-'Frota Nacional 2033'!BB$5),0)</f>
        <v>0</v>
      </c>
      <c r="BC10" s="6">
        <f>ROUND('Vendas de Veículos'!BC10*(1-'Frota Nacional 2033'!BC$5),0)</f>
        <v>0</v>
      </c>
      <c r="BD10" s="6">
        <f>ROUND('Vendas de Veículos'!BD10*(1-'Frota Nacional 2033'!BD$5),0)</f>
        <v>1</v>
      </c>
      <c r="BE10" s="6">
        <f>ROUND('Vendas de Veículos'!BE10*(1-'Frota Nacional 2033'!BE$5),0)</f>
        <v>1</v>
      </c>
      <c r="BF10" s="6">
        <f>ROUND('Vendas de Veículos'!BF10*(1-'Frota Nacional 2033'!BF$5),0)</f>
        <v>6</v>
      </c>
      <c r="BG10" s="6">
        <f>ROUND('Vendas de Veículos'!BG10*(1-'Frota Nacional 2033'!BG$5),0)</f>
        <v>4</v>
      </c>
      <c r="BH10" s="6">
        <f>ROUND('Vendas de Veículos'!BH10*(1-'Frota Nacional 2033'!BH$5),0)</f>
        <v>19</v>
      </c>
      <c r="BI10" s="6">
        <f>ROUND('Vendas de Veículos'!BI10*(1-'Frota Nacional 2033'!BI$5),0)</f>
        <v>35</v>
      </c>
      <c r="BJ10" s="6">
        <f>ROUND('Vendas de Veículos'!BJ10*(1-'Frota Nacional 2033'!BJ$5),0)</f>
        <v>39</v>
      </c>
      <c r="BK10" s="6">
        <f>ROUND('Vendas de Veículos'!BK10*(1-'Frota Nacional 2033'!BK$5),0)</f>
        <v>54</v>
      </c>
      <c r="BL10" s="6">
        <f>ROUND('Vendas de Veículos'!BL10*(1-'Frota Nacional 2033'!BL$5),0)</f>
        <v>178</v>
      </c>
      <c r="BM10" s="6">
        <f>ROUND('Vendas de Veículos'!BM10*(1-'Frota Nacional 2033'!BM$5),0)</f>
        <v>232</v>
      </c>
      <c r="BN10" s="6">
        <f>ROUND('Vendas de Veículos'!BN10*(1-'Frota Nacional 2033'!BN$5),0)</f>
        <v>741</v>
      </c>
      <c r="BO10" s="6">
        <f>ROUND('Vendas de Veículos'!BO10*(1-'Frota Nacional 2033'!BO$5),0)</f>
        <v>1312</v>
      </c>
      <c r="BP10" s="6">
        <f>ROUND('Vendas de Veículos'!BP10*(1-'Frota Nacional 2033'!BP$5),0)</f>
        <v>2458</v>
      </c>
      <c r="BQ10" s="6">
        <f>ROUND('Vendas de Veículos'!BQ10*(1-'Frota Nacional 2033'!BQ$5),0)</f>
        <v>3616</v>
      </c>
      <c r="BR10" s="6">
        <f>ROUND('Vendas de Veículos'!BR10*(1-'Frota Nacional 2033'!BR$5),0)</f>
        <v>6317</v>
      </c>
      <c r="BS10" s="6">
        <f>ROUND('Vendas de Veículos'!BS10*(1-'Frota Nacional 2033'!BS$5),0)</f>
        <v>9777</v>
      </c>
      <c r="BT10" s="6">
        <f>ROUND('Vendas de Veículos'!BT10*(1-'Frota Nacional 2033'!BT$5),0)</f>
        <v>15336</v>
      </c>
      <c r="BU10" s="6">
        <f>ROUND('Vendas de Veículos'!BU10*(1-'Frota Nacional 2033'!BU$5),0)</f>
        <v>22503</v>
      </c>
      <c r="BV10" s="6">
        <f>ROUND('Vendas de Veículos'!BV10*(1-'Frota Nacional 2033'!BV$5),0)</f>
        <v>33910</v>
      </c>
      <c r="BW10" s="6">
        <f>ROUND('Vendas de Veículos'!BW10*(1-'Frota Nacional 2033'!BW$5),0)</f>
        <v>48172</v>
      </c>
      <c r="BX10" s="6">
        <f>ROUND('Vendas de Veículos'!BX10*(1-'Frota Nacional 2033'!BX$5),0)</f>
        <v>70325</v>
      </c>
      <c r="BY10" s="6">
        <f>ROUND('Vendas de Veículos'!BY10*(1-'Frota Nacional 2033'!BY$5),0)</f>
        <v>102515</v>
      </c>
      <c r="BZ10" s="6">
        <f>ROUND('Vendas de Veículos'!BZ10*(1-'Frota Nacional 2033'!BZ$5),0)</f>
        <v>142924</v>
      </c>
      <c r="CA10" s="6">
        <f>ROUND('Vendas de Veículos'!CA10*(1-'Frota Nacional 2033'!CA$5),0)</f>
        <v>189260</v>
      </c>
      <c r="CB10" s="6">
        <f>ROUND('Vendas de Veículos'!CB10*(1-'Frota Nacional 2033'!CB$5),0)</f>
        <v>243992</v>
      </c>
    </row>
    <row r="11" spans="2:80" x14ac:dyDescent="0.35">
      <c r="B11" s="12" t="s">
        <v>11</v>
      </c>
      <c r="C11" s="12" t="s">
        <v>16</v>
      </c>
      <c r="D11" s="6">
        <f>ROUND('Vendas de Veículos'!D11*(1-'Frota Nacional 2033'!D$5),0)</f>
        <v>0</v>
      </c>
      <c r="E11" s="6">
        <f>ROUND('Vendas de Veículos'!E11*(1-'Frota Nacional 2033'!E$5),0)</f>
        <v>0</v>
      </c>
      <c r="F11" s="6">
        <f>ROUND('Vendas de Veículos'!F11*(1-'Frota Nacional 2033'!F$5),0)</f>
        <v>0</v>
      </c>
      <c r="G11" s="6">
        <f>ROUND('Vendas de Veículos'!G11*(1-'Frota Nacional 2033'!G$5),0)</f>
        <v>0</v>
      </c>
      <c r="H11" s="6">
        <f>ROUND('Vendas de Veículos'!H11*(1-'Frota Nacional 2033'!H$5),0)</f>
        <v>0</v>
      </c>
      <c r="I11" s="6">
        <f>ROUND('Vendas de Veículos'!I11*(1-'Frota Nacional 2033'!I$5),0)</f>
        <v>0</v>
      </c>
      <c r="J11" s="6">
        <f>ROUND('Vendas de Veículos'!J11*(1-'Frota Nacional 2033'!J$5),0)</f>
        <v>0</v>
      </c>
      <c r="K11" s="6">
        <f>ROUND('Vendas de Veículos'!K11*(1-'Frota Nacional 2033'!K$5),0)</f>
        <v>0</v>
      </c>
      <c r="L11" s="6">
        <f>ROUND('Vendas de Veículos'!L11*(1-'Frota Nacional 2033'!L$5),0)</f>
        <v>0</v>
      </c>
      <c r="M11" s="6">
        <f>ROUND('Vendas de Veículos'!M11*(1-'Frota Nacional 2033'!M$5),0)</f>
        <v>0</v>
      </c>
      <c r="N11" s="6">
        <f>ROUND('Vendas de Veículos'!N11*(1-'Frota Nacional 2033'!N$5),0)</f>
        <v>0</v>
      </c>
      <c r="O11" s="6">
        <f>ROUND('Vendas de Veículos'!O11*(1-'Frota Nacional 2033'!O$5),0)</f>
        <v>0</v>
      </c>
      <c r="P11" s="6">
        <f>ROUND('Vendas de Veículos'!P11*(1-'Frota Nacional 2033'!P$5),0)</f>
        <v>0</v>
      </c>
      <c r="Q11" s="6">
        <f>ROUND('Vendas de Veículos'!Q11*(1-'Frota Nacional 2033'!Q$5),0)</f>
        <v>0</v>
      </c>
      <c r="R11" s="6">
        <f>ROUND('Vendas de Veículos'!R11*(1-'Frota Nacional 2033'!R$5),0)</f>
        <v>0</v>
      </c>
      <c r="S11" s="6">
        <f>ROUND('Vendas de Veículos'!S11*(1-'Frota Nacional 2033'!S$5),0)</f>
        <v>0</v>
      </c>
      <c r="T11" s="6">
        <f>ROUND('Vendas de Veículos'!T11*(1-'Frota Nacional 2033'!T$5),0)</f>
        <v>0</v>
      </c>
      <c r="U11" s="6">
        <f>ROUND('Vendas de Veículos'!U11*(1-'Frota Nacional 2033'!U$5),0)</f>
        <v>0</v>
      </c>
      <c r="V11" s="6">
        <f>ROUND('Vendas de Veículos'!V11*(1-'Frota Nacional 2033'!V$5),0)</f>
        <v>0</v>
      </c>
      <c r="W11" s="6">
        <f>ROUND('Vendas de Veículos'!W11*(1-'Frota Nacional 2033'!W$5),0)</f>
        <v>0</v>
      </c>
      <c r="X11" s="6">
        <f>ROUND('Vendas de Veículos'!X11*(1-'Frota Nacional 2033'!X$5),0)</f>
        <v>0</v>
      </c>
      <c r="Y11" s="6">
        <f>ROUND('Vendas de Veículos'!Y11*(1-'Frota Nacional 2033'!Y$5),0)</f>
        <v>0</v>
      </c>
      <c r="Z11" s="6">
        <f>ROUND('Vendas de Veículos'!Z11*(1-'Frota Nacional 2033'!Z$5),0)</f>
        <v>0</v>
      </c>
      <c r="AA11" s="6">
        <f>ROUND('Vendas de Veículos'!AA11*(1-'Frota Nacional 2033'!AA$5),0)</f>
        <v>0</v>
      </c>
      <c r="AB11" s="6">
        <f>ROUND('Vendas de Veículos'!AB11*(1-'Frota Nacional 2033'!AB$5),0)</f>
        <v>0</v>
      </c>
      <c r="AC11" s="6">
        <f>ROUND('Vendas de Veículos'!AC11*(1-'Frota Nacional 2033'!AC$5),0)</f>
        <v>0</v>
      </c>
      <c r="AD11" s="6">
        <f>ROUND('Vendas de Veículos'!AD11*(1-'Frota Nacional 2033'!AD$5),0)</f>
        <v>0</v>
      </c>
      <c r="AE11" s="6">
        <f>ROUND('Vendas de Veículos'!AE11*(1-'Frota Nacional 2033'!AE$5),0)</f>
        <v>0</v>
      </c>
      <c r="AF11" s="6">
        <f>ROUND('Vendas de Veículos'!AF11*(1-'Frota Nacional 2033'!AF$5),0)</f>
        <v>0</v>
      </c>
      <c r="AG11" s="6">
        <f>ROUND('Vendas de Veículos'!AG11*(1-'Frota Nacional 2033'!AG$5),0)</f>
        <v>0</v>
      </c>
      <c r="AH11" s="6">
        <f>ROUND('Vendas de Veículos'!AH11*(1-'Frota Nacional 2033'!AH$5),0)</f>
        <v>0</v>
      </c>
      <c r="AI11" s="6">
        <f>ROUND('Vendas de Veículos'!AI11*(1-'Frota Nacional 2033'!AI$5),0)</f>
        <v>0</v>
      </c>
      <c r="AJ11" s="6">
        <f>ROUND('Vendas de Veículos'!AJ11*(1-'Frota Nacional 2033'!AJ$5),0)</f>
        <v>0</v>
      </c>
      <c r="AK11" s="6">
        <f>ROUND('Vendas de Veículos'!AK11*(1-'Frota Nacional 2033'!AK$5),0)</f>
        <v>0</v>
      </c>
      <c r="AL11" s="6">
        <f>ROUND('Vendas de Veículos'!AL11*(1-'Frota Nacional 2033'!AL$5),0)</f>
        <v>0</v>
      </c>
      <c r="AM11" s="6">
        <f>ROUND('Vendas de Veículos'!AM11*(1-'Frota Nacional 2033'!AM$5),0)</f>
        <v>0</v>
      </c>
      <c r="AN11" s="6">
        <f>ROUND('Vendas de Veículos'!AN11*(1-'Frota Nacional 2033'!AN$5),0)</f>
        <v>0</v>
      </c>
      <c r="AO11" s="6">
        <f>ROUND('Vendas de Veículos'!AO11*(1-'Frota Nacional 2033'!AO$5),0)</f>
        <v>0</v>
      </c>
      <c r="AP11" s="6">
        <f>ROUND('Vendas de Veículos'!AP11*(1-'Frota Nacional 2033'!AP$5),0)</f>
        <v>0</v>
      </c>
      <c r="AQ11" s="6">
        <f>ROUND('Vendas de Veículos'!AQ11*(1-'Frota Nacional 2033'!AQ$5),0)</f>
        <v>0</v>
      </c>
      <c r="AR11" s="6">
        <f>ROUND('Vendas de Veículos'!AR11*(1-'Frota Nacional 2033'!AR$5),0)</f>
        <v>0</v>
      </c>
      <c r="AS11" s="6">
        <f>ROUND('Vendas de Veículos'!AS11*(1-'Frota Nacional 2033'!AS$5),0)</f>
        <v>0</v>
      </c>
      <c r="AT11" s="6">
        <f>ROUND('Vendas de Veículos'!AT11*(1-'Frota Nacional 2033'!AT$5),0)</f>
        <v>0</v>
      </c>
      <c r="AU11" s="6">
        <f>ROUND('Vendas de Veículos'!AU11*(1-'Frota Nacional 2033'!AU$5),0)</f>
        <v>0</v>
      </c>
      <c r="AV11" s="6">
        <f>ROUND('Vendas de Veículos'!AV11*(1-'Frota Nacional 2033'!AV$5),0)</f>
        <v>0</v>
      </c>
      <c r="AW11" s="6">
        <f>ROUND('Vendas de Veículos'!AW11*(1-'Frota Nacional 2033'!AW$5),0)</f>
        <v>0</v>
      </c>
      <c r="AX11" s="6">
        <f>ROUND('Vendas de Veículos'!AX11*(1-'Frota Nacional 2033'!AX$5),0)</f>
        <v>0</v>
      </c>
      <c r="AY11" s="6">
        <f>ROUND('Vendas de Veículos'!AY11*(1-'Frota Nacional 2033'!AY$5),0)</f>
        <v>0</v>
      </c>
      <c r="AZ11" s="6">
        <f>ROUND('Vendas de Veículos'!AZ11*(1-'Frota Nacional 2033'!AZ$5),0)</f>
        <v>0</v>
      </c>
      <c r="BA11" s="6">
        <f>ROUND('Vendas de Veículos'!BA11*(1-'Frota Nacional 2033'!BA$5),0)</f>
        <v>0</v>
      </c>
      <c r="BB11" s="6">
        <f>ROUND('Vendas de Veículos'!BB11*(1-'Frota Nacional 2033'!BB$5),0)</f>
        <v>0</v>
      </c>
      <c r="BC11" s="6">
        <f>ROUND('Vendas de Veículos'!BC11*(1-'Frota Nacional 2033'!BC$5),0)</f>
        <v>2</v>
      </c>
      <c r="BD11" s="6">
        <f>ROUND('Vendas de Veículos'!BD11*(1-'Frota Nacional 2033'!BD$5),0)</f>
        <v>4</v>
      </c>
      <c r="BE11" s="6">
        <f>ROUND('Vendas de Veículos'!BE11*(1-'Frota Nacional 2033'!BE$5),0)</f>
        <v>5</v>
      </c>
      <c r="BF11" s="6">
        <f>ROUND('Vendas de Veículos'!BF11*(1-'Frota Nacional 2033'!BF$5),0)</f>
        <v>48</v>
      </c>
      <c r="BG11" s="6">
        <f>ROUND('Vendas de Veículos'!BG11*(1-'Frota Nacional 2033'!BG$5),0)</f>
        <v>31</v>
      </c>
      <c r="BH11" s="6">
        <f>ROUND('Vendas de Veículos'!BH11*(1-'Frota Nacional 2033'!BH$5),0)</f>
        <v>142</v>
      </c>
      <c r="BI11" s="6">
        <f>ROUND('Vendas de Veículos'!BI11*(1-'Frota Nacional 2033'!BI$5),0)</f>
        <v>271</v>
      </c>
      <c r="BJ11" s="6">
        <f>ROUND('Vendas de Veículos'!BJ11*(1-'Frota Nacional 2033'!BJ$5),0)</f>
        <v>297</v>
      </c>
      <c r="BK11" s="6">
        <f>ROUND('Vendas de Veículos'!BK11*(1-'Frota Nacional 2033'!BK$5),0)</f>
        <v>416</v>
      </c>
      <c r="BL11" s="6">
        <f>ROUND('Vendas de Veículos'!BL11*(1-'Frota Nacional 2033'!BL$5),0)</f>
        <v>1362</v>
      </c>
      <c r="BM11" s="6">
        <f>ROUND('Vendas de Veículos'!BM11*(1-'Frota Nacional 2033'!BM$5),0)</f>
        <v>1775</v>
      </c>
      <c r="BN11" s="6">
        <f>ROUND('Vendas de Veículos'!BN11*(1-'Frota Nacional 2033'!BN$5),0)</f>
        <v>5680</v>
      </c>
      <c r="BO11" s="6">
        <f>ROUND('Vendas de Veículos'!BO11*(1-'Frota Nacional 2033'!BO$5),0)</f>
        <v>10057</v>
      </c>
      <c r="BP11" s="6">
        <f>ROUND('Vendas de Veículos'!BP11*(1-'Frota Nacional 2033'!BP$5),0)</f>
        <v>18840</v>
      </c>
      <c r="BQ11" s="6">
        <f>ROUND('Vendas de Veículos'!BQ11*(1-'Frota Nacional 2033'!BQ$5),0)</f>
        <v>27721</v>
      </c>
      <c r="BR11" s="6">
        <f>ROUND('Vendas de Veículos'!BR11*(1-'Frota Nacional 2033'!BR$5),0)</f>
        <v>48431</v>
      </c>
      <c r="BS11" s="6">
        <f>ROUND('Vendas de Veículos'!BS11*(1-'Frota Nacional 2033'!BS$5),0)</f>
        <v>74944</v>
      </c>
      <c r="BT11" s="6">
        <f>ROUND('Vendas de Veículos'!BT11*(1-'Frota Nacional 2033'!BT$5),0)</f>
        <v>107348</v>
      </c>
      <c r="BU11" s="6">
        <f>ROUND('Vendas de Veículos'!BU11*(1-'Frota Nacional 2033'!BU$5),0)</f>
        <v>143202</v>
      </c>
      <c r="BV11" s="6">
        <f>ROUND('Vendas de Veículos'!BV11*(1-'Frota Nacional 2033'!BV$5),0)</f>
        <v>200631</v>
      </c>
      <c r="BW11" s="6">
        <f>ROUND('Vendas de Veículos'!BW11*(1-'Frota Nacional 2033'!BW$5),0)</f>
        <v>263096</v>
      </c>
      <c r="BX11" s="6">
        <f>ROUND('Vendas de Veículos'!BX11*(1-'Frota Nacional 2033'!BX$5),0)</f>
        <v>337559</v>
      </c>
      <c r="BY11" s="6">
        <f>ROUND('Vendas de Veículos'!BY11*(1-'Frota Nacional 2033'!BY$5),0)</f>
        <v>434180</v>
      </c>
      <c r="BZ11" s="6">
        <f>ROUND('Vendas de Veículos'!BZ11*(1-'Frota Nacional 2033'!BZ$5),0)</f>
        <v>541605</v>
      </c>
      <c r="CA11" s="6">
        <f>ROUND('Vendas de Veículos'!CA11*(1-'Frota Nacional 2033'!CA$5),0)</f>
        <v>690802</v>
      </c>
      <c r="CB11" s="6">
        <f>ROUND('Vendas de Veículos'!CB11*(1-'Frota Nacional 2033'!CB$5),0)</f>
        <v>848162</v>
      </c>
    </row>
    <row r="12" spans="2:80" x14ac:dyDescent="0.35">
      <c r="B12" s="12" t="s">
        <v>11</v>
      </c>
      <c r="C12" s="12" t="s">
        <v>17</v>
      </c>
      <c r="D12" s="6">
        <f>ROUND('Vendas de Veículos'!D12*(1-'Frota Nacional 2033'!D$5),0)</f>
        <v>0</v>
      </c>
      <c r="E12" s="6">
        <f>ROUND('Vendas de Veículos'!E12*(1-'Frota Nacional 2033'!E$5),0)</f>
        <v>0</v>
      </c>
      <c r="F12" s="6">
        <f>ROUND('Vendas de Veículos'!F12*(1-'Frota Nacional 2033'!F$5),0)</f>
        <v>0</v>
      </c>
      <c r="G12" s="6">
        <f>ROUND('Vendas de Veículos'!G12*(1-'Frota Nacional 2033'!G$5),0)</f>
        <v>0</v>
      </c>
      <c r="H12" s="6">
        <f>ROUND('Vendas de Veículos'!H12*(1-'Frota Nacional 2033'!H$5),0)</f>
        <v>0</v>
      </c>
      <c r="I12" s="6">
        <f>ROUND('Vendas de Veículos'!I12*(1-'Frota Nacional 2033'!I$5),0)</f>
        <v>0</v>
      </c>
      <c r="J12" s="6">
        <f>ROUND('Vendas de Veículos'!J12*(1-'Frota Nacional 2033'!J$5),0)</f>
        <v>0</v>
      </c>
      <c r="K12" s="6">
        <f>ROUND('Vendas de Veículos'!K12*(1-'Frota Nacional 2033'!K$5),0)</f>
        <v>0</v>
      </c>
      <c r="L12" s="6">
        <f>ROUND('Vendas de Veículos'!L12*(1-'Frota Nacional 2033'!L$5),0)</f>
        <v>0</v>
      </c>
      <c r="M12" s="6">
        <f>ROUND('Vendas de Veículos'!M12*(1-'Frota Nacional 2033'!M$5),0)</f>
        <v>0</v>
      </c>
      <c r="N12" s="6">
        <f>ROUND('Vendas de Veículos'!N12*(1-'Frota Nacional 2033'!N$5),0)</f>
        <v>0</v>
      </c>
      <c r="O12" s="6">
        <f>ROUND('Vendas de Veículos'!O12*(1-'Frota Nacional 2033'!O$5),0)</f>
        <v>0</v>
      </c>
      <c r="P12" s="6">
        <f>ROUND('Vendas de Veículos'!P12*(1-'Frota Nacional 2033'!P$5),0)</f>
        <v>0</v>
      </c>
      <c r="Q12" s="6">
        <f>ROUND('Vendas de Veículos'!Q12*(1-'Frota Nacional 2033'!Q$5),0)</f>
        <v>0</v>
      </c>
      <c r="R12" s="6">
        <f>ROUND('Vendas de Veículos'!R12*(1-'Frota Nacional 2033'!R$5),0)</f>
        <v>0</v>
      </c>
      <c r="S12" s="6">
        <f>ROUND('Vendas de Veículos'!S12*(1-'Frota Nacional 2033'!S$5),0)</f>
        <v>0</v>
      </c>
      <c r="T12" s="6">
        <f>ROUND('Vendas de Veículos'!T12*(1-'Frota Nacional 2033'!T$5),0)</f>
        <v>0</v>
      </c>
      <c r="U12" s="6">
        <f>ROUND('Vendas de Veículos'!U12*(1-'Frota Nacional 2033'!U$5),0)</f>
        <v>0</v>
      </c>
      <c r="V12" s="6">
        <f>ROUND('Vendas de Veículos'!V12*(1-'Frota Nacional 2033'!V$5),0)</f>
        <v>0</v>
      </c>
      <c r="W12" s="6">
        <f>ROUND('Vendas de Veículos'!W12*(1-'Frota Nacional 2033'!W$5),0)</f>
        <v>0</v>
      </c>
      <c r="X12" s="6">
        <f>ROUND('Vendas de Veículos'!X12*(1-'Frota Nacional 2033'!X$5),0)</f>
        <v>0</v>
      </c>
      <c r="Y12" s="6">
        <f>ROUND('Vendas de Veículos'!Y12*(1-'Frota Nacional 2033'!Y$5),0)</f>
        <v>0</v>
      </c>
      <c r="Z12" s="6">
        <f>ROUND('Vendas de Veículos'!Z12*(1-'Frota Nacional 2033'!Z$5),0)</f>
        <v>0</v>
      </c>
      <c r="AA12" s="6">
        <f>ROUND('Vendas de Veículos'!AA12*(1-'Frota Nacional 2033'!AA$5),0)</f>
        <v>0</v>
      </c>
      <c r="AB12" s="6">
        <f>ROUND('Vendas de Veículos'!AB12*(1-'Frota Nacional 2033'!AB$5),0)</f>
        <v>0</v>
      </c>
      <c r="AC12" s="6">
        <f>ROUND('Vendas de Veículos'!AC12*(1-'Frota Nacional 2033'!AC$5),0)</f>
        <v>0</v>
      </c>
      <c r="AD12" s="6">
        <f>ROUND('Vendas de Veículos'!AD12*(1-'Frota Nacional 2033'!AD$5),0)</f>
        <v>0</v>
      </c>
      <c r="AE12" s="6">
        <f>ROUND('Vendas de Veículos'!AE12*(1-'Frota Nacional 2033'!AE$5),0)</f>
        <v>0</v>
      </c>
      <c r="AF12" s="6">
        <f>ROUND('Vendas de Veículos'!AF12*(1-'Frota Nacional 2033'!AF$5),0)</f>
        <v>0</v>
      </c>
      <c r="AG12" s="6">
        <f>ROUND('Vendas de Veículos'!AG12*(1-'Frota Nacional 2033'!AG$5),0)</f>
        <v>0</v>
      </c>
      <c r="AH12" s="6">
        <f>ROUND('Vendas de Veículos'!AH12*(1-'Frota Nacional 2033'!AH$5),0)</f>
        <v>0</v>
      </c>
      <c r="AI12" s="6">
        <f>ROUND('Vendas de Veículos'!AI12*(1-'Frota Nacional 2033'!AI$5),0)</f>
        <v>0</v>
      </c>
      <c r="AJ12" s="6">
        <f>ROUND('Vendas de Veículos'!AJ12*(1-'Frota Nacional 2033'!AJ$5),0)</f>
        <v>0</v>
      </c>
      <c r="AK12" s="6">
        <f>ROUND('Vendas de Veículos'!AK12*(1-'Frota Nacional 2033'!AK$5),0)</f>
        <v>0</v>
      </c>
      <c r="AL12" s="6">
        <f>ROUND('Vendas de Veículos'!AL12*(1-'Frota Nacional 2033'!AL$5),0)</f>
        <v>0</v>
      </c>
      <c r="AM12" s="6">
        <f>ROUND('Vendas de Veículos'!AM12*(1-'Frota Nacional 2033'!AM$5),0)</f>
        <v>0</v>
      </c>
      <c r="AN12" s="6">
        <f>ROUND('Vendas de Veículos'!AN12*(1-'Frota Nacional 2033'!AN$5),0)</f>
        <v>0</v>
      </c>
      <c r="AO12" s="6">
        <f>ROUND('Vendas de Veículos'!AO12*(1-'Frota Nacional 2033'!AO$5),0)</f>
        <v>0</v>
      </c>
      <c r="AP12" s="6">
        <f>ROUND('Vendas de Veículos'!AP12*(1-'Frota Nacional 2033'!AP$5),0)</f>
        <v>0</v>
      </c>
      <c r="AQ12" s="6">
        <f>ROUND('Vendas de Veículos'!AQ12*(1-'Frota Nacional 2033'!AQ$5),0)</f>
        <v>0</v>
      </c>
      <c r="AR12" s="6">
        <f>ROUND('Vendas de Veículos'!AR12*(1-'Frota Nacional 2033'!AR$5),0)</f>
        <v>0</v>
      </c>
      <c r="AS12" s="6">
        <f>ROUND('Vendas de Veículos'!AS12*(1-'Frota Nacional 2033'!AS$5),0)</f>
        <v>0</v>
      </c>
      <c r="AT12" s="6">
        <f>ROUND('Vendas de Veículos'!AT12*(1-'Frota Nacional 2033'!AT$5),0)</f>
        <v>0</v>
      </c>
      <c r="AU12" s="6">
        <f>ROUND('Vendas de Veículos'!AU12*(1-'Frota Nacional 2033'!AU$5),0)</f>
        <v>0</v>
      </c>
      <c r="AV12" s="6">
        <f>ROUND('Vendas de Veículos'!AV12*(1-'Frota Nacional 2033'!AV$5),0)</f>
        <v>0</v>
      </c>
      <c r="AW12" s="6">
        <f>ROUND('Vendas de Veículos'!AW12*(1-'Frota Nacional 2033'!AW$5),0)</f>
        <v>0</v>
      </c>
      <c r="AX12" s="6">
        <f>ROUND('Vendas de Veículos'!AX12*(1-'Frota Nacional 2033'!AX$5),0)</f>
        <v>0</v>
      </c>
      <c r="AY12" s="6">
        <f>ROUND('Vendas de Veículos'!AY12*(1-'Frota Nacional 2033'!AY$5),0)</f>
        <v>0</v>
      </c>
      <c r="AZ12" s="6">
        <f>ROUND('Vendas de Veículos'!AZ12*(1-'Frota Nacional 2033'!AZ$5),0)</f>
        <v>0</v>
      </c>
      <c r="BA12" s="6">
        <f>ROUND('Vendas de Veículos'!BA12*(1-'Frota Nacional 2033'!BA$5),0)</f>
        <v>0</v>
      </c>
      <c r="BB12" s="6">
        <f>ROUND('Vendas de Veículos'!BB12*(1-'Frota Nacional 2033'!BB$5),0)</f>
        <v>0</v>
      </c>
      <c r="BC12" s="6">
        <f>ROUND('Vendas de Veículos'!BC12*(1-'Frota Nacional 2033'!BC$5),0)</f>
        <v>1</v>
      </c>
      <c r="BD12" s="6">
        <f>ROUND('Vendas de Veículos'!BD12*(1-'Frota Nacional 2033'!BD$5),0)</f>
        <v>1</v>
      </c>
      <c r="BE12" s="6">
        <f>ROUND('Vendas de Veículos'!BE12*(1-'Frota Nacional 2033'!BE$5),0)</f>
        <v>2</v>
      </c>
      <c r="BF12" s="6">
        <f>ROUND('Vendas de Veículos'!BF12*(1-'Frota Nacional 2033'!BF$5),0)</f>
        <v>15</v>
      </c>
      <c r="BG12" s="6">
        <f>ROUND('Vendas de Veículos'!BG12*(1-'Frota Nacional 2033'!BG$5),0)</f>
        <v>10</v>
      </c>
      <c r="BH12" s="6">
        <f>ROUND('Vendas de Veículos'!BH12*(1-'Frota Nacional 2033'!BH$5),0)</f>
        <v>45</v>
      </c>
      <c r="BI12" s="6">
        <f>ROUND('Vendas de Veículos'!BI12*(1-'Frota Nacional 2033'!BI$5),0)</f>
        <v>86</v>
      </c>
      <c r="BJ12" s="6">
        <f>ROUND('Vendas de Veículos'!BJ12*(1-'Frota Nacional 2033'!BJ$5),0)</f>
        <v>94</v>
      </c>
      <c r="BK12" s="6">
        <f>ROUND('Vendas de Veículos'!BK12*(1-'Frota Nacional 2033'!BK$5),0)</f>
        <v>133</v>
      </c>
      <c r="BL12" s="6">
        <f>ROUND('Vendas de Veículos'!BL12*(1-'Frota Nacional 2033'!BL$5),0)</f>
        <v>434</v>
      </c>
      <c r="BM12" s="6">
        <f>ROUND('Vendas de Veículos'!BM12*(1-'Frota Nacional 2033'!BM$5),0)</f>
        <v>566</v>
      </c>
      <c r="BN12" s="6">
        <f>ROUND('Vendas de Veículos'!BN12*(1-'Frota Nacional 2033'!BN$5),0)</f>
        <v>1811</v>
      </c>
      <c r="BO12" s="6">
        <f>ROUND('Vendas de Veículos'!BO12*(1-'Frota Nacional 2033'!BO$5),0)</f>
        <v>3207</v>
      </c>
      <c r="BP12" s="6">
        <f>ROUND('Vendas de Veículos'!BP12*(1-'Frota Nacional 2033'!BP$5),0)</f>
        <v>6007</v>
      </c>
      <c r="BQ12" s="6">
        <f>ROUND('Vendas de Veículos'!BQ12*(1-'Frota Nacional 2033'!BQ$5),0)</f>
        <v>8839</v>
      </c>
      <c r="BR12" s="6">
        <f>ROUND('Vendas de Veículos'!BR12*(1-'Frota Nacional 2033'!BR$5),0)</f>
        <v>15442</v>
      </c>
      <c r="BS12" s="6">
        <f>ROUND('Vendas de Veículos'!BS12*(1-'Frota Nacional 2033'!BS$5),0)</f>
        <v>23894</v>
      </c>
      <c r="BT12" s="6">
        <f>ROUND('Vendas de Veículos'!BT12*(1-'Frota Nacional 2033'!BT$5),0)</f>
        <v>30671</v>
      </c>
      <c r="BU12" s="6">
        <f>ROUND('Vendas de Veículos'!BU12*(1-'Frota Nacional 2033'!BU$5),0)</f>
        <v>38869</v>
      </c>
      <c r="BV12" s="6">
        <f>ROUND('Vendas de Veículos'!BV12*(1-'Frota Nacional 2033'!BV$5),0)</f>
        <v>48039</v>
      </c>
      <c r="BW12" s="6">
        <f>ROUND('Vendas de Veículos'!BW12*(1-'Frota Nacional 2033'!BW$5),0)</f>
        <v>59289</v>
      </c>
      <c r="BX12" s="6">
        <f>ROUND('Vendas de Veículos'!BX12*(1-'Frota Nacional 2033'!BX$5),0)</f>
        <v>60948</v>
      </c>
      <c r="BY12" s="6">
        <f>ROUND('Vendas de Veículos'!BY12*(1-'Frota Nacional 2033'!BY$5),0)</f>
        <v>66333</v>
      </c>
      <c r="BZ12" s="6">
        <f>ROUND('Vendas de Veículos'!BZ12*(1-'Frota Nacional 2033'!BZ$5),0)</f>
        <v>67700</v>
      </c>
      <c r="CA12" s="6">
        <f>ROUND('Vendas de Veículos'!CA12*(1-'Frota Nacional 2033'!CA$5),0)</f>
        <v>66241</v>
      </c>
      <c r="CB12" s="6">
        <f>ROUND('Vendas de Veículos'!CB12*(1-'Frota Nacional 2033'!CB$5),0)</f>
        <v>69712</v>
      </c>
    </row>
    <row r="13" spans="2:80" x14ac:dyDescent="0.35">
      <c r="B13" s="13" t="s">
        <v>18</v>
      </c>
      <c r="C13" s="13" t="s">
        <v>10</v>
      </c>
      <c r="D13" s="4">
        <f>ROUND('Vendas de Veículos'!D14*(1-'Frota Nacional 2033'!D$5),0)</f>
        <v>1</v>
      </c>
      <c r="E13" s="4">
        <f>ROUND('Vendas de Veículos'!E14*(1-'Frota Nacional 2033'!E$5),0)</f>
        <v>5</v>
      </c>
      <c r="F13" s="4">
        <f>ROUND('Vendas de Veículos'!F14*(1-'Frota Nacional 2033'!F$5),0)</f>
        <v>10</v>
      </c>
      <c r="G13" s="4">
        <f>ROUND('Vendas de Veículos'!G14*(1-'Frota Nacional 2033'!G$5),0)</f>
        <v>14</v>
      </c>
      <c r="H13" s="4">
        <f>ROUND('Vendas de Veículos'!H14*(1-'Frota Nacional 2033'!H$5),0)</f>
        <v>21</v>
      </c>
      <c r="I13" s="4">
        <f>ROUND('Vendas de Veículos'!I14*(1-'Frota Nacional 2033'!I$5),0)</f>
        <v>28</v>
      </c>
      <c r="J13" s="4">
        <f>ROUND('Vendas de Veículos'!J14*(1-'Frota Nacional 2033'!J$5),0)</f>
        <v>27</v>
      </c>
      <c r="K13" s="4">
        <f>ROUND('Vendas de Veículos'!K14*(1-'Frota Nacional 2033'!K$5),0)</f>
        <v>29</v>
      </c>
      <c r="L13" s="4">
        <f>ROUND('Vendas de Veículos'!L14*(1-'Frota Nacional 2033'!L$5),0)</f>
        <v>32</v>
      </c>
      <c r="M13" s="4">
        <f>ROUND('Vendas de Veículos'!M14*(1-'Frota Nacional 2033'!M$5),0)</f>
        <v>44</v>
      </c>
      <c r="N13" s="4">
        <f>ROUND('Vendas de Veículos'!N14*(1-'Frota Nacional 2033'!N$5),0)</f>
        <v>57</v>
      </c>
      <c r="O13" s="4">
        <f>ROUND('Vendas de Veículos'!O14*(1-'Frota Nacional 2033'!O$5),0)</f>
        <v>83</v>
      </c>
      <c r="P13" s="4">
        <f>ROUND('Vendas de Veículos'!P14*(1-'Frota Nacional 2033'!P$5),0)</f>
        <v>10</v>
      </c>
      <c r="Q13" s="4">
        <f>ROUND('Vendas de Veículos'!Q14*(1-'Frota Nacional 2033'!Q$5),0)</f>
        <v>125</v>
      </c>
      <c r="R13" s="4">
        <f>ROUND('Vendas de Veículos'!R14*(1-'Frota Nacional 2033'!R$5),0)</f>
        <v>147</v>
      </c>
      <c r="S13" s="4">
        <f>ROUND('Vendas de Veículos'!S14*(1-'Frota Nacional 2033'!S$5),0)</f>
        <v>218</v>
      </c>
      <c r="T13" s="4">
        <f>ROUND('Vendas de Veículos'!T14*(1-'Frota Nacional 2033'!T$5),0)</f>
        <v>318</v>
      </c>
      <c r="U13" s="4">
        <f>ROUND('Vendas de Veículos'!U14*(1-'Frota Nacional 2033'!U$5),0)</f>
        <v>394</v>
      </c>
      <c r="V13" s="4">
        <f>ROUND('Vendas de Veículos'!V14*(1-'Frota Nacional 2033'!V$5),0)</f>
        <v>463</v>
      </c>
      <c r="W13" s="4">
        <f>ROUND('Vendas de Veículos'!W14*(1-'Frota Nacional 2033'!W$5),0)</f>
        <v>523</v>
      </c>
      <c r="X13" s="4">
        <f>ROUND('Vendas de Veículos'!X14*(1-'Frota Nacional 2033'!X$5),0)</f>
        <v>378</v>
      </c>
      <c r="Y13" s="4">
        <f>ROUND('Vendas de Veículos'!Y14*(1-'Frota Nacional 2033'!Y$5),0)</f>
        <v>49</v>
      </c>
      <c r="Z13" s="4">
        <f>ROUND('Vendas de Veículos'!Z14*(1-'Frota Nacional 2033'!Z$5),0)</f>
        <v>558</v>
      </c>
      <c r="AA13" s="4">
        <f>ROUND('Vendas de Veículos'!AA14*(1-'Frota Nacional 2033'!AA$5),0)</f>
        <v>470</v>
      </c>
      <c r="AB13" s="4">
        <f>ROUND('Vendas de Veículos'!AB14*(1-'Frota Nacional 2033'!AB$5),0)</f>
        <v>228</v>
      </c>
      <c r="AC13" s="4">
        <f>ROUND('Vendas de Veículos'!AC14*(1-'Frota Nacional 2033'!AC$5),0)</f>
        <v>204</v>
      </c>
      <c r="AD13" s="4">
        <f>ROUND('Vendas de Veículos'!AD14*(1-'Frota Nacional 2033'!AD$5),0)</f>
        <v>95</v>
      </c>
      <c r="AE13" s="4">
        <f>ROUND('Vendas de Veículos'!AE14*(1-'Frota Nacional 2033'!AE$5),0)</f>
        <v>6</v>
      </c>
      <c r="AF13" s="4">
        <f>ROUND('Vendas de Veículos'!AF14*(1-'Frota Nacional 2033'!AF$5),0)</f>
        <v>68</v>
      </c>
      <c r="AG13" s="4">
        <f>ROUND('Vendas de Veículos'!AG14*(1-'Frota Nacional 2033'!AG$5),0)</f>
        <v>134</v>
      </c>
      <c r="AH13" s="4">
        <f>ROUND('Vendas de Veículos'!AH14*(1-'Frota Nacional 2033'!AH$5),0)</f>
        <v>130</v>
      </c>
      <c r="AI13" s="4">
        <f>ROUND('Vendas de Veículos'!AI14*(1-'Frota Nacional 2033'!AI$5),0)</f>
        <v>266</v>
      </c>
      <c r="AJ13" s="4">
        <f>ROUND('Vendas de Veículos'!AJ14*(1-'Frota Nacional 2033'!AJ$5),0)</f>
        <v>99</v>
      </c>
      <c r="AK13" s="4">
        <f>ROUND('Vendas de Veículos'!AK14*(1-'Frota Nacional 2033'!AK$5),0)</f>
        <v>2336</v>
      </c>
      <c r="AL13" s="4">
        <f>ROUND('Vendas de Veículos'!AL14*(1-'Frota Nacional 2033'!AL$5),0)</f>
        <v>2407</v>
      </c>
      <c r="AM13" s="4">
        <f>ROUND('Vendas de Veículos'!AM14*(1-'Frota Nacional 2033'!AM$5),0)</f>
        <v>2446</v>
      </c>
      <c r="AN13" s="4">
        <f>ROUND('Vendas de Veículos'!AN14*(1-'Frota Nacional 2033'!AN$5),0)</f>
        <v>3632</v>
      </c>
      <c r="AO13" s="4">
        <f>ROUND('Vendas de Veículos'!AO14*(1-'Frota Nacional 2033'!AO$5),0)</f>
        <v>5524</v>
      </c>
      <c r="AP13" s="4">
        <f>ROUND('Vendas de Veículos'!AP14*(1-'Frota Nacional 2033'!AP$5),0)</f>
        <v>9671</v>
      </c>
      <c r="AQ13" s="4">
        <f>ROUND('Vendas de Veículos'!AQ14*(1-'Frota Nacional 2033'!AQ$5),0)</f>
        <v>12436</v>
      </c>
      <c r="AR13" s="4">
        <f>ROUND('Vendas de Veículos'!AR14*(1-'Frota Nacional 2033'!AR$5),0)</f>
        <v>14168</v>
      </c>
      <c r="AS13" s="4">
        <f>ROUND('Vendas de Veículos'!AS14*(1-'Frota Nacional 2033'!AS$5),0)</f>
        <v>1178</v>
      </c>
      <c r="AT13" s="4">
        <f>ROUND('Vendas de Veículos'!AT14*(1-'Frota Nacional 2033'!AT$5),0)</f>
        <v>8851</v>
      </c>
      <c r="AU13" s="4">
        <f>ROUND('Vendas de Veículos'!AU14*(1-'Frota Nacional 2033'!AU$5),0)</f>
        <v>11985</v>
      </c>
      <c r="AV13" s="4">
        <f>ROUND('Vendas de Veículos'!AV14*(1-'Frota Nacional 2033'!AV$5),0)</f>
        <v>12811</v>
      </c>
      <c r="AW13" s="4">
        <f>ROUND('Vendas de Veículos'!AW14*(1-'Frota Nacional 2033'!AW$5),0)</f>
        <v>13092</v>
      </c>
      <c r="AX13" s="4">
        <f>ROUND('Vendas de Veículos'!AX14*(1-'Frota Nacional 2033'!AX$5),0)</f>
        <v>15279</v>
      </c>
      <c r="AY13" s="4">
        <f>ROUND('Vendas de Veículos'!AY14*(1-'Frota Nacional 2033'!AY$5),0)</f>
        <v>1794</v>
      </c>
      <c r="AZ13" s="4">
        <f>ROUND('Vendas de Veículos'!AZ14*(1-'Frota Nacional 2033'!AZ$5),0)</f>
        <v>9155</v>
      </c>
      <c r="BA13" s="4">
        <f>ROUND('Vendas de Veículos'!BA14*(1-'Frota Nacional 2033'!BA$5),0)</f>
        <v>6789</v>
      </c>
      <c r="BB13" s="4">
        <f>ROUND('Vendas de Veículos'!BB14*(1-'Frota Nacional 2033'!BB$5),0)</f>
        <v>2784</v>
      </c>
      <c r="BC13" s="4">
        <f>ROUND('Vendas de Veículos'!BC14*(1-'Frota Nacional 2033'!BC$5),0)</f>
        <v>2597</v>
      </c>
      <c r="BD13" s="4">
        <f>ROUND('Vendas de Veículos'!BD14*(1-'Frota Nacional 2033'!BD$5),0)</f>
        <v>3235</v>
      </c>
      <c r="BE13" s="4">
        <f>ROUND('Vendas de Veículos'!BE14*(1-'Frota Nacional 2033'!BE$5),0)</f>
        <v>5153</v>
      </c>
      <c r="BF13" s="4">
        <f>ROUND('Vendas de Veículos'!BF14*(1-'Frota Nacional 2033'!BF$5),0)</f>
        <v>9071</v>
      </c>
      <c r="BG13" s="4">
        <f>ROUND('Vendas de Veículos'!BG14*(1-'Frota Nacional 2033'!BG$5),0)</f>
        <v>5781</v>
      </c>
      <c r="BH13" s="4">
        <f>ROUND('Vendas de Veículos'!BH14*(1-'Frota Nacional 2033'!BH$5),0)</f>
        <v>3006</v>
      </c>
      <c r="BI13" s="4">
        <f>ROUND('Vendas de Veículos'!BI14*(1-'Frota Nacional 2033'!BI$5),0)</f>
        <v>200</v>
      </c>
      <c r="BJ13" s="4">
        <f>ROUND('Vendas de Veículos'!BJ14*(1-'Frota Nacional 2033'!BJ$5),0)</f>
        <v>1138</v>
      </c>
      <c r="BK13" s="4">
        <f>ROUND('Vendas de Veículos'!BK14*(1-'Frota Nacional 2033'!BK$5),0)</f>
        <v>559</v>
      </c>
      <c r="BL13" s="4">
        <f>ROUND('Vendas de Veículos'!BL14*(1-'Frota Nacional 2033'!BL$5),0)</f>
        <v>456</v>
      </c>
      <c r="BM13" s="4">
        <f>ROUND('Vendas de Veículos'!BM14*(1-'Frota Nacional 2033'!BM$5),0)</f>
        <v>287</v>
      </c>
      <c r="BN13" s="4">
        <f>ROUND('Vendas de Veículos'!BN14*(1-'Frota Nacional 2033'!BN$5),0)</f>
        <v>295</v>
      </c>
      <c r="BO13" s="4">
        <f>ROUND('Vendas de Veículos'!BO14*(1-'Frota Nacional 2033'!BO$5),0)</f>
        <v>444</v>
      </c>
      <c r="BP13" s="4">
        <f>ROUND('Vendas de Veículos'!BP14*(1-'Frota Nacional 2033'!BP$5),0)</f>
        <v>1175</v>
      </c>
      <c r="BQ13" s="4">
        <f>ROUND('Vendas de Veículos'!BQ14*(1-'Frota Nacional 2033'!BQ$5),0)</f>
        <v>373</v>
      </c>
      <c r="BR13" s="4">
        <f>ROUND('Vendas de Veículos'!BR14*(1-'Frota Nacional 2033'!BR$5),0)</f>
        <v>1373</v>
      </c>
      <c r="BS13" s="4">
        <f>ROUND('Vendas de Veículos'!BS14*(1-'Frota Nacional 2033'!BS$5),0)</f>
        <v>1162</v>
      </c>
      <c r="BT13" s="4">
        <f>ROUND('Vendas de Veículos'!BT14*(1-'Frota Nacional 2033'!BT$5),0)</f>
        <v>1364</v>
      </c>
      <c r="BU13" s="4">
        <f>ROUND('Vendas de Veículos'!BU14*(1-'Frota Nacional 2033'!BU$5),0)</f>
        <v>1348</v>
      </c>
      <c r="BV13" s="4">
        <f>ROUND('Vendas de Veículos'!BV14*(1-'Frota Nacional 2033'!BV$5),0)</f>
        <v>1438</v>
      </c>
      <c r="BW13" s="4">
        <f>ROUND('Vendas de Veículos'!BW14*(1-'Frota Nacional 2033'!BW$5),0)</f>
        <v>1575</v>
      </c>
      <c r="BX13" s="4">
        <f>ROUND('Vendas de Veículos'!BX14*(1-'Frota Nacional 2033'!BX$5),0)</f>
        <v>1726</v>
      </c>
      <c r="BY13" s="4">
        <f>ROUND('Vendas de Veículos'!BY14*(1-'Frota Nacional 2033'!BY$5),0)</f>
        <v>1910</v>
      </c>
      <c r="BZ13" s="4">
        <f>ROUND('Vendas de Veículos'!BZ14*(1-'Frota Nacional 2033'!BZ$5),0)</f>
        <v>2123</v>
      </c>
      <c r="CA13" s="4">
        <f>ROUND('Vendas de Veículos'!CA14*(1-'Frota Nacional 2033'!CA$5),0)</f>
        <v>2033</v>
      </c>
      <c r="CB13" s="4">
        <f>ROUND('Vendas de Veículos'!CB14*(1-'Frota Nacional 2033'!CB$5),0)</f>
        <v>2288</v>
      </c>
    </row>
    <row r="14" spans="2:80" x14ac:dyDescent="0.35">
      <c r="B14" s="13" t="s">
        <v>18</v>
      </c>
      <c r="C14" s="13" t="s">
        <v>12</v>
      </c>
      <c r="D14" s="4">
        <f>ROUND('Vendas de Veículos'!D15*(1-'Frota Nacional 2033'!D$5),0)</f>
        <v>0</v>
      </c>
      <c r="E14" s="4">
        <f>ROUND('Vendas de Veículos'!E15*(1-'Frota Nacional 2033'!E$5),0)</f>
        <v>0</v>
      </c>
      <c r="F14" s="4">
        <f>ROUND('Vendas de Veículos'!F15*(1-'Frota Nacional 2033'!F$5),0)</f>
        <v>0</v>
      </c>
      <c r="G14" s="4">
        <f>ROUND('Vendas de Veículos'!G15*(1-'Frota Nacional 2033'!G$5),0)</f>
        <v>0</v>
      </c>
      <c r="H14" s="4">
        <f>ROUND('Vendas de Veículos'!H15*(1-'Frota Nacional 2033'!H$5),0)</f>
        <v>0</v>
      </c>
      <c r="I14" s="4">
        <f>ROUND('Vendas de Veículos'!I15*(1-'Frota Nacional 2033'!I$5),0)</f>
        <v>0</v>
      </c>
      <c r="J14" s="4">
        <f>ROUND('Vendas de Veículos'!J15*(1-'Frota Nacional 2033'!J$5),0)</f>
        <v>0</v>
      </c>
      <c r="K14" s="4">
        <f>ROUND('Vendas de Veículos'!K15*(1-'Frota Nacional 2033'!K$5),0)</f>
        <v>0</v>
      </c>
      <c r="L14" s="4">
        <f>ROUND('Vendas de Veículos'!L15*(1-'Frota Nacional 2033'!L$5),0)</f>
        <v>0</v>
      </c>
      <c r="M14" s="4">
        <f>ROUND('Vendas de Veículos'!M15*(1-'Frota Nacional 2033'!M$5),0)</f>
        <v>0</v>
      </c>
      <c r="N14" s="4">
        <f>ROUND('Vendas de Veículos'!N15*(1-'Frota Nacional 2033'!N$5),0)</f>
        <v>0</v>
      </c>
      <c r="O14" s="4">
        <f>ROUND('Vendas de Veículos'!O15*(1-'Frota Nacional 2033'!O$5),0)</f>
        <v>0</v>
      </c>
      <c r="P14" s="4">
        <f>ROUND('Vendas de Veículos'!P15*(1-'Frota Nacional 2033'!P$5),0)</f>
        <v>0</v>
      </c>
      <c r="Q14" s="4">
        <f>ROUND('Vendas de Veículos'!Q15*(1-'Frota Nacional 2033'!Q$5),0)</f>
        <v>0</v>
      </c>
      <c r="R14" s="4">
        <f>ROUND('Vendas de Veículos'!R15*(1-'Frota Nacional 2033'!R$5),0)</f>
        <v>0</v>
      </c>
      <c r="S14" s="4">
        <f>ROUND('Vendas de Veículos'!S15*(1-'Frota Nacional 2033'!S$5),0)</f>
        <v>0</v>
      </c>
      <c r="T14" s="4">
        <f>ROUND('Vendas de Veículos'!T15*(1-'Frota Nacional 2033'!T$5),0)</f>
        <v>0</v>
      </c>
      <c r="U14" s="4">
        <f>ROUND('Vendas de Veículos'!U15*(1-'Frota Nacional 2033'!U$5),0)</f>
        <v>0</v>
      </c>
      <c r="V14" s="4">
        <f>ROUND('Vendas de Veículos'!V15*(1-'Frota Nacional 2033'!V$5),0)</f>
        <v>0</v>
      </c>
      <c r="W14" s="4">
        <f>ROUND('Vendas de Veículos'!W15*(1-'Frota Nacional 2033'!W$5),0)</f>
        <v>0</v>
      </c>
      <c r="X14" s="4">
        <f>ROUND('Vendas de Veículos'!X15*(1-'Frota Nacional 2033'!X$5),0)</f>
        <v>0</v>
      </c>
      <c r="Y14" s="4">
        <f>ROUND('Vendas de Veículos'!Y15*(1-'Frota Nacional 2033'!Y$5),0)</f>
        <v>0</v>
      </c>
      <c r="Z14" s="4">
        <f>ROUND('Vendas de Veículos'!Z15*(1-'Frota Nacional 2033'!Z$5),0)</f>
        <v>6</v>
      </c>
      <c r="AA14" s="4">
        <f>ROUND('Vendas de Veículos'!AA15*(1-'Frota Nacional 2033'!AA$5),0)</f>
        <v>118</v>
      </c>
      <c r="AB14" s="4">
        <f>ROUND('Vendas de Veículos'!AB15*(1-'Frota Nacional 2033'!AB$5),0)</f>
        <v>71</v>
      </c>
      <c r="AC14" s="4">
        <f>ROUND('Vendas de Veículos'!AC15*(1-'Frota Nacional 2033'!AC$5),0)</f>
        <v>221</v>
      </c>
      <c r="AD14" s="4">
        <f>ROUND('Vendas de Veículos'!AD15*(1-'Frota Nacional 2033'!AD$5),0)</f>
        <v>494</v>
      </c>
      <c r="AE14" s="4">
        <f>ROUND('Vendas de Veículos'!AE15*(1-'Frota Nacional 2033'!AE$5),0)</f>
        <v>853</v>
      </c>
      <c r="AF14" s="4">
        <f>ROUND('Vendas de Veículos'!AF15*(1-'Frota Nacional 2033'!AF$5),0)</f>
        <v>1049</v>
      </c>
      <c r="AG14" s="4">
        <f>ROUND('Vendas de Veículos'!AG15*(1-'Frota Nacional 2033'!AG$5),0)</f>
        <v>1368</v>
      </c>
      <c r="AH14" s="4">
        <f>ROUND('Vendas de Veículos'!AH15*(1-'Frota Nacional 2033'!AH$5),0)</f>
        <v>1432</v>
      </c>
      <c r="AI14" s="4">
        <f>ROUND('Vendas de Veículos'!AI15*(1-'Frota Nacional 2033'!AI$5),0)</f>
        <v>169</v>
      </c>
      <c r="AJ14" s="4">
        <f>ROUND('Vendas de Veículos'!AJ15*(1-'Frota Nacional 2033'!AJ$5),0)</f>
        <v>1399</v>
      </c>
      <c r="AK14" s="4">
        <f>ROUND('Vendas de Veículos'!AK15*(1-'Frota Nacional 2033'!AK$5),0)</f>
        <v>346</v>
      </c>
      <c r="AL14" s="4">
        <f>ROUND('Vendas de Veículos'!AL15*(1-'Frota Nacional 2033'!AL$5),0)</f>
        <v>728</v>
      </c>
      <c r="AM14" s="4">
        <f>ROUND('Vendas de Veículos'!AM15*(1-'Frota Nacional 2033'!AM$5),0)</f>
        <v>1158</v>
      </c>
      <c r="AN14" s="4">
        <f>ROUND('Vendas de Veículos'!AN15*(1-'Frota Nacional 2033'!AN$5),0)</f>
        <v>1580</v>
      </c>
      <c r="AO14" s="4">
        <f>ROUND('Vendas de Veículos'!AO15*(1-'Frota Nacional 2033'!AO$5),0)</f>
        <v>1096</v>
      </c>
      <c r="AP14" s="4">
        <f>ROUND('Vendas de Veículos'!AP15*(1-'Frota Nacional 2033'!AP$5),0)</f>
        <v>433</v>
      </c>
      <c r="AQ14" s="4">
        <f>ROUND('Vendas de Veículos'!AQ15*(1-'Frota Nacional 2033'!AQ$5),0)</f>
        <v>81</v>
      </c>
      <c r="AR14" s="4">
        <f>ROUND('Vendas de Veículos'!AR15*(1-'Frota Nacional 2033'!AR$5),0)</f>
        <v>14</v>
      </c>
      <c r="AS14" s="4">
        <f>ROUND('Vendas de Veículos'!AS15*(1-'Frota Nacional 2033'!AS$5),0)</f>
        <v>19</v>
      </c>
      <c r="AT14" s="4">
        <f>ROUND('Vendas de Veículos'!AT15*(1-'Frota Nacional 2033'!AT$5),0)</f>
        <v>98</v>
      </c>
      <c r="AU14" s="4">
        <f>ROUND('Vendas de Veículos'!AU15*(1-'Frota Nacional 2033'!AU$5),0)</f>
        <v>69</v>
      </c>
      <c r="AV14" s="4">
        <f>ROUND('Vendas de Veículos'!AV15*(1-'Frota Nacional 2033'!AV$5),0)</f>
        <v>382</v>
      </c>
      <c r="AW14" s="4">
        <f>ROUND('Vendas de Veículos'!AW15*(1-'Frota Nacional 2033'!AW$5),0)</f>
        <v>1101</v>
      </c>
      <c r="AX14" s="4">
        <f>ROUND('Vendas de Veículos'!AX15*(1-'Frota Nacional 2033'!AX$5),0)</f>
        <v>482</v>
      </c>
      <c r="AY14" s="4">
        <f>ROUND('Vendas de Veículos'!AY15*(1-'Frota Nacional 2033'!AY$5),0)</f>
        <v>186</v>
      </c>
      <c r="AZ14" s="4">
        <f>ROUND('Vendas de Veículos'!AZ15*(1-'Frota Nacional 2033'!AZ$5),0)</f>
        <v>264</v>
      </c>
      <c r="BA14" s="4">
        <f>ROUND('Vendas de Veículos'!BA15*(1-'Frota Nacional 2033'!BA$5),0)</f>
        <v>43</v>
      </c>
      <c r="BB14" s="4">
        <f>ROUND('Vendas de Veículos'!BB15*(1-'Frota Nacional 2033'!BB$5),0)</f>
        <v>4</v>
      </c>
      <c r="BC14" s="4">
        <f>ROUND('Vendas de Veículos'!BC15*(1-'Frota Nacional 2033'!BC$5),0)</f>
        <v>4</v>
      </c>
      <c r="BD14" s="4">
        <f>ROUND('Vendas de Veículos'!BD15*(1-'Frota Nacional 2033'!BD$5),0)</f>
        <v>3</v>
      </c>
      <c r="BE14" s="4">
        <f>ROUND('Vendas de Veículos'!BE15*(1-'Frota Nacional 2033'!BE$5),0)</f>
        <v>2</v>
      </c>
      <c r="BF14" s="4">
        <f>ROUND('Vendas de Veículos'!BF15*(1-'Frota Nacional 2033'!BF$5),0)</f>
        <v>2</v>
      </c>
      <c r="BG14" s="4">
        <f>ROUND('Vendas de Veículos'!BG15*(1-'Frota Nacional 2033'!BG$5),0)</f>
        <v>2</v>
      </c>
      <c r="BH14" s="4">
        <f>ROUND('Vendas de Veículos'!BH15*(1-'Frota Nacional 2033'!BH$5),0)</f>
        <v>2</v>
      </c>
      <c r="BI14" s="4">
        <f>ROUND('Vendas de Veículos'!BI15*(1-'Frota Nacional 2033'!BI$5),0)</f>
        <v>2</v>
      </c>
      <c r="BJ14" s="4">
        <f>ROUND('Vendas de Veículos'!BJ15*(1-'Frota Nacional 2033'!BJ$5),0)</f>
        <v>2</v>
      </c>
      <c r="BK14" s="4">
        <f>ROUND('Vendas de Veículos'!BK15*(1-'Frota Nacional 2033'!BK$5),0)</f>
        <v>2</v>
      </c>
      <c r="BL14" s="4">
        <f>ROUND('Vendas de Veículos'!BL15*(1-'Frota Nacional 2033'!BL$5),0)</f>
        <v>2</v>
      </c>
      <c r="BM14" s="4">
        <f>ROUND('Vendas de Veículos'!BM15*(1-'Frota Nacional 2033'!BM$5),0)</f>
        <v>1</v>
      </c>
      <c r="BN14" s="4">
        <f>ROUND('Vendas de Veículos'!BN15*(1-'Frota Nacional 2033'!BN$5),0)</f>
        <v>1</v>
      </c>
      <c r="BO14" s="4">
        <f>ROUND('Vendas de Veículos'!BO15*(1-'Frota Nacional 2033'!BO$5),0)</f>
        <v>2</v>
      </c>
      <c r="BP14" s="4">
        <f>ROUND('Vendas de Veículos'!BP15*(1-'Frota Nacional 2033'!BP$5),0)</f>
        <v>5</v>
      </c>
      <c r="BQ14" s="4">
        <f>ROUND('Vendas de Veículos'!BQ15*(1-'Frota Nacional 2033'!BQ$5),0)</f>
        <v>2</v>
      </c>
      <c r="BR14" s="4">
        <f>ROUND('Vendas de Veículos'!BR15*(1-'Frota Nacional 2033'!BR$5),0)</f>
        <v>3</v>
      </c>
      <c r="BS14" s="4">
        <f>ROUND('Vendas de Veículos'!BS15*(1-'Frota Nacional 2033'!BS$5),0)</f>
        <v>4</v>
      </c>
      <c r="BT14" s="4">
        <f>ROUND('Vendas de Veículos'!BT15*(1-'Frota Nacional 2033'!BT$5),0)</f>
        <v>5</v>
      </c>
      <c r="BU14" s="4">
        <f>ROUND('Vendas de Veículos'!BU15*(1-'Frota Nacional 2033'!BU$5),0)</f>
        <v>6</v>
      </c>
      <c r="BV14" s="4">
        <f>ROUND('Vendas de Veículos'!BV15*(1-'Frota Nacional 2033'!BV$5),0)</f>
        <v>6</v>
      </c>
      <c r="BW14" s="4">
        <f>ROUND('Vendas de Veículos'!BW15*(1-'Frota Nacional 2033'!BW$5),0)</f>
        <v>6</v>
      </c>
      <c r="BX14" s="4">
        <f>ROUND('Vendas de Veículos'!BX15*(1-'Frota Nacional 2033'!BX$5),0)</f>
        <v>7</v>
      </c>
      <c r="BY14" s="4">
        <f>ROUND('Vendas de Veículos'!BY15*(1-'Frota Nacional 2033'!BY$5),0)</f>
        <v>7</v>
      </c>
      <c r="BZ14" s="4">
        <f>ROUND('Vendas de Veículos'!BZ15*(1-'Frota Nacional 2033'!BZ$5),0)</f>
        <v>8</v>
      </c>
      <c r="CA14" s="4">
        <f>ROUND('Vendas de Veículos'!CA15*(1-'Frota Nacional 2033'!CA$5),0)</f>
        <v>8</v>
      </c>
      <c r="CB14" s="4">
        <f>ROUND('Vendas de Veículos'!CB15*(1-'Frota Nacional 2033'!CB$5),0)</f>
        <v>8</v>
      </c>
    </row>
    <row r="15" spans="2:80" x14ac:dyDescent="0.35">
      <c r="B15" s="13" t="s">
        <v>18</v>
      </c>
      <c r="C15" s="13" t="s">
        <v>13</v>
      </c>
      <c r="D15" s="4">
        <f>ROUND('Vendas de Veículos'!D16*(1-'Frota Nacional 2033'!D$5),0)</f>
        <v>0</v>
      </c>
      <c r="E15" s="4">
        <f>ROUND('Vendas de Veículos'!E16*(1-'Frota Nacional 2033'!E$5),0)</f>
        <v>0</v>
      </c>
      <c r="F15" s="4">
        <f>ROUND('Vendas de Veículos'!F16*(1-'Frota Nacional 2033'!F$5),0)</f>
        <v>0</v>
      </c>
      <c r="G15" s="4">
        <f>ROUND('Vendas de Veículos'!G16*(1-'Frota Nacional 2033'!G$5),0)</f>
        <v>0</v>
      </c>
      <c r="H15" s="4">
        <f>ROUND('Vendas de Veículos'!H16*(1-'Frota Nacional 2033'!H$5),0)</f>
        <v>0</v>
      </c>
      <c r="I15" s="4">
        <f>ROUND('Vendas de Veículos'!I16*(1-'Frota Nacional 2033'!I$5),0)</f>
        <v>0</v>
      </c>
      <c r="J15" s="4">
        <f>ROUND('Vendas de Veículos'!J16*(1-'Frota Nacional 2033'!J$5),0)</f>
        <v>0</v>
      </c>
      <c r="K15" s="4">
        <f>ROUND('Vendas de Veículos'!K16*(1-'Frota Nacional 2033'!K$5),0)</f>
        <v>0</v>
      </c>
      <c r="L15" s="4">
        <f>ROUND('Vendas de Veículos'!L16*(1-'Frota Nacional 2033'!L$5),0)</f>
        <v>0</v>
      </c>
      <c r="M15" s="4">
        <f>ROUND('Vendas de Veículos'!M16*(1-'Frota Nacional 2033'!M$5),0)</f>
        <v>0</v>
      </c>
      <c r="N15" s="4">
        <f>ROUND('Vendas de Veículos'!N16*(1-'Frota Nacional 2033'!N$5),0)</f>
        <v>0</v>
      </c>
      <c r="O15" s="4">
        <f>ROUND('Vendas de Veículos'!O16*(1-'Frota Nacional 2033'!O$5),0)</f>
        <v>0</v>
      </c>
      <c r="P15" s="4">
        <f>ROUND('Vendas de Veículos'!P16*(1-'Frota Nacional 2033'!P$5),0)</f>
        <v>0</v>
      </c>
      <c r="Q15" s="4">
        <f>ROUND('Vendas de Veículos'!Q16*(1-'Frota Nacional 2033'!Q$5),0)</f>
        <v>0</v>
      </c>
      <c r="R15" s="4">
        <f>ROUND('Vendas de Veículos'!R16*(1-'Frota Nacional 2033'!R$5),0)</f>
        <v>0</v>
      </c>
      <c r="S15" s="4">
        <f>ROUND('Vendas de Veículos'!S16*(1-'Frota Nacional 2033'!S$5),0)</f>
        <v>0</v>
      </c>
      <c r="T15" s="4">
        <f>ROUND('Vendas de Veículos'!T16*(1-'Frota Nacional 2033'!T$5),0)</f>
        <v>0</v>
      </c>
      <c r="U15" s="4">
        <f>ROUND('Vendas de Veículos'!U16*(1-'Frota Nacional 2033'!U$5),0)</f>
        <v>0</v>
      </c>
      <c r="V15" s="4">
        <f>ROUND('Vendas de Veículos'!V16*(1-'Frota Nacional 2033'!V$5),0)</f>
        <v>0</v>
      </c>
      <c r="W15" s="4">
        <f>ROUND('Vendas de Veículos'!W16*(1-'Frota Nacional 2033'!W$5),0)</f>
        <v>0</v>
      </c>
      <c r="X15" s="4">
        <f>ROUND('Vendas de Veículos'!X16*(1-'Frota Nacional 2033'!X$5),0)</f>
        <v>0</v>
      </c>
      <c r="Y15" s="4">
        <f>ROUND('Vendas de Veículos'!Y16*(1-'Frota Nacional 2033'!Y$5),0)</f>
        <v>0</v>
      </c>
      <c r="Z15" s="4">
        <f>ROUND('Vendas de Veículos'!Z16*(1-'Frota Nacional 2033'!Z$5),0)</f>
        <v>0</v>
      </c>
      <c r="AA15" s="4">
        <f>ROUND('Vendas de Veículos'!AA16*(1-'Frota Nacional 2033'!AA$5),0)</f>
        <v>0</v>
      </c>
      <c r="AB15" s="4">
        <f>ROUND('Vendas de Veículos'!AB16*(1-'Frota Nacional 2033'!AB$5),0)</f>
        <v>0</v>
      </c>
      <c r="AC15" s="4">
        <f>ROUND('Vendas de Veículos'!AC16*(1-'Frota Nacional 2033'!AC$5),0)</f>
        <v>0</v>
      </c>
      <c r="AD15" s="4">
        <f>ROUND('Vendas de Veículos'!AD16*(1-'Frota Nacional 2033'!AD$5),0)</f>
        <v>0</v>
      </c>
      <c r="AE15" s="4">
        <f>ROUND('Vendas de Veículos'!AE16*(1-'Frota Nacional 2033'!AE$5),0)</f>
        <v>0</v>
      </c>
      <c r="AF15" s="4">
        <f>ROUND('Vendas de Veículos'!AF16*(1-'Frota Nacional 2033'!AF$5),0)</f>
        <v>0</v>
      </c>
      <c r="AG15" s="4">
        <f>ROUND('Vendas de Veículos'!AG16*(1-'Frota Nacional 2033'!AG$5),0)</f>
        <v>0</v>
      </c>
      <c r="AH15" s="4">
        <f>ROUND('Vendas de Veículos'!AH16*(1-'Frota Nacional 2033'!AH$5),0)</f>
        <v>0</v>
      </c>
      <c r="AI15" s="4">
        <f>ROUND('Vendas de Veículos'!AI16*(1-'Frota Nacional 2033'!AI$5),0)</f>
        <v>0</v>
      </c>
      <c r="AJ15" s="4">
        <f>ROUND('Vendas de Veículos'!AJ16*(1-'Frota Nacional 2033'!AJ$5),0)</f>
        <v>0</v>
      </c>
      <c r="AK15" s="4">
        <f>ROUND('Vendas de Veículos'!AK16*(1-'Frota Nacional 2033'!AK$5),0)</f>
        <v>0</v>
      </c>
      <c r="AL15" s="4">
        <f>ROUND('Vendas de Veículos'!AL16*(1-'Frota Nacional 2033'!AL$5),0)</f>
        <v>0</v>
      </c>
      <c r="AM15" s="4">
        <f>ROUND('Vendas de Veículos'!AM16*(1-'Frota Nacional 2033'!AM$5),0)</f>
        <v>0</v>
      </c>
      <c r="AN15" s="4">
        <f>ROUND('Vendas de Veículos'!AN16*(1-'Frota Nacional 2033'!AN$5),0)</f>
        <v>0</v>
      </c>
      <c r="AO15" s="4">
        <f>ROUND('Vendas de Veículos'!AO16*(1-'Frota Nacional 2033'!AO$5),0)</f>
        <v>0</v>
      </c>
      <c r="AP15" s="4">
        <f>ROUND('Vendas de Veículos'!AP16*(1-'Frota Nacional 2033'!AP$5),0)</f>
        <v>0</v>
      </c>
      <c r="AQ15" s="4">
        <f>ROUND('Vendas de Veículos'!AQ16*(1-'Frota Nacional 2033'!AQ$5),0)</f>
        <v>0</v>
      </c>
      <c r="AR15" s="4">
        <f>ROUND('Vendas de Veículos'!AR16*(1-'Frota Nacional 2033'!AR$5),0)</f>
        <v>0</v>
      </c>
      <c r="AS15" s="4">
        <f>ROUND('Vendas de Veículos'!AS16*(1-'Frota Nacional 2033'!AS$5),0)</f>
        <v>0</v>
      </c>
      <c r="AT15" s="4">
        <f>ROUND('Vendas de Veículos'!AT16*(1-'Frota Nacional 2033'!AT$5),0)</f>
        <v>0</v>
      </c>
      <c r="AU15" s="4">
        <f>ROUND('Vendas de Veículos'!AU16*(1-'Frota Nacional 2033'!AU$5),0)</f>
        <v>0</v>
      </c>
      <c r="AV15" s="4">
        <f>ROUND('Vendas de Veículos'!AV16*(1-'Frota Nacional 2033'!AV$5),0)</f>
        <v>0</v>
      </c>
      <c r="AW15" s="4">
        <f>ROUND('Vendas de Veículos'!AW16*(1-'Frota Nacional 2033'!AW$5),0)</f>
        <v>0</v>
      </c>
      <c r="AX15" s="4">
        <f>ROUND('Vendas de Veículos'!AX16*(1-'Frota Nacional 2033'!AX$5),0)</f>
        <v>1309</v>
      </c>
      <c r="AY15" s="4">
        <f>ROUND('Vendas de Veículos'!AY16*(1-'Frota Nacional 2033'!AY$5),0)</f>
        <v>8038</v>
      </c>
      <c r="AZ15" s="4">
        <f>ROUND('Vendas de Veículos'!AZ16*(1-'Frota Nacional 2033'!AZ$5),0)</f>
        <v>10820</v>
      </c>
      <c r="BA15" s="4">
        <f>ROUND('Vendas de Veículos'!BA16*(1-'Frota Nacional 2033'!BA$5),0)</f>
        <v>19560</v>
      </c>
      <c r="BB15" s="4">
        <f>ROUND('Vendas de Veículos'!BB16*(1-'Frota Nacional 2033'!BB$5),0)</f>
        <v>38485</v>
      </c>
      <c r="BC15" s="4">
        <f>ROUND('Vendas de Veículos'!BC16*(1-'Frota Nacional 2033'!BC$5),0)</f>
        <v>54972</v>
      </c>
      <c r="BD15" s="4">
        <f>ROUND('Vendas de Veículos'!BD16*(1-'Frota Nacional 2033'!BD$5),0)</f>
        <v>66986</v>
      </c>
      <c r="BE15" s="4">
        <f>ROUND('Vendas de Veículos'!BE16*(1-'Frota Nacional 2033'!BE$5),0)</f>
        <v>96339</v>
      </c>
      <c r="BF15" s="4">
        <f>ROUND('Vendas de Veículos'!BF16*(1-'Frota Nacional 2033'!BF$5),0)</f>
        <v>113117</v>
      </c>
      <c r="BG15" s="4">
        <f>ROUND('Vendas de Veículos'!BG16*(1-'Frota Nacional 2033'!BG$5),0)</f>
        <v>126888</v>
      </c>
      <c r="BH15" s="4">
        <f>ROUND('Vendas de Veículos'!BH16*(1-'Frota Nacional 2033'!BH$5),0)</f>
        <v>142977</v>
      </c>
      <c r="BI15" s="4">
        <f>ROUND('Vendas de Veículos'!BI16*(1-'Frota Nacional 2033'!BI$5),0)</f>
        <v>164473</v>
      </c>
      <c r="BJ15" s="4">
        <f>ROUND('Vendas de Veículos'!BJ16*(1-'Frota Nacional 2033'!BJ$5),0)</f>
        <v>119555</v>
      </c>
      <c r="BK15" s="4">
        <f>ROUND('Vendas de Veículos'!BK16*(1-'Frota Nacional 2033'!BK$5),0)</f>
        <v>98889</v>
      </c>
      <c r="BL15" s="4">
        <f>ROUND('Vendas de Veículos'!BL16*(1-'Frota Nacional 2033'!BL$5),0)</f>
        <v>113280</v>
      </c>
      <c r="BM15" s="4">
        <f>ROUND('Vendas de Veículos'!BM16*(1-'Frota Nacional 2033'!BM$5),0)</f>
        <v>12875</v>
      </c>
      <c r="BN15" s="4">
        <f>ROUND('Vendas de Veículos'!BN16*(1-'Frota Nacional 2033'!BN$5),0)</f>
        <v>14234</v>
      </c>
      <c r="BO15" s="4">
        <f>ROUND('Vendas de Veículos'!BO16*(1-'Frota Nacional 2033'!BO$5),0)</f>
        <v>129194</v>
      </c>
      <c r="BP15" s="4">
        <f>ROUND('Vendas de Veículos'!BP16*(1-'Frota Nacional 2033'!BP$5),0)</f>
        <v>16666</v>
      </c>
      <c r="BQ15" s="4">
        <f>ROUND('Vendas de Veículos'!BQ16*(1-'Frota Nacional 2033'!BQ$5),0)</f>
        <v>161159</v>
      </c>
      <c r="BR15" s="4">
        <f>ROUND('Vendas de Veículos'!BR16*(1-'Frota Nacional 2033'!BR$5),0)</f>
        <v>153333</v>
      </c>
      <c r="BS15" s="4">
        <f>ROUND('Vendas de Veículos'!BS16*(1-'Frota Nacional 2033'!BS$5),0)</f>
        <v>161614</v>
      </c>
      <c r="BT15" s="4">
        <f>ROUND('Vendas de Veículos'!BT16*(1-'Frota Nacional 2033'!BT$5),0)</f>
        <v>166715</v>
      </c>
      <c r="BU15" s="4">
        <f>ROUND('Vendas de Veículos'!BU16*(1-'Frota Nacional 2033'!BU$5),0)</f>
        <v>169415</v>
      </c>
      <c r="BV15" s="4">
        <f>ROUND('Vendas de Veículos'!BV16*(1-'Frota Nacional 2033'!BV$5),0)</f>
        <v>172044</v>
      </c>
      <c r="BW15" s="4">
        <f>ROUND('Vendas de Veículos'!BW16*(1-'Frota Nacional 2033'!BW$5),0)</f>
        <v>172186</v>
      </c>
      <c r="BX15" s="4">
        <f>ROUND('Vendas de Veículos'!BX16*(1-'Frota Nacional 2033'!BX$5),0)</f>
        <v>196766</v>
      </c>
      <c r="BY15" s="4">
        <f>ROUND('Vendas de Veículos'!BY16*(1-'Frota Nacional 2033'!BY$5),0)</f>
        <v>224913</v>
      </c>
      <c r="BZ15" s="4">
        <f>ROUND('Vendas de Veículos'!BZ16*(1-'Frota Nacional 2033'!BZ$5),0)</f>
        <v>230034</v>
      </c>
      <c r="CA15" s="4">
        <f>ROUND('Vendas de Veículos'!CA16*(1-'Frota Nacional 2033'!CA$5),0)</f>
        <v>261957</v>
      </c>
      <c r="CB15" s="4">
        <f>ROUND('Vendas de Veículos'!CB16*(1-'Frota Nacional 2033'!CB$5),0)</f>
        <v>268298</v>
      </c>
    </row>
    <row r="16" spans="2:80" x14ac:dyDescent="0.35">
      <c r="B16" s="13" t="s">
        <v>18</v>
      </c>
      <c r="C16" s="13" t="s">
        <v>14</v>
      </c>
      <c r="D16" s="4">
        <f>ROUND('Vendas de Veículos'!D17*(1-'Frota Nacional 2033'!D$5),0)</f>
        <v>0</v>
      </c>
      <c r="E16" s="4">
        <f>ROUND('Vendas de Veículos'!E17*(1-'Frota Nacional 2033'!E$5),0)</f>
        <v>0</v>
      </c>
      <c r="F16" s="4">
        <f>ROUND('Vendas de Veículos'!F17*(1-'Frota Nacional 2033'!F$5),0)</f>
        <v>0</v>
      </c>
      <c r="G16" s="4">
        <f>ROUND('Vendas de Veículos'!G17*(1-'Frota Nacional 2033'!G$5),0)</f>
        <v>0</v>
      </c>
      <c r="H16" s="4">
        <f>ROUND('Vendas de Veículos'!H17*(1-'Frota Nacional 2033'!H$5),0)</f>
        <v>0</v>
      </c>
      <c r="I16" s="4">
        <f>ROUND('Vendas de Veículos'!I17*(1-'Frota Nacional 2033'!I$5),0)</f>
        <v>0</v>
      </c>
      <c r="J16" s="4">
        <f>ROUND('Vendas de Veículos'!J17*(1-'Frota Nacional 2033'!J$5),0)</f>
        <v>0</v>
      </c>
      <c r="K16" s="4">
        <f>ROUND('Vendas de Veículos'!K17*(1-'Frota Nacional 2033'!K$5),0)</f>
        <v>0</v>
      </c>
      <c r="L16" s="4">
        <f>ROUND('Vendas de Veículos'!L17*(1-'Frota Nacional 2033'!L$5),0)</f>
        <v>0</v>
      </c>
      <c r="M16" s="4">
        <f>ROUND('Vendas de Veículos'!M17*(1-'Frota Nacional 2033'!M$5),0)</f>
        <v>0</v>
      </c>
      <c r="N16" s="4">
        <f>ROUND('Vendas de Veículos'!N17*(1-'Frota Nacional 2033'!N$5),0)</f>
        <v>0</v>
      </c>
      <c r="O16" s="4">
        <f>ROUND('Vendas de Veículos'!O17*(1-'Frota Nacional 2033'!O$5),0)</f>
        <v>0</v>
      </c>
      <c r="P16" s="4">
        <f>ROUND('Vendas de Veículos'!P17*(1-'Frota Nacional 2033'!P$5),0)</f>
        <v>0</v>
      </c>
      <c r="Q16" s="4">
        <f>ROUND('Vendas de Veículos'!Q17*(1-'Frota Nacional 2033'!Q$5),0)</f>
        <v>0</v>
      </c>
      <c r="R16" s="4">
        <f>ROUND('Vendas de Veículos'!R17*(1-'Frota Nacional 2033'!R$5),0)</f>
        <v>0</v>
      </c>
      <c r="S16" s="4">
        <f>ROUND('Vendas de Veículos'!S17*(1-'Frota Nacional 2033'!S$5),0)</f>
        <v>0</v>
      </c>
      <c r="T16" s="4">
        <f>ROUND('Vendas de Veículos'!T17*(1-'Frota Nacional 2033'!T$5),0)</f>
        <v>0</v>
      </c>
      <c r="U16" s="4">
        <f>ROUND('Vendas de Veículos'!U17*(1-'Frota Nacional 2033'!U$5),0)</f>
        <v>0</v>
      </c>
      <c r="V16" s="4">
        <f>ROUND('Vendas de Veículos'!V17*(1-'Frota Nacional 2033'!V$5),0)</f>
        <v>0</v>
      </c>
      <c r="W16" s="4">
        <f>ROUND('Vendas de Veículos'!W17*(1-'Frota Nacional 2033'!W$5),0)</f>
        <v>0</v>
      </c>
      <c r="X16" s="4">
        <f>ROUND('Vendas de Veículos'!X17*(1-'Frota Nacional 2033'!X$5),0)</f>
        <v>0</v>
      </c>
      <c r="Y16" s="4">
        <f>ROUND('Vendas de Veículos'!Y17*(1-'Frota Nacional 2033'!Y$5),0)</f>
        <v>0</v>
      </c>
      <c r="Z16" s="4">
        <f>ROUND('Vendas de Veículos'!Z17*(1-'Frota Nacional 2033'!Z$5),0)</f>
        <v>0</v>
      </c>
      <c r="AA16" s="4">
        <f>ROUND('Vendas de Veículos'!AA17*(1-'Frota Nacional 2033'!AA$5),0)</f>
        <v>0</v>
      </c>
      <c r="AB16" s="4">
        <f>ROUND('Vendas de Veículos'!AB17*(1-'Frota Nacional 2033'!AB$5),0)</f>
        <v>0</v>
      </c>
      <c r="AC16" s="4">
        <f>ROUND('Vendas de Veículos'!AC17*(1-'Frota Nacional 2033'!AC$5),0)</f>
        <v>0</v>
      </c>
      <c r="AD16" s="4">
        <f>ROUND('Vendas de Veículos'!AD17*(1-'Frota Nacional 2033'!AD$5),0)</f>
        <v>0</v>
      </c>
      <c r="AE16" s="4">
        <f>ROUND('Vendas de Veículos'!AE17*(1-'Frota Nacional 2033'!AE$5),0)</f>
        <v>0</v>
      </c>
      <c r="AF16" s="4">
        <f>ROUND('Vendas de Veículos'!AF17*(1-'Frota Nacional 2033'!AF$5),0)</f>
        <v>0</v>
      </c>
      <c r="AG16" s="4">
        <f>ROUND('Vendas de Veículos'!AG17*(1-'Frota Nacional 2033'!AG$5),0)</f>
        <v>0</v>
      </c>
      <c r="AH16" s="4">
        <f>ROUND('Vendas de Veículos'!AH17*(1-'Frota Nacional 2033'!AH$5),0)</f>
        <v>0</v>
      </c>
      <c r="AI16" s="4">
        <f>ROUND('Vendas de Veículos'!AI17*(1-'Frota Nacional 2033'!AI$5),0)</f>
        <v>0</v>
      </c>
      <c r="AJ16" s="4">
        <f>ROUND('Vendas de Veículos'!AJ17*(1-'Frota Nacional 2033'!AJ$5),0)</f>
        <v>0</v>
      </c>
      <c r="AK16" s="4">
        <f>ROUND('Vendas de Veículos'!AK17*(1-'Frota Nacional 2033'!AK$5),0)</f>
        <v>0</v>
      </c>
      <c r="AL16" s="4">
        <f>ROUND('Vendas de Veículos'!AL17*(1-'Frota Nacional 2033'!AL$5),0)</f>
        <v>0</v>
      </c>
      <c r="AM16" s="4">
        <f>ROUND('Vendas de Veículos'!AM17*(1-'Frota Nacional 2033'!AM$5),0)</f>
        <v>0</v>
      </c>
      <c r="AN16" s="4">
        <f>ROUND('Vendas de Veículos'!AN17*(1-'Frota Nacional 2033'!AN$5),0)</f>
        <v>0</v>
      </c>
      <c r="AO16" s="4">
        <f>ROUND('Vendas de Veículos'!AO17*(1-'Frota Nacional 2033'!AO$5),0)</f>
        <v>0</v>
      </c>
      <c r="AP16" s="4">
        <f>ROUND('Vendas de Veículos'!AP17*(1-'Frota Nacional 2033'!AP$5),0)</f>
        <v>0</v>
      </c>
      <c r="AQ16" s="4">
        <f>ROUND('Vendas de Veículos'!AQ17*(1-'Frota Nacional 2033'!AQ$5),0)</f>
        <v>0</v>
      </c>
      <c r="AR16" s="4">
        <f>ROUND('Vendas de Veículos'!AR17*(1-'Frota Nacional 2033'!AR$5),0)</f>
        <v>0</v>
      </c>
      <c r="AS16" s="4">
        <f>ROUND('Vendas de Veículos'!AS17*(1-'Frota Nacional 2033'!AS$5),0)</f>
        <v>0</v>
      </c>
      <c r="AT16" s="4">
        <f>ROUND('Vendas de Veículos'!AT17*(1-'Frota Nacional 2033'!AT$5),0)</f>
        <v>0</v>
      </c>
      <c r="AU16" s="4">
        <f>ROUND('Vendas de Veículos'!AU17*(1-'Frota Nacional 2033'!AU$5),0)</f>
        <v>0</v>
      </c>
      <c r="AV16" s="4">
        <f>ROUND('Vendas de Veículos'!AV17*(1-'Frota Nacional 2033'!AV$5),0)</f>
        <v>0</v>
      </c>
      <c r="AW16" s="4">
        <f>ROUND('Vendas de Veículos'!AW17*(1-'Frota Nacional 2033'!AW$5),0)</f>
        <v>0</v>
      </c>
      <c r="AX16" s="4">
        <f>ROUND('Vendas de Veículos'!AX17*(1-'Frota Nacional 2033'!AX$5),0)</f>
        <v>0</v>
      </c>
      <c r="AY16" s="4">
        <f>ROUND('Vendas de Veículos'!AY17*(1-'Frota Nacional 2033'!AY$5),0)</f>
        <v>0</v>
      </c>
      <c r="AZ16" s="4">
        <f>ROUND('Vendas de Veículos'!AZ17*(1-'Frota Nacional 2033'!AZ$5),0)</f>
        <v>0</v>
      </c>
      <c r="BA16" s="4">
        <f>ROUND('Vendas de Veículos'!BA17*(1-'Frota Nacional 2033'!BA$5),0)</f>
        <v>0</v>
      </c>
      <c r="BB16" s="4">
        <f>ROUND('Vendas de Veículos'!BB17*(1-'Frota Nacional 2033'!BB$5),0)</f>
        <v>0</v>
      </c>
      <c r="BC16" s="4">
        <f>ROUND('Vendas de Veículos'!BC17*(1-'Frota Nacional 2033'!BC$5),0)</f>
        <v>0</v>
      </c>
      <c r="BD16" s="4">
        <f>ROUND('Vendas de Veículos'!BD17*(1-'Frota Nacional 2033'!BD$5),0)</f>
        <v>0</v>
      </c>
      <c r="BE16" s="4">
        <f>ROUND('Vendas de Veículos'!BE17*(1-'Frota Nacional 2033'!BE$5),0)</f>
        <v>2</v>
      </c>
      <c r="BF16" s="4">
        <f>ROUND('Vendas de Veículos'!BF17*(1-'Frota Nacional 2033'!BF$5),0)</f>
        <v>0</v>
      </c>
      <c r="BG16" s="4">
        <f>ROUND('Vendas de Veículos'!BG17*(1-'Frota Nacional 2033'!BG$5),0)</f>
        <v>0</v>
      </c>
      <c r="BH16" s="4">
        <f>ROUND('Vendas de Veículos'!BH17*(1-'Frota Nacional 2033'!BH$5),0)</f>
        <v>3</v>
      </c>
      <c r="BI16" s="4">
        <f>ROUND('Vendas de Veículos'!BI17*(1-'Frota Nacional 2033'!BI$5),0)</f>
        <v>6</v>
      </c>
      <c r="BJ16" s="4">
        <f>ROUND('Vendas de Veículos'!BJ17*(1-'Frota Nacional 2033'!BJ$5),0)</f>
        <v>2</v>
      </c>
      <c r="BK16" s="4">
        <f>ROUND('Vendas de Veículos'!BK17*(1-'Frota Nacional 2033'!BK$5),0)</f>
        <v>3</v>
      </c>
      <c r="BL16" s="4">
        <f>ROUND('Vendas de Veículos'!BL17*(1-'Frota Nacional 2033'!BL$5),0)</f>
        <v>11</v>
      </c>
      <c r="BM16" s="4">
        <f>ROUND('Vendas de Veículos'!BM17*(1-'Frota Nacional 2033'!BM$5),0)</f>
        <v>3</v>
      </c>
      <c r="BN16" s="4">
        <f>ROUND('Vendas de Veículos'!BN17*(1-'Frota Nacional 2033'!BN$5),0)</f>
        <v>10</v>
      </c>
      <c r="BO16" s="4">
        <f>ROUND('Vendas de Veículos'!BO17*(1-'Frota Nacional 2033'!BO$5),0)</f>
        <v>43</v>
      </c>
      <c r="BP16" s="4">
        <f>ROUND('Vendas de Veículos'!BP17*(1-'Frota Nacional 2033'!BP$5),0)</f>
        <v>118</v>
      </c>
      <c r="BQ16" s="4">
        <f>ROUND('Vendas de Veículos'!BQ17*(1-'Frota Nacional 2033'!BQ$5),0)</f>
        <v>427</v>
      </c>
      <c r="BR16" s="4">
        <f>ROUND('Vendas de Veículos'!BR17*(1-'Frota Nacional 2033'!BR$5),0)</f>
        <v>530</v>
      </c>
      <c r="BS16" s="4">
        <f>ROUND('Vendas de Veículos'!BS17*(1-'Frota Nacional 2033'!BS$5),0)</f>
        <v>816</v>
      </c>
      <c r="BT16" s="4">
        <f>ROUND('Vendas de Veículos'!BT17*(1-'Frota Nacional 2033'!BT$5),0)</f>
        <v>1144</v>
      </c>
      <c r="BU16" s="4">
        <f>ROUND('Vendas de Veículos'!BU17*(1-'Frota Nacional 2033'!BU$5),0)</f>
        <v>1520</v>
      </c>
      <c r="BV16" s="4">
        <f>ROUND('Vendas de Veículos'!BV17*(1-'Frota Nacional 2033'!BV$5),0)</f>
        <v>2088</v>
      </c>
      <c r="BW16" s="4">
        <f>ROUND('Vendas de Veículos'!BW17*(1-'Frota Nacional 2033'!BW$5),0)</f>
        <v>2726</v>
      </c>
      <c r="BX16" s="4">
        <f>ROUND('Vendas de Veículos'!BX17*(1-'Frota Nacional 2033'!BX$5),0)</f>
        <v>3438</v>
      </c>
      <c r="BY16" s="4">
        <f>ROUND('Vendas de Veículos'!BY17*(1-'Frota Nacional 2033'!BY$5),0)</f>
        <v>4417</v>
      </c>
      <c r="BZ16" s="4">
        <f>ROUND('Vendas de Veículos'!BZ17*(1-'Frota Nacional 2033'!BZ$5),0)</f>
        <v>5520</v>
      </c>
      <c r="CA16" s="4">
        <f>ROUND('Vendas de Veículos'!CA17*(1-'Frota Nacional 2033'!CA$5),0)</f>
        <v>6921</v>
      </c>
      <c r="CB16" s="4">
        <f>ROUND('Vendas de Veículos'!CB17*(1-'Frota Nacional 2033'!CB$5),0)</f>
        <v>8395</v>
      </c>
    </row>
    <row r="17" spans="2:80" x14ac:dyDescent="0.35">
      <c r="B17" s="13" t="s">
        <v>18</v>
      </c>
      <c r="C17" s="13" t="s">
        <v>15</v>
      </c>
      <c r="D17" s="4">
        <f>ROUND('Vendas de Veículos'!D18*(1-'Frota Nacional 2033'!D$5),0)</f>
        <v>0</v>
      </c>
      <c r="E17" s="4">
        <f>ROUND('Vendas de Veículos'!E18*(1-'Frota Nacional 2033'!E$5),0)</f>
        <v>0</v>
      </c>
      <c r="F17" s="4">
        <f>ROUND('Vendas de Veículos'!F18*(1-'Frota Nacional 2033'!F$5),0)</f>
        <v>0</v>
      </c>
      <c r="G17" s="4">
        <f>ROUND('Vendas de Veículos'!G18*(1-'Frota Nacional 2033'!G$5),0)</f>
        <v>0</v>
      </c>
      <c r="H17" s="4">
        <f>ROUND('Vendas de Veículos'!H18*(1-'Frota Nacional 2033'!H$5),0)</f>
        <v>0</v>
      </c>
      <c r="I17" s="4">
        <f>ROUND('Vendas de Veículos'!I18*(1-'Frota Nacional 2033'!I$5),0)</f>
        <v>0</v>
      </c>
      <c r="J17" s="4">
        <f>ROUND('Vendas de Veículos'!J18*(1-'Frota Nacional 2033'!J$5),0)</f>
        <v>0</v>
      </c>
      <c r="K17" s="4">
        <f>ROUND('Vendas de Veículos'!K18*(1-'Frota Nacional 2033'!K$5),0)</f>
        <v>0</v>
      </c>
      <c r="L17" s="4">
        <f>ROUND('Vendas de Veículos'!L18*(1-'Frota Nacional 2033'!L$5),0)</f>
        <v>0</v>
      </c>
      <c r="M17" s="4">
        <f>ROUND('Vendas de Veículos'!M18*(1-'Frota Nacional 2033'!M$5),0)</f>
        <v>0</v>
      </c>
      <c r="N17" s="4">
        <f>ROUND('Vendas de Veículos'!N18*(1-'Frota Nacional 2033'!N$5),0)</f>
        <v>0</v>
      </c>
      <c r="O17" s="4">
        <f>ROUND('Vendas de Veículos'!O18*(1-'Frota Nacional 2033'!O$5),0)</f>
        <v>0</v>
      </c>
      <c r="P17" s="4">
        <f>ROUND('Vendas de Veículos'!P18*(1-'Frota Nacional 2033'!P$5),0)</f>
        <v>0</v>
      </c>
      <c r="Q17" s="4">
        <f>ROUND('Vendas de Veículos'!Q18*(1-'Frota Nacional 2033'!Q$5),0)</f>
        <v>0</v>
      </c>
      <c r="R17" s="4">
        <f>ROUND('Vendas de Veículos'!R18*(1-'Frota Nacional 2033'!R$5),0)</f>
        <v>0</v>
      </c>
      <c r="S17" s="4">
        <f>ROUND('Vendas de Veículos'!S18*(1-'Frota Nacional 2033'!S$5),0)</f>
        <v>0</v>
      </c>
      <c r="T17" s="4">
        <f>ROUND('Vendas de Veículos'!T18*(1-'Frota Nacional 2033'!T$5),0)</f>
        <v>0</v>
      </c>
      <c r="U17" s="4">
        <f>ROUND('Vendas de Veículos'!U18*(1-'Frota Nacional 2033'!U$5),0)</f>
        <v>0</v>
      </c>
      <c r="V17" s="4">
        <f>ROUND('Vendas de Veículos'!V18*(1-'Frota Nacional 2033'!V$5),0)</f>
        <v>0</v>
      </c>
      <c r="W17" s="4">
        <f>ROUND('Vendas de Veículos'!W18*(1-'Frota Nacional 2033'!W$5),0)</f>
        <v>0</v>
      </c>
      <c r="X17" s="4">
        <f>ROUND('Vendas de Veículos'!X18*(1-'Frota Nacional 2033'!X$5),0)</f>
        <v>0</v>
      </c>
      <c r="Y17" s="4">
        <f>ROUND('Vendas de Veículos'!Y18*(1-'Frota Nacional 2033'!Y$5),0)</f>
        <v>0</v>
      </c>
      <c r="Z17" s="4">
        <f>ROUND('Vendas de Veículos'!Z18*(1-'Frota Nacional 2033'!Z$5),0)</f>
        <v>0</v>
      </c>
      <c r="AA17" s="4">
        <f>ROUND('Vendas de Veículos'!AA18*(1-'Frota Nacional 2033'!AA$5),0)</f>
        <v>0</v>
      </c>
      <c r="AB17" s="4">
        <f>ROUND('Vendas de Veículos'!AB18*(1-'Frota Nacional 2033'!AB$5),0)</f>
        <v>0</v>
      </c>
      <c r="AC17" s="4">
        <f>ROUND('Vendas de Veículos'!AC18*(1-'Frota Nacional 2033'!AC$5),0)</f>
        <v>0</v>
      </c>
      <c r="AD17" s="4">
        <f>ROUND('Vendas de Veículos'!AD18*(1-'Frota Nacional 2033'!AD$5),0)</f>
        <v>0</v>
      </c>
      <c r="AE17" s="4">
        <f>ROUND('Vendas de Veículos'!AE18*(1-'Frota Nacional 2033'!AE$5),0)</f>
        <v>0</v>
      </c>
      <c r="AF17" s="4">
        <f>ROUND('Vendas de Veículos'!AF18*(1-'Frota Nacional 2033'!AF$5),0)</f>
        <v>0</v>
      </c>
      <c r="AG17" s="4">
        <f>ROUND('Vendas de Veículos'!AG18*(1-'Frota Nacional 2033'!AG$5),0)</f>
        <v>0</v>
      </c>
      <c r="AH17" s="4">
        <f>ROUND('Vendas de Veículos'!AH18*(1-'Frota Nacional 2033'!AH$5),0)</f>
        <v>0</v>
      </c>
      <c r="AI17" s="4">
        <f>ROUND('Vendas de Veículos'!AI18*(1-'Frota Nacional 2033'!AI$5),0)</f>
        <v>0</v>
      </c>
      <c r="AJ17" s="4">
        <f>ROUND('Vendas de Veículos'!AJ18*(1-'Frota Nacional 2033'!AJ$5),0)</f>
        <v>0</v>
      </c>
      <c r="AK17" s="4">
        <f>ROUND('Vendas de Veículos'!AK18*(1-'Frota Nacional 2033'!AK$5),0)</f>
        <v>0</v>
      </c>
      <c r="AL17" s="4">
        <f>ROUND('Vendas de Veículos'!AL18*(1-'Frota Nacional 2033'!AL$5),0)</f>
        <v>0</v>
      </c>
      <c r="AM17" s="4">
        <f>ROUND('Vendas de Veículos'!AM18*(1-'Frota Nacional 2033'!AM$5),0)</f>
        <v>0</v>
      </c>
      <c r="AN17" s="4">
        <f>ROUND('Vendas de Veículos'!AN18*(1-'Frota Nacional 2033'!AN$5),0)</f>
        <v>0</v>
      </c>
      <c r="AO17" s="4">
        <f>ROUND('Vendas de Veículos'!AO18*(1-'Frota Nacional 2033'!AO$5),0)</f>
        <v>0</v>
      </c>
      <c r="AP17" s="4">
        <f>ROUND('Vendas de Veículos'!AP18*(1-'Frota Nacional 2033'!AP$5),0)</f>
        <v>0</v>
      </c>
      <c r="AQ17" s="4">
        <f>ROUND('Vendas de Veículos'!AQ18*(1-'Frota Nacional 2033'!AQ$5),0)</f>
        <v>0</v>
      </c>
      <c r="AR17" s="4">
        <f>ROUND('Vendas de Veículos'!AR18*(1-'Frota Nacional 2033'!AR$5),0)</f>
        <v>0</v>
      </c>
      <c r="AS17" s="4">
        <f>ROUND('Vendas de Veículos'!AS18*(1-'Frota Nacional 2033'!AS$5),0)</f>
        <v>0</v>
      </c>
      <c r="AT17" s="4">
        <f>ROUND('Vendas de Veículos'!AT18*(1-'Frota Nacional 2033'!AT$5),0)</f>
        <v>0</v>
      </c>
      <c r="AU17" s="4">
        <f>ROUND('Vendas de Veículos'!AU18*(1-'Frota Nacional 2033'!AU$5),0)</f>
        <v>0</v>
      </c>
      <c r="AV17" s="4">
        <f>ROUND('Vendas de Veículos'!AV18*(1-'Frota Nacional 2033'!AV$5),0)</f>
        <v>0</v>
      </c>
      <c r="AW17" s="4">
        <f>ROUND('Vendas de Veículos'!AW18*(1-'Frota Nacional 2033'!AW$5),0)</f>
        <v>0</v>
      </c>
      <c r="AX17" s="4">
        <f>ROUND('Vendas de Veículos'!AX18*(1-'Frota Nacional 2033'!AX$5),0)</f>
        <v>0</v>
      </c>
      <c r="AY17" s="4">
        <f>ROUND('Vendas de Veículos'!AY18*(1-'Frota Nacional 2033'!AY$5),0)</f>
        <v>0</v>
      </c>
      <c r="AZ17" s="4">
        <f>ROUND('Vendas de Veículos'!AZ18*(1-'Frota Nacional 2033'!AZ$5),0)</f>
        <v>0</v>
      </c>
      <c r="BA17" s="4">
        <f>ROUND('Vendas de Veículos'!BA18*(1-'Frota Nacional 2033'!BA$5),0)</f>
        <v>0</v>
      </c>
      <c r="BB17" s="4">
        <f>ROUND('Vendas de Veículos'!BB18*(1-'Frota Nacional 2033'!BB$5),0)</f>
        <v>0</v>
      </c>
      <c r="BC17" s="4">
        <f>ROUND('Vendas de Veículos'!BC18*(1-'Frota Nacional 2033'!BC$5),0)</f>
        <v>0</v>
      </c>
      <c r="BD17" s="4">
        <f>ROUND('Vendas de Veículos'!BD18*(1-'Frota Nacional 2033'!BD$5),0)</f>
        <v>0</v>
      </c>
      <c r="BE17" s="4">
        <f>ROUND('Vendas de Veículos'!BE18*(1-'Frota Nacional 2033'!BE$5),0)</f>
        <v>0</v>
      </c>
      <c r="BF17" s="4">
        <f>ROUND('Vendas de Veículos'!BF18*(1-'Frota Nacional 2033'!BF$5),0)</f>
        <v>0</v>
      </c>
      <c r="BG17" s="4">
        <f>ROUND('Vendas de Veículos'!BG18*(1-'Frota Nacional 2033'!BG$5),0)</f>
        <v>0</v>
      </c>
      <c r="BH17" s="4">
        <f>ROUND('Vendas de Veículos'!BH18*(1-'Frota Nacional 2033'!BH$5),0)</f>
        <v>0</v>
      </c>
      <c r="BI17" s="4">
        <f>ROUND('Vendas de Veículos'!BI18*(1-'Frota Nacional 2033'!BI$5),0)</f>
        <v>0</v>
      </c>
      <c r="BJ17" s="4">
        <f>ROUND('Vendas de Veículos'!BJ18*(1-'Frota Nacional 2033'!BJ$5),0)</f>
        <v>0</v>
      </c>
      <c r="BK17" s="4">
        <f>ROUND('Vendas de Veículos'!BK18*(1-'Frota Nacional 2033'!BK$5),0)</f>
        <v>1</v>
      </c>
      <c r="BL17" s="4">
        <f>ROUND('Vendas de Veículos'!BL18*(1-'Frota Nacional 2033'!BL$5),0)</f>
        <v>1</v>
      </c>
      <c r="BM17" s="4">
        <f>ROUND('Vendas de Veículos'!BM18*(1-'Frota Nacional 2033'!BM$5),0)</f>
        <v>0</v>
      </c>
      <c r="BN17" s="4">
        <f>ROUND('Vendas de Veículos'!BN18*(1-'Frota Nacional 2033'!BN$5),0)</f>
        <v>1</v>
      </c>
      <c r="BO17" s="4">
        <f>ROUND('Vendas de Veículos'!BO18*(1-'Frota Nacional 2033'!BO$5),0)</f>
        <v>4</v>
      </c>
      <c r="BP17" s="4">
        <f>ROUND('Vendas de Veículos'!BP18*(1-'Frota Nacional 2033'!BP$5),0)</f>
        <v>11</v>
      </c>
      <c r="BQ17" s="4">
        <f>ROUND('Vendas de Veículos'!BQ18*(1-'Frota Nacional 2033'!BQ$5),0)</f>
        <v>39</v>
      </c>
      <c r="BR17" s="4">
        <f>ROUND('Vendas de Veículos'!BR18*(1-'Frota Nacional 2033'!BR$5),0)</f>
        <v>48</v>
      </c>
      <c r="BS17" s="4">
        <f>ROUND('Vendas de Veículos'!BS18*(1-'Frota Nacional 2033'!BS$5),0)</f>
        <v>73</v>
      </c>
      <c r="BT17" s="4">
        <f>ROUND('Vendas de Veículos'!BT18*(1-'Frota Nacional 2033'!BT$5),0)</f>
        <v>103</v>
      </c>
      <c r="BU17" s="4">
        <f>ROUND('Vendas de Veículos'!BU18*(1-'Frota Nacional 2033'!BU$5),0)</f>
        <v>137</v>
      </c>
      <c r="BV17" s="4">
        <f>ROUND('Vendas de Veículos'!BV18*(1-'Frota Nacional 2033'!BV$5),0)</f>
        <v>189</v>
      </c>
      <c r="BW17" s="4">
        <f>ROUND('Vendas de Veículos'!BW18*(1-'Frota Nacional 2033'!BW$5),0)</f>
        <v>246</v>
      </c>
      <c r="BX17" s="4">
        <f>ROUND('Vendas de Veículos'!BX18*(1-'Frota Nacional 2033'!BX$5),0)</f>
        <v>310</v>
      </c>
      <c r="BY17" s="4">
        <f>ROUND('Vendas de Veículos'!BY18*(1-'Frota Nacional 2033'!BY$5),0)</f>
        <v>399</v>
      </c>
      <c r="BZ17" s="4">
        <f>ROUND('Vendas de Veículos'!BZ18*(1-'Frota Nacional 2033'!BZ$5),0)</f>
        <v>499</v>
      </c>
      <c r="CA17" s="4">
        <f>ROUND('Vendas de Veículos'!CA18*(1-'Frota Nacional 2033'!CA$5),0)</f>
        <v>625</v>
      </c>
      <c r="CB17" s="4">
        <f>ROUND('Vendas de Veículos'!CB18*(1-'Frota Nacional 2033'!CB$5),0)</f>
        <v>758</v>
      </c>
    </row>
    <row r="18" spans="2:80" x14ac:dyDescent="0.35">
      <c r="B18" s="13" t="s">
        <v>18</v>
      </c>
      <c r="C18" s="13" t="s">
        <v>16</v>
      </c>
      <c r="D18" s="4">
        <f>ROUND('Vendas de Veículos'!D19*(1-'Frota Nacional 2033'!D$5),0)</f>
        <v>0</v>
      </c>
      <c r="E18" s="4">
        <f>ROUND('Vendas de Veículos'!E19*(1-'Frota Nacional 2033'!E$5),0)</f>
        <v>0</v>
      </c>
      <c r="F18" s="4">
        <f>ROUND('Vendas de Veículos'!F19*(1-'Frota Nacional 2033'!F$5),0)</f>
        <v>0</v>
      </c>
      <c r="G18" s="4">
        <f>ROUND('Vendas de Veículos'!G19*(1-'Frota Nacional 2033'!G$5),0)</f>
        <v>0</v>
      </c>
      <c r="H18" s="4">
        <f>ROUND('Vendas de Veículos'!H19*(1-'Frota Nacional 2033'!H$5),0)</f>
        <v>0</v>
      </c>
      <c r="I18" s="4">
        <f>ROUND('Vendas de Veículos'!I19*(1-'Frota Nacional 2033'!I$5),0)</f>
        <v>0</v>
      </c>
      <c r="J18" s="4">
        <f>ROUND('Vendas de Veículos'!J19*(1-'Frota Nacional 2033'!J$5),0)</f>
        <v>0</v>
      </c>
      <c r="K18" s="4">
        <f>ROUND('Vendas de Veículos'!K19*(1-'Frota Nacional 2033'!K$5),0)</f>
        <v>0</v>
      </c>
      <c r="L18" s="4">
        <f>ROUND('Vendas de Veículos'!L19*(1-'Frota Nacional 2033'!L$5),0)</f>
        <v>0</v>
      </c>
      <c r="M18" s="4">
        <f>ROUND('Vendas de Veículos'!M19*(1-'Frota Nacional 2033'!M$5),0)</f>
        <v>0</v>
      </c>
      <c r="N18" s="4">
        <f>ROUND('Vendas de Veículos'!N19*(1-'Frota Nacional 2033'!N$5),0)</f>
        <v>0</v>
      </c>
      <c r="O18" s="4">
        <f>ROUND('Vendas de Veículos'!O19*(1-'Frota Nacional 2033'!O$5),0)</f>
        <v>0</v>
      </c>
      <c r="P18" s="4">
        <f>ROUND('Vendas de Veículos'!P19*(1-'Frota Nacional 2033'!P$5),0)</f>
        <v>0</v>
      </c>
      <c r="Q18" s="4">
        <f>ROUND('Vendas de Veículos'!Q19*(1-'Frota Nacional 2033'!Q$5),0)</f>
        <v>0</v>
      </c>
      <c r="R18" s="4">
        <f>ROUND('Vendas de Veículos'!R19*(1-'Frota Nacional 2033'!R$5),0)</f>
        <v>0</v>
      </c>
      <c r="S18" s="4">
        <f>ROUND('Vendas de Veículos'!S19*(1-'Frota Nacional 2033'!S$5),0)</f>
        <v>0</v>
      </c>
      <c r="T18" s="4">
        <f>ROUND('Vendas de Veículos'!T19*(1-'Frota Nacional 2033'!T$5),0)</f>
        <v>0</v>
      </c>
      <c r="U18" s="4">
        <f>ROUND('Vendas de Veículos'!U19*(1-'Frota Nacional 2033'!U$5),0)</f>
        <v>0</v>
      </c>
      <c r="V18" s="4">
        <f>ROUND('Vendas de Veículos'!V19*(1-'Frota Nacional 2033'!V$5),0)</f>
        <v>0</v>
      </c>
      <c r="W18" s="4">
        <f>ROUND('Vendas de Veículos'!W19*(1-'Frota Nacional 2033'!W$5),0)</f>
        <v>0</v>
      </c>
      <c r="X18" s="4">
        <f>ROUND('Vendas de Veículos'!X19*(1-'Frota Nacional 2033'!X$5),0)</f>
        <v>0</v>
      </c>
      <c r="Y18" s="4">
        <f>ROUND('Vendas de Veículos'!Y19*(1-'Frota Nacional 2033'!Y$5),0)</f>
        <v>0</v>
      </c>
      <c r="Z18" s="4">
        <f>ROUND('Vendas de Veículos'!Z19*(1-'Frota Nacional 2033'!Z$5),0)</f>
        <v>0</v>
      </c>
      <c r="AA18" s="4">
        <f>ROUND('Vendas de Veículos'!AA19*(1-'Frota Nacional 2033'!AA$5),0)</f>
        <v>0</v>
      </c>
      <c r="AB18" s="4">
        <f>ROUND('Vendas de Veículos'!AB19*(1-'Frota Nacional 2033'!AB$5),0)</f>
        <v>0</v>
      </c>
      <c r="AC18" s="4">
        <f>ROUND('Vendas de Veículos'!AC19*(1-'Frota Nacional 2033'!AC$5),0)</f>
        <v>0</v>
      </c>
      <c r="AD18" s="4">
        <f>ROUND('Vendas de Veículos'!AD19*(1-'Frota Nacional 2033'!AD$5),0)</f>
        <v>0</v>
      </c>
      <c r="AE18" s="4">
        <f>ROUND('Vendas de Veículos'!AE19*(1-'Frota Nacional 2033'!AE$5),0)</f>
        <v>0</v>
      </c>
      <c r="AF18" s="4">
        <f>ROUND('Vendas de Veículos'!AF19*(1-'Frota Nacional 2033'!AF$5),0)</f>
        <v>0</v>
      </c>
      <c r="AG18" s="4">
        <f>ROUND('Vendas de Veículos'!AG19*(1-'Frota Nacional 2033'!AG$5),0)</f>
        <v>0</v>
      </c>
      <c r="AH18" s="4">
        <f>ROUND('Vendas de Veículos'!AH19*(1-'Frota Nacional 2033'!AH$5),0)</f>
        <v>0</v>
      </c>
      <c r="AI18" s="4">
        <f>ROUND('Vendas de Veículos'!AI19*(1-'Frota Nacional 2033'!AI$5),0)</f>
        <v>0</v>
      </c>
      <c r="AJ18" s="4">
        <f>ROUND('Vendas de Veículos'!AJ19*(1-'Frota Nacional 2033'!AJ$5),0)</f>
        <v>0</v>
      </c>
      <c r="AK18" s="4">
        <f>ROUND('Vendas de Veículos'!AK19*(1-'Frota Nacional 2033'!AK$5),0)</f>
        <v>0</v>
      </c>
      <c r="AL18" s="4">
        <f>ROUND('Vendas de Veículos'!AL19*(1-'Frota Nacional 2033'!AL$5),0)</f>
        <v>0</v>
      </c>
      <c r="AM18" s="4">
        <f>ROUND('Vendas de Veículos'!AM19*(1-'Frota Nacional 2033'!AM$5),0)</f>
        <v>0</v>
      </c>
      <c r="AN18" s="4">
        <f>ROUND('Vendas de Veículos'!AN19*(1-'Frota Nacional 2033'!AN$5),0)</f>
        <v>0</v>
      </c>
      <c r="AO18" s="4">
        <f>ROUND('Vendas de Veículos'!AO19*(1-'Frota Nacional 2033'!AO$5),0)</f>
        <v>0</v>
      </c>
      <c r="AP18" s="4">
        <f>ROUND('Vendas de Veículos'!AP19*(1-'Frota Nacional 2033'!AP$5),0)</f>
        <v>0</v>
      </c>
      <c r="AQ18" s="4">
        <f>ROUND('Vendas de Veículos'!AQ19*(1-'Frota Nacional 2033'!AQ$5),0)</f>
        <v>0</v>
      </c>
      <c r="AR18" s="4">
        <f>ROUND('Vendas de Veículos'!AR19*(1-'Frota Nacional 2033'!AR$5),0)</f>
        <v>0</v>
      </c>
      <c r="AS18" s="4">
        <f>ROUND('Vendas de Veículos'!AS19*(1-'Frota Nacional 2033'!AS$5),0)</f>
        <v>0</v>
      </c>
      <c r="AT18" s="4">
        <f>ROUND('Vendas de Veículos'!AT19*(1-'Frota Nacional 2033'!AT$5),0)</f>
        <v>0</v>
      </c>
      <c r="AU18" s="4">
        <f>ROUND('Vendas de Veículos'!AU19*(1-'Frota Nacional 2033'!AU$5),0)</f>
        <v>0</v>
      </c>
      <c r="AV18" s="4">
        <f>ROUND('Vendas de Veículos'!AV19*(1-'Frota Nacional 2033'!AV$5),0)</f>
        <v>0</v>
      </c>
      <c r="AW18" s="4">
        <f>ROUND('Vendas de Veículos'!AW19*(1-'Frota Nacional 2033'!AW$5),0)</f>
        <v>0</v>
      </c>
      <c r="AX18" s="4">
        <f>ROUND('Vendas de Veículos'!AX19*(1-'Frota Nacional 2033'!AX$5),0)</f>
        <v>0</v>
      </c>
      <c r="AY18" s="4">
        <f>ROUND('Vendas de Veículos'!AY19*(1-'Frota Nacional 2033'!AY$5),0)</f>
        <v>0</v>
      </c>
      <c r="AZ18" s="4">
        <f>ROUND('Vendas de Veículos'!AZ19*(1-'Frota Nacional 2033'!AZ$5),0)</f>
        <v>0</v>
      </c>
      <c r="BA18" s="4">
        <f>ROUND('Vendas de Veículos'!BA19*(1-'Frota Nacional 2033'!BA$5),0)</f>
        <v>0</v>
      </c>
      <c r="BB18" s="4">
        <f>ROUND('Vendas de Veículos'!BB19*(1-'Frota Nacional 2033'!BB$5),0)</f>
        <v>0</v>
      </c>
      <c r="BC18" s="4">
        <f>ROUND('Vendas de Veículos'!BC19*(1-'Frota Nacional 2033'!BC$5),0)</f>
        <v>0</v>
      </c>
      <c r="BD18" s="4">
        <f>ROUND('Vendas de Veículos'!BD19*(1-'Frota Nacional 2033'!BD$5),0)</f>
        <v>0</v>
      </c>
      <c r="BE18" s="4">
        <f>ROUND('Vendas de Veículos'!BE19*(1-'Frota Nacional 2033'!BE$5),0)</f>
        <v>1</v>
      </c>
      <c r="BF18" s="4">
        <f>ROUND('Vendas de Veículos'!BF19*(1-'Frota Nacional 2033'!BF$5),0)</f>
        <v>0</v>
      </c>
      <c r="BG18" s="4">
        <f>ROUND('Vendas de Veículos'!BG19*(1-'Frota Nacional 2033'!BG$5),0)</f>
        <v>0</v>
      </c>
      <c r="BH18" s="4">
        <f>ROUND('Vendas de Veículos'!BH19*(1-'Frota Nacional 2033'!BH$5),0)</f>
        <v>2</v>
      </c>
      <c r="BI18" s="4">
        <f>ROUND('Vendas de Veículos'!BI19*(1-'Frota Nacional 2033'!BI$5),0)</f>
        <v>4</v>
      </c>
      <c r="BJ18" s="4">
        <f>ROUND('Vendas de Veículos'!BJ19*(1-'Frota Nacional 2033'!BJ$5),0)</f>
        <v>1</v>
      </c>
      <c r="BK18" s="4">
        <f>ROUND('Vendas de Veículos'!BK19*(1-'Frota Nacional 2033'!BK$5),0)</f>
        <v>2</v>
      </c>
      <c r="BL18" s="4">
        <f>ROUND('Vendas de Veículos'!BL19*(1-'Frota Nacional 2033'!BL$5),0)</f>
        <v>7</v>
      </c>
      <c r="BM18" s="4">
        <f>ROUND('Vendas de Veículos'!BM19*(1-'Frota Nacional 2033'!BM$5),0)</f>
        <v>2</v>
      </c>
      <c r="BN18" s="4">
        <f>ROUND('Vendas de Veículos'!BN19*(1-'Frota Nacional 2033'!BN$5),0)</f>
        <v>7</v>
      </c>
      <c r="BO18" s="4">
        <f>ROUND('Vendas de Veículos'!BO19*(1-'Frota Nacional 2033'!BO$5),0)</f>
        <v>30</v>
      </c>
      <c r="BP18" s="4">
        <f>ROUND('Vendas de Veículos'!BP19*(1-'Frota Nacional 2033'!BP$5),0)</f>
        <v>82</v>
      </c>
      <c r="BQ18" s="4">
        <f>ROUND('Vendas de Veículos'!BQ19*(1-'Frota Nacional 2033'!BQ$5),0)</f>
        <v>294</v>
      </c>
      <c r="BR18" s="4">
        <f>ROUND('Vendas de Veículos'!BR19*(1-'Frota Nacional 2033'!BR$5),0)</f>
        <v>365</v>
      </c>
      <c r="BS18" s="4">
        <f>ROUND('Vendas de Veículos'!BS19*(1-'Frota Nacional 2033'!BS$5),0)</f>
        <v>561</v>
      </c>
      <c r="BT18" s="4">
        <f>ROUND('Vendas de Veículos'!BT19*(1-'Frota Nacional 2033'!BT$5),0)</f>
        <v>787</v>
      </c>
      <c r="BU18" s="4">
        <f>ROUND('Vendas de Veículos'!BU19*(1-'Frota Nacional 2033'!BU$5),0)</f>
        <v>1045</v>
      </c>
      <c r="BV18" s="4">
        <f>ROUND('Vendas de Veículos'!BV19*(1-'Frota Nacional 2033'!BV$5),0)</f>
        <v>1437</v>
      </c>
      <c r="BW18" s="4">
        <f>ROUND('Vendas de Veículos'!BW19*(1-'Frota Nacional 2033'!BW$5),0)</f>
        <v>1876</v>
      </c>
      <c r="BX18" s="4">
        <f>ROUND('Vendas de Veículos'!BX19*(1-'Frota Nacional 2033'!BX$5),0)</f>
        <v>2366</v>
      </c>
      <c r="BY18" s="4">
        <f>ROUND('Vendas de Veículos'!BY19*(1-'Frota Nacional 2033'!BY$5),0)</f>
        <v>3040</v>
      </c>
      <c r="BZ18" s="4">
        <f>ROUND('Vendas de Veículos'!BZ19*(1-'Frota Nacional 2033'!BZ$5),0)</f>
        <v>3800</v>
      </c>
      <c r="CA18" s="4">
        <f>ROUND('Vendas de Veículos'!CA19*(1-'Frota Nacional 2033'!CA$5),0)</f>
        <v>4763</v>
      </c>
      <c r="CB18" s="4">
        <f>ROUND('Vendas de Veículos'!CB19*(1-'Frota Nacional 2033'!CB$5),0)</f>
        <v>5778</v>
      </c>
    </row>
    <row r="19" spans="2:80" x14ac:dyDescent="0.35">
      <c r="B19" s="13" t="s">
        <v>18</v>
      </c>
      <c r="C19" s="13" t="s">
        <v>17</v>
      </c>
      <c r="D19" s="4">
        <f>ROUND('Vendas de Veículos'!D20*(1-'Frota Nacional 2033'!D$5),0)</f>
        <v>0</v>
      </c>
      <c r="E19" s="4">
        <f>ROUND('Vendas de Veículos'!E20*(1-'Frota Nacional 2033'!E$5),0)</f>
        <v>0</v>
      </c>
      <c r="F19" s="4">
        <f>ROUND('Vendas de Veículos'!F20*(1-'Frota Nacional 2033'!F$5),0)</f>
        <v>0</v>
      </c>
      <c r="G19" s="4">
        <f>ROUND('Vendas de Veículos'!G20*(1-'Frota Nacional 2033'!G$5),0)</f>
        <v>0</v>
      </c>
      <c r="H19" s="4">
        <f>ROUND('Vendas de Veículos'!H20*(1-'Frota Nacional 2033'!H$5),0)</f>
        <v>0</v>
      </c>
      <c r="I19" s="4">
        <f>ROUND('Vendas de Veículos'!I20*(1-'Frota Nacional 2033'!I$5),0)</f>
        <v>0</v>
      </c>
      <c r="J19" s="4">
        <f>ROUND('Vendas de Veículos'!J20*(1-'Frota Nacional 2033'!J$5),0)</f>
        <v>0</v>
      </c>
      <c r="K19" s="4">
        <f>ROUND('Vendas de Veículos'!K20*(1-'Frota Nacional 2033'!K$5),0)</f>
        <v>0</v>
      </c>
      <c r="L19" s="4">
        <f>ROUND('Vendas de Veículos'!L20*(1-'Frota Nacional 2033'!L$5),0)</f>
        <v>0</v>
      </c>
      <c r="M19" s="4">
        <f>ROUND('Vendas de Veículos'!M20*(1-'Frota Nacional 2033'!M$5),0)</f>
        <v>0</v>
      </c>
      <c r="N19" s="4">
        <f>ROUND('Vendas de Veículos'!N20*(1-'Frota Nacional 2033'!N$5),0)</f>
        <v>0</v>
      </c>
      <c r="O19" s="4">
        <f>ROUND('Vendas de Veículos'!O20*(1-'Frota Nacional 2033'!O$5),0)</f>
        <v>0</v>
      </c>
      <c r="P19" s="4">
        <f>ROUND('Vendas de Veículos'!P20*(1-'Frota Nacional 2033'!P$5),0)</f>
        <v>0</v>
      </c>
      <c r="Q19" s="4">
        <f>ROUND('Vendas de Veículos'!Q20*(1-'Frota Nacional 2033'!Q$5),0)</f>
        <v>0</v>
      </c>
      <c r="R19" s="4">
        <f>ROUND('Vendas de Veículos'!R20*(1-'Frota Nacional 2033'!R$5),0)</f>
        <v>0</v>
      </c>
      <c r="S19" s="4">
        <f>ROUND('Vendas de Veículos'!S20*(1-'Frota Nacional 2033'!S$5),0)</f>
        <v>0</v>
      </c>
      <c r="T19" s="4">
        <f>ROUND('Vendas de Veículos'!T20*(1-'Frota Nacional 2033'!T$5),0)</f>
        <v>0</v>
      </c>
      <c r="U19" s="4">
        <f>ROUND('Vendas de Veículos'!U20*(1-'Frota Nacional 2033'!U$5),0)</f>
        <v>0</v>
      </c>
      <c r="V19" s="4">
        <f>ROUND('Vendas de Veículos'!V20*(1-'Frota Nacional 2033'!V$5),0)</f>
        <v>0</v>
      </c>
      <c r="W19" s="4">
        <f>ROUND('Vendas de Veículos'!W20*(1-'Frota Nacional 2033'!W$5),0)</f>
        <v>0</v>
      </c>
      <c r="X19" s="4">
        <f>ROUND('Vendas de Veículos'!X20*(1-'Frota Nacional 2033'!X$5),0)</f>
        <v>0</v>
      </c>
      <c r="Y19" s="4">
        <f>ROUND('Vendas de Veículos'!Y20*(1-'Frota Nacional 2033'!Y$5),0)</f>
        <v>0</v>
      </c>
      <c r="Z19" s="4">
        <f>ROUND('Vendas de Veículos'!Z20*(1-'Frota Nacional 2033'!Z$5),0)</f>
        <v>0</v>
      </c>
      <c r="AA19" s="4">
        <f>ROUND('Vendas de Veículos'!AA20*(1-'Frota Nacional 2033'!AA$5),0)</f>
        <v>0</v>
      </c>
      <c r="AB19" s="4">
        <f>ROUND('Vendas de Veículos'!AB20*(1-'Frota Nacional 2033'!AB$5),0)</f>
        <v>0</v>
      </c>
      <c r="AC19" s="4">
        <f>ROUND('Vendas de Veículos'!AC20*(1-'Frota Nacional 2033'!AC$5),0)</f>
        <v>0</v>
      </c>
      <c r="AD19" s="4">
        <f>ROUND('Vendas de Veículos'!AD20*(1-'Frota Nacional 2033'!AD$5),0)</f>
        <v>0</v>
      </c>
      <c r="AE19" s="4">
        <f>ROUND('Vendas de Veículos'!AE20*(1-'Frota Nacional 2033'!AE$5),0)</f>
        <v>0</v>
      </c>
      <c r="AF19" s="4">
        <f>ROUND('Vendas de Veículos'!AF20*(1-'Frota Nacional 2033'!AF$5),0)</f>
        <v>0</v>
      </c>
      <c r="AG19" s="4">
        <f>ROUND('Vendas de Veículos'!AG20*(1-'Frota Nacional 2033'!AG$5),0)</f>
        <v>0</v>
      </c>
      <c r="AH19" s="4">
        <f>ROUND('Vendas de Veículos'!AH20*(1-'Frota Nacional 2033'!AH$5),0)</f>
        <v>0</v>
      </c>
      <c r="AI19" s="4">
        <f>ROUND('Vendas de Veículos'!AI20*(1-'Frota Nacional 2033'!AI$5),0)</f>
        <v>0</v>
      </c>
      <c r="AJ19" s="4">
        <f>ROUND('Vendas de Veículos'!AJ20*(1-'Frota Nacional 2033'!AJ$5),0)</f>
        <v>0</v>
      </c>
      <c r="AK19" s="4">
        <f>ROUND('Vendas de Veículos'!AK20*(1-'Frota Nacional 2033'!AK$5),0)</f>
        <v>0</v>
      </c>
      <c r="AL19" s="4">
        <f>ROUND('Vendas de Veículos'!AL20*(1-'Frota Nacional 2033'!AL$5),0)</f>
        <v>0</v>
      </c>
      <c r="AM19" s="4">
        <f>ROUND('Vendas de Veículos'!AM20*(1-'Frota Nacional 2033'!AM$5),0)</f>
        <v>0</v>
      </c>
      <c r="AN19" s="4">
        <f>ROUND('Vendas de Veículos'!AN20*(1-'Frota Nacional 2033'!AN$5),0)</f>
        <v>0</v>
      </c>
      <c r="AO19" s="4">
        <f>ROUND('Vendas de Veículos'!AO20*(1-'Frota Nacional 2033'!AO$5),0)</f>
        <v>0</v>
      </c>
      <c r="AP19" s="4">
        <f>ROUND('Vendas de Veículos'!AP20*(1-'Frota Nacional 2033'!AP$5),0)</f>
        <v>0</v>
      </c>
      <c r="AQ19" s="4">
        <f>ROUND('Vendas de Veículos'!AQ20*(1-'Frota Nacional 2033'!AQ$5),0)</f>
        <v>0</v>
      </c>
      <c r="AR19" s="4">
        <f>ROUND('Vendas de Veículos'!AR20*(1-'Frota Nacional 2033'!AR$5),0)</f>
        <v>0</v>
      </c>
      <c r="AS19" s="4">
        <f>ROUND('Vendas de Veículos'!AS20*(1-'Frota Nacional 2033'!AS$5),0)</f>
        <v>0</v>
      </c>
      <c r="AT19" s="4">
        <f>ROUND('Vendas de Veículos'!AT20*(1-'Frota Nacional 2033'!AT$5),0)</f>
        <v>0</v>
      </c>
      <c r="AU19" s="4">
        <f>ROUND('Vendas de Veículos'!AU20*(1-'Frota Nacional 2033'!AU$5),0)</f>
        <v>0</v>
      </c>
      <c r="AV19" s="4">
        <f>ROUND('Vendas de Veículos'!AV20*(1-'Frota Nacional 2033'!AV$5),0)</f>
        <v>0</v>
      </c>
      <c r="AW19" s="4">
        <f>ROUND('Vendas de Veículos'!AW20*(1-'Frota Nacional 2033'!AW$5),0)</f>
        <v>0</v>
      </c>
      <c r="AX19" s="4">
        <f>ROUND('Vendas de Veículos'!AX20*(1-'Frota Nacional 2033'!AX$5),0)</f>
        <v>0</v>
      </c>
      <c r="AY19" s="4">
        <f>ROUND('Vendas de Veículos'!AY20*(1-'Frota Nacional 2033'!AY$5),0)</f>
        <v>0</v>
      </c>
      <c r="AZ19" s="4">
        <f>ROUND('Vendas de Veículos'!AZ20*(1-'Frota Nacional 2033'!AZ$5),0)</f>
        <v>0</v>
      </c>
      <c r="BA19" s="4">
        <f>ROUND('Vendas de Veículos'!BA20*(1-'Frota Nacional 2033'!BA$5),0)</f>
        <v>0</v>
      </c>
      <c r="BB19" s="4">
        <f>ROUND('Vendas de Veículos'!BB20*(1-'Frota Nacional 2033'!BB$5),0)</f>
        <v>0</v>
      </c>
      <c r="BC19" s="4">
        <f>ROUND('Vendas de Veículos'!BC20*(1-'Frota Nacional 2033'!BC$5),0)</f>
        <v>0</v>
      </c>
      <c r="BD19" s="4">
        <f>ROUND('Vendas de Veículos'!BD20*(1-'Frota Nacional 2033'!BD$5),0)</f>
        <v>0</v>
      </c>
      <c r="BE19" s="4">
        <f>ROUND('Vendas de Veículos'!BE20*(1-'Frota Nacional 2033'!BE$5),0)</f>
        <v>0</v>
      </c>
      <c r="BF19" s="4">
        <f>ROUND('Vendas de Veículos'!BF20*(1-'Frota Nacional 2033'!BF$5),0)</f>
        <v>0</v>
      </c>
      <c r="BG19" s="4">
        <f>ROUND('Vendas de Veículos'!BG20*(1-'Frota Nacional 2033'!BG$5),0)</f>
        <v>0</v>
      </c>
      <c r="BH19" s="4">
        <f>ROUND('Vendas de Veículos'!BH20*(1-'Frota Nacional 2033'!BH$5),0)</f>
        <v>1</v>
      </c>
      <c r="BI19" s="4">
        <f>ROUND('Vendas de Veículos'!BI20*(1-'Frota Nacional 2033'!BI$5),0)</f>
        <v>1</v>
      </c>
      <c r="BJ19" s="4">
        <f>ROUND('Vendas de Veículos'!BJ20*(1-'Frota Nacional 2033'!BJ$5),0)</f>
        <v>1</v>
      </c>
      <c r="BK19" s="4">
        <f>ROUND('Vendas de Veículos'!BK20*(1-'Frota Nacional 2033'!BK$5),0)</f>
        <v>1</v>
      </c>
      <c r="BL19" s="4">
        <f>ROUND('Vendas de Veículos'!BL20*(1-'Frota Nacional 2033'!BL$5),0)</f>
        <v>2</v>
      </c>
      <c r="BM19" s="4">
        <f>ROUND('Vendas de Veículos'!BM20*(1-'Frota Nacional 2033'!BM$5),0)</f>
        <v>1</v>
      </c>
      <c r="BN19" s="4">
        <f>ROUND('Vendas de Veículos'!BN20*(1-'Frota Nacional 2033'!BN$5),0)</f>
        <v>2</v>
      </c>
      <c r="BO19" s="4">
        <f>ROUND('Vendas de Veículos'!BO20*(1-'Frota Nacional 2033'!BO$5),0)</f>
        <v>10</v>
      </c>
      <c r="BP19" s="4">
        <f>ROUND('Vendas de Veículos'!BP20*(1-'Frota Nacional 2033'!BP$5),0)</f>
        <v>26</v>
      </c>
      <c r="BQ19" s="4">
        <f>ROUND('Vendas de Veículos'!BQ20*(1-'Frota Nacional 2033'!BQ$5),0)</f>
        <v>94</v>
      </c>
      <c r="BR19" s="4">
        <f>ROUND('Vendas de Veículos'!BR20*(1-'Frota Nacional 2033'!BR$5),0)</f>
        <v>117</v>
      </c>
      <c r="BS19" s="4">
        <f>ROUND('Vendas de Veículos'!BS20*(1-'Frota Nacional 2033'!BS$5),0)</f>
        <v>180</v>
      </c>
      <c r="BT19" s="4">
        <f>ROUND('Vendas de Veículos'!BT20*(1-'Frota Nacional 2033'!BT$5),0)</f>
        <v>252</v>
      </c>
      <c r="BU19" s="4">
        <f>ROUND('Vendas de Veículos'!BU20*(1-'Frota Nacional 2033'!BU$5),0)</f>
        <v>333</v>
      </c>
      <c r="BV19" s="4">
        <f>ROUND('Vendas de Veículos'!BV20*(1-'Frota Nacional 2033'!BV$5),0)</f>
        <v>459</v>
      </c>
      <c r="BW19" s="4">
        <f>ROUND('Vendas de Veículos'!BW20*(1-'Frota Nacional 2033'!BW$5),0)</f>
        <v>599</v>
      </c>
      <c r="BX19" s="4">
        <f>ROUND('Vendas de Veículos'!BX20*(1-'Frota Nacional 2033'!BX$5),0)</f>
        <v>756</v>
      </c>
      <c r="BY19" s="4">
        <f>ROUND('Vendas de Veículos'!BY20*(1-'Frota Nacional 2033'!BY$5),0)</f>
        <v>971</v>
      </c>
      <c r="BZ19" s="4">
        <f>ROUND('Vendas de Veículos'!BZ20*(1-'Frota Nacional 2033'!BZ$5),0)</f>
        <v>1213</v>
      </c>
      <c r="CA19" s="4">
        <f>ROUND('Vendas de Veículos'!CA20*(1-'Frota Nacional 2033'!CA$5),0)</f>
        <v>1521</v>
      </c>
      <c r="CB19" s="4">
        <f>ROUND('Vendas de Veículos'!CB20*(1-'Frota Nacional 2033'!CB$5),0)</f>
        <v>1845</v>
      </c>
    </row>
    <row r="20" spans="2:80" x14ac:dyDescent="0.35">
      <c r="B20" s="13" t="s">
        <v>18</v>
      </c>
      <c r="C20" s="13" t="s">
        <v>19</v>
      </c>
      <c r="D20" s="4">
        <f>ROUND('Vendas de Veículos'!D21*(1-'Frota Nacional 2033'!D$5),0)</f>
        <v>0</v>
      </c>
      <c r="E20" s="4">
        <f>ROUND('Vendas de Veículos'!E21*(1-'Frota Nacional 2033'!E$5),0)</f>
        <v>0</v>
      </c>
      <c r="F20" s="4">
        <f>ROUND('Vendas de Veículos'!F21*(1-'Frota Nacional 2033'!F$5),0)</f>
        <v>0</v>
      </c>
      <c r="G20" s="4">
        <f>ROUND('Vendas de Veículos'!G21*(1-'Frota Nacional 2033'!G$5),0)</f>
        <v>0</v>
      </c>
      <c r="H20" s="4">
        <f>ROUND('Vendas de Veículos'!H21*(1-'Frota Nacional 2033'!H$5),0)</f>
        <v>0</v>
      </c>
      <c r="I20" s="4">
        <f>ROUND('Vendas de Veículos'!I21*(1-'Frota Nacional 2033'!I$5),0)</f>
        <v>0</v>
      </c>
      <c r="J20" s="4">
        <f>ROUND('Vendas de Veículos'!J21*(1-'Frota Nacional 2033'!J$5),0)</f>
        <v>0</v>
      </c>
      <c r="K20" s="4">
        <f>ROUND('Vendas de Veículos'!K21*(1-'Frota Nacional 2033'!K$5),0)</f>
        <v>1</v>
      </c>
      <c r="L20" s="4">
        <f>ROUND('Vendas de Veículos'!L21*(1-'Frota Nacional 2033'!L$5),0)</f>
        <v>1</v>
      </c>
      <c r="M20" s="4">
        <f>ROUND('Vendas de Veículos'!M21*(1-'Frota Nacional 2033'!M$5),0)</f>
        <v>1</v>
      </c>
      <c r="N20" s="4">
        <f>ROUND('Vendas de Veículos'!N21*(1-'Frota Nacional 2033'!N$5),0)</f>
        <v>1</v>
      </c>
      <c r="O20" s="4">
        <f>ROUND('Vendas de Veículos'!O21*(1-'Frota Nacional 2033'!O$5),0)</f>
        <v>1</v>
      </c>
      <c r="P20" s="4">
        <f>ROUND('Vendas de Veículos'!P21*(1-'Frota Nacional 2033'!P$5),0)</f>
        <v>1</v>
      </c>
      <c r="Q20" s="4">
        <f>ROUND('Vendas de Veículos'!Q21*(1-'Frota Nacional 2033'!Q$5),0)</f>
        <v>1</v>
      </c>
      <c r="R20" s="4">
        <f>ROUND('Vendas de Veículos'!R21*(1-'Frota Nacional 2033'!R$5),0)</f>
        <v>1</v>
      </c>
      <c r="S20" s="4">
        <f>ROUND('Vendas de Veículos'!S21*(1-'Frota Nacional 2033'!S$5),0)</f>
        <v>1</v>
      </c>
      <c r="T20" s="4">
        <f>ROUND('Vendas de Veículos'!T21*(1-'Frota Nacional 2033'!T$5),0)</f>
        <v>2</v>
      </c>
      <c r="U20" s="4">
        <f>ROUND('Vendas de Veículos'!U21*(1-'Frota Nacional 2033'!U$5),0)</f>
        <v>2</v>
      </c>
      <c r="V20" s="4">
        <f>ROUND('Vendas de Veículos'!V21*(1-'Frota Nacional 2033'!V$5),0)</f>
        <v>3</v>
      </c>
      <c r="W20" s="4">
        <f>ROUND('Vendas de Veículos'!W21*(1-'Frota Nacional 2033'!W$5),0)</f>
        <v>6</v>
      </c>
      <c r="X20" s="4">
        <f>ROUND('Vendas de Veículos'!X21*(1-'Frota Nacional 2033'!X$5),0)</f>
        <v>13</v>
      </c>
      <c r="Y20" s="4">
        <f>ROUND('Vendas de Veículos'!Y21*(1-'Frota Nacional 2033'!Y$5),0)</f>
        <v>25</v>
      </c>
      <c r="Z20" s="4">
        <f>ROUND('Vendas de Veículos'!Z21*(1-'Frota Nacional 2033'!Z$5),0)</f>
        <v>113</v>
      </c>
      <c r="AA20" s="4">
        <f>ROUND('Vendas de Veículos'!AA21*(1-'Frota Nacional 2033'!AA$5),0)</f>
        <v>159</v>
      </c>
      <c r="AB20" s="4">
        <f>ROUND('Vendas de Veículos'!AB21*(1-'Frota Nacional 2033'!AB$5),0)</f>
        <v>324</v>
      </c>
      <c r="AC20" s="4">
        <f>ROUND('Vendas de Veículos'!AC21*(1-'Frota Nacional 2033'!AC$5),0)</f>
        <v>466</v>
      </c>
      <c r="AD20" s="4">
        <f>ROUND('Vendas de Veículos'!AD21*(1-'Frota Nacional 2033'!AD$5),0)</f>
        <v>344</v>
      </c>
      <c r="AE20" s="4">
        <f>ROUND('Vendas de Veículos'!AE21*(1-'Frota Nacional 2033'!AE$5),0)</f>
        <v>397</v>
      </c>
      <c r="AF20" s="4">
        <f>ROUND('Vendas de Veículos'!AF21*(1-'Frota Nacional 2033'!AF$5),0)</f>
        <v>402</v>
      </c>
      <c r="AG20" s="4">
        <f>ROUND('Vendas de Veículos'!AG21*(1-'Frota Nacional 2033'!AG$5),0)</f>
        <v>475</v>
      </c>
      <c r="AH20" s="4">
        <f>ROUND('Vendas de Veículos'!AH21*(1-'Frota Nacional 2033'!AH$5),0)</f>
        <v>462</v>
      </c>
      <c r="AI20" s="4">
        <f>ROUND('Vendas de Veículos'!AI21*(1-'Frota Nacional 2033'!AI$5),0)</f>
        <v>80</v>
      </c>
      <c r="AJ20" s="4">
        <f>ROUND('Vendas de Veículos'!AJ21*(1-'Frota Nacional 2033'!AJ$5),0)</f>
        <v>111</v>
      </c>
      <c r="AK20" s="4">
        <f>ROUND('Vendas de Veículos'!AK21*(1-'Frota Nacional 2033'!AK$5),0)</f>
        <v>1043</v>
      </c>
      <c r="AL20" s="4">
        <f>ROUND('Vendas de Veículos'!AL21*(1-'Frota Nacional 2033'!AL$5),0)</f>
        <v>1130</v>
      </c>
      <c r="AM20" s="4">
        <f>ROUND('Vendas de Veículos'!AM21*(1-'Frota Nacional 2033'!AM$5),0)</f>
        <v>1097</v>
      </c>
      <c r="AN20" s="4">
        <f>ROUND('Vendas de Veículos'!AN21*(1-'Frota Nacional 2033'!AN$5),0)</f>
        <v>2093</v>
      </c>
      <c r="AO20" s="4">
        <f>ROUND('Vendas de Veículos'!AO21*(1-'Frota Nacional 2033'!AO$5),0)</f>
        <v>2845</v>
      </c>
      <c r="AP20" s="4">
        <f>ROUND('Vendas de Veículos'!AP21*(1-'Frota Nacional 2033'!AP$5),0)</f>
        <v>2869</v>
      </c>
      <c r="AQ20" s="4">
        <f>ROUND('Vendas de Veículos'!AQ21*(1-'Frota Nacional 2033'!AQ$5),0)</f>
        <v>2646</v>
      </c>
      <c r="AR20" s="4">
        <f>ROUND('Vendas de Veículos'!AR21*(1-'Frota Nacional 2033'!AR$5),0)</f>
        <v>4631</v>
      </c>
      <c r="AS20" s="4">
        <f>ROUND('Vendas de Veículos'!AS21*(1-'Frota Nacional 2033'!AS$5),0)</f>
        <v>5651</v>
      </c>
      <c r="AT20" s="4">
        <f>ROUND('Vendas de Veículos'!AT21*(1-'Frota Nacional 2033'!AT$5),0)</f>
        <v>5304</v>
      </c>
      <c r="AU20" s="4">
        <f>ROUND('Vendas de Veículos'!AU21*(1-'Frota Nacional 2033'!AU$5),0)</f>
        <v>7980</v>
      </c>
      <c r="AV20" s="4">
        <f>ROUND('Vendas de Veículos'!AV21*(1-'Frota Nacional 2033'!AV$5),0)</f>
        <v>8712</v>
      </c>
      <c r="AW20" s="4">
        <f>ROUND('Vendas de Veículos'!AW21*(1-'Frota Nacional 2033'!AW$5),0)</f>
        <v>8244</v>
      </c>
      <c r="AX20" s="4">
        <f>ROUND('Vendas de Veículos'!AX21*(1-'Frota Nacional 2033'!AX$5),0)</f>
        <v>7890</v>
      </c>
      <c r="AY20" s="4">
        <f>ROUND('Vendas de Veículos'!AY21*(1-'Frota Nacional 2033'!AY$5),0)</f>
        <v>10733</v>
      </c>
      <c r="AZ20" s="4">
        <f>ROUND('Vendas de Veículos'!AZ21*(1-'Frota Nacional 2033'!AZ$5),0)</f>
        <v>12494</v>
      </c>
      <c r="BA20" s="4">
        <f>ROUND('Vendas de Veículos'!BA21*(1-'Frota Nacional 2033'!BA$5),0)</f>
        <v>14226</v>
      </c>
      <c r="BB20" s="4">
        <f>ROUND('Vendas de Veículos'!BB21*(1-'Frota Nacional 2033'!BB$5),0)</f>
        <v>16976</v>
      </c>
      <c r="BC20" s="4">
        <f>ROUND('Vendas de Veículos'!BC21*(1-'Frota Nacional 2033'!BC$5),0)</f>
        <v>26399</v>
      </c>
      <c r="BD20" s="4">
        <f>ROUND('Vendas de Veículos'!BD21*(1-'Frota Nacional 2033'!BD$5),0)</f>
        <v>33297</v>
      </c>
      <c r="BE20" s="4">
        <f>ROUND('Vendas de Veículos'!BE21*(1-'Frota Nacional 2033'!BE$5),0)</f>
        <v>47457</v>
      </c>
      <c r="BF20" s="4">
        <f>ROUND('Vendas de Veículos'!BF21*(1-'Frota Nacional 2033'!BF$5),0)</f>
        <v>61003</v>
      </c>
      <c r="BG20" s="4">
        <f>ROUND('Vendas de Veículos'!BG21*(1-'Frota Nacional 2033'!BG$5),0)</f>
        <v>67792</v>
      </c>
      <c r="BH20" s="4">
        <f>ROUND('Vendas de Veículos'!BH21*(1-'Frota Nacional 2033'!BH$5),0)</f>
        <v>83427</v>
      </c>
      <c r="BI20" s="4">
        <f>ROUND('Vendas de Veículos'!BI21*(1-'Frota Nacional 2033'!BI$5),0)</f>
        <v>85183</v>
      </c>
      <c r="BJ20" s="4">
        <f>ROUND('Vendas de Veículos'!BJ21*(1-'Frota Nacional 2033'!BJ$5),0)</f>
        <v>61864</v>
      </c>
      <c r="BK20" s="4">
        <f>ROUND('Vendas de Veículos'!BK21*(1-'Frota Nacional 2033'!BK$5),0)</f>
        <v>67446</v>
      </c>
      <c r="BL20" s="4">
        <f>ROUND('Vendas de Veículos'!BL21*(1-'Frota Nacional 2033'!BL$5),0)</f>
        <v>78526</v>
      </c>
      <c r="BM20" s="4">
        <f>ROUND('Vendas de Veículos'!BM21*(1-'Frota Nacional 2033'!BM$5),0)</f>
        <v>113060</v>
      </c>
      <c r="BN20" s="4">
        <f>ROUND('Vendas de Veículos'!BN21*(1-'Frota Nacional 2033'!BN$5),0)</f>
        <v>137825</v>
      </c>
      <c r="BO20" s="4">
        <f>ROUND('Vendas de Veículos'!BO21*(1-'Frota Nacional 2033'!BO$5),0)</f>
        <v>121212</v>
      </c>
      <c r="BP20" s="4">
        <f>ROUND('Vendas de Veículos'!BP21*(1-'Frota Nacional 2033'!BP$5),0)</f>
        <v>160132</v>
      </c>
      <c r="BQ20" s="4">
        <f>ROUND('Vendas de Veículos'!BQ21*(1-'Frota Nacional 2033'!BQ$5),0)</f>
        <v>151013</v>
      </c>
      <c r="BR20" s="4">
        <f>ROUND('Vendas de Veículos'!BR21*(1-'Frota Nacional 2033'!BR$5),0)</f>
        <v>191355</v>
      </c>
      <c r="BS20" s="4">
        <f>ROUND('Vendas de Veículos'!BS21*(1-'Frota Nacional 2033'!BS$5),0)</f>
        <v>217697</v>
      </c>
      <c r="BT20" s="4">
        <f>ROUND('Vendas de Veículos'!BT21*(1-'Frota Nacional 2033'!BT$5),0)</f>
        <v>247533</v>
      </c>
      <c r="BU20" s="4">
        <f>ROUND('Vendas de Veículos'!BU21*(1-'Frota Nacional 2033'!BU$5),0)</f>
        <v>280449</v>
      </c>
      <c r="BV20" s="4">
        <f>ROUND('Vendas de Veículos'!BV21*(1-'Frota Nacional 2033'!BV$5),0)</f>
        <v>313476</v>
      </c>
      <c r="BW20" s="4">
        <f>ROUND('Vendas de Veículos'!BW21*(1-'Frota Nacional 2033'!BW$5),0)</f>
        <v>349168</v>
      </c>
      <c r="BX20" s="4">
        <f>ROUND('Vendas de Veículos'!BX21*(1-'Frota Nacional 2033'!BX$5),0)</f>
        <v>360720</v>
      </c>
      <c r="BY20" s="4">
        <f>ROUND('Vendas de Veículos'!BY21*(1-'Frota Nacional 2033'!BY$5),0)</f>
        <v>369012</v>
      </c>
      <c r="BZ20" s="4">
        <f>ROUND('Vendas de Veículos'!BZ21*(1-'Frota Nacional 2033'!BZ$5),0)</f>
        <v>401110</v>
      </c>
      <c r="CA20" s="4">
        <f>ROUND('Vendas de Veículos'!CA21*(1-'Frota Nacional 2033'!CA$5),0)</f>
        <v>407727</v>
      </c>
      <c r="CB20" s="4">
        <f>ROUND('Vendas de Veículos'!CB21*(1-'Frota Nacional 2033'!CB$5),0)</f>
        <v>441214</v>
      </c>
    </row>
    <row r="21" spans="2:80" x14ac:dyDescent="0.35">
      <c r="B21" s="2"/>
      <c r="C21" s="3" t="s">
        <v>31</v>
      </c>
      <c r="D21" s="7">
        <f>EXP(-EXP($G$2+$I$2*($D$1-D4)))</f>
        <v>0.9912994248060859</v>
      </c>
      <c r="E21" s="7">
        <f t="shared" ref="E21:BP21" si="2">EXP(-EXP($G$2+$I$2*($D$1-E4)))</f>
        <v>0.99048396483911216</v>
      </c>
      <c r="F21" s="7">
        <f t="shared" si="2"/>
        <v>0.98959247803983097</v>
      </c>
      <c r="G21" s="7">
        <f t="shared" si="2"/>
        <v>0.98861795537207697</v>
      </c>
      <c r="H21" s="7">
        <f t="shared" si="2"/>
        <v>0.98755275720019031</v>
      </c>
      <c r="I21" s="7">
        <f t="shared" si="2"/>
        <v>0.98638855963603023</v>
      </c>
      <c r="J21" s="7">
        <f t="shared" si="2"/>
        <v>0.98511629693965774</v>
      </c>
      <c r="K21" s="7">
        <f t="shared" si="2"/>
        <v>0.98372609981279469</v>
      </c>
      <c r="L21" s="7">
        <f t="shared" si="2"/>
        <v>0.98220722944830852</v>
      </c>
      <c r="M21" s="7">
        <f t="shared" si="2"/>
        <v>0.98054800723244018</v>
      </c>
      <c r="N21" s="7">
        <f t="shared" si="2"/>
        <v>0.97873574004136021</v>
      </c>
      <c r="O21" s="7">
        <f t="shared" si="2"/>
        <v>0.97675664113233551</v>
      </c>
      <c r="P21" s="7">
        <f t="shared" si="2"/>
        <v>0.97459574670515448</v>
      </c>
      <c r="Q21" s="7">
        <f t="shared" si="2"/>
        <v>0.97223682830482283</v>
      </c>
      <c r="R21" s="7">
        <f t="shared" si="2"/>
        <v>0.96966230135574383</v>
      </c>
      <c r="S21" s="7">
        <f t="shared" si="2"/>
        <v>0.96685313026505637</v>
      </c>
      <c r="T21" s="7">
        <f t="shared" si="2"/>
        <v>0.96378873071358573</v>
      </c>
      <c r="U21" s="7">
        <f t="shared" si="2"/>
        <v>0.96044686997268258</v>
      </c>
      <c r="V21" s="7">
        <f t="shared" si="2"/>
        <v>0.95680356635050889</v>
      </c>
      <c r="W21" s="7">
        <f t="shared" si="2"/>
        <v>0.9528329891891979</v>
      </c>
      <c r="X21" s="7">
        <f t="shared" si="2"/>
        <v>0.94850736121254353</v>
      </c>
      <c r="Y21" s="7">
        <f t="shared" si="2"/>
        <v>0.94379686547081298</v>
      </c>
      <c r="Z21" s="7">
        <f t="shared" si="2"/>
        <v>0.93866955965368715</v>
      </c>
      <c r="AA21" s="7">
        <f t="shared" si="2"/>
        <v>0.93309130115310734</v>
      </c>
      <c r="AB21" s="7">
        <f t="shared" si="2"/>
        <v>0.92702568696359899</v>
      </c>
      <c r="AC21" s="7">
        <f t="shared" si="2"/>
        <v>0.92043401331625596</v>
      </c>
      <c r="AD21" s="7">
        <f t="shared" si="2"/>
        <v>0.9132752608601854</v>
      </c>
      <c r="AE21" s="7">
        <f t="shared" si="2"/>
        <v>0.90550611223529465</v>
      </c>
      <c r="AF21" s="7">
        <f t="shared" si="2"/>
        <v>0.89708101002212504</v>
      </c>
      <c r="AG21" s="7">
        <f t="shared" si="2"/>
        <v>0.88795226430124696</v>
      </c>
      <c r="AH21" s="7">
        <f t="shared" si="2"/>
        <v>0.87807022039130778</v>
      </c>
      <c r="AI21" s="7">
        <f t="shared" si="2"/>
        <v>0.8673834987344663</v>
      </c>
      <c r="AJ21" s="7">
        <f t="shared" si="2"/>
        <v>0.85583932031884391</v>
      </c>
      <c r="AK21" s="7">
        <f t="shared" si="2"/>
        <v>0.84338393240830922</v>
      </c>
      <c r="AL21" s="7">
        <f t="shared" si="2"/>
        <v>0.82996315060425219</v>
      </c>
      <c r="AM21" s="7">
        <f t="shared" si="2"/>
        <v>0.81552303427518247</v>
      </c>
      <c r="AN21" s="7">
        <f t="shared" si="2"/>
        <v>0.80001071300435356</v>
      </c>
      <c r="AO21" s="7">
        <f t="shared" si="2"/>
        <v>0.78337538172608712</v>
      </c>
      <c r="AP21" s="7">
        <f t="shared" si="2"/>
        <v>0.76556948140173364</v>
      </c>
      <c r="AQ21" s="7">
        <f t="shared" si="2"/>
        <v>0.74655008012617419</v>
      </c>
      <c r="AR21" s="7">
        <f t="shared" si="2"/>
        <v>0.72628046610004759</v>
      </c>
      <c r="AS21" s="7">
        <f t="shared" si="2"/>
        <v>0.70473195854407911</v>
      </c>
      <c r="AT21" s="7">
        <f t="shared" si="2"/>
        <v>0.68188593492135419</v>
      </c>
      <c r="AU21" s="7">
        <f t="shared" si="2"/>
        <v>0.65773606230289328</v>
      </c>
      <c r="AV21" s="7">
        <f t="shared" si="2"/>
        <v>0.6322907069100786</v>
      </c>
      <c r="AW21" s="7">
        <f t="shared" si="2"/>
        <v>0.60557547841581527</v>
      </c>
      <c r="AX21" s="7">
        <f t="shared" si="2"/>
        <v>0.57763584425891545</v>
      </c>
      <c r="AY21" s="7">
        <f t="shared" si="2"/>
        <v>0.54853972405774021</v>
      </c>
      <c r="AZ21" s="7">
        <f t="shared" si="2"/>
        <v>0.51837994563239431</v>
      </c>
      <c r="BA21" s="7">
        <f t="shared" si="2"/>
        <v>0.48727641315583248</v>
      </c>
      <c r="BB21" s="7">
        <f t="shared" si="2"/>
        <v>0.45537780629663638</v>
      </c>
      <c r="BC21" s="7">
        <f t="shared" si="2"/>
        <v>0.42286259956536282</v>
      </c>
      <c r="BD21" s="7">
        <f t="shared" si="2"/>
        <v>0.38993916719182814</v>
      </c>
      <c r="BE21" s="7">
        <f t="shared" si="2"/>
        <v>0.35684472565735781</v>
      </c>
      <c r="BF21" s="7">
        <f t="shared" si="2"/>
        <v>0.32384286947595758</v>
      </c>
      <c r="BG21" s="7">
        <f t="shared" si="2"/>
        <v>0.29121948271878961</v>
      </c>
      <c r="BH21" s="7">
        <f t="shared" si="2"/>
        <v>0.2592768659908275</v>
      </c>
      <c r="BI21" s="7">
        <f t="shared" si="2"/>
        <v>0.22832601205777195</v>
      </c>
      <c r="BJ21" s="7">
        <f t="shared" si="2"/>
        <v>0.19867709662098684</v>
      </c>
      <c r="BK21" s="7">
        <f t="shared" si="2"/>
        <v>0.17062842304640172</v>
      </c>
      <c r="BL21" s="7">
        <f t="shared" si="2"/>
        <v>0.14445426389005228</v>
      </c>
      <c r="BM21" s="7">
        <f t="shared" si="2"/>
        <v>0.12039226207982952</v>
      </c>
      <c r="BN21" s="7">
        <f t="shared" si="2"/>
        <v>9.863126515831637E-2</v>
      </c>
      <c r="BO21" s="7">
        <f t="shared" si="2"/>
        <v>7.9300632239492283E-2</v>
      </c>
      <c r="BP21" s="7">
        <f t="shared" si="2"/>
        <v>6.2462133867604783E-2</v>
      </c>
      <c r="BQ21" s="7">
        <f t="shared" ref="BQ21:CB21" si="3">EXP(-EXP($G$2+$I$2*($D$1-BQ4)))</f>
        <v>4.8105517744068356E-2</v>
      </c>
      <c r="BR21" s="7">
        <f t="shared" si="3"/>
        <v>3.6148604913135492E-2</v>
      </c>
      <c r="BS21" s="7">
        <f t="shared" si="3"/>
        <v>2.6442398434797329E-2</v>
      </c>
      <c r="BT21" s="7">
        <f t="shared" si="3"/>
        <v>1.878114895248734E-2</v>
      </c>
      <c r="BU21" s="7">
        <f t="shared" si="3"/>
        <v>1.2916688247698281E-2</v>
      </c>
      <c r="BV21" s="7">
        <f t="shared" si="3"/>
        <v>8.5757121043602402E-3</v>
      </c>
      <c r="BW21" s="7">
        <f t="shared" si="3"/>
        <v>5.4781938203353102E-3</v>
      </c>
      <c r="BX21" s="7">
        <f t="shared" si="3"/>
        <v>3.3548660908216564E-3</v>
      </c>
      <c r="BY21" s="7">
        <f t="shared" si="3"/>
        <v>1.9618121657663879E-3</v>
      </c>
      <c r="BZ21" s="7">
        <f t="shared" si="3"/>
        <v>1.0906750426032791E-3</v>
      </c>
      <c r="CA21" s="7">
        <f t="shared" si="3"/>
        <v>5.7374968401893516E-4</v>
      </c>
      <c r="CB21" s="7">
        <f t="shared" si="3"/>
        <v>2.841040787212921E-4</v>
      </c>
    </row>
    <row r="22" spans="2:80" x14ac:dyDescent="0.35">
      <c r="B22" s="14" t="s">
        <v>20</v>
      </c>
      <c r="C22" s="14" t="s">
        <v>10</v>
      </c>
      <c r="D22" s="5">
        <f>ROUND('Vendas de Veículos'!D23*(1-'Frota Nacional 2033'!D$21),0)</f>
        <v>87</v>
      </c>
      <c r="E22" s="5">
        <f>ROUND('Vendas de Veículos'!E23*(1-'Frota Nacional 2033'!E$21),0)</f>
        <v>153</v>
      </c>
      <c r="F22" s="5">
        <f>ROUND('Vendas de Veículos'!F23*(1-'Frota Nacional 2033'!F$21),0)</f>
        <v>282</v>
      </c>
      <c r="G22" s="5">
        <f>ROUND('Vendas de Veículos'!G23*(1-'Frota Nacional 2033'!G$21),0)</f>
        <v>322</v>
      </c>
      <c r="H22" s="5">
        <f>ROUND('Vendas de Veículos'!H23*(1-'Frota Nacional 2033'!H$21),0)</f>
        <v>256</v>
      </c>
      <c r="I22" s="5">
        <f>ROUND('Vendas de Veículos'!I23*(1-'Frota Nacional 2033'!I$21),0)</f>
        <v>392</v>
      </c>
      <c r="J22" s="5">
        <f>ROUND('Vendas de Veículos'!J23*(1-'Frota Nacional 2033'!J$21),0)</f>
        <v>232</v>
      </c>
      <c r="K22" s="5">
        <f>ROUND('Vendas de Veículos'!K23*(1-'Frota Nacional 2033'!K$21),0)</f>
        <v>255</v>
      </c>
      <c r="L22" s="5">
        <f>ROUND('Vendas de Veículos'!L23*(1-'Frota Nacional 2033'!L$21),0)</f>
        <v>279</v>
      </c>
      <c r="M22" s="5">
        <f>ROUND('Vendas de Veículos'!M23*(1-'Frota Nacional 2033'!M$21),0)</f>
        <v>393</v>
      </c>
      <c r="N22" s="5">
        <f>ROUND('Vendas de Veículos'!N23*(1-'Frota Nacional 2033'!N$21),0)</f>
        <v>374</v>
      </c>
      <c r="O22" s="5">
        <f>ROUND('Vendas de Veículos'!O23*(1-'Frota Nacional 2033'!O$21),0)</f>
        <v>6</v>
      </c>
      <c r="P22" s="5">
        <f>ROUND('Vendas de Veículos'!P23*(1-'Frota Nacional 2033'!P$21),0)</f>
        <v>573</v>
      </c>
      <c r="Q22" s="5">
        <f>ROUND('Vendas de Veículos'!Q23*(1-'Frota Nacional 2033'!Q$21),0)</f>
        <v>474</v>
      </c>
      <c r="R22" s="5">
        <f>ROUND('Vendas de Veículos'!R23*(1-'Frota Nacional 2033'!R$21),0)</f>
        <v>482</v>
      </c>
      <c r="S22" s="5">
        <f>ROUND('Vendas de Veículos'!S23*(1-'Frota Nacional 2033'!S$21),0)</f>
        <v>660</v>
      </c>
      <c r="T22" s="5">
        <f>ROUND('Vendas de Veículos'!T23*(1-'Frota Nacional 2033'!T$21),0)</f>
        <v>937</v>
      </c>
      <c r="U22" s="5">
        <f>ROUND('Vendas de Veículos'!U23*(1-'Frota Nacional 2033'!U$21),0)</f>
        <v>1162</v>
      </c>
      <c r="V22" s="5">
        <f>ROUND('Vendas de Veículos'!V23*(1-'Frota Nacional 2033'!V$21),0)</f>
        <v>71</v>
      </c>
      <c r="W22" s="5">
        <f>ROUND('Vendas de Veículos'!W23*(1-'Frota Nacional 2033'!W$21),0)</f>
        <v>387</v>
      </c>
      <c r="X22" s="5">
        <f>ROUND('Vendas de Veículos'!X23*(1-'Frota Nacional 2033'!X$21),0)</f>
        <v>96</v>
      </c>
      <c r="Y22" s="5">
        <f>ROUND('Vendas de Veículos'!Y23*(1-'Frota Nacional 2033'!Y$21),0)</f>
        <v>29</v>
      </c>
      <c r="Z22" s="5">
        <f>ROUND('Vendas de Veículos'!Z23*(1-'Frota Nacional 2033'!Z$21),0)</f>
        <v>72</v>
      </c>
      <c r="AA22" s="5">
        <f>ROUND('Vendas de Veículos'!AA23*(1-'Frota Nacional 2033'!AA$21),0)</f>
        <v>39</v>
      </c>
      <c r="AB22" s="5">
        <f>ROUND('Vendas de Veículos'!AB23*(1-'Frota Nacional 2033'!AB$21),0)</f>
        <v>4</v>
      </c>
      <c r="AC22" s="5">
        <f>ROUND('Vendas de Veículos'!AC23*(1-'Frota Nacional 2033'!AC$21),0)</f>
        <v>10</v>
      </c>
      <c r="AD22" s="5">
        <f>ROUND('Vendas de Veículos'!AD23*(1-'Frota Nacional 2033'!AD$21),0)</f>
        <v>18</v>
      </c>
      <c r="AE22" s="5">
        <f>ROUND('Vendas de Veículos'!AE23*(1-'Frota Nacional 2033'!AE$21),0)</f>
        <v>8</v>
      </c>
      <c r="AF22" s="5">
        <f>ROUND('Vendas de Veículos'!AF23*(1-'Frota Nacional 2033'!AF$21),0)</f>
        <v>2</v>
      </c>
      <c r="AG22" s="5">
        <f>ROUND('Vendas de Veículos'!AG23*(1-'Frota Nacional 2033'!AG$21),0)</f>
        <v>12</v>
      </c>
      <c r="AH22" s="5">
        <f>ROUND('Vendas de Veículos'!AH23*(1-'Frota Nacional 2033'!AH$21),0)</f>
        <v>6</v>
      </c>
      <c r="AI22" s="5">
        <f>ROUND('Vendas de Veículos'!AI23*(1-'Frota Nacional 2033'!AI$21),0)</f>
        <v>2</v>
      </c>
      <c r="AJ22" s="5">
        <f>ROUND('Vendas de Veículos'!AJ23*(1-'Frota Nacional 2033'!AJ$21),0)</f>
        <v>9</v>
      </c>
      <c r="AK22" s="5">
        <f>ROUND('Vendas de Veículos'!AK23*(1-'Frota Nacional 2033'!AK$21),0)</f>
        <v>19</v>
      </c>
      <c r="AL22" s="5">
        <f>ROUND('Vendas de Veículos'!AL23*(1-'Frota Nacional 2033'!AL$21),0)</f>
        <v>21</v>
      </c>
      <c r="AM22" s="5">
        <f>ROUND('Vendas de Veículos'!AM23*(1-'Frota Nacional 2033'!AM$21),0)</f>
        <v>11</v>
      </c>
      <c r="AN22" s="5">
        <f>ROUND('Vendas de Veículos'!AN23*(1-'Frota Nacional 2033'!AN$21),0)</f>
        <v>13</v>
      </c>
      <c r="AO22" s="5">
        <f>ROUND('Vendas de Veículos'!AO23*(1-'Frota Nacional 2033'!AO$21),0)</f>
        <v>5</v>
      </c>
      <c r="AP22" s="5">
        <f>ROUND('Vendas de Veículos'!AP23*(1-'Frota Nacional 2033'!AP$21),0)</f>
        <v>2</v>
      </c>
      <c r="AQ22" s="5">
        <f>ROUND('Vendas de Veículos'!AQ23*(1-'Frota Nacional 2033'!AQ$21),0)</f>
        <v>0</v>
      </c>
      <c r="AR22" s="5">
        <f>ROUND('Vendas de Veículos'!AR23*(1-'Frota Nacional 2033'!AR$21),0)</f>
        <v>0</v>
      </c>
      <c r="AS22" s="5">
        <f>ROUND('Vendas de Veículos'!AS23*(1-'Frota Nacional 2033'!AS$21),0)</f>
        <v>0</v>
      </c>
      <c r="AT22" s="5">
        <f>ROUND('Vendas de Veículos'!AT23*(1-'Frota Nacional 2033'!AT$21),0)</f>
        <v>0</v>
      </c>
      <c r="AU22" s="5">
        <f>ROUND('Vendas de Veículos'!AU23*(1-'Frota Nacional 2033'!AU$21),0)</f>
        <v>40</v>
      </c>
      <c r="AV22" s="5">
        <f>ROUND('Vendas de Veículos'!AV23*(1-'Frota Nacional 2033'!AV$21),0)</f>
        <v>0</v>
      </c>
      <c r="AW22" s="5">
        <f>ROUND('Vendas de Veículos'!AW23*(1-'Frota Nacional 2033'!AW$21),0)</f>
        <v>0</v>
      </c>
      <c r="AX22" s="5">
        <f>ROUND('Vendas de Veículos'!AX23*(1-'Frota Nacional 2033'!AX$21),0)</f>
        <v>0</v>
      </c>
      <c r="AY22" s="5">
        <f>ROUND('Vendas de Veículos'!AY23*(1-'Frota Nacional 2033'!AY$21),0)</f>
        <v>0</v>
      </c>
      <c r="AZ22" s="5">
        <f>ROUND('Vendas de Veículos'!AZ23*(1-'Frota Nacional 2033'!AZ$21),0)</f>
        <v>0</v>
      </c>
      <c r="BA22" s="5">
        <f>ROUND('Vendas de Veículos'!BA23*(1-'Frota Nacional 2033'!BA$21),0)</f>
        <v>0</v>
      </c>
      <c r="BB22" s="5">
        <f>ROUND('Vendas de Veículos'!BB23*(1-'Frota Nacional 2033'!BB$21),0)</f>
        <v>0</v>
      </c>
      <c r="BC22" s="5">
        <f>ROUND('Vendas de Veículos'!BC23*(1-'Frota Nacional 2033'!BC$21),0)</f>
        <v>0</v>
      </c>
      <c r="BD22" s="5">
        <f>ROUND('Vendas de Veículos'!BD23*(1-'Frota Nacional 2033'!BD$21),0)</f>
        <v>0</v>
      </c>
      <c r="BE22" s="5">
        <f>ROUND('Vendas de Veículos'!BE23*(1-'Frota Nacional 2033'!BE$21),0)</f>
        <v>0</v>
      </c>
      <c r="BF22" s="5">
        <f>ROUND('Vendas de Veículos'!BF23*(1-'Frota Nacional 2033'!BF$21),0)</f>
        <v>0</v>
      </c>
      <c r="BG22" s="5">
        <f>ROUND('Vendas de Veículos'!BG23*(1-'Frota Nacional 2033'!BG$21),0)</f>
        <v>0</v>
      </c>
      <c r="BH22" s="5">
        <f>ROUND('Vendas de Veículos'!BH23*(1-'Frota Nacional 2033'!BH$21),0)</f>
        <v>0</v>
      </c>
      <c r="BI22" s="5">
        <f>ROUND('Vendas de Veículos'!BI23*(1-'Frota Nacional 2033'!BI$21),0)</f>
        <v>0</v>
      </c>
      <c r="BJ22" s="5">
        <f>ROUND('Vendas de Veículos'!BJ23*(1-'Frota Nacional 2033'!BJ$21),0)</f>
        <v>0</v>
      </c>
      <c r="BK22" s="5">
        <f>ROUND('Vendas de Veículos'!BK23*(1-'Frota Nacional 2033'!BK$21),0)</f>
        <v>0</v>
      </c>
      <c r="BL22" s="5">
        <f>ROUND('Vendas de Veículos'!BL23*(1-'Frota Nacional 2033'!BL$21),0)</f>
        <v>2</v>
      </c>
      <c r="BM22" s="5">
        <f>ROUND('Vendas de Veículos'!BM23*(1-'Frota Nacional 2033'!BM$21),0)</f>
        <v>11</v>
      </c>
      <c r="BN22" s="5">
        <f>ROUND('Vendas de Veículos'!BN23*(1-'Frota Nacional 2033'!BN$21),0)</f>
        <v>15</v>
      </c>
      <c r="BO22" s="5">
        <f>ROUND('Vendas de Veículos'!BO23*(1-'Frota Nacional 2033'!BO$21),0)</f>
        <v>7</v>
      </c>
      <c r="BP22" s="5">
        <f>ROUND('Vendas de Veículos'!BP23*(1-'Frota Nacional 2033'!BP$21),0)</f>
        <v>8</v>
      </c>
      <c r="BQ22" s="5">
        <f>ROUND('Vendas de Veículos'!BQ23*(1-'Frota Nacional 2033'!BQ$21),0)</f>
        <v>32</v>
      </c>
      <c r="BR22" s="5">
        <f>ROUND('Vendas de Veículos'!BR23*(1-'Frota Nacional 2033'!BR$21),0)</f>
        <v>10</v>
      </c>
      <c r="BS22" s="5">
        <f>ROUND('Vendas de Veículos'!BS23*(1-'Frota Nacional 2033'!BS$21),0)</f>
        <v>11</v>
      </c>
      <c r="BT22" s="5">
        <f>ROUND('Vendas de Veículos'!BT23*(1-'Frota Nacional 2033'!BT$21),0)</f>
        <v>12</v>
      </c>
      <c r="BU22" s="5">
        <f>ROUND('Vendas de Veículos'!BU23*(1-'Frota Nacional 2033'!BU$21),0)</f>
        <v>14</v>
      </c>
      <c r="BV22" s="5">
        <f>ROUND('Vendas de Veículos'!BV23*(1-'Frota Nacional 2033'!BV$21),0)</f>
        <v>15</v>
      </c>
      <c r="BW22" s="5">
        <f>ROUND('Vendas de Veículos'!BW23*(1-'Frota Nacional 2033'!BW$21),0)</f>
        <v>16</v>
      </c>
      <c r="BX22" s="5">
        <f>ROUND('Vendas de Veículos'!BX23*(1-'Frota Nacional 2033'!BX$21),0)</f>
        <v>16</v>
      </c>
      <c r="BY22" s="5">
        <f>ROUND('Vendas de Veículos'!BY23*(1-'Frota Nacional 2033'!BY$21),0)</f>
        <v>15</v>
      </c>
      <c r="BZ22" s="5">
        <f>ROUND('Vendas de Veículos'!BZ23*(1-'Frota Nacional 2033'!BZ$21),0)</f>
        <v>16</v>
      </c>
      <c r="CA22" s="5">
        <f>ROUND('Vendas de Veículos'!CA23*(1-'Frota Nacional 2033'!CA$21),0)</f>
        <v>16</v>
      </c>
      <c r="CB22" s="5">
        <f>ROUND('Vendas de Veículos'!CB23*(1-'Frota Nacional 2033'!CB$21),0)</f>
        <v>15</v>
      </c>
    </row>
    <row r="23" spans="2:80" x14ac:dyDescent="0.35">
      <c r="B23" s="14" t="s">
        <v>20</v>
      </c>
      <c r="C23" s="14" t="s">
        <v>12</v>
      </c>
      <c r="D23" s="5">
        <f>ROUND('Vendas de Veículos'!D24*(1-'Frota Nacional 2033'!D$21),0)</f>
        <v>0</v>
      </c>
      <c r="E23" s="5">
        <f>ROUND('Vendas de Veículos'!E24*(1-'Frota Nacional 2033'!E$21),0)</f>
        <v>0</v>
      </c>
      <c r="F23" s="5">
        <f>ROUND('Vendas de Veículos'!F24*(1-'Frota Nacional 2033'!F$21),0)</f>
        <v>0</v>
      </c>
      <c r="G23" s="5">
        <f>ROUND('Vendas de Veículos'!G24*(1-'Frota Nacional 2033'!G$21),0)</f>
        <v>0</v>
      </c>
      <c r="H23" s="5">
        <f>ROUND('Vendas de Veículos'!H24*(1-'Frota Nacional 2033'!H$21),0)</f>
        <v>0</v>
      </c>
      <c r="I23" s="5">
        <f>ROUND('Vendas de Veículos'!I24*(1-'Frota Nacional 2033'!I$21),0)</f>
        <v>0</v>
      </c>
      <c r="J23" s="5">
        <f>ROUND('Vendas de Veículos'!J24*(1-'Frota Nacional 2033'!J$21),0)</f>
        <v>0</v>
      </c>
      <c r="K23" s="5">
        <f>ROUND('Vendas de Veículos'!K24*(1-'Frota Nacional 2033'!K$21),0)</f>
        <v>0</v>
      </c>
      <c r="L23" s="5">
        <f>ROUND('Vendas de Veículos'!L24*(1-'Frota Nacional 2033'!L$21),0)</f>
        <v>0</v>
      </c>
      <c r="M23" s="5">
        <f>ROUND('Vendas de Veículos'!M24*(1-'Frota Nacional 2033'!M$21),0)</f>
        <v>0</v>
      </c>
      <c r="N23" s="5">
        <f>ROUND('Vendas de Veículos'!N24*(1-'Frota Nacional 2033'!N$21),0)</f>
        <v>0</v>
      </c>
      <c r="O23" s="5">
        <f>ROUND('Vendas de Veículos'!O24*(1-'Frota Nacional 2033'!O$21),0)</f>
        <v>0</v>
      </c>
      <c r="P23" s="5">
        <f>ROUND('Vendas de Veículos'!P24*(1-'Frota Nacional 2033'!P$21),0)</f>
        <v>0</v>
      </c>
      <c r="Q23" s="5">
        <f>ROUND('Vendas de Veículos'!Q24*(1-'Frota Nacional 2033'!Q$21),0)</f>
        <v>0</v>
      </c>
      <c r="R23" s="5">
        <f>ROUND('Vendas de Veículos'!R24*(1-'Frota Nacional 2033'!R$21),0)</f>
        <v>0</v>
      </c>
      <c r="S23" s="5">
        <f>ROUND('Vendas de Veículos'!S24*(1-'Frota Nacional 2033'!S$21),0)</f>
        <v>0</v>
      </c>
      <c r="T23" s="5">
        <f>ROUND('Vendas de Veículos'!T24*(1-'Frota Nacional 2033'!T$21),0)</f>
        <v>0</v>
      </c>
      <c r="U23" s="5">
        <f>ROUND('Vendas de Veículos'!U24*(1-'Frota Nacional 2033'!U$21),0)</f>
        <v>0</v>
      </c>
      <c r="V23" s="5">
        <f>ROUND('Vendas de Veículos'!V24*(1-'Frota Nacional 2033'!V$21),0)</f>
        <v>0</v>
      </c>
      <c r="W23" s="5">
        <f>ROUND('Vendas de Veículos'!W24*(1-'Frota Nacional 2033'!W$21),0)</f>
        <v>0</v>
      </c>
      <c r="X23" s="5">
        <f>ROUND('Vendas de Veículos'!X24*(1-'Frota Nacional 2033'!X$21),0)</f>
        <v>0</v>
      </c>
      <c r="Y23" s="5">
        <f>ROUND('Vendas de Veículos'!Y24*(1-'Frota Nacional 2033'!Y$21),0)</f>
        <v>0</v>
      </c>
      <c r="Z23" s="5">
        <f>ROUND('Vendas de Veículos'!Z24*(1-'Frota Nacional 2033'!Z$21),0)</f>
        <v>0</v>
      </c>
      <c r="AA23" s="5">
        <f>ROUND('Vendas de Veículos'!AA24*(1-'Frota Nacional 2033'!AA$21),0)</f>
        <v>0</v>
      </c>
      <c r="AB23" s="5">
        <f>ROUND('Vendas de Veículos'!AB24*(1-'Frota Nacional 2033'!AB$21),0)</f>
        <v>77</v>
      </c>
      <c r="AC23" s="5">
        <f>ROUND('Vendas de Veículos'!AC24*(1-'Frota Nacional 2033'!AC$21),0)</f>
        <v>73</v>
      </c>
      <c r="AD23" s="5">
        <f>ROUND('Vendas de Veículos'!AD24*(1-'Frota Nacional 2033'!AD$21),0)</f>
        <v>177</v>
      </c>
      <c r="AE23" s="5">
        <f>ROUND('Vendas de Veículos'!AE24*(1-'Frota Nacional 2033'!AE$21),0)</f>
        <v>247</v>
      </c>
      <c r="AF23" s="5">
        <f>ROUND('Vendas de Veículos'!AF24*(1-'Frota Nacional 2033'!AF$21),0)</f>
        <v>195</v>
      </c>
      <c r="AG23" s="5">
        <f>ROUND('Vendas de Veículos'!AG24*(1-'Frota Nacional 2033'!AG$21),0)</f>
        <v>170</v>
      </c>
      <c r="AH23" s="5">
        <f>ROUND('Vendas de Veículos'!AH24*(1-'Frota Nacional 2033'!AH$21),0)</f>
        <v>66</v>
      </c>
      <c r="AI23" s="5">
        <f>ROUND('Vendas de Veículos'!AI24*(1-'Frota Nacional 2033'!AI$21),0)</f>
        <v>17</v>
      </c>
      <c r="AJ23" s="5">
        <f>ROUND('Vendas de Veículos'!AJ24*(1-'Frota Nacional 2033'!AJ$21),0)</f>
        <v>7</v>
      </c>
      <c r="AK23" s="5">
        <f>ROUND('Vendas de Veículos'!AK24*(1-'Frota Nacional 2033'!AK$21),0)</f>
        <v>1</v>
      </c>
      <c r="AL23" s="5">
        <f>ROUND('Vendas de Veículos'!AL24*(1-'Frota Nacional 2033'!AL$21),0)</f>
        <v>1</v>
      </c>
      <c r="AM23" s="5">
        <f>ROUND('Vendas de Veículos'!AM24*(1-'Frota Nacional 2033'!AM$21),0)</f>
        <v>1</v>
      </c>
      <c r="AN23" s="5">
        <f>ROUND('Vendas de Veículos'!AN24*(1-'Frota Nacional 2033'!AN$21),0)</f>
        <v>0</v>
      </c>
      <c r="AO23" s="5">
        <f>ROUND('Vendas de Veículos'!AO24*(1-'Frota Nacional 2033'!AO$21),0)</f>
        <v>0</v>
      </c>
      <c r="AP23" s="5">
        <f>ROUND('Vendas de Veículos'!AP24*(1-'Frota Nacional 2033'!AP$21),0)</f>
        <v>0</v>
      </c>
      <c r="AQ23" s="5">
        <f>ROUND('Vendas de Veículos'!AQ24*(1-'Frota Nacional 2033'!AQ$21),0)</f>
        <v>0</v>
      </c>
      <c r="AR23" s="5">
        <f>ROUND('Vendas de Veículos'!AR24*(1-'Frota Nacional 2033'!AR$21),0)</f>
        <v>0</v>
      </c>
      <c r="AS23" s="5">
        <f>ROUND('Vendas de Veículos'!AS24*(1-'Frota Nacional 2033'!AS$21),0)</f>
        <v>0</v>
      </c>
      <c r="AT23" s="5">
        <f>ROUND('Vendas de Veículos'!AT24*(1-'Frota Nacional 2033'!AT$21),0)</f>
        <v>0</v>
      </c>
      <c r="AU23" s="5">
        <f>ROUND('Vendas de Veículos'!AU24*(1-'Frota Nacional 2033'!AU$21),0)</f>
        <v>0</v>
      </c>
      <c r="AV23" s="5">
        <f>ROUND('Vendas de Veículos'!AV24*(1-'Frota Nacional 2033'!AV$21),0)</f>
        <v>0</v>
      </c>
      <c r="AW23" s="5">
        <f>ROUND('Vendas de Veículos'!AW24*(1-'Frota Nacional 2033'!AW$21),0)</f>
        <v>0</v>
      </c>
      <c r="AX23" s="5">
        <f>ROUND('Vendas de Veículos'!AX24*(1-'Frota Nacional 2033'!AX$21),0)</f>
        <v>0</v>
      </c>
      <c r="AY23" s="5">
        <f>ROUND('Vendas de Veículos'!AY24*(1-'Frota Nacional 2033'!AY$21),0)</f>
        <v>0</v>
      </c>
      <c r="AZ23" s="5">
        <f>ROUND('Vendas de Veículos'!AZ24*(1-'Frota Nacional 2033'!AZ$21),0)</f>
        <v>0</v>
      </c>
      <c r="BA23" s="5">
        <f>ROUND('Vendas de Veículos'!BA24*(1-'Frota Nacional 2033'!BA$21),0)</f>
        <v>0</v>
      </c>
      <c r="BB23" s="5">
        <f>ROUND('Vendas de Veículos'!BB24*(1-'Frota Nacional 2033'!BB$21),0)</f>
        <v>0</v>
      </c>
      <c r="BC23" s="5">
        <f>ROUND('Vendas de Veículos'!BC24*(1-'Frota Nacional 2033'!BC$21),0)</f>
        <v>0</v>
      </c>
      <c r="BD23" s="5">
        <f>ROUND('Vendas de Veículos'!BD24*(1-'Frota Nacional 2033'!BD$21),0)</f>
        <v>0</v>
      </c>
      <c r="BE23" s="5">
        <f>ROUND('Vendas de Veículos'!BE24*(1-'Frota Nacional 2033'!BE$21),0)</f>
        <v>0</v>
      </c>
      <c r="BF23" s="5">
        <f>ROUND('Vendas de Veículos'!BF24*(1-'Frota Nacional 2033'!BF$21),0)</f>
        <v>0</v>
      </c>
      <c r="BG23" s="5">
        <f>ROUND('Vendas de Veículos'!BG24*(1-'Frota Nacional 2033'!BG$21),0)</f>
        <v>0</v>
      </c>
      <c r="BH23" s="5">
        <f>ROUND('Vendas de Veículos'!BH24*(1-'Frota Nacional 2033'!BH$21),0)</f>
        <v>0</v>
      </c>
      <c r="BI23" s="5">
        <f>ROUND('Vendas de Veículos'!BI24*(1-'Frota Nacional 2033'!BI$21),0)</f>
        <v>0</v>
      </c>
      <c r="BJ23" s="5">
        <f>ROUND('Vendas de Veículos'!BJ24*(1-'Frota Nacional 2033'!BJ$21),0)</f>
        <v>0</v>
      </c>
      <c r="BK23" s="5">
        <f>ROUND('Vendas de Veículos'!BK24*(1-'Frota Nacional 2033'!BK$21),0)</f>
        <v>0</v>
      </c>
      <c r="BL23" s="5">
        <f>ROUND('Vendas de Veículos'!BL24*(1-'Frota Nacional 2033'!BL$21),0)</f>
        <v>0</v>
      </c>
      <c r="BM23" s="5">
        <f>ROUND('Vendas de Veículos'!BM24*(1-'Frota Nacional 2033'!BM$21),0)</f>
        <v>0</v>
      </c>
      <c r="BN23" s="5">
        <f>ROUND('Vendas de Veículos'!BN24*(1-'Frota Nacional 2033'!BN$21),0)</f>
        <v>2</v>
      </c>
      <c r="BO23" s="5">
        <f>ROUND('Vendas de Veículos'!BO24*(1-'Frota Nacional 2033'!BO$21),0)</f>
        <v>0</v>
      </c>
      <c r="BP23" s="5">
        <f>ROUND('Vendas de Veículos'!BP24*(1-'Frota Nacional 2033'!BP$21),0)</f>
        <v>0</v>
      </c>
      <c r="BQ23" s="5">
        <f>ROUND('Vendas de Veículos'!BQ24*(1-'Frota Nacional 2033'!BQ$21),0)</f>
        <v>1</v>
      </c>
      <c r="BR23" s="5">
        <f>ROUND('Vendas de Veículos'!BR24*(1-'Frota Nacional 2033'!BR$21),0)</f>
        <v>0</v>
      </c>
      <c r="BS23" s="5">
        <f>ROUND('Vendas de Veículos'!BS24*(1-'Frota Nacional 2033'!BS$21),0)</f>
        <v>0</v>
      </c>
      <c r="BT23" s="5">
        <f>ROUND('Vendas de Veículos'!BT24*(1-'Frota Nacional 2033'!BT$21),0)</f>
        <v>0</v>
      </c>
      <c r="BU23" s="5">
        <f>ROUND('Vendas de Veículos'!BU24*(1-'Frota Nacional 2033'!BU$21),0)</f>
        <v>0</v>
      </c>
      <c r="BV23" s="5">
        <f>ROUND('Vendas de Veículos'!BV24*(1-'Frota Nacional 2033'!BV$21),0)</f>
        <v>1</v>
      </c>
      <c r="BW23" s="5">
        <f>ROUND('Vendas de Veículos'!BW24*(1-'Frota Nacional 2033'!BW$21),0)</f>
        <v>1</v>
      </c>
      <c r="BX23" s="5">
        <f>ROUND('Vendas de Veículos'!BX24*(1-'Frota Nacional 2033'!BX$21),0)</f>
        <v>1</v>
      </c>
      <c r="BY23" s="5">
        <f>ROUND('Vendas de Veículos'!BY24*(1-'Frota Nacional 2033'!BY$21),0)</f>
        <v>0</v>
      </c>
      <c r="BZ23" s="5">
        <f>ROUND('Vendas de Veículos'!BZ24*(1-'Frota Nacional 2033'!BZ$21),0)</f>
        <v>0</v>
      </c>
      <c r="CA23" s="5">
        <f>ROUND('Vendas de Veículos'!CA24*(1-'Frota Nacional 2033'!CA$21),0)</f>
        <v>1</v>
      </c>
      <c r="CB23" s="5">
        <f>ROUND('Vendas de Veículos'!CB24*(1-'Frota Nacional 2033'!CB$21),0)</f>
        <v>1</v>
      </c>
    </row>
    <row r="24" spans="2:80" x14ac:dyDescent="0.35">
      <c r="B24" s="14" t="s">
        <v>20</v>
      </c>
      <c r="C24" s="14" t="s">
        <v>14</v>
      </c>
      <c r="D24" s="5">
        <f>ROUND('Vendas de Veículos'!D25*(1-'Frota Nacional 2033'!D$21),0)</f>
        <v>0</v>
      </c>
      <c r="E24" s="5">
        <f>ROUND('Vendas de Veículos'!E25*(1-'Frota Nacional 2033'!E$21),0)</f>
        <v>0</v>
      </c>
      <c r="F24" s="5">
        <f>ROUND('Vendas de Veículos'!F25*(1-'Frota Nacional 2033'!F$21),0)</f>
        <v>0</v>
      </c>
      <c r="G24" s="5">
        <f>ROUND('Vendas de Veículos'!G25*(1-'Frota Nacional 2033'!G$21),0)</f>
        <v>0</v>
      </c>
      <c r="H24" s="5">
        <f>ROUND('Vendas de Veículos'!H25*(1-'Frota Nacional 2033'!H$21),0)</f>
        <v>0</v>
      </c>
      <c r="I24" s="5">
        <f>ROUND('Vendas de Veículos'!I25*(1-'Frota Nacional 2033'!I$21),0)</f>
        <v>0</v>
      </c>
      <c r="J24" s="5">
        <f>ROUND('Vendas de Veículos'!J25*(1-'Frota Nacional 2033'!J$21),0)</f>
        <v>0</v>
      </c>
      <c r="K24" s="5">
        <f>ROUND('Vendas de Veículos'!K25*(1-'Frota Nacional 2033'!K$21),0)</f>
        <v>0</v>
      </c>
      <c r="L24" s="5">
        <f>ROUND('Vendas de Veículos'!L25*(1-'Frota Nacional 2033'!L$21),0)</f>
        <v>0</v>
      </c>
      <c r="M24" s="5">
        <f>ROUND('Vendas de Veículos'!M25*(1-'Frota Nacional 2033'!M$21),0)</f>
        <v>0</v>
      </c>
      <c r="N24" s="5">
        <f>ROUND('Vendas de Veículos'!N25*(1-'Frota Nacional 2033'!N$21),0)</f>
        <v>0</v>
      </c>
      <c r="O24" s="5">
        <f>ROUND('Vendas de Veículos'!O25*(1-'Frota Nacional 2033'!O$21),0)</f>
        <v>0</v>
      </c>
      <c r="P24" s="5">
        <f>ROUND('Vendas de Veículos'!P25*(1-'Frota Nacional 2033'!P$21),0)</f>
        <v>0</v>
      </c>
      <c r="Q24" s="5">
        <f>ROUND('Vendas de Veículos'!Q25*(1-'Frota Nacional 2033'!Q$21),0)</f>
        <v>0</v>
      </c>
      <c r="R24" s="5">
        <f>ROUND('Vendas de Veículos'!R25*(1-'Frota Nacional 2033'!R$21),0)</f>
        <v>0</v>
      </c>
      <c r="S24" s="5">
        <f>ROUND('Vendas de Veículos'!S25*(1-'Frota Nacional 2033'!S$21),0)</f>
        <v>0</v>
      </c>
      <c r="T24" s="5">
        <f>ROUND('Vendas de Veículos'!T25*(1-'Frota Nacional 2033'!T$21),0)</f>
        <v>0</v>
      </c>
      <c r="U24" s="5">
        <f>ROUND('Vendas de Veículos'!U25*(1-'Frota Nacional 2033'!U$21),0)</f>
        <v>0</v>
      </c>
      <c r="V24" s="5">
        <f>ROUND('Vendas de Veículos'!V25*(1-'Frota Nacional 2033'!V$21),0)</f>
        <v>0</v>
      </c>
      <c r="W24" s="5">
        <f>ROUND('Vendas de Veículos'!W25*(1-'Frota Nacional 2033'!W$21),0)</f>
        <v>0</v>
      </c>
      <c r="X24" s="5">
        <f>ROUND('Vendas de Veículos'!X25*(1-'Frota Nacional 2033'!X$21),0)</f>
        <v>0</v>
      </c>
      <c r="Y24" s="5">
        <f>ROUND('Vendas de Veículos'!Y25*(1-'Frota Nacional 2033'!Y$21),0)</f>
        <v>0</v>
      </c>
      <c r="Z24" s="5">
        <f>ROUND('Vendas de Veículos'!Z25*(1-'Frota Nacional 2033'!Z$21),0)</f>
        <v>0</v>
      </c>
      <c r="AA24" s="5">
        <f>ROUND('Vendas de Veículos'!AA25*(1-'Frota Nacional 2033'!AA$21),0)</f>
        <v>0</v>
      </c>
      <c r="AB24" s="5">
        <f>ROUND('Vendas de Veículos'!AB25*(1-'Frota Nacional 2033'!AB$21),0)</f>
        <v>0</v>
      </c>
      <c r="AC24" s="5">
        <f>ROUND('Vendas de Veículos'!AC25*(1-'Frota Nacional 2033'!AC$21),0)</f>
        <v>0</v>
      </c>
      <c r="AD24" s="5">
        <f>ROUND('Vendas de Veículos'!AD25*(1-'Frota Nacional 2033'!AD$21),0)</f>
        <v>0</v>
      </c>
      <c r="AE24" s="5">
        <f>ROUND('Vendas de Veículos'!AE25*(1-'Frota Nacional 2033'!AE$21),0)</f>
        <v>0</v>
      </c>
      <c r="AF24" s="5">
        <f>ROUND('Vendas de Veículos'!AF25*(1-'Frota Nacional 2033'!AF$21),0)</f>
        <v>0</v>
      </c>
      <c r="AG24" s="5">
        <f>ROUND('Vendas de Veículos'!AG25*(1-'Frota Nacional 2033'!AG$21),0)</f>
        <v>0</v>
      </c>
      <c r="AH24" s="5">
        <f>ROUND('Vendas de Veículos'!AH25*(1-'Frota Nacional 2033'!AH$21),0)</f>
        <v>0</v>
      </c>
      <c r="AI24" s="5">
        <f>ROUND('Vendas de Veículos'!AI25*(1-'Frota Nacional 2033'!AI$21),0)</f>
        <v>0</v>
      </c>
      <c r="AJ24" s="5">
        <f>ROUND('Vendas de Veículos'!AJ25*(1-'Frota Nacional 2033'!AJ$21),0)</f>
        <v>0</v>
      </c>
      <c r="AK24" s="5">
        <f>ROUND('Vendas de Veículos'!AK25*(1-'Frota Nacional 2033'!AK$21),0)</f>
        <v>0</v>
      </c>
      <c r="AL24" s="5">
        <f>ROUND('Vendas de Veículos'!AL25*(1-'Frota Nacional 2033'!AL$21),0)</f>
        <v>0</v>
      </c>
      <c r="AM24" s="5">
        <f>ROUND('Vendas de Veículos'!AM25*(1-'Frota Nacional 2033'!AM$21),0)</f>
        <v>0</v>
      </c>
      <c r="AN24" s="5">
        <f>ROUND('Vendas de Veículos'!AN25*(1-'Frota Nacional 2033'!AN$21),0)</f>
        <v>0</v>
      </c>
      <c r="AO24" s="5">
        <f>ROUND('Vendas de Veículos'!AO25*(1-'Frota Nacional 2033'!AO$21),0)</f>
        <v>0</v>
      </c>
      <c r="AP24" s="5">
        <f>ROUND('Vendas de Veículos'!AP25*(1-'Frota Nacional 2033'!AP$21),0)</f>
        <v>0</v>
      </c>
      <c r="AQ24" s="5">
        <f>ROUND('Vendas de Veículos'!AQ25*(1-'Frota Nacional 2033'!AQ$21),0)</f>
        <v>0</v>
      </c>
      <c r="AR24" s="5">
        <f>ROUND('Vendas de Veículos'!AR25*(1-'Frota Nacional 2033'!AR$21),0)</f>
        <v>0</v>
      </c>
      <c r="AS24" s="5">
        <f>ROUND('Vendas de Veículos'!AS25*(1-'Frota Nacional 2033'!AS$21),0)</f>
        <v>0</v>
      </c>
      <c r="AT24" s="5">
        <f>ROUND('Vendas de Veículos'!AT25*(1-'Frota Nacional 2033'!AT$21),0)</f>
        <v>0</v>
      </c>
      <c r="AU24" s="5">
        <f>ROUND('Vendas de Veículos'!AU25*(1-'Frota Nacional 2033'!AU$21),0)</f>
        <v>0</v>
      </c>
      <c r="AV24" s="5">
        <f>ROUND('Vendas de Veículos'!AV25*(1-'Frota Nacional 2033'!AV$21),0)</f>
        <v>0</v>
      </c>
      <c r="AW24" s="5">
        <f>ROUND('Vendas de Veículos'!AW25*(1-'Frota Nacional 2033'!AW$21),0)</f>
        <v>0</v>
      </c>
      <c r="AX24" s="5">
        <f>ROUND('Vendas de Veículos'!AX25*(1-'Frota Nacional 2033'!AX$21),0)</f>
        <v>0</v>
      </c>
      <c r="AY24" s="5">
        <f>ROUND('Vendas de Veículos'!AY25*(1-'Frota Nacional 2033'!AY$21),0)</f>
        <v>0</v>
      </c>
      <c r="AZ24" s="5">
        <f>ROUND('Vendas de Veículos'!AZ25*(1-'Frota Nacional 2033'!AZ$21),0)</f>
        <v>0</v>
      </c>
      <c r="BA24" s="5">
        <f>ROUND('Vendas de Veículos'!BA25*(1-'Frota Nacional 2033'!BA$21),0)</f>
        <v>0</v>
      </c>
      <c r="BB24" s="5">
        <f>ROUND('Vendas de Veículos'!BB25*(1-'Frota Nacional 2033'!BB$21),0)</f>
        <v>0</v>
      </c>
      <c r="BC24" s="5">
        <f>ROUND('Vendas de Veículos'!BC25*(1-'Frota Nacional 2033'!BC$21),0)</f>
        <v>0</v>
      </c>
      <c r="BD24" s="5">
        <f>ROUND('Vendas de Veículos'!BD25*(1-'Frota Nacional 2033'!BD$21),0)</f>
        <v>0</v>
      </c>
      <c r="BE24" s="5">
        <f>ROUND('Vendas de Veículos'!BE25*(1-'Frota Nacional 2033'!BE$21),0)</f>
        <v>0</v>
      </c>
      <c r="BF24" s="5">
        <f>ROUND('Vendas de Veículos'!BF25*(1-'Frota Nacional 2033'!BF$21),0)</f>
        <v>0</v>
      </c>
      <c r="BG24" s="5">
        <f>ROUND('Vendas de Veículos'!BG25*(1-'Frota Nacional 2033'!BG$21),0)</f>
        <v>0</v>
      </c>
      <c r="BH24" s="5">
        <f>ROUND('Vendas de Veículos'!BH25*(1-'Frota Nacional 2033'!BH$21),0)</f>
        <v>1</v>
      </c>
      <c r="BI24" s="5">
        <f>ROUND('Vendas de Veículos'!BI25*(1-'Frota Nacional 2033'!BI$21),0)</f>
        <v>0</v>
      </c>
      <c r="BJ24" s="5">
        <f>ROUND('Vendas de Veículos'!BJ25*(1-'Frota Nacional 2033'!BJ$21),0)</f>
        <v>0</v>
      </c>
      <c r="BK24" s="5">
        <f>ROUND('Vendas de Veículos'!BK25*(1-'Frota Nacional 2033'!BK$21),0)</f>
        <v>1</v>
      </c>
      <c r="BL24" s="5">
        <f>ROUND('Vendas de Veículos'!BL25*(1-'Frota Nacional 2033'!BL$21),0)</f>
        <v>0</v>
      </c>
      <c r="BM24" s="5">
        <f>ROUND('Vendas de Veículos'!BM25*(1-'Frota Nacional 2033'!BM$21),0)</f>
        <v>3</v>
      </c>
      <c r="BN24" s="5">
        <f>ROUND('Vendas de Veículos'!BN25*(1-'Frota Nacional 2033'!BN$21),0)</f>
        <v>26</v>
      </c>
      <c r="BO24" s="5">
        <f>ROUND('Vendas de Veículos'!BO25*(1-'Frota Nacional 2033'!BO$21),0)</f>
        <v>21</v>
      </c>
      <c r="BP24" s="5">
        <f>ROUND('Vendas de Veículos'!BP25*(1-'Frota Nacional 2033'!BP$21),0)</f>
        <v>275</v>
      </c>
      <c r="BQ24" s="5">
        <f>ROUND('Vendas de Veículos'!BQ25*(1-'Frota Nacional 2033'!BQ$21),0)</f>
        <v>680</v>
      </c>
      <c r="BR24" s="5">
        <f>ROUND('Vendas de Veículos'!BR25*(1-'Frota Nacional 2033'!BR$21),0)</f>
        <v>664</v>
      </c>
      <c r="BS24" s="5">
        <f>ROUND('Vendas de Veículos'!BS25*(1-'Frota Nacional 2033'!BS$21),0)</f>
        <v>944</v>
      </c>
      <c r="BT24" s="5">
        <f>ROUND('Vendas de Veículos'!BT25*(1-'Frota Nacional 2033'!BT$21),0)</f>
        <v>1232</v>
      </c>
      <c r="BU24" s="5">
        <f>ROUND('Vendas de Veículos'!BU25*(1-'Frota Nacional 2033'!BU$21),0)</f>
        <v>1525</v>
      </c>
      <c r="BV24" s="5">
        <f>ROUND('Vendas de Veículos'!BV25*(1-'Frota Nacional 2033'!BV$21),0)</f>
        <v>1963</v>
      </c>
      <c r="BW24" s="5">
        <f>ROUND('Vendas de Veículos'!BW25*(1-'Frota Nacional 2033'!BW$21),0)</f>
        <v>2412</v>
      </c>
      <c r="BX24" s="5">
        <f>ROUND('Vendas de Veículos'!BX25*(1-'Frota Nacional 2033'!BX$21),0)</f>
        <v>2864</v>
      </c>
      <c r="BY24" s="5">
        <f>ROUND('Vendas de Veículos'!BY25*(1-'Frota Nacional 2033'!BY$21),0)</f>
        <v>3470</v>
      </c>
      <c r="BZ24" s="5">
        <f>ROUND('Vendas de Veículos'!BZ25*(1-'Frota Nacional 2033'!BZ$21),0)</f>
        <v>4112</v>
      </c>
      <c r="CA24" s="5">
        <f>ROUND('Vendas de Veículos'!CA25*(1-'Frota Nacional 2033'!CA$21),0)</f>
        <v>4883</v>
      </c>
      <c r="CB24" s="5">
        <f>ROUND('Vendas de Veículos'!CB25*(1-'Frota Nacional 2033'!CB$21),0)</f>
        <v>5589</v>
      </c>
    </row>
    <row r="25" spans="2:80" x14ac:dyDescent="0.35">
      <c r="B25" s="14" t="s">
        <v>20</v>
      </c>
      <c r="C25" s="14" t="s">
        <v>21</v>
      </c>
      <c r="D25" s="5">
        <f>ROUND('Vendas de Veículos'!D26*(1-'Frota Nacional 2033'!D$21),0)</f>
        <v>0</v>
      </c>
      <c r="E25" s="5">
        <f>ROUND('Vendas de Veículos'!E26*(1-'Frota Nacional 2033'!E$21),0)</f>
        <v>0</v>
      </c>
      <c r="F25" s="5">
        <f>ROUND('Vendas de Veículos'!F26*(1-'Frota Nacional 2033'!F$21),0)</f>
        <v>0</v>
      </c>
      <c r="G25" s="5">
        <f>ROUND('Vendas de Veículos'!G26*(1-'Frota Nacional 2033'!G$21),0)</f>
        <v>0</v>
      </c>
      <c r="H25" s="5">
        <f>ROUND('Vendas de Veículos'!H26*(1-'Frota Nacional 2033'!H$21),0)</f>
        <v>0</v>
      </c>
      <c r="I25" s="5">
        <f>ROUND('Vendas de Veículos'!I26*(1-'Frota Nacional 2033'!I$21),0)</f>
        <v>0</v>
      </c>
      <c r="J25" s="5">
        <f>ROUND('Vendas de Veículos'!J26*(1-'Frota Nacional 2033'!J$21),0)</f>
        <v>0</v>
      </c>
      <c r="K25" s="5">
        <f>ROUND('Vendas de Veículos'!K26*(1-'Frota Nacional 2033'!K$21),0)</f>
        <v>0</v>
      </c>
      <c r="L25" s="5">
        <f>ROUND('Vendas de Veículos'!L26*(1-'Frota Nacional 2033'!L$21),0)</f>
        <v>0</v>
      </c>
      <c r="M25" s="5">
        <f>ROUND('Vendas de Veículos'!M26*(1-'Frota Nacional 2033'!M$21),0)</f>
        <v>0</v>
      </c>
      <c r="N25" s="5">
        <f>ROUND('Vendas de Veículos'!N26*(1-'Frota Nacional 2033'!N$21),0)</f>
        <v>0</v>
      </c>
      <c r="O25" s="5">
        <f>ROUND('Vendas de Veículos'!O26*(1-'Frota Nacional 2033'!O$21),0)</f>
        <v>0</v>
      </c>
      <c r="P25" s="5">
        <f>ROUND('Vendas de Veículos'!P26*(1-'Frota Nacional 2033'!P$21),0)</f>
        <v>0</v>
      </c>
      <c r="Q25" s="5">
        <f>ROUND('Vendas de Veículos'!Q26*(1-'Frota Nacional 2033'!Q$21),0)</f>
        <v>0</v>
      </c>
      <c r="R25" s="5">
        <f>ROUND('Vendas de Veículos'!R26*(1-'Frota Nacional 2033'!R$21),0)</f>
        <v>0</v>
      </c>
      <c r="S25" s="5">
        <f>ROUND('Vendas de Veículos'!S26*(1-'Frota Nacional 2033'!S$21),0)</f>
        <v>0</v>
      </c>
      <c r="T25" s="5">
        <f>ROUND('Vendas de Veículos'!T26*(1-'Frota Nacional 2033'!T$21),0)</f>
        <v>0</v>
      </c>
      <c r="U25" s="5">
        <f>ROUND('Vendas de Veículos'!U26*(1-'Frota Nacional 2033'!U$21),0)</f>
        <v>0</v>
      </c>
      <c r="V25" s="5">
        <f>ROUND('Vendas de Veículos'!V26*(1-'Frota Nacional 2033'!V$21),0)</f>
        <v>0</v>
      </c>
      <c r="W25" s="5">
        <f>ROUND('Vendas de Veículos'!W26*(1-'Frota Nacional 2033'!W$21),0)</f>
        <v>0</v>
      </c>
      <c r="X25" s="5">
        <f>ROUND('Vendas de Veículos'!X26*(1-'Frota Nacional 2033'!X$21),0)</f>
        <v>0</v>
      </c>
      <c r="Y25" s="5">
        <f>ROUND('Vendas de Veículos'!Y26*(1-'Frota Nacional 2033'!Y$21),0)</f>
        <v>0</v>
      </c>
      <c r="Z25" s="5">
        <f>ROUND('Vendas de Veículos'!Z26*(1-'Frota Nacional 2033'!Z$21),0)</f>
        <v>0</v>
      </c>
      <c r="AA25" s="5">
        <f>ROUND('Vendas de Veículos'!AA26*(1-'Frota Nacional 2033'!AA$21),0)</f>
        <v>0</v>
      </c>
      <c r="AB25" s="5">
        <f>ROUND('Vendas de Veículos'!AB26*(1-'Frota Nacional 2033'!AB$21),0)</f>
        <v>0</v>
      </c>
      <c r="AC25" s="5">
        <f>ROUND('Vendas de Veículos'!AC26*(1-'Frota Nacional 2033'!AC$21),0)</f>
        <v>0</v>
      </c>
      <c r="AD25" s="5">
        <f>ROUND('Vendas de Veículos'!AD26*(1-'Frota Nacional 2033'!AD$21),0)</f>
        <v>0</v>
      </c>
      <c r="AE25" s="5">
        <f>ROUND('Vendas de Veículos'!AE26*(1-'Frota Nacional 2033'!AE$21),0)</f>
        <v>0</v>
      </c>
      <c r="AF25" s="5">
        <f>ROUND('Vendas de Veículos'!AF26*(1-'Frota Nacional 2033'!AF$21),0)</f>
        <v>0</v>
      </c>
      <c r="AG25" s="5">
        <f>ROUND('Vendas de Veículos'!AG26*(1-'Frota Nacional 2033'!AG$21),0)</f>
        <v>0</v>
      </c>
      <c r="AH25" s="5">
        <f>ROUND('Vendas de Veículos'!AH26*(1-'Frota Nacional 2033'!AH$21),0)</f>
        <v>0</v>
      </c>
      <c r="AI25" s="5">
        <f>ROUND('Vendas de Veículos'!AI26*(1-'Frota Nacional 2033'!AI$21),0)</f>
        <v>0</v>
      </c>
      <c r="AJ25" s="5">
        <f>ROUND('Vendas de Veículos'!AJ26*(1-'Frota Nacional 2033'!AJ$21),0)</f>
        <v>0</v>
      </c>
      <c r="AK25" s="5">
        <f>ROUND('Vendas de Veículos'!AK26*(1-'Frota Nacional 2033'!AK$21),0)</f>
        <v>0</v>
      </c>
      <c r="AL25" s="5">
        <f>ROUND('Vendas de Veículos'!AL26*(1-'Frota Nacional 2033'!AL$21),0)</f>
        <v>0</v>
      </c>
      <c r="AM25" s="5">
        <f>ROUND('Vendas de Veículos'!AM26*(1-'Frota Nacional 2033'!AM$21),0)</f>
        <v>0</v>
      </c>
      <c r="AN25" s="5">
        <f>ROUND('Vendas de Veículos'!AN26*(1-'Frota Nacional 2033'!AN$21),0)</f>
        <v>0</v>
      </c>
      <c r="AO25" s="5">
        <f>ROUND('Vendas de Veículos'!AO26*(1-'Frota Nacional 2033'!AO$21),0)</f>
        <v>0</v>
      </c>
      <c r="AP25" s="5">
        <f>ROUND('Vendas de Veículos'!AP26*(1-'Frota Nacional 2033'!AP$21),0)</f>
        <v>0</v>
      </c>
      <c r="AQ25" s="5">
        <f>ROUND('Vendas de Veículos'!AQ26*(1-'Frota Nacional 2033'!AQ$21),0)</f>
        <v>0</v>
      </c>
      <c r="AR25" s="5">
        <f>ROUND('Vendas de Veículos'!AR26*(1-'Frota Nacional 2033'!AR$21),0)</f>
        <v>0</v>
      </c>
      <c r="AS25" s="5">
        <f>ROUND('Vendas de Veículos'!AS26*(1-'Frota Nacional 2033'!AS$21),0)</f>
        <v>0</v>
      </c>
      <c r="AT25" s="5">
        <f>ROUND('Vendas de Veículos'!AT26*(1-'Frota Nacional 2033'!AT$21),0)</f>
        <v>0</v>
      </c>
      <c r="AU25" s="5">
        <f>ROUND('Vendas de Veículos'!AU26*(1-'Frota Nacional 2033'!AU$21),0)</f>
        <v>0</v>
      </c>
      <c r="AV25" s="5">
        <f>ROUND('Vendas de Veículos'!AV26*(1-'Frota Nacional 2033'!AV$21),0)</f>
        <v>0</v>
      </c>
      <c r="AW25" s="5">
        <f>ROUND('Vendas de Veículos'!AW26*(1-'Frota Nacional 2033'!AW$21),0)</f>
        <v>0</v>
      </c>
      <c r="AX25" s="5">
        <f>ROUND('Vendas de Veículos'!AX26*(1-'Frota Nacional 2033'!AX$21),0)</f>
        <v>0</v>
      </c>
      <c r="AY25" s="5">
        <f>ROUND('Vendas de Veículos'!AY26*(1-'Frota Nacional 2033'!AY$21),0)</f>
        <v>0</v>
      </c>
      <c r="AZ25" s="5">
        <f>ROUND('Vendas de Veículos'!AZ26*(1-'Frota Nacional 2033'!AZ$21),0)</f>
        <v>0</v>
      </c>
      <c r="BA25" s="5">
        <f>ROUND('Vendas de Veículos'!BA26*(1-'Frota Nacional 2033'!BA$21),0)</f>
        <v>1</v>
      </c>
      <c r="BB25" s="5">
        <f>ROUND('Vendas de Veículos'!BB26*(1-'Frota Nacional 2033'!BB$21),0)</f>
        <v>0</v>
      </c>
      <c r="BC25" s="5">
        <f>ROUND('Vendas de Veículos'!BC26*(1-'Frota Nacional 2033'!BC$21),0)</f>
        <v>0</v>
      </c>
      <c r="BD25" s="5">
        <f>ROUND('Vendas de Veículos'!BD26*(1-'Frota Nacional 2033'!BD$21),0)</f>
        <v>4</v>
      </c>
      <c r="BE25" s="5">
        <f>ROUND('Vendas de Veículos'!BE26*(1-'Frota Nacional 2033'!BE$21),0)</f>
        <v>3</v>
      </c>
      <c r="BF25" s="5">
        <f>ROUND('Vendas de Veículos'!BF26*(1-'Frota Nacional 2033'!BF$21),0)</f>
        <v>5</v>
      </c>
      <c r="BG25" s="5">
        <f>ROUND('Vendas de Veículos'!BG26*(1-'Frota Nacional 2033'!BG$21),0)</f>
        <v>1</v>
      </c>
      <c r="BH25" s="5">
        <f>ROUND('Vendas de Veículos'!BH26*(1-'Frota Nacional 2033'!BH$21),0)</f>
        <v>2</v>
      </c>
      <c r="BI25" s="5">
        <f>ROUND('Vendas de Veículos'!BI26*(1-'Frota Nacional 2033'!BI$21),0)</f>
        <v>3</v>
      </c>
      <c r="BJ25" s="5">
        <f>ROUND('Vendas de Veículos'!BJ26*(1-'Frota Nacional 2033'!BJ$21),0)</f>
        <v>1</v>
      </c>
      <c r="BK25" s="5">
        <f>ROUND('Vendas de Veículos'!BK26*(1-'Frota Nacional 2033'!BK$21),0)</f>
        <v>0</v>
      </c>
      <c r="BL25" s="5">
        <f>ROUND('Vendas de Veículos'!BL26*(1-'Frota Nacional 2033'!BL$21),0)</f>
        <v>0</v>
      </c>
      <c r="BM25" s="5">
        <f>ROUND('Vendas de Veículos'!BM26*(1-'Frota Nacional 2033'!BM$21),0)</f>
        <v>1</v>
      </c>
      <c r="BN25" s="5">
        <f>ROUND('Vendas de Veículos'!BN26*(1-'Frota Nacional 2033'!BN$21),0)</f>
        <v>9</v>
      </c>
      <c r="BO25" s="5">
        <f>ROUND('Vendas de Veículos'!BO26*(1-'Frota Nacional 2033'!BO$21),0)</f>
        <v>41</v>
      </c>
      <c r="BP25" s="5">
        <f>ROUND('Vendas de Veículos'!BP26*(1-'Frota Nacional 2033'!BP$21),0)</f>
        <v>87</v>
      </c>
      <c r="BQ25" s="5">
        <f>ROUND('Vendas de Veículos'!BQ26*(1-'Frota Nacional 2033'!BQ$21),0)</f>
        <v>339</v>
      </c>
      <c r="BR25" s="5">
        <f>ROUND('Vendas de Veículos'!BR26*(1-'Frota Nacional 2033'!BR$21),0)</f>
        <v>404</v>
      </c>
      <c r="BS25" s="5">
        <f>ROUND('Vendas de Veículos'!BS26*(1-'Frota Nacional 2033'!BS$21),0)</f>
        <v>479</v>
      </c>
      <c r="BT25" s="5">
        <f>ROUND('Vendas de Veículos'!BT26*(1-'Frota Nacional 2033'!BT$21),0)</f>
        <v>568</v>
      </c>
      <c r="BU25" s="5">
        <f>ROUND('Vendas de Veículos'!BU26*(1-'Frota Nacional 2033'!BU$21),0)</f>
        <v>672</v>
      </c>
      <c r="BV25" s="5">
        <f>ROUND('Vendas de Veículos'!BV26*(1-'Frota Nacional 2033'!BV$21),0)</f>
        <v>794</v>
      </c>
      <c r="BW25" s="5">
        <f>ROUND('Vendas de Veículos'!BW26*(1-'Frota Nacional 2033'!BW$21),0)</f>
        <v>937</v>
      </c>
      <c r="BX25" s="5">
        <f>ROUND('Vendas de Veículos'!BX26*(1-'Frota Nacional 2033'!BX$21),0)</f>
        <v>1104</v>
      </c>
      <c r="BY25" s="5">
        <f>ROUND('Vendas de Veículos'!BY26*(1-'Frota Nacional 2033'!BY$21),0)</f>
        <v>1300</v>
      </c>
      <c r="BZ25" s="5">
        <f>ROUND('Vendas de Veículos'!BZ26*(1-'Frota Nacional 2033'!BZ$21),0)</f>
        <v>1530</v>
      </c>
      <c r="CA25" s="5">
        <f>ROUND('Vendas de Veículos'!CA26*(1-'Frota Nacional 2033'!CA$21),0)</f>
        <v>1801</v>
      </c>
      <c r="CB25" s="5">
        <f>ROUND('Vendas de Veículos'!CB26*(1-'Frota Nacional 2033'!CB$21),0)</f>
        <v>2119</v>
      </c>
    </row>
    <row r="26" spans="2:80" x14ac:dyDescent="0.35">
      <c r="B26" s="14" t="s">
        <v>20</v>
      </c>
      <c r="C26" s="14" t="s">
        <v>19</v>
      </c>
      <c r="D26" s="5">
        <f>ROUND('Vendas de Veículos'!D27*(1-'Frota Nacional 2033'!D$21),0)</f>
        <v>71</v>
      </c>
      <c r="E26" s="5">
        <f>ROUND('Vendas de Veículos'!E27*(1-'Frota Nacional 2033'!E$21),0)</f>
        <v>108</v>
      </c>
      <c r="F26" s="5">
        <f>ROUND('Vendas de Veículos'!F27*(1-'Frota Nacional 2033'!F$21),0)</f>
        <v>1</v>
      </c>
      <c r="G26" s="5">
        <f>ROUND('Vendas de Veículos'!G27*(1-'Frota Nacional 2033'!G$21),0)</f>
        <v>111</v>
      </c>
      <c r="H26" s="5">
        <f>ROUND('Vendas de Veículos'!H27*(1-'Frota Nacional 2033'!H$21),0)</f>
        <v>71</v>
      </c>
      <c r="I26" s="5">
        <f>ROUND('Vendas de Veículos'!I27*(1-'Frota Nacional 2033'!I$21),0)</f>
        <v>101</v>
      </c>
      <c r="J26" s="5">
        <f>ROUND('Vendas de Veículos'!J27*(1-'Frota Nacional 2033'!J$21),0)</f>
        <v>89</v>
      </c>
      <c r="K26" s="5">
        <f>ROUND('Vendas de Veículos'!K27*(1-'Frota Nacional 2033'!K$21),0)</f>
        <v>89</v>
      </c>
      <c r="L26" s="5">
        <f>ROUND('Vendas de Veículos'!L27*(1-'Frota Nacional 2033'!L$21),0)</f>
        <v>120</v>
      </c>
      <c r="M26" s="5">
        <f>ROUND('Vendas de Veículos'!M27*(1-'Frota Nacional 2033'!M$21),0)</f>
        <v>201</v>
      </c>
      <c r="N26" s="5">
        <f>ROUND('Vendas de Veículos'!N27*(1-'Frota Nacional 2033'!N$21),0)</f>
        <v>213</v>
      </c>
      <c r="O26" s="5">
        <f>ROUND('Vendas de Veículos'!O27*(1-'Frota Nacional 2033'!O$21),0)</f>
        <v>350</v>
      </c>
      <c r="P26" s="5">
        <f>ROUND('Vendas de Veículos'!P27*(1-'Frota Nacional 2033'!P$21),0)</f>
        <v>429</v>
      </c>
      <c r="Q26" s="5">
        <f>ROUND('Vendas de Veículos'!Q27*(1-'Frota Nacional 2033'!Q$21),0)</f>
        <v>6</v>
      </c>
      <c r="R26" s="5">
        <f>ROUND('Vendas de Veículos'!R27*(1-'Frota Nacional 2033'!R$21),0)</f>
        <v>660</v>
      </c>
      <c r="S26" s="5">
        <f>ROUND('Vendas de Veículos'!S27*(1-'Frota Nacional 2033'!S$21),0)</f>
        <v>1009</v>
      </c>
      <c r="T26" s="5">
        <f>ROUND('Vendas de Veículos'!T27*(1-'Frota Nacional 2033'!T$21),0)</f>
        <v>141</v>
      </c>
      <c r="U26" s="5">
        <f>ROUND('Vendas de Veículos'!U27*(1-'Frota Nacional 2033'!U$21),0)</f>
        <v>1663</v>
      </c>
      <c r="V26" s="5">
        <f>ROUND('Vendas de Veículos'!V27*(1-'Frota Nacional 2033'!V$21),0)</f>
        <v>2313</v>
      </c>
      <c r="W26" s="5">
        <f>ROUND('Vendas de Veículos'!W27*(1-'Frota Nacional 2033'!W$21),0)</f>
        <v>3149</v>
      </c>
      <c r="X26" s="5">
        <f>ROUND('Vendas de Veículos'!X27*(1-'Frota Nacional 2033'!X$21),0)</f>
        <v>4551</v>
      </c>
      <c r="Y26" s="5">
        <f>ROUND('Vendas de Veículos'!Y27*(1-'Frota Nacional 2033'!Y$21),0)</f>
        <v>4405</v>
      </c>
      <c r="Z26" s="5">
        <f>ROUND('Vendas de Veículos'!Z27*(1-'Frota Nacional 2033'!Z$21),0)</f>
        <v>4755</v>
      </c>
      <c r="AA26" s="5">
        <f>ROUND('Vendas de Veículos'!AA27*(1-'Frota Nacional 2033'!AA$21),0)</f>
        <v>544</v>
      </c>
      <c r="AB26" s="5">
        <f>ROUND('Vendas de Veículos'!AB27*(1-'Frota Nacional 2033'!AB$21),0)</f>
        <v>4000</v>
      </c>
      <c r="AC26" s="5">
        <f>ROUND('Vendas de Veículos'!AC27*(1-'Frota Nacional 2033'!AC$21),0)</f>
        <v>3200</v>
      </c>
      <c r="AD26" s="5">
        <f>ROUND('Vendas de Veículos'!AD27*(1-'Frota Nacional 2033'!AD$21),0)</f>
        <v>2803</v>
      </c>
      <c r="AE26" s="5">
        <f>ROUND('Vendas de Veículos'!AE27*(1-'Frota Nacional 2033'!AE$21),0)</f>
        <v>3798</v>
      </c>
      <c r="AF26" s="5">
        <f>ROUND('Vendas de Veículos'!AF27*(1-'Frota Nacional 2033'!AF$21),0)</f>
        <v>5532</v>
      </c>
      <c r="AG26" s="5">
        <f>ROUND('Vendas de Veículos'!AG27*(1-'Frota Nacional 2033'!AG$21),0)</f>
        <v>7870</v>
      </c>
      <c r="AH26" s="5">
        <f>ROUND('Vendas de Veículos'!AH27*(1-'Frota Nacional 2033'!AH$21),0)</f>
        <v>6803</v>
      </c>
      <c r="AI26" s="5">
        <f>ROUND('Vendas de Veículos'!AI27*(1-'Frota Nacional 2033'!AI$21),0)</f>
        <v>7263</v>
      </c>
      <c r="AJ26" s="5">
        <f>ROUND('Vendas de Veículos'!AJ27*(1-'Frota Nacional 2033'!AJ$21),0)</f>
        <v>6930</v>
      </c>
      <c r="AK26" s="5">
        <f>ROUND('Vendas de Veículos'!AK27*(1-'Frota Nacional 2033'!AK$21),0)</f>
        <v>6450</v>
      </c>
      <c r="AL26" s="5">
        <f>ROUND('Vendas de Veículos'!AL27*(1-'Frota Nacional 2033'!AL$21),0)</f>
        <v>7029</v>
      </c>
      <c r="AM26" s="5">
        <f>ROUND('Vendas de Veículos'!AM27*(1-'Frota Nacional 2033'!AM$21),0)</f>
        <v>4722</v>
      </c>
      <c r="AN26" s="5">
        <f>ROUND('Vendas de Veículos'!AN27*(1-'Frota Nacional 2033'!AN$21),0)</f>
        <v>7663</v>
      </c>
      <c r="AO26" s="5">
        <f>ROUND('Vendas de Veículos'!AO27*(1-'Frota Nacional 2033'!AO$21),0)</f>
        <v>11335</v>
      </c>
      <c r="AP26" s="5">
        <f>ROUND('Vendas de Veículos'!AP27*(1-'Frota Nacional 2033'!AP$21),0)</f>
        <v>13767</v>
      </c>
      <c r="AQ26" s="5">
        <f>ROUND('Vendas de Veículos'!AQ27*(1-'Frota Nacional 2033'!AQ$21),0)</f>
        <v>10679</v>
      </c>
      <c r="AR26" s="5">
        <f>ROUND('Vendas de Veículos'!AR27*(1-'Frota Nacional 2033'!AR$21),0)</f>
        <v>15036</v>
      </c>
      <c r="AS26" s="5">
        <f>ROUND('Vendas de Veículos'!AS27*(1-'Frota Nacional 2033'!AS$21),0)</f>
        <v>15581</v>
      </c>
      <c r="AT26" s="5">
        <f>ROUND('Vendas de Veículos'!AT27*(1-'Frota Nacional 2033'!AT$21),0)</f>
        <v>16117</v>
      </c>
      <c r="AU26" s="5">
        <f>ROUND('Vendas de Veículos'!AU27*(1-'Frota Nacional 2033'!AU$21),0)</f>
        <v>23648</v>
      </c>
      <c r="AV26" s="5">
        <f>ROUND('Vendas de Veículos'!AV27*(1-'Frota Nacional 2033'!AV$21),0)</f>
        <v>27033</v>
      </c>
      <c r="AW26" s="5">
        <f>ROUND('Vendas de Veículos'!AW27*(1-'Frota Nacional 2033'!AW$21),0)</f>
        <v>26223</v>
      </c>
      <c r="AX26" s="5">
        <f>ROUND('Vendas de Veículos'!AX27*(1-'Frota Nacional 2033'!AX$21),0)</f>
        <v>28772</v>
      </c>
      <c r="AY26" s="5">
        <f>ROUND('Vendas de Veículos'!AY27*(1-'Frota Nacional 2033'!AY$21),0)</f>
        <v>38703</v>
      </c>
      <c r="AZ26" s="5">
        <f>ROUND('Vendas de Veículos'!AZ27*(1-'Frota Nacional 2033'!AZ$21),0)</f>
        <v>38305</v>
      </c>
      <c r="BA26" s="5">
        <f>ROUND('Vendas de Veículos'!BA27*(1-'Frota Nacional 2033'!BA$21),0)</f>
        <v>3895</v>
      </c>
      <c r="BB26" s="5">
        <f>ROUND('Vendas de Veículos'!BB27*(1-'Frota Nacional 2033'!BB$21),0)</f>
        <v>53692</v>
      </c>
      <c r="BC26" s="5">
        <f>ROUND('Vendas de Veículos'!BC27*(1-'Frota Nacional 2033'!BC$21),0)</f>
        <v>70576</v>
      </c>
      <c r="BD26" s="5">
        <f>ROUND('Vendas de Veículos'!BD27*(1-'Frota Nacional 2033'!BD$21),0)</f>
        <v>66997</v>
      </c>
      <c r="BE26" s="5">
        <f>ROUND('Vendas de Veículos'!BE27*(1-'Frota Nacional 2033'!BE$21),0)</f>
        <v>101427</v>
      </c>
      <c r="BF26" s="5">
        <f>ROUND('Vendas de Veículos'!BF27*(1-'Frota Nacional 2033'!BF$21),0)</f>
        <v>116883</v>
      </c>
      <c r="BG26" s="5">
        <f>ROUND('Vendas de Veículos'!BG27*(1-'Frota Nacional 2033'!BG$21),0)</f>
        <v>98642</v>
      </c>
      <c r="BH26" s="5">
        <f>ROUND('Vendas de Veículos'!BH27*(1-'Frota Nacional 2033'!BH$21),0)</f>
        <v>114495</v>
      </c>
      <c r="BI26" s="5">
        <f>ROUND('Vendas de Veículos'!BI27*(1-'Frota Nacional 2033'!BI$21),0)</f>
        <v>105759</v>
      </c>
      <c r="BJ26" s="5">
        <f>ROUND('Vendas de Veículos'!BJ27*(1-'Frota Nacional 2033'!BJ$21),0)</f>
        <v>57416</v>
      </c>
      <c r="BK26" s="5">
        <f>ROUND('Vendas de Veículos'!BK27*(1-'Frota Nacional 2033'!BK$21),0)</f>
        <v>41932</v>
      </c>
      <c r="BL26" s="5">
        <f>ROUND('Vendas de Veículos'!BL27*(1-'Frota Nacional 2033'!BL$21),0)</f>
        <v>44438</v>
      </c>
      <c r="BM26" s="5">
        <f>ROUND('Vendas de Veículos'!BM27*(1-'Frota Nacional 2033'!BM$21),0)</f>
        <v>66841</v>
      </c>
      <c r="BN26" s="5">
        <f>ROUND('Vendas de Veículos'!BN27*(1-'Frota Nacional 2033'!BN$21),0)</f>
        <v>91288</v>
      </c>
      <c r="BO26" s="5">
        <f>ROUND('Vendas de Veículos'!BO27*(1-'Frota Nacional 2033'!BO$21),0)</f>
        <v>82497</v>
      </c>
      <c r="BP26" s="5">
        <f>ROUND('Vendas de Veículos'!BP27*(1-'Frota Nacional 2033'!BP$21),0)</f>
        <v>120271</v>
      </c>
      <c r="BQ26" s="5">
        <f>ROUND('Vendas de Veículos'!BQ27*(1-'Frota Nacional 2033'!BQ$21),0)</f>
        <v>119499</v>
      </c>
      <c r="BR26" s="5">
        <f>ROUND('Vendas de Veículos'!BR27*(1-'Frota Nacional 2033'!BR$21),0)</f>
        <v>121623</v>
      </c>
      <c r="BS26" s="5">
        <f>ROUND('Vendas de Veículos'!BS27*(1-'Frota Nacional 2033'!BS$21),0)</f>
        <v>123145</v>
      </c>
      <c r="BT26" s="5">
        <f>ROUND('Vendas de Veículos'!BT27*(1-'Frota Nacional 2033'!BT$21),0)</f>
        <v>124399</v>
      </c>
      <c r="BU26" s="5">
        <f>ROUND('Vendas de Veículos'!BU27*(1-'Frota Nacional 2033'!BU$21),0)</f>
        <v>125414</v>
      </c>
      <c r="BV26" s="5">
        <f>ROUND('Vendas de Veículos'!BV27*(1-'Frota Nacional 2033'!BV$21),0)</f>
        <v>126080</v>
      </c>
      <c r="BW26" s="5">
        <f>ROUND('Vendas de Veículos'!BW27*(1-'Frota Nacional 2033'!BW$21),0)</f>
        <v>126564</v>
      </c>
      <c r="BX26" s="5">
        <f>ROUND('Vendas de Veículos'!BX27*(1-'Frota Nacional 2033'!BX$21),0)</f>
        <v>126899</v>
      </c>
      <c r="BY26" s="5">
        <f>ROUND('Vendas de Veículos'!BY27*(1-'Frota Nacional 2033'!BY$21),0)</f>
        <v>126962</v>
      </c>
      <c r="BZ26" s="5">
        <f>ROUND('Vendas de Veículos'!BZ27*(1-'Frota Nacional 2033'!BZ$21),0)</f>
        <v>126889</v>
      </c>
      <c r="CA26" s="5">
        <f>ROUND('Vendas de Veículos'!CA27*(1-'Frota Nacional 2033'!CA$21),0)</f>
        <v>126604</v>
      </c>
      <c r="CB26" s="5">
        <f>ROUND('Vendas de Veículos'!CB27*(1-'Frota Nacional 2033'!CB$21),0)</f>
        <v>126314</v>
      </c>
    </row>
    <row r="27" spans="2:80" x14ac:dyDescent="0.35">
      <c r="B27" s="15" t="s">
        <v>22</v>
      </c>
      <c r="C27" s="15" t="s">
        <v>10</v>
      </c>
      <c r="D27" s="10">
        <f>ROUND('Vendas de Veículos'!D29*(1-'Frota Nacional 2033'!D$21),0)</f>
        <v>0</v>
      </c>
      <c r="E27" s="10">
        <f>ROUND('Vendas de Veículos'!E29*(1-'Frota Nacional 2033'!E$21),0)</f>
        <v>0</v>
      </c>
      <c r="F27" s="10">
        <f>ROUND('Vendas de Veículos'!F29*(1-'Frota Nacional 2033'!F$21),0)</f>
        <v>3</v>
      </c>
      <c r="G27" s="10">
        <f>ROUND('Vendas de Veículos'!G29*(1-'Frota Nacional 2033'!G$21),0)</f>
        <v>6</v>
      </c>
      <c r="H27" s="10">
        <f>ROUND('Vendas de Veículos'!H29*(1-'Frota Nacional 2033'!H$21),0)</f>
        <v>2</v>
      </c>
      <c r="I27" s="10">
        <f>ROUND('Vendas de Veículos'!I29*(1-'Frota Nacional 2033'!I$21),0)</f>
        <v>2</v>
      </c>
      <c r="J27" s="10">
        <f>ROUND('Vendas de Veículos'!J29*(1-'Frota Nacional 2033'!J$21),0)</f>
        <v>2</v>
      </c>
      <c r="K27" s="10">
        <f>ROUND('Vendas de Veículos'!K29*(1-'Frota Nacional 2033'!K$21),0)</f>
        <v>1</v>
      </c>
      <c r="L27" s="10">
        <f>ROUND('Vendas de Veículos'!L29*(1-'Frota Nacional 2033'!L$21),0)</f>
        <v>1</v>
      </c>
      <c r="M27" s="10">
        <f>ROUND('Vendas de Veículos'!M29*(1-'Frota Nacional 2033'!M$21),0)</f>
        <v>0</v>
      </c>
      <c r="N27" s="10">
        <f>ROUND('Vendas de Veículos'!N29*(1-'Frota Nacional 2033'!N$21),0)</f>
        <v>0</v>
      </c>
      <c r="O27" s="10">
        <f>ROUND('Vendas de Veículos'!O29*(1-'Frota Nacional 2033'!O$21),0)</f>
        <v>0</v>
      </c>
      <c r="P27" s="10">
        <f>ROUND('Vendas de Veículos'!P29*(1-'Frota Nacional 2033'!P$21),0)</f>
        <v>0</v>
      </c>
      <c r="Q27" s="10">
        <f>ROUND('Vendas de Veículos'!Q29*(1-'Frota Nacional 2033'!Q$21),0)</f>
        <v>1</v>
      </c>
      <c r="R27" s="10">
        <f>ROUND('Vendas de Veículos'!R29*(1-'Frota Nacional 2033'!R$21),0)</f>
        <v>1</v>
      </c>
      <c r="S27" s="10">
        <f>ROUND('Vendas de Veículos'!S29*(1-'Frota Nacional 2033'!S$21),0)</f>
        <v>1</v>
      </c>
      <c r="T27" s="10">
        <f>ROUND('Vendas de Veículos'!T29*(1-'Frota Nacional 2033'!T$21),0)</f>
        <v>2</v>
      </c>
      <c r="U27" s="10">
        <f>ROUND('Vendas de Veículos'!U29*(1-'Frota Nacional 2033'!U$21),0)</f>
        <v>4</v>
      </c>
      <c r="V27" s="10">
        <f>ROUND('Vendas de Veículos'!V29*(1-'Frota Nacional 2033'!V$21),0)</f>
        <v>7</v>
      </c>
      <c r="W27" s="10">
        <f>ROUND('Vendas de Veículos'!W29*(1-'Frota Nacional 2033'!W$21),0)</f>
        <v>1</v>
      </c>
      <c r="X27" s="10">
        <f>ROUND('Vendas de Veículos'!X29*(1-'Frota Nacional 2033'!X$21),0)</f>
        <v>1</v>
      </c>
      <c r="Y27" s="10">
        <f>ROUND('Vendas de Veículos'!Y29*(1-'Frota Nacional 2033'!Y$21),0)</f>
        <v>0</v>
      </c>
      <c r="Z27" s="10">
        <f>ROUND('Vendas de Veículos'!Z29*(1-'Frota Nacional 2033'!Z$21),0)</f>
        <v>0</v>
      </c>
      <c r="AA27" s="10">
        <f>ROUND('Vendas de Veículos'!AA29*(1-'Frota Nacional 2033'!AA$21),0)</f>
        <v>0</v>
      </c>
      <c r="AB27" s="10">
        <f>ROUND('Vendas de Veículos'!AB29*(1-'Frota Nacional 2033'!AB$21),0)</f>
        <v>0</v>
      </c>
      <c r="AC27" s="10">
        <f>ROUND('Vendas de Veículos'!AC29*(1-'Frota Nacional 2033'!AC$21),0)</f>
        <v>0</v>
      </c>
      <c r="AD27" s="10">
        <f>ROUND('Vendas de Veículos'!AD29*(1-'Frota Nacional 2033'!AD$21),0)</f>
        <v>0</v>
      </c>
      <c r="AE27" s="10">
        <f>ROUND('Vendas de Veículos'!AE29*(1-'Frota Nacional 2033'!AE$21),0)</f>
        <v>0</v>
      </c>
      <c r="AF27" s="10">
        <f>ROUND('Vendas de Veículos'!AF29*(1-'Frota Nacional 2033'!AF$21),0)</f>
        <v>0</v>
      </c>
      <c r="AG27" s="10">
        <f>ROUND('Vendas de Veículos'!AG29*(1-'Frota Nacional 2033'!AG$21),0)</f>
        <v>0</v>
      </c>
      <c r="AH27" s="10">
        <f>ROUND('Vendas de Veículos'!AH29*(1-'Frota Nacional 2033'!AH$21),0)</f>
        <v>0</v>
      </c>
      <c r="AI27" s="10">
        <f>ROUND('Vendas de Veículos'!AI29*(1-'Frota Nacional 2033'!AI$21),0)</f>
        <v>0</v>
      </c>
      <c r="AJ27" s="10">
        <f>ROUND('Vendas de Veículos'!AJ29*(1-'Frota Nacional 2033'!AJ$21),0)</f>
        <v>0</v>
      </c>
      <c r="AK27" s="10">
        <f>ROUND('Vendas de Veículos'!AK29*(1-'Frota Nacional 2033'!AK$21),0)</f>
        <v>0</v>
      </c>
      <c r="AL27" s="10">
        <f>ROUND('Vendas de Veículos'!AL29*(1-'Frota Nacional 2033'!AL$21),0)</f>
        <v>0</v>
      </c>
      <c r="AM27" s="10">
        <f>ROUND('Vendas de Veículos'!AM29*(1-'Frota Nacional 2033'!AM$21),0)</f>
        <v>0</v>
      </c>
      <c r="AN27" s="10">
        <f>ROUND('Vendas de Veículos'!AN29*(1-'Frota Nacional 2033'!AN$21),0)</f>
        <v>0</v>
      </c>
      <c r="AO27" s="10">
        <f>ROUND('Vendas de Veículos'!AO29*(1-'Frota Nacional 2033'!AO$21),0)</f>
        <v>0</v>
      </c>
      <c r="AP27" s="10">
        <f>ROUND('Vendas de Veículos'!AP29*(1-'Frota Nacional 2033'!AP$21),0)</f>
        <v>0</v>
      </c>
      <c r="AQ27" s="10">
        <f>ROUND('Vendas de Veículos'!AQ29*(1-'Frota Nacional 2033'!AQ$21),0)</f>
        <v>0</v>
      </c>
      <c r="AR27" s="10">
        <f>ROUND('Vendas de Veículos'!AR29*(1-'Frota Nacional 2033'!AR$21),0)</f>
        <v>0</v>
      </c>
      <c r="AS27" s="10">
        <f>ROUND('Vendas de Veículos'!AS29*(1-'Frota Nacional 2033'!AS$21),0)</f>
        <v>0</v>
      </c>
      <c r="AT27" s="10">
        <f>ROUND('Vendas de Veículos'!AT29*(1-'Frota Nacional 2033'!AT$21),0)</f>
        <v>0</v>
      </c>
      <c r="AU27" s="10">
        <f>ROUND('Vendas de Veículos'!AU29*(1-'Frota Nacional 2033'!AU$21),0)</f>
        <v>0</v>
      </c>
      <c r="AV27" s="10">
        <f>ROUND('Vendas de Veículos'!AV29*(1-'Frota Nacional 2033'!AV$21),0)</f>
        <v>0</v>
      </c>
      <c r="AW27" s="10">
        <f>ROUND('Vendas de Veículos'!AW29*(1-'Frota Nacional 2033'!AW$21),0)</f>
        <v>0</v>
      </c>
      <c r="AX27" s="10">
        <f>ROUND('Vendas de Veículos'!AX29*(1-'Frota Nacional 2033'!AX$21),0)</f>
        <v>0</v>
      </c>
      <c r="AY27" s="10">
        <f>ROUND('Vendas de Veículos'!AY29*(1-'Frota Nacional 2033'!AY$21),0)</f>
        <v>0</v>
      </c>
      <c r="AZ27" s="10">
        <f>ROUND('Vendas de Veículos'!AZ29*(1-'Frota Nacional 2033'!AZ$21),0)</f>
        <v>0</v>
      </c>
      <c r="BA27" s="10">
        <f>ROUND('Vendas de Veículos'!BA29*(1-'Frota Nacional 2033'!BA$21),0)</f>
        <v>0</v>
      </c>
      <c r="BB27" s="10">
        <f>ROUND('Vendas de Veículos'!BB29*(1-'Frota Nacional 2033'!BB$21),0)</f>
        <v>0</v>
      </c>
      <c r="BC27" s="10">
        <f>ROUND('Vendas de Veículos'!BC29*(1-'Frota Nacional 2033'!BC$21),0)</f>
        <v>0</v>
      </c>
      <c r="BD27" s="10">
        <f>ROUND('Vendas de Veículos'!BD29*(1-'Frota Nacional 2033'!BD$21),0)</f>
        <v>0</v>
      </c>
      <c r="BE27" s="10">
        <f>ROUND('Vendas de Veículos'!BE29*(1-'Frota Nacional 2033'!BE$21),0)</f>
        <v>0</v>
      </c>
      <c r="BF27" s="10">
        <f>ROUND('Vendas de Veículos'!BF29*(1-'Frota Nacional 2033'!BF$21),0)</f>
        <v>0</v>
      </c>
      <c r="BG27" s="10">
        <f>ROUND('Vendas de Veículos'!BG29*(1-'Frota Nacional 2033'!BG$21),0)</f>
        <v>0</v>
      </c>
      <c r="BH27" s="10">
        <f>ROUND('Vendas de Veículos'!BH29*(1-'Frota Nacional 2033'!BH$21),0)</f>
        <v>0</v>
      </c>
      <c r="BI27" s="10">
        <f>ROUND('Vendas de Veículos'!BI29*(1-'Frota Nacional 2033'!BI$21),0)</f>
        <v>0</v>
      </c>
      <c r="BJ27" s="10">
        <f>ROUND('Vendas de Veículos'!BJ29*(1-'Frota Nacional 2033'!BJ$21),0)</f>
        <v>0</v>
      </c>
      <c r="BK27" s="10">
        <f>ROUND('Vendas de Veículos'!BK29*(1-'Frota Nacional 2033'!BK$21),0)</f>
        <v>0</v>
      </c>
      <c r="BL27" s="10">
        <f>ROUND('Vendas de Veículos'!BL29*(1-'Frota Nacional 2033'!BL$21),0)</f>
        <v>1</v>
      </c>
      <c r="BM27" s="10">
        <f>ROUND('Vendas de Veículos'!BM29*(1-'Frota Nacional 2033'!BM$21),0)</f>
        <v>3</v>
      </c>
      <c r="BN27" s="10">
        <f>ROUND('Vendas de Veículos'!BN29*(1-'Frota Nacional 2033'!BN$21),0)</f>
        <v>0</v>
      </c>
      <c r="BO27" s="10">
        <f>ROUND('Vendas de Veículos'!BO29*(1-'Frota Nacional 2033'!BO$21),0)</f>
        <v>1</v>
      </c>
      <c r="BP27" s="10">
        <f>ROUND('Vendas de Veículos'!BP29*(1-'Frota Nacional 2033'!BP$21),0)</f>
        <v>0</v>
      </c>
      <c r="BQ27" s="10">
        <f>ROUND('Vendas de Veículos'!BQ29*(1-'Frota Nacional 2033'!BQ$21),0)</f>
        <v>0</v>
      </c>
      <c r="BR27" s="10">
        <f>ROUND('Vendas de Veículos'!BR29*(1-'Frota Nacional 2033'!BR$21),0)</f>
        <v>1</v>
      </c>
      <c r="BS27" s="10">
        <f>ROUND('Vendas de Veículos'!BS29*(1-'Frota Nacional 2033'!BS$21),0)</f>
        <v>1</v>
      </c>
      <c r="BT27" s="10">
        <f>ROUND('Vendas de Veículos'!BT29*(1-'Frota Nacional 2033'!BT$21),0)</f>
        <v>1</v>
      </c>
      <c r="BU27" s="10">
        <f>ROUND('Vendas de Veículos'!BU29*(1-'Frota Nacional 2033'!BU$21),0)</f>
        <v>1</v>
      </c>
      <c r="BV27" s="10">
        <f>ROUND('Vendas de Veículos'!BV29*(1-'Frota Nacional 2033'!BV$21),0)</f>
        <v>1</v>
      </c>
      <c r="BW27" s="10">
        <f>ROUND('Vendas de Veículos'!BW29*(1-'Frota Nacional 2033'!BW$21),0)</f>
        <v>1</v>
      </c>
      <c r="BX27" s="10">
        <f>ROUND('Vendas de Veículos'!BX29*(1-'Frota Nacional 2033'!BX$21),0)</f>
        <v>1</v>
      </c>
      <c r="BY27" s="10">
        <f>ROUND('Vendas de Veículos'!BY29*(1-'Frota Nacional 2033'!BY$21),0)</f>
        <v>1</v>
      </c>
      <c r="BZ27" s="10">
        <f>ROUND('Vendas de Veículos'!BZ29*(1-'Frota Nacional 2033'!BZ$21),0)</f>
        <v>1</v>
      </c>
      <c r="CA27" s="10">
        <f>ROUND('Vendas de Veículos'!CA29*(1-'Frota Nacional 2033'!CA$21),0)</f>
        <v>1</v>
      </c>
      <c r="CB27" s="10">
        <f>ROUND('Vendas de Veículos'!CB29*(1-'Frota Nacional 2033'!CB$21),0)</f>
        <v>2</v>
      </c>
    </row>
    <row r="28" spans="2:80" x14ac:dyDescent="0.35">
      <c r="B28" s="15" t="s">
        <v>22</v>
      </c>
      <c r="C28" s="15" t="s">
        <v>12</v>
      </c>
      <c r="D28" s="11">
        <f>ROUND('Vendas de Veículos'!D30*(1-'Frota Nacional 2033'!D$21),0)</f>
        <v>0</v>
      </c>
      <c r="E28" s="11">
        <f>ROUND('Vendas de Veículos'!E30*(1-'Frota Nacional 2033'!E$21),0)</f>
        <v>0</v>
      </c>
      <c r="F28" s="11">
        <f>ROUND('Vendas de Veículos'!F30*(1-'Frota Nacional 2033'!F$21),0)</f>
        <v>0</v>
      </c>
      <c r="G28" s="11">
        <f>ROUND('Vendas de Veículos'!G30*(1-'Frota Nacional 2033'!G$21),0)</f>
        <v>0</v>
      </c>
      <c r="H28" s="11">
        <f>ROUND('Vendas de Veículos'!H30*(1-'Frota Nacional 2033'!H$21),0)</f>
        <v>0</v>
      </c>
      <c r="I28" s="11">
        <f>ROUND('Vendas de Veículos'!I30*(1-'Frota Nacional 2033'!I$21),0)</f>
        <v>0</v>
      </c>
      <c r="J28" s="11">
        <f>ROUND('Vendas de Veículos'!J30*(1-'Frota Nacional 2033'!J$21),0)</f>
        <v>0</v>
      </c>
      <c r="K28" s="11">
        <f>ROUND('Vendas de Veículos'!K30*(1-'Frota Nacional 2033'!K$21),0)</f>
        <v>0</v>
      </c>
      <c r="L28" s="11">
        <f>ROUND('Vendas de Veículos'!L30*(1-'Frota Nacional 2033'!L$21),0)</f>
        <v>0</v>
      </c>
      <c r="M28" s="11">
        <f>ROUND('Vendas de Veículos'!M30*(1-'Frota Nacional 2033'!M$21),0)</f>
        <v>0</v>
      </c>
      <c r="N28" s="11">
        <f>ROUND('Vendas de Veículos'!N30*(1-'Frota Nacional 2033'!N$21),0)</f>
        <v>0</v>
      </c>
      <c r="O28" s="11">
        <f>ROUND('Vendas de Veículos'!O30*(1-'Frota Nacional 2033'!O$21),0)</f>
        <v>0</v>
      </c>
      <c r="P28" s="11">
        <f>ROUND('Vendas de Veículos'!P30*(1-'Frota Nacional 2033'!P$21),0)</f>
        <v>0</v>
      </c>
      <c r="Q28" s="11">
        <f>ROUND('Vendas de Veículos'!Q30*(1-'Frota Nacional 2033'!Q$21),0)</f>
        <v>0</v>
      </c>
      <c r="R28" s="11">
        <f>ROUND('Vendas de Veículos'!R30*(1-'Frota Nacional 2033'!R$21),0)</f>
        <v>0</v>
      </c>
      <c r="S28" s="11">
        <f>ROUND('Vendas de Veículos'!S30*(1-'Frota Nacional 2033'!S$21),0)</f>
        <v>0</v>
      </c>
      <c r="T28" s="11">
        <f>ROUND('Vendas de Veículos'!T30*(1-'Frota Nacional 2033'!T$21),0)</f>
        <v>0</v>
      </c>
      <c r="U28" s="11">
        <f>ROUND('Vendas de Veículos'!U30*(1-'Frota Nacional 2033'!U$21),0)</f>
        <v>0</v>
      </c>
      <c r="V28" s="11">
        <f>ROUND('Vendas de Veículos'!V30*(1-'Frota Nacional 2033'!V$21),0)</f>
        <v>0</v>
      </c>
      <c r="W28" s="11">
        <f>ROUND('Vendas de Veículos'!W30*(1-'Frota Nacional 2033'!W$21),0)</f>
        <v>0</v>
      </c>
      <c r="X28" s="11">
        <f>ROUND('Vendas de Veículos'!X30*(1-'Frota Nacional 2033'!X$21),0)</f>
        <v>0</v>
      </c>
      <c r="Y28" s="11">
        <f>ROUND('Vendas de Veículos'!Y30*(1-'Frota Nacional 2033'!Y$21),0)</f>
        <v>0</v>
      </c>
      <c r="Z28" s="11">
        <f>ROUND('Vendas de Veículos'!Z30*(1-'Frota Nacional 2033'!Z$21),0)</f>
        <v>0</v>
      </c>
      <c r="AA28" s="11">
        <f>ROUND('Vendas de Veículos'!AA30*(1-'Frota Nacional 2033'!AA$21),0)</f>
        <v>0</v>
      </c>
      <c r="AB28" s="11">
        <f>ROUND('Vendas de Veículos'!AB30*(1-'Frota Nacional 2033'!AB$21),0)</f>
        <v>1</v>
      </c>
      <c r="AC28" s="11">
        <f>ROUND('Vendas de Veículos'!AC30*(1-'Frota Nacional 2033'!AC$21),0)</f>
        <v>0</v>
      </c>
      <c r="AD28" s="11">
        <f>ROUND('Vendas de Veículos'!AD30*(1-'Frota Nacional 2033'!AD$21),0)</f>
        <v>0</v>
      </c>
      <c r="AE28" s="11">
        <f>ROUND('Vendas de Veículos'!AE30*(1-'Frota Nacional 2033'!AE$21),0)</f>
        <v>1</v>
      </c>
      <c r="AF28" s="11">
        <f>ROUND('Vendas de Veículos'!AF30*(1-'Frota Nacional 2033'!AF$21),0)</f>
        <v>0</v>
      </c>
      <c r="AG28" s="11">
        <f>ROUND('Vendas de Veículos'!AG30*(1-'Frota Nacional 2033'!AG$21),0)</f>
        <v>0</v>
      </c>
      <c r="AH28" s="11">
        <f>ROUND('Vendas de Veículos'!AH30*(1-'Frota Nacional 2033'!AH$21),0)</f>
        <v>0</v>
      </c>
      <c r="AI28" s="11">
        <f>ROUND('Vendas de Veículos'!AI30*(1-'Frota Nacional 2033'!AI$21),0)</f>
        <v>0</v>
      </c>
      <c r="AJ28" s="11">
        <f>ROUND('Vendas de Veículos'!AJ30*(1-'Frota Nacional 2033'!AJ$21),0)</f>
        <v>0</v>
      </c>
      <c r="AK28" s="11">
        <f>ROUND('Vendas de Veículos'!AK30*(1-'Frota Nacional 2033'!AK$21),0)</f>
        <v>0</v>
      </c>
      <c r="AL28" s="11">
        <f>ROUND('Vendas de Veículos'!AL30*(1-'Frota Nacional 2033'!AL$21),0)</f>
        <v>0</v>
      </c>
      <c r="AM28" s="11">
        <f>ROUND('Vendas de Veículos'!AM30*(1-'Frota Nacional 2033'!AM$21),0)</f>
        <v>0</v>
      </c>
      <c r="AN28" s="11">
        <f>ROUND('Vendas de Veículos'!AN30*(1-'Frota Nacional 2033'!AN$21),0)</f>
        <v>0</v>
      </c>
      <c r="AO28" s="11">
        <f>ROUND('Vendas de Veículos'!AO30*(1-'Frota Nacional 2033'!AO$21),0)</f>
        <v>0</v>
      </c>
      <c r="AP28" s="11">
        <f>ROUND('Vendas de Veículos'!AP30*(1-'Frota Nacional 2033'!AP$21),0)</f>
        <v>0</v>
      </c>
      <c r="AQ28" s="11">
        <f>ROUND('Vendas de Veículos'!AQ30*(1-'Frota Nacional 2033'!AQ$21),0)</f>
        <v>0</v>
      </c>
      <c r="AR28" s="11">
        <f>ROUND('Vendas de Veículos'!AR30*(1-'Frota Nacional 2033'!AR$21),0)</f>
        <v>0</v>
      </c>
      <c r="AS28" s="11">
        <f>ROUND('Vendas de Veículos'!AS30*(1-'Frota Nacional 2033'!AS$21),0)</f>
        <v>0</v>
      </c>
      <c r="AT28" s="11">
        <f>ROUND('Vendas de Veículos'!AT30*(1-'Frota Nacional 2033'!AT$21),0)</f>
        <v>0</v>
      </c>
      <c r="AU28" s="11">
        <f>ROUND('Vendas de Veículos'!AU30*(1-'Frota Nacional 2033'!AU$21),0)</f>
        <v>0</v>
      </c>
      <c r="AV28" s="11">
        <f>ROUND('Vendas de Veículos'!AV30*(1-'Frota Nacional 2033'!AV$21),0)</f>
        <v>0</v>
      </c>
      <c r="AW28" s="11">
        <f>ROUND('Vendas de Veículos'!AW30*(1-'Frota Nacional 2033'!AW$21),0)</f>
        <v>0</v>
      </c>
      <c r="AX28" s="11">
        <f>ROUND('Vendas de Veículos'!AX30*(1-'Frota Nacional 2033'!AX$21),0)</f>
        <v>0</v>
      </c>
      <c r="AY28" s="11">
        <f>ROUND('Vendas de Veículos'!AY30*(1-'Frota Nacional 2033'!AY$21),0)</f>
        <v>0</v>
      </c>
      <c r="AZ28" s="11">
        <f>ROUND('Vendas de Veículos'!AZ30*(1-'Frota Nacional 2033'!AZ$21),0)</f>
        <v>0</v>
      </c>
      <c r="BA28" s="11">
        <f>ROUND('Vendas de Veículos'!BA30*(1-'Frota Nacional 2033'!BA$21),0)</f>
        <v>0</v>
      </c>
      <c r="BB28" s="11">
        <f>ROUND('Vendas de Veículos'!BB30*(1-'Frota Nacional 2033'!BB$21),0)</f>
        <v>0</v>
      </c>
      <c r="BC28" s="11">
        <f>ROUND('Vendas de Veículos'!BC30*(1-'Frota Nacional 2033'!BC$21),0)</f>
        <v>0</v>
      </c>
      <c r="BD28" s="11">
        <f>ROUND('Vendas de Veículos'!BD30*(1-'Frota Nacional 2033'!BD$21),0)</f>
        <v>0</v>
      </c>
      <c r="BE28" s="11">
        <f>ROUND('Vendas de Veículos'!BE30*(1-'Frota Nacional 2033'!BE$21),0)</f>
        <v>0</v>
      </c>
      <c r="BF28" s="11">
        <f>ROUND('Vendas de Veículos'!BF30*(1-'Frota Nacional 2033'!BF$21),0)</f>
        <v>0</v>
      </c>
      <c r="BG28" s="11">
        <f>ROUND('Vendas de Veículos'!BG30*(1-'Frota Nacional 2033'!BG$21),0)</f>
        <v>0</v>
      </c>
      <c r="BH28" s="11">
        <f>ROUND('Vendas de Veículos'!BH30*(1-'Frota Nacional 2033'!BH$21),0)</f>
        <v>0</v>
      </c>
      <c r="BI28" s="11">
        <f>ROUND('Vendas de Veículos'!BI30*(1-'Frota Nacional 2033'!BI$21),0)</f>
        <v>0</v>
      </c>
      <c r="BJ28" s="11">
        <f>ROUND('Vendas de Veículos'!BJ30*(1-'Frota Nacional 2033'!BJ$21),0)</f>
        <v>0</v>
      </c>
      <c r="BK28" s="11">
        <f>ROUND('Vendas de Veículos'!BK30*(1-'Frota Nacional 2033'!BK$21),0)</f>
        <v>0</v>
      </c>
      <c r="BL28" s="11">
        <f>ROUND('Vendas de Veículos'!BL30*(1-'Frota Nacional 2033'!BL$21),0)</f>
        <v>0</v>
      </c>
      <c r="BM28" s="11">
        <f>ROUND('Vendas de Veículos'!BM30*(1-'Frota Nacional 2033'!BM$21),0)</f>
        <v>0</v>
      </c>
      <c r="BN28" s="11">
        <f>ROUND('Vendas de Veículos'!BN30*(1-'Frota Nacional 2033'!BN$21),0)</f>
        <v>0</v>
      </c>
      <c r="BO28" s="11">
        <f>ROUND('Vendas de Veículos'!BO30*(1-'Frota Nacional 2033'!BO$21),0)</f>
        <v>0</v>
      </c>
      <c r="BP28" s="11">
        <f>ROUND('Vendas de Veículos'!BP30*(1-'Frota Nacional 2033'!BP$21),0)</f>
        <v>0</v>
      </c>
      <c r="BQ28" s="11">
        <f>ROUND('Vendas de Veículos'!BQ30*(1-'Frota Nacional 2033'!BQ$21),0)</f>
        <v>0</v>
      </c>
      <c r="BR28" s="11">
        <f>ROUND('Vendas de Veículos'!BR30*(1-'Frota Nacional 2033'!BR$21),0)</f>
        <v>0</v>
      </c>
      <c r="BS28" s="11">
        <f>ROUND('Vendas de Veículos'!BS30*(1-'Frota Nacional 2033'!BS$21),0)</f>
        <v>0</v>
      </c>
      <c r="BT28" s="11">
        <f>ROUND('Vendas de Veículos'!BT30*(1-'Frota Nacional 2033'!BT$21),0)</f>
        <v>0</v>
      </c>
      <c r="BU28" s="11">
        <f>ROUND('Vendas de Veículos'!BU30*(1-'Frota Nacional 2033'!BU$21),0)</f>
        <v>0</v>
      </c>
      <c r="BV28" s="11">
        <f>ROUND('Vendas de Veículos'!BV30*(1-'Frota Nacional 2033'!BV$21),0)</f>
        <v>0</v>
      </c>
      <c r="BW28" s="11">
        <f>ROUND('Vendas de Veículos'!BW30*(1-'Frota Nacional 2033'!BW$21),0)</f>
        <v>0</v>
      </c>
      <c r="BX28" s="11">
        <f>ROUND('Vendas de Veículos'!BX30*(1-'Frota Nacional 2033'!BX$21),0)</f>
        <v>0</v>
      </c>
      <c r="BY28" s="11">
        <f>ROUND('Vendas de Veículos'!BY30*(1-'Frota Nacional 2033'!BY$21),0)</f>
        <v>0</v>
      </c>
      <c r="BZ28" s="11">
        <f>ROUND('Vendas de Veículos'!BZ30*(1-'Frota Nacional 2033'!BZ$21),0)</f>
        <v>0</v>
      </c>
      <c r="CA28" s="11">
        <f>ROUND('Vendas de Veículos'!CA30*(1-'Frota Nacional 2033'!CA$21),0)</f>
        <v>0</v>
      </c>
      <c r="CB28" s="11">
        <f>ROUND('Vendas de Veículos'!CB30*(1-'Frota Nacional 2033'!CB$21),0)</f>
        <v>0</v>
      </c>
    </row>
    <row r="29" spans="2:80" x14ac:dyDescent="0.35">
      <c r="B29" s="15" t="s">
        <v>22</v>
      </c>
      <c r="C29" s="15" t="s">
        <v>14</v>
      </c>
      <c r="D29" s="10">
        <f>ROUND('Vendas de Veículos'!D31*(1-'Frota Nacional 2033'!D$21),0)</f>
        <v>0</v>
      </c>
      <c r="E29" s="10">
        <f>ROUND('Vendas de Veículos'!E31*(1-'Frota Nacional 2033'!E$21),0)</f>
        <v>0</v>
      </c>
      <c r="F29" s="10">
        <f>ROUND('Vendas de Veículos'!F31*(1-'Frota Nacional 2033'!F$21),0)</f>
        <v>0</v>
      </c>
      <c r="G29" s="10">
        <f>ROUND('Vendas de Veículos'!G31*(1-'Frota Nacional 2033'!G$21),0)</f>
        <v>0</v>
      </c>
      <c r="H29" s="10">
        <f>ROUND('Vendas de Veículos'!H31*(1-'Frota Nacional 2033'!H$21),0)</f>
        <v>0</v>
      </c>
      <c r="I29" s="10">
        <f>ROUND('Vendas de Veículos'!I31*(1-'Frota Nacional 2033'!I$21),0)</f>
        <v>0</v>
      </c>
      <c r="J29" s="10">
        <f>ROUND('Vendas de Veículos'!J31*(1-'Frota Nacional 2033'!J$21),0)</f>
        <v>0</v>
      </c>
      <c r="K29" s="10">
        <f>ROUND('Vendas de Veículos'!K31*(1-'Frota Nacional 2033'!K$21),0)</f>
        <v>0</v>
      </c>
      <c r="L29" s="10">
        <f>ROUND('Vendas de Veículos'!L31*(1-'Frota Nacional 2033'!L$21),0)</f>
        <v>0</v>
      </c>
      <c r="M29" s="10">
        <f>ROUND('Vendas de Veículos'!M31*(1-'Frota Nacional 2033'!M$21),0)</f>
        <v>0</v>
      </c>
      <c r="N29" s="10">
        <f>ROUND('Vendas de Veículos'!N31*(1-'Frota Nacional 2033'!N$21),0)</f>
        <v>0</v>
      </c>
      <c r="O29" s="10">
        <f>ROUND('Vendas de Veículos'!O31*(1-'Frota Nacional 2033'!O$21),0)</f>
        <v>0</v>
      </c>
      <c r="P29" s="10">
        <f>ROUND('Vendas de Veículos'!P31*(1-'Frota Nacional 2033'!P$21),0)</f>
        <v>0</v>
      </c>
      <c r="Q29" s="10">
        <f>ROUND('Vendas de Veículos'!Q31*(1-'Frota Nacional 2033'!Q$21),0)</f>
        <v>0</v>
      </c>
      <c r="R29" s="10">
        <f>ROUND('Vendas de Veículos'!R31*(1-'Frota Nacional 2033'!R$21),0)</f>
        <v>0</v>
      </c>
      <c r="S29" s="10">
        <f>ROUND('Vendas de Veículos'!S31*(1-'Frota Nacional 2033'!S$21),0)</f>
        <v>0</v>
      </c>
      <c r="T29" s="10">
        <f>ROUND('Vendas de Veículos'!T31*(1-'Frota Nacional 2033'!T$21),0)</f>
        <v>0</v>
      </c>
      <c r="U29" s="10">
        <f>ROUND('Vendas de Veículos'!U31*(1-'Frota Nacional 2033'!U$21),0)</f>
        <v>0</v>
      </c>
      <c r="V29" s="10">
        <f>ROUND('Vendas de Veículos'!V31*(1-'Frota Nacional 2033'!V$21),0)</f>
        <v>0</v>
      </c>
      <c r="W29" s="10">
        <f>ROUND('Vendas de Veículos'!W31*(1-'Frota Nacional 2033'!W$21),0)</f>
        <v>0</v>
      </c>
      <c r="X29" s="10">
        <f>ROUND('Vendas de Veículos'!X31*(1-'Frota Nacional 2033'!X$21),0)</f>
        <v>0</v>
      </c>
      <c r="Y29" s="10">
        <f>ROUND('Vendas de Veículos'!Y31*(1-'Frota Nacional 2033'!Y$21),0)</f>
        <v>0</v>
      </c>
      <c r="Z29" s="10">
        <f>ROUND('Vendas de Veículos'!Z31*(1-'Frota Nacional 2033'!Z$21),0)</f>
        <v>0</v>
      </c>
      <c r="AA29" s="10">
        <f>ROUND('Vendas de Veículos'!AA31*(1-'Frota Nacional 2033'!AA$21),0)</f>
        <v>0</v>
      </c>
      <c r="AB29" s="10">
        <f>ROUND('Vendas de Veículos'!AB31*(1-'Frota Nacional 2033'!AB$21),0)</f>
        <v>0</v>
      </c>
      <c r="AC29" s="10">
        <f>ROUND('Vendas de Veículos'!AC31*(1-'Frota Nacional 2033'!AC$21),0)</f>
        <v>0</v>
      </c>
      <c r="AD29" s="10">
        <f>ROUND('Vendas de Veículos'!AD31*(1-'Frota Nacional 2033'!AD$21),0)</f>
        <v>0</v>
      </c>
      <c r="AE29" s="10">
        <f>ROUND('Vendas de Veículos'!AE31*(1-'Frota Nacional 2033'!AE$21),0)</f>
        <v>0</v>
      </c>
      <c r="AF29" s="10">
        <f>ROUND('Vendas de Veículos'!AF31*(1-'Frota Nacional 2033'!AF$21),0)</f>
        <v>0</v>
      </c>
      <c r="AG29" s="10">
        <f>ROUND('Vendas de Veículos'!AG31*(1-'Frota Nacional 2033'!AG$21),0)</f>
        <v>0</v>
      </c>
      <c r="AH29" s="10">
        <f>ROUND('Vendas de Veículos'!AH31*(1-'Frota Nacional 2033'!AH$21),0)</f>
        <v>0</v>
      </c>
      <c r="AI29" s="10">
        <f>ROUND('Vendas de Veículos'!AI31*(1-'Frota Nacional 2033'!AI$21),0)</f>
        <v>0</v>
      </c>
      <c r="AJ29" s="10">
        <f>ROUND('Vendas de Veículos'!AJ31*(1-'Frota Nacional 2033'!AJ$21),0)</f>
        <v>0</v>
      </c>
      <c r="AK29" s="10">
        <f>ROUND('Vendas de Veículos'!AK31*(1-'Frota Nacional 2033'!AK$21),0)</f>
        <v>0</v>
      </c>
      <c r="AL29" s="10">
        <f>ROUND('Vendas de Veículos'!AL31*(1-'Frota Nacional 2033'!AL$21),0)</f>
        <v>0</v>
      </c>
      <c r="AM29" s="10">
        <f>ROUND('Vendas de Veículos'!AM31*(1-'Frota Nacional 2033'!AM$21),0)</f>
        <v>0</v>
      </c>
      <c r="AN29" s="10">
        <f>ROUND('Vendas de Veículos'!AN31*(1-'Frota Nacional 2033'!AN$21),0)</f>
        <v>0</v>
      </c>
      <c r="AO29" s="10">
        <f>ROUND('Vendas de Veículos'!AO31*(1-'Frota Nacional 2033'!AO$21),0)</f>
        <v>0</v>
      </c>
      <c r="AP29" s="10">
        <f>ROUND('Vendas de Veículos'!AP31*(1-'Frota Nacional 2033'!AP$21),0)</f>
        <v>0</v>
      </c>
      <c r="AQ29" s="10">
        <f>ROUND('Vendas de Veículos'!AQ31*(1-'Frota Nacional 2033'!AQ$21),0)</f>
        <v>0</v>
      </c>
      <c r="AR29" s="10">
        <f>ROUND('Vendas de Veículos'!AR31*(1-'Frota Nacional 2033'!AR$21),0)</f>
        <v>0</v>
      </c>
      <c r="AS29" s="10">
        <f>ROUND('Vendas de Veículos'!AS31*(1-'Frota Nacional 2033'!AS$21),0)</f>
        <v>0</v>
      </c>
      <c r="AT29" s="10">
        <f>ROUND('Vendas de Veículos'!AT31*(1-'Frota Nacional 2033'!AT$21),0)</f>
        <v>0</v>
      </c>
      <c r="AU29" s="10">
        <f>ROUND('Vendas de Veículos'!AU31*(1-'Frota Nacional 2033'!AU$21),0)</f>
        <v>0</v>
      </c>
      <c r="AV29" s="10">
        <f>ROUND('Vendas de Veículos'!AV31*(1-'Frota Nacional 2033'!AV$21),0)</f>
        <v>0</v>
      </c>
      <c r="AW29" s="10">
        <f>ROUND('Vendas de Veículos'!AW31*(1-'Frota Nacional 2033'!AW$21),0)</f>
        <v>0</v>
      </c>
      <c r="AX29" s="10">
        <f>ROUND('Vendas de Veículos'!AX31*(1-'Frota Nacional 2033'!AX$21),0)</f>
        <v>0</v>
      </c>
      <c r="AY29" s="10">
        <f>ROUND('Vendas de Veículos'!AY31*(1-'Frota Nacional 2033'!AY$21),0)</f>
        <v>0</v>
      </c>
      <c r="AZ29" s="10">
        <f>ROUND('Vendas de Veículos'!AZ31*(1-'Frota Nacional 2033'!AZ$21),0)</f>
        <v>8</v>
      </c>
      <c r="BA29" s="10">
        <f>ROUND('Vendas de Veículos'!BA31*(1-'Frota Nacional 2033'!BA$21),0)</f>
        <v>2</v>
      </c>
      <c r="BB29" s="10">
        <f>ROUND('Vendas de Veículos'!BB31*(1-'Frota Nacional 2033'!BB$21),0)</f>
        <v>1</v>
      </c>
      <c r="BC29" s="10">
        <f>ROUND('Vendas de Veículos'!BC31*(1-'Frota Nacional 2033'!BC$21),0)</f>
        <v>1</v>
      </c>
      <c r="BD29" s="10">
        <f>ROUND('Vendas de Veículos'!BD31*(1-'Frota Nacional 2033'!BD$21),0)</f>
        <v>7</v>
      </c>
      <c r="BE29" s="10">
        <f>ROUND('Vendas de Veículos'!BE31*(1-'Frota Nacional 2033'!BE$21),0)</f>
        <v>2</v>
      </c>
      <c r="BF29" s="10">
        <f>ROUND('Vendas de Veículos'!BF31*(1-'Frota Nacional 2033'!BF$21),0)</f>
        <v>2</v>
      </c>
      <c r="BG29" s="10">
        <f>ROUND('Vendas de Veículos'!BG31*(1-'Frota Nacional 2033'!BG$21),0)</f>
        <v>67</v>
      </c>
      <c r="BH29" s="10">
        <f>ROUND('Vendas de Veículos'!BH31*(1-'Frota Nacional 2033'!BH$21),0)</f>
        <v>87</v>
      </c>
      <c r="BI29" s="10">
        <f>ROUND('Vendas de Veículos'!BI31*(1-'Frota Nacional 2033'!BI$21),0)</f>
        <v>0</v>
      </c>
      <c r="BJ29" s="10">
        <f>ROUND('Vendas de Veículos'!BJ31*(1-'Frota Nacional 2033'!BJ$21),0)</f>
        <v>10</v>
      </c>
      <c r="BK29" s="10">
        <f>ROUND('Vendas de Veículos'!BK31*(1-'Frota Nacional 2033'!BK$21),0)</f>
        <v>12</v>
      </c>
      <c r="BL29" s="10">
        <f>ROUND('Vendas de Veículos'!BL31*(1-'Frota Nacional 2033'!BL$21),0)</f>
        <v>2</v>
      </c>
      <c r="BM29" s="10">
        <f>ROUND('Vendas de Veículos'!BM31*(1-'Frota Nacional 2033'!BM$21),0)</f>
        <v>4</v>
      </c>
      <c r="BN29" s="10">
        <f>ROUND('Vendas de Veículos'!BN31*(1-'Frota Nacional 2033'!BN$21),0)</f>
        <v>33</v>
      </c>
      <c r="BO29" s="10">
        <f>ROUND('Vendas de Veículos'!BO31*(1-'Frota Nacional 2033'!BO$21),0)</f>
        <v>17</v>
      </c>
      <c r="BP29" s="10">
        <f>ROUND('Vendas de Veículos'!BP31*(1-'Frota Nacional 2033'!BP$21),0)</f>
        <v>19</v>
      </c>
      <c r="BQ29" s="10">
        <f>ROUND('Vendas de Veículos'!BQ31*(1-'Frota Nacional 2033'!BQ$21),0)</f>
        <v>33</v>
      </c>
      <c r="BR29" s="10">
        <f>ROUND('Vendas de Veículos'!BR31*(1-'Frota Nacional 2033'!BR$21),0)</f>
        <v>249</v>
      </c>
      <c r="BS29" s="10">
        <f>ROUND('Vendas de Veículos'!BS31*(1-'Frota Nacional 2033'!BS$21),0)</f>
        <v>381</v>
      </c>
      <c r="BT29" s="10">
        <f>ROUND('Vendas de Veículos'!BT31*(1-'Frota Nacional 2033'!BT$21),0)</f>
        <v>533</v>
      </c>
      <c r="BU29" s="10">
        <f>ROUND('Vendas de Veículos'!BU31*(1-'Frota Nacional 2033'!BU$21),0)</f>
        <v>702</v>
      </c>
      <c r="BV29" s="10">
        <f>ROUND('Vendas de Veículos'!BV31*(1-'Frota Nacional 2033'!BV$21),0)</f>
        <v>959</v>
      </c>
      <c r="BW29" s="10">
        <f>ROUND('Vendas de Veículos'!BW31*(1-'Frota Nacional 2033'!BW$21),0)</f>
        <v>1264</v>
      </c>
      <c r="BX29" s="10">
        <f>ROUND('Vendas de Veículos'!BX31*(1-'Frota Nacional 2033'!BX$21),0)</f>
        <v>1612</v>
      </c>
      <c r="BY29" s="10">
        <f>ROUND('Vendas de Veículos'!BY31*(1-'Frota Nacional 2033'!BY$21),0)</f>
        <v>2089</v>
      </c>
      <c r="BZ29" s="10">
        <f>ROUND('Vendas de Veículos'!BZ31*(1-'Frota Nacional 2033'!BZ$21),0)</f>
        <v>2653</v>
      </c>
      <c r="CA29" s="10">
        <f>ROUND('Vendas de Veículos'!CA31*(1-'Frota Nacional 2033'!CA$21),0)</f>
        <v>3310</v>
      </c>
      <c r="CB29" s="10">
        <f>ROUND('Vendas de Veículos'!CB31*(1-'Frota Nacional 2033'!CB$21),0)</f>
        <v>4178</v>
      </c>
    </row>
    <row r="30" spans="2:80" x14ac:dyDescent="0.35">
      <c r="B30" s="15" t="s">
        <v>22</v>
      </c>
      <c r="C30" s="15" t="s">
        <v>21</v>
      </c>
      <c r="D30" s="11">
        <f>ROUND('Vendas de Veículos'!D32*(1-'Frota Nacional 2033'!D$21),0)</f>
        <v>0</v>
      </c>
      <c r="E30" s="11">
        <f>ROUND('Vendas de Veículos'!E32*(1-'Frota Nacional 2033'!E$21),0)</f>
        <v>0</v>
      </c>
      <c r="F30" s="11">
        <f>ROUND('Vendas de Veículos'!F32*(1-'Frota Nacional 2033'!F$21),0)</f>
        <v>0</v>
      </c>
      <c r="G30" s="11">
        <f>ROUND('Vendas de Veículos'!G32*(1-'Frota Nacional 2033'!G$21),0)</f>
        <v>0</v>
      </c>
      <c r="H30" s="11">
        <f>ROUND('Vendas de Veículos'!H32*(1-'Frota Nacional 2033'!H$21),0)</f>
        <v>0</v>
      </c>
      <c r="I30" s="11">
        <f>ROUND('Vendas de Veículos'!I32*(1-'Frota Nacional 2033'!I$21),0)</f>
        <v>0</v>
      </c>
      <c r="J30" s="11">
        <f>ROUND('Vendas de Veículos'!J32*(1-'Frota Nacional 2033'!J$21),0)</f>
        <v>0</v>
      </c>
      <c r="K30" s="11">
        <f>ROUND('Vendas de Veículos'!K32*(1-'Frota Nacional 2033'!K$21),0)</f>
        <v>0</v>
      </c>
      <c r="L30" s="11">
        <f>ROUND('Vendas de Veículos'!L32*(1-'Frota Nacional 2033'!L$21),0)</f>
        <v>0</v>
      </c>
      <c r="M30" s="11">
        <f>ROUND('Vendas de Veículos'!M32*(1-'Frota Nacional 2033'!M$21),0)</f>
        <v>0</v>
      </c>
      <c r="N30" s="11">
        <f>ROUND('Vendas de Veículos'!N32*(1-'Frota Nacional 2033'!N$21),0)</f>
        <v>0</v>
      </c>
      <c r="O30" s="11">
        <f>ROUND('Vendas de Veículos'!O32*(1-'Frota Nacional 2033'!O$21),0)</f>
        <v>0</v>
      </c>
      <c r="P30" s="11">
        <f>ROUND('Vendas de Veículos'!P32*(1-'Frota Nacional 2033'!P$21),0)</f>
        <v>0</v>
      </c>
      <c r="Q30" s="11">
        <f>ROUND('Vendas de Veículos'!Q32*(1-'Frota Nacional 2033'!Q$21),0)</f>
        <v>0</v>
      </c>
      <c r="R30" s="11">
        <f>ROUND('Vendas de Veículos'!R32*(1-'Frota Nacional 2033'!R$21),0)</f>
        <v>0</v>
      </c>
      <c r="S30" s="11">
        <f>ROUND('Vendas de Veículos'!S32*(1-'Frota Nacional 2033'!S$21),0)</f>
        <v>0</v>
      </c>
      <c r="T30" s="11">
        <f>ROUND('Vendas de Veículos'!T32*(1-'Frota Nacional 2033'!T$21),0)</f>
        <v>0</v>
      </c>
      <c r="U30" s="11">
        <f>ROUND('Vendas de Veículos'!U32*(1-'Frota Nacional 2033'!U$21),0)</f>
        <v>0</v>
      </c>
      <c r="V30" s="11">
        <f>ROUND('Vendas de Veículos'!V32*(1-'Frota Nacional 2033'!V$21),0)</f>
        <v>0</v>
      </c>
      <c r="W30" s="11">
        <f>ROUND('Vendas de Veículos'!W32*(1-'Frota Nacional 2033'!W$21),0)</f>
        <v>0</v>
      </c>
      <c r="X30" s="11">
        <f>ROUND('Vendas de Veículos'!X32*(1-'Frota Nacional 2033'!X$21),0)</f>
        <v>0</v>
      </c>
      <c r="Y30" s="11">
        <f>ROUND('Vendas de Veículos'!Y32*(1-'Frota Nacional 2033'!Y$21),0)</f>
        <v>0</v>
      </c>
      <c r="Z30" s="11">
        <f>ROUND('Vendas de Veículos'!Z32*(1-'Frota Nacional 2033'!Z$21),0)</f>
        <v>0</v>
      </c>
      <c r="AA30" s="11">
        <f>ROUND('Vendas de Veículos'!AA32*(1-'Frota Nacional 2033'!AA$21),0)</f>
        <v>0</v>
      </c>
      <c r="AB30" s="11">
        <f>ROUND('Vendas de Veículos'!AB32*(1-'Frota Nacional 2033'!AB$21),0)</f>
        <v>0</v>
      </c>
      <c r="AC30" s="11">
        <f>ROUND('Vendas de Veículos'!AC32*(1-'Frota Nacional 2033'!AC$21),0)</f>
        <v>0</v>
      </c>
      <c r="AD30" s="11">
        <f>ROUND('Vendas de Veículos'!AD32*(1-'Frota Nacional 2033'!AD$21),0)</f>
        <v>0</v>
      </c>
      <c r="AE30" s="11">
        <f>ROUND('Vendas de Veículos'!AE32*(1-'Frota Nacional 2033'!AE$21),0)</f>
        <v>0</v>
      </c>
      <c r="AF30" s="11">
        <f>ROUND('Vendas de Veículos'!AF32*(1-'Frota Nacional 2033'!AF$21),0)</f>
        <v>0</v>
      </c>
      <c r="AG30" s="11">
        <f>ROUND('Vendas de Veículos'!AG32*(1-'Frota Nacional 2033'!AG$21),0)</f>
        <v>0</v>
      </c>
      <c r="AH30" s="11">
        <f>ROUND('Vendas de Veículos'!AH32*(1-'Frota Nacional 2033'!AH$21),0)</f>
        <v>0</v>
      </c>
      <c r="AI30" s="11">
        <f>ROUND('Vendas de Veículos'!AI32*(1-'Frota Nacional 2033'!AI$21),0)</f>
        <v>0</v>
      </c>
      <c r="AJ30" s="11">
        <f>ROUND('Vendas de Veículos'!AJ32*(1-'Frota Nacional 2033'!AJ$21),0)</f>
        <v>0</v>
      </c>
      <c r="AK30" s="11">
        <f>ROUND('Vendas de Veículos'!AK32*(1-'Frota Nacional 2033'!AK$21),0)</f>
        <v>0</v>
      </c>
      <c r="AL30" s="11">
        <f>ROUND('Vendas de Veículos'!AL32*(1-'Frota Nacional 2033'!AL$21),0)</f>
        <v>0</v>
      </c>
      <c r="AM30" s="11">
        <f>ROUND('Vendas de Veículos'!AM32*(1-'Frota Nacional 2033'!AM$21),0)</f>
        <v>0</v>
      </c>
      <c r="AN30" s="11">
        <f>ROUND('Vendas de Veículos'!AN32*(1-'Frota Nacional 2033'!AN$21),0)</f>
        <v>0</v>
      </c>
      <c r="AO30" s="11">
        <f>ROUND('Vendas de Veículos'!AO32*(1-'Frota Nacional 2033'!AO$21),0)</f>
        <v>0</v>
      </c>
      <c r="AP30" s="11">
        <f>ROUND('Vendas de Veículos'!AP32*(1-'Frota Nacional 2033'!AP$21),0)</f>
        <v>0</v>
      </c>
      <c r="AQ30" s="11">
        <f>ROUND('Vendas de Veículos'!AQ32*(1-'Frota Nacional 2033'!AQ$21),0)</f>
        <v>0</v>
      </c>
      <c r="AR30" s="11">
        <f>ROUND('Vendas de Veículos'!AR32*(1-'Frota Nacional 2033'!AR$21),0)</f>
        <v>0</v>
      </c>
      <c r="AS30" s="11">
        <f>ROUND('Vendas de Veículos'!AS32*(1-'Frota Nacional 2033'!AS$21),0)</f>
        <v>0</v>
      </c>
      <c r="AT30" s="11">
        <f>ROUND('Vendas de Veículos'!AT32*(1-'Frota Nacional 2033'!AT$21),0)</f>
        <v>0</v>
      </c>
      <c r="AU30" s="11">
        <f>ROUND('Vendas de Veículos'!AU32*(1-'Frota Nacional 2033'!AU$21),0)</f>
        <v>0</v>
      </c>
      <c r="AV30" s="11">
        <f>ROUND('Vendas de Veículos'!AV32*(1-'Frota Nacional 2033'!AV$21),0)</f>
        <v>0</v>
      </c>
      <c r="AW30" s="11">
        <f>ROUND('Vendas de Veículos'!AW32*(1-'Frota Nacional 2033'!AW$21),0)</f>
        <v>0</v>
      </c>
      <c r="AX30" s="11">
        <f>ROUND('Vendas de Veículos'!AX32*(1-'Frota Nacional 2033'!AX$21),0)</f>
        <v>0</v>
      </c>
      <c r="AY30" s="11">
        <f>ROUND('Vendas de Veículos'!AY32*(1-'Frota Nacional 2033'!AY$21),0)</f>
        <v>0</v>
      </c>
      <c r="AZ30" s="11">
        <f>ROUND('Vendas de Veículos'!AZ32*(1-'Frota Nacional 2033'!AZ$21),0)</f>
        <v>2</v>
      </c>
      <c r="BA30" s="11">
        <f>ROUND('Vendas de Veículos'!BA32*(1-'Frota Nacional 2033'!BA$21),0)</f>
        <v>1</v>
      </c>
      <c r="BB30" s="11">
        <f>ROUND('Vendas de Veículos'!BB32*(1-'Frota Nacional 2033'!BB$21),0)</f>
        <v>1</v>
      </c>
      <c r="BC30" s="11">
        <f>ROUND('Vendas de Veículos'!BC32*(1-'Frota Nacional 2033'!BC$21),0)</f>
        <v>0</v>
      </c>
      <c r="BD30" s="11">
        <f>ROUND('Vendas de Veículos'!BD32*(1-'Frota Nacional 2033'!BD$21),0)</f>
        <v>2</v>
      </c>
      <c r="BE30" s="11">
        <f>ROUND('Vendas de Veículos'!BE32*(1-'Frota Nacional 2033'!BE$21),0)</f>
        <v>1</v>
      </c>
      <c r="BF30" s="11">
        <f>ROUND('Vendas de Veículos'!BF32*(1-'Frota Nacional 2033'!BF$21),0)</f>
        <v>0</v>
      </c>
      <c r="BG30" s="11">
        <f>ROUND('Vendas de Veículos'!BG32*(1-'Frota Nacional 2033'!BG$21),0)</f>
        <v>0</v>
      </c>
      <c r="BH30" s="11">
        <f>ROUND('Vendas de Veículos'!BH32*(1-'Frota Nacional 2033'!BH$21),0)</f>
        <v>0</v>
      </c>
      <c r="BI30" s="11">
        <f>ROUND('Vendas de Veículos'!BI32*(1-'Frota Nacional 2033'!BI$21),0)</f>
        <v>0</v>
      </c>
      <c r="BJ30" s="11">
        <f>ROUND('Vendas de Veículos'!BJ32*(1-'Frota Nacional 2033'!BJ$21),0)</f>
        <v>1</v>
      </c>
      <c r="BK30" s="11">
        <f>ROUND('Vendas de Veículos'!BK32*(1-'Frota Nacional 2033'!BK$21),0)</f>
        <v>2</v>
      </c>
      <c r="BL30" s="11">
        <f>ROUND('Vendas de Veículos'!BL32*(1-'Frota Nacional 2033'!BL$21),0)</f>
        <v>0</v>
      </c>
      <c r="BM30" s="11">
        <f>ROUND('Vendas de Veículos'!BM32*(1-'Frota Nacional 2033'!BM$21),0)</f>
        <v>0</v>
      </c>
      <c r="BN30" s="11">
        <f>ROUND('Vendas de Veículos'!BN32*(1-'Frota Nacional 2033'!BN$21),0)</f>
        <v>0</v>
      </c>
      <c r="BO30" s="11">
        <f>ROUND('Vendas de Veículos'!BO32*(1-'Frota Nacional 2033'!BO$21),0)</f>
        <v>0</v>
      </c>
      <c r="BP30" s="11">
        <f>ROUND('Vendas de Veículos'!BP32*(1-'Frota Nacional 2033'!BP$21),0)</f>
        <v>2</v>
      </c>
      <c r="BQ30" s="11">
        <f>ROUND('Vendas de Veículos'!BQ32*(1-'Frota Nacional 2033'!BQ$21),0)</f>
        <v>0</v>
      </c>
      <c r="BR30" s="11">
        <f>ROUND('Vendas de Veículos'!BR32*(1-'Frota Nacional 2033'!BR$21),0)</f>
        <v>0</v>
      </c>
      <c r="BS30" s="11">
        <f>ROUND('Vendas de Veículos'!BS32*(1-'Frota Nacional 2033'!BS$21),0)</f>
        <v>0</v>
      </c>
      <c r="BT30" s="11">
        <f>ROUND('Vendas de Veículos'!BT32*(1-'Frota Nacional 2033'!BT$21),0)</f>
        <v>0</v>
      </c>
      <c r="BU30" s="11">
        <f>ROUND('Vendas de Veículos'!BU32*(1-'Frota Nacional 2033'!BU$21),0)</f>
        <v>0</v>
      </c>
      <c r="BV30" s="11">
        <f>ROUND('Vendas de Veículos'!BV32*(1-'Frota Nacional 2033'!BV$21),0)</f>
        <v>0</v>
      </c>
      <c r="BW30" s="11">
        <f>ROUND('Vendas de Veículos'!BW32*(1-'Frota Nacional 2033'!BW$21),0)</f>
        <v>0</v>
      </c>
      <c r="BX30" s="11">
        <f>ROUND('Vendas de Veículos'!BX32*(1-'Frota Nacional 2033'!BX$21),0)</f>
        <v>0</v>
      </c>
      <c r="BY30" s="11">
        <f>ROUND('Vendas de Veículos'!BY32*(1-'Frota Nacional 2033'!BY$21),0)</f>
        <v>0</v>
      </c>
      <c r="BZ30" s="11">
        <f>ROUND('Vendas de Veículos'!BZ32*(1-'Frota Nacional 2033'!BZ$21),0)</f>
        <v>0</v>
      </c>
      <c r="CA30" s="11">
        <f>ROUND('Vendas de Veículos'!CA32*(1-'Frota Nacional 2033'!CA$21),0)</f>
        <v>0</v>
      </c>
      <c r="CB30" s="11">
        <f>ROUND('Vendas de Veículos'!CB32*(1-'Frota Nacional 2033'!CB$21),0)</f>
        <v>0</v>
      </c>
    </row>
    <row r="31" spans="2:80" x14ac:dyDescent="0.35">
      <c r="B31" s="15" t="s">
        <v>22</v>
      </c>
      <c r="C31" s="15" t="s">
        <v>19</v>
      </c>
      <c r="D31" s="11">
        <f>ROUND('Vendas de Veículos'!D33*(1-'Frota Nacional 2033'!D$21),0)</f>
        <v>17</v>
      </c>
      <c r="E31" s="11">
        <f>ROUND('Vendas de Veículos'!E33*(1-'Frota Nacional 2033'!E$21),0)</f>
        <v>32</v>
      </c>
      <c r="F31" s="11">
        <f>ROUND('Vendas de Veículos'!F33*(1-'Frota Nacional 2033'!F$21),0)</f>
        <v>3</v>
      </c>
      <c r="G31" s="11">
        <f>ROUND('Vendas de Veículos'!G33*(1-'Frota Nacional 2033'!G$21),0)</f>
        <v>39</v>
      </c>
      <c r="H31" s="11">
        <f>ROUND('Vendas de Veículos'!H33*(1-'Frota Nacional 2033'!H$21),0)</f>
        <v>4</v>
      </c>
      <c r="I31" s="11">
        <f>ROUND('Vendas de Veículos'!I33*(1-'Frota Nacional 2033'!I$21),0)</f>
        <v>43</v>
      </c>
      <c r="J31" s="11">
        <f>ROUND('Vendas de Veículos'!J33*(1-'Frota Nacional 2033'!J$21),0)</f>
        <v>34</v>
      </c>
      <c r="K31" s="11">
        <f>ROUND('Vendas de Veículos'!K33*(1-'Frota Nacional 2033'!K$21),0)</f>
        <v>42</v>
      </c>
      <c r="L31" s="11">
        <f>ROUND('Vendas de Veículos'!L33*(1-'Frota Nacional 2033'!L$21),0)</f>
        <v>52</v>
      </c>
      <c r="M31" s="11">
        <f>ROUND('Vendas de Veículos'!M33*(1-'Frota Nacional 2033'!M$21),0)</f>
        <v>70</v>
      </c>
      <c r="N31" s="11">
        <f>ROUND('Vendas de Veículos'!N33*(1-'Frota Nacional 2033'!N$21),0)</f>
        <v>101</v>
      </c>
      <c r="O31" s="11">
        <f>ROUND('Vendas de Veículos'!O33*(1-'Frota Nacional 2033'!O$21),0)</f>
        <v>163</v>
      </c>
      <c r="P31" s="11">
        <f>ROUND('Vendas de Veículos'!P33*(1-'Frota Nacional 2033'!P$21),0)</f>
        <v>143</v>
      </c>
      <c r="Q31" s="11">
        <f>ROUND('Vendas de Veículos'!Q33*(1-'Frota Nacional 2033'!Q$21),0)</f>
        <v>1</v>
      </c>
      <c r="R31" s="11">
        <f>ROUND('Vendas de Veículos'!R33*(1-'Frota Nacional 2033'!R$21),0)</f>
        <v>131</v>
      </c>
      <c r="S31" s="11">
        <f>ROUND('Vendas de Veículos'!S33*(1-'Frota Nacional 2033'!S$21),0)</f>
        <v>139</v>
      </c>
      <c r="T31" s="11">
        <f>ROUND('Vendas de Veículos'!T33*(1-'Frota Nacional 2033'!T$21),0)</f>
        <v>229</v>
      </c>
      <c r="U31" s="11">
        <f>ROUND('Vendas de Veículos'!U33*(1-'Frota Nacional 2033'!U$21),0)</f>
        <v>28</v>
      </c>
      <c r="V31" s="11">
        <f>ROUND('Vendas de Veículos'!V33*(1-'Frota Nacional 2033'!V$21),0)</f>
        <v>38</v>
      </c>
      <c r="W31" s="11">
        <f>ROUND('Vendas de Veículos'!W33*(1-'Frota Nacional 2033'!W$21),0)</f>
        <v>518</v>
      </c>
      <c r="X31" s="11">
        <f>ROUND('Vendas de Veículos'!X33*(1-'Frota Nacional 2033'!X$21),0)</f>
        <v>619</v>
      </c>
      <c r="Y31" s="11">
        <f>ROUND('Vendas de Veículos'!Y33*(1-'Frota Nacional 2033'!Y$21),0)</f>
        <v>667</v>
      </c>
      <c r="Z31" s="11">
        <f>ROUND('Vendas de Veículos'!Z33*(1-'Frota Nacional 2033'!Z$21),0)</f>
        <v>707</v>
      </c>
      <c r="AA31" s="11">
        <f>ROUND('Vendas de Veículos'!AA33*(1-'Frota Nacional 2033'!AA$21),0)</f>
        <v>772</v>
      </c>
      <c r="AB31" s="11">
        <f>ROUND('Vendas de Veículos'!AB33*(1-'Frota Nacional 2033'!AB$21),0)</f>
        <v>669</v>
      </c>
      <c r="AC31" s="11">
        <f>ROUND('Vendas de Veículos'!AC33*(1-'Frota Nacional 2033'!AC$21),0)</f>
        <v>640</v>
      </c>
      <c r="AD31" s="11">
        <f>ROUND('Vendas de Veículos'!AD33*(1-'Frota Nacional 2033'!AD$21),0)</f>
        <v>570</v>
      </c>
      <c r="AE31" s="11">
        <f>ROUND('Vendas de Veículos'!AE33*(1-'Frota Nacional 2033'!AE$21),0)</f>
        <v>565</v>
      </c>
      <c r="AF31" s="11">
        <f>ROUND('Vendas de Veículos'!AF33*(1-'Frota Nacional 2033'!AF$21),0)</f>
        <v>735</v>
      </c>
      <c r="AG31" s="11">
        <f>ROUND('Vendas de Veículos'!AG33*(1-'Frota Nacional 2033'!AG$21),0)</f>
        <v>951</v>
      </c>
      <c r="AH31" s="11">
        <f>ROUND('Vendas de Veículos'!AH33*(1-'Frota Nacional 2033'!AH$21),0)</f>
        <v>1228</v>
      </c>
      <c r="AI31" s="11">
        <f>ROUND('Vendas de Veículos'!AI33*(1-'Frota Nacional 2033'!AI$21),0)</f>
        <v>1720</v>
      </c>
      <c r="AJ31" s="11">
        <f>ROUND('Vendas de Veículos'!AJ33*(1-'Frota Nacional 2033'!AJ$21),0)</f>
        <v>1367</v>
      </c>
      <c r="AK31" s="11">
        <f>ROUND('Vendas de Veículos'!AK33*(1-'Frota Nacional 2033'!AK$21),0)</f>
        <v>1580</v>
      </c>
      <c r="AL31" s="11">
        <f>ROUND('Vendas de Veículos'!AL33*(1-'Frota Nacional 2033'!AL$21),0)</f>
        <v>2868</v>
      </c>
      <c r="AM31" s="11">
        <f>ROUND('Vendas de Veículos'!AM33*(1-'Frota Nacional 2033'!AM$21),0)</f>
        <v>2528</v>
      </c>
      <c r="AN31" s="11">
        <f>ROUND('Vendas de Veículos'!AN33*(1-'Frota Nacional 2033'!AN$21),0)</f>
        <v>2279</v>
      </c>
      <c r="AO31" s="11">
        <f>ROUND('Vendas de Veículos'!AO33*(1-'Frota Nacional 2033'!AO$21),0)</f>
        <v>2728</v>
      </c>
      <c r="AP31" s="11">
        <f>ROUND('Vendas de Veículos'!AP33*(1-'Frota Nacional 2033'!AP$21),0)</f>
        <v>4072</v>
      </c>
      <c r="AQ31" s="11">
        <f>ROUND('Vendas de Veículos'!AQ33*(1-'Frota Nacional 2033'!AQ$21),0)</f>
        <v>3933</v>
      </c>
      <c r="AR31" s="11">
        <f>ROUND('Vendas de Veículos'!AR33*(1-'Frota Nacional 2033'!AR$21),0)</f>
        <v>4068</v>
      </c>
      <c r="AS31" s="11">
        <f>ROUND('Vendas de Veículos'!AS33*(1-'Frota Nacional 2033'!AS$21),0)</f>
        <v>4654</v>
      </c>
      <c r="AT31" s="11">
        <f>ROUND('Vendas de Veículos'!AT33*(1-'Frota Nacional 2033'!AT$21),0)</f>
        <v>3397</v>
      </c>
      <c r="AU31" s="11">
        <f>ROUND('Vendas de Veículos'!AU33*(1-'Frota Nacional 2033'!AU$21),0)</f>
        <v>5691</v>
      </c>
      <c r="AV31" s="11">
        <f>ROUND('Vendas de Veículos'!AV33*(1-'Frota Nacional 2033'!AV$21),0)</f>
        <v>624</v>
      </c>
      <c r="AW31" s="11">
        <f>ROUND('Vendas de Veículos'!AW33*(1-'Frota Nacional 2033'!AW$21),0)</f>
        <v>662</v>
      </c>
      <c r="AX31" s="11">
        <f>ROUND('Vendas de Veículos'!AX33*(1-'Frota Nacional 2033'!AX$21),0)</f>
        <v>7355</v>
      </c>
      <c r="AY31" s="11">
        <f>ROUND('Vendas de Veículos'!AY33*(1-'Frota Nacional 2033'!AY$21),0)</f>
        <v>7667</v>
      </c>
      <c r="AZ31" s="11">
        <f>ROUND('Vendas de Veículos'!AZ33*(1-'Frota Nacional 2033'!AZ$21),0)</f>
        <v>7344</v>
      </c>
      <c r="BA31" s="11">
        <f>ROUND('Vendas de Veículos'!BA33*(1-'Frota Nacional 2033'!BA$21),0)</f>
        <v>9986</v>
      </c>
      <c r="BB31" s="11">
        <f>ROUND('Vendas de Veículos'!BB33*(1-'Frota Nacional 2033'!BB$21),0)</f>
        <v>12472</v>
      </c>
      <c r="BC31" s="11">
        <f>ROUND('Vendas de Veículos'!BC33*(1-'Frota Nacional 2033'!BC$21),0)</f>
        <v>15509</v>
      </c>
      <c r="BD31" s="11">
        <f>ROUND('Vendas de Veículos'!BD33*(1-'Frota Nacional 2033'!BD$21),0)</f>
        <v>13745</v>
      </c>
      <c r="BE31" s="11">
        <f>ROUND('Vendas de Veículos'!BE33*(1-'Frota Nacional 2033'!BE$21),0)</f>
        <v>18217</v>
      </c>
      <c r="BF31" s="11">
        <f>ROUND('Vendas de Veículos'!BF33*(1-'Frota Nacional 2033'!BF$21),0)</f>
        <v>23357</v>
      </c>
      <c r="BG31" s="11">
        <f>ROUND('Vendas de Veículos'!BG33*(1-'Frota Nacional 2033'!BG$21),0)</f>
        <v>2029</v>
      </c>
      <c r="BH31" s="11">
        <f>ROUND('Vendas de Veículos'!BH33*(1-'Frota Nacional 2033'!BH$21),0)</f>
        <v>2428</v>
      </c>
      <c r="BI31" s="11">
        <f>ROUND('Vendas de Veículos'!BI33*(1-'Frota Nacional 2033'!BI$21),0)</f>
        <v>21201</v>
      </c>
      <c r="BJ31" s="11">
        <f>ROUND('Vendas de Veículos'!BJ33*(1-'Frota Nacional 2033'!BJ$21),0)</f>
        <v>13445</v>
      </c>
      <c r="BK31" s="11">
        <f>ROUND('Vendas de Veículos'!BK33*(1-'Frota Nacional 2033'!BK$21),0)</f>
        <v>9243</v>
      </c>
      <c r="BL31" s="11">
        <f>ROUND('Vendas de Veículos'!BL33*(1-'Frota Nacional 2033'!BL$21),0)</f>
        <v>10054</v>
      </c>
      <c r="BM31" s="11">
        <f>ROUND('Vendas de Veículos'!BM33*(1-'Frota Nacional 2033'!BM$21),0)</f>
        <v>13259</v>
      </c>
      <c r="BN31" s="11">
        <f>ROUND('Vendas de Veículos'!BN33*(1-'Frota Nacional 2033'!BN$21),0)</f>
        <v>18834</v>
      </c>
      <c r="BO31" s="11">
        <f>ROUND('Vendas de Veículos'!BO33*(1-'Frota Nacional 2033'!BO$21),0)</f>
        <v>12817</v>
      </c>
      <c r="BP31" s="11">
        <f>ROUND('Vendas de Veículos'!BP33*(1-'Frota Nacional 2033'!BP$21),0)</f>
        <v>1316</v>
      </c>
      <c r="BQ31" s="11">
        <f>ROUND('Vendas de Veículos'!BQ33*(1-'Frota Nacional 2033'!BQ$21),0)</f>
        <v>16489</v>
      </c>
      <c r="BR31" s="11">
        <f>ROUND('Vendas de Veículos'!BR33*(1-'Frota Nacional 2033'!BR$21),0)</f>
        <v>17819</v>
      </c>
      <c r="BS31" s="11">
        <f>ROUND('Vendas de Veículos'!BS33*(1-'Frota Nacional 2033'!BS$21),0)</f>
        <v>19330</v>
      </c>
      <c r="BT31" s="11">
        <f>ROUND('Vendas de Veículos'!BT33*(1-'Frota Nacional 2033'!BT$21),0)</f>
        <v>20923</v>
      </c>
      <c r="BU31" s="11">
        <f>ROUND('Vendas de Veículos'!BU33*(1-'Frota Nacional 2033'!BU$21),0)</f>
        <v>22608</v>
      </c>
      <c r="BV31" s="11">
        <f>ROUND('Vendas de Veículos'!BV33*(1-'Frota Nacional 2033'!BV$21),0)</f>
        <v>24327</v>
      </c>
      <c r="BW31" s="11">
        <f>ROUND('Vendas de Veículos'!BW33*(1-'Frota Nacional 2033'!BW$21),0)</f>
        <v>26129</v>
      </c>
      <c r="BX31" s="11">
        <f>ROUND('Vendas de Veículos'!BX33*(1-'Frota Nacional 2033'!BX$21),0)</f>
        <v>28037</v>
      </c>
      <c r="BY31" s="11">
        <f>ROUND('Vendas de Veículos'!BY33*(1-'Frota Nacional 2033'!BY$21),0)</f>
        <v>29976</v>
      </c>
      <c r="BZ31" s="11">
        <f>ROUND('Vendas de Veículos'!BZ33*(1-'Frota Nacional 2033'!BZ$21),0)</f>
        <v>32006</v>
      </c>
      <c r="CA31" s="11">
        <f>ROUND('Vendas de Veículos'!CA33*(1-'Frota Nacional 2033'!CA$21),0)</f>
        <v>34140</v>
      </c>
      <c r="CB31" s="11">
        <f>ROUND('Vendas de Veículos'!CB33*(1-'Frota Nacional 2033'!CB$21),0)</f>
        <v>36280</v>
      </c>
    </row>
    <row r="32" spans="2:80" x14ac:dyDescent="0.35">
      <c r="B32" s="2"/>
      <c r="C32" s="3" t="s">
        <v>40</v>
      </c>
      <c r="D32" s="7">
        <f>EXP(-EXP($G$3+$I$3*($D$1-D4)))</f>
        <v>0.99982697708536405</v>
      </c>
      <c r="E32" s="7">
        <f t="shared" ref="E32:BP32" si="4">EXP(-EXP($G$3+$I$3*($D$1-E4)))</f>
        <v>0.99980157497177014</v>
      </c>
      <c r="F32" s="7">
        <f t="shared" si="4"/>
        <v>0.99977244390734321</v>
      </c>
      <c r="G32" s="7">
        <f t="shared" si="4"/>
        <v>0.99973903662753594</v>
      </c>
      <c r="H32" s="7">
        <f t="shared" si="4"/>
        <v>0.99970072559287504</v>
      </c>
      <c r="I32" s="7">
        <f t="shared" si="4"/>
        <v>0.99965679122720885</v>
      </c>
      <c r="J32" s="7">
        <f t="shared" si="4"/>
        <v>0.99960640843683457</v>
      </c>
      <c r="K32" s="7">
        <f t="shared" si="4"/>
        <v>0.99954863116055381</v>
      </c>
      <c r="L32" s="7">
        <f t="shared" si="4"/>
        <v>0.99948237466478929</v>
      </c>
      <c r="M32" s="7">
        <f t="shared" si="4"/>
        <v>0.99940639525693675</v>
      </c>
      <c r="N32" s="7">
        <f t="shared" si="4"/>
        <v>0.99931926704348506</v>
      </c>
      <c r="O32" s="7">
        <f t="shared" si="4"/>
        <v>0.99921935530636385</v>
      </c>
      <c r="P32" s="7">
        <f t="shared" si="4"/>
        <v>0.99910478601066999</v>
      </c>
      <c r="Q32" s="7">
        <f t="shared" si="4"/>
        <v>0.99897341088848524</v>
      </c>
      <c r="R32" s="7">
        <f t="shared" si="4"/>
        <v>0.9988227674659691</v>
      </c>
      <c r="S32" s="7">
        <f t="shared" si="4"/>
        <v>0.99865003331325297</v>
      </c>
      <c r="T32" s="7">
        <f t="shared" si="4"/>
        <v>0.99845197369778238</v>
      </c>
      <c r="U32" s="7">
        <f t="shared" si="4"/>
        <v>0.99822488171051615</v>
      </c>
      <c r="V32" s="7">
        <f t="shared" si="4"/>
        <v>0.99796450980966256</v>
      </c>
      <c r="W32" s="7">
        <f t="shared" si="4"/>
        <v>0.99766599158730629</v>
      </c>
      <c r="X32" s="7">
        <f t="shared" si="4"/>
        <v>0.99732375240937732</v>
      </c>
      <c r="Y32" s="7">
        <f t="shared" si="4"/>
        <v>0.99693140740815389</v>
      </c>
      <c r="Z32" s="7">
        <f t="shared" si="4"/>
        <v>0.99648164511846049</v>
      </c>
      <c r="AA32" s="7">
        <f t="shared" si="4"/>
        <v>0.99596609484402432</v>
      </c>
      <c r="AB32" s="7">
        <f t="shared" si="4"/>
        <v>0.99537517562002886</v>
      </c>
      <c r="AC32" s="7">
        <f t="shared" si="4"/>
        <v>0.99469792440381699</v>
      </c>
      <c r="AD32" s="7">
        <f t="shared" si="4"/>
        <v>0.99392180088165549</v>
      </c>
      <c r="AE32" s="7">
        <f t="shared" si="4"/>
        <v>0.99303246603143258</v>
      </c>
      <c r="AF32" s="7">
        <f t="shared" si="4"/>
        <v>0.99201353133813563</v>
      </c>
      <c r="AG32" s="7">
        <f t="shared" si="4"/>
        <v>0.99084627533411584</v>
      </c>
      <c r="AH32" s="7">
        <f t="shared" si="4"/>
        <v>0.98950932394817137</v>
      </c>
      <c r="AI32" s="7">
        <f t="shared" si="4"/>
        <v>0.98797829102238655</v>
      </c>
      <c r="AJ32" s="7">
        <f t="shared" si="4"/>
        <v>0.98622537532904997</v>
      </c>
      <c r="AK32" s="7">
        <f t="shared" si="4"/>
        <v>0.98421891053992383</v>
      </c>
      <c r="AL32" s="7">
        <f t="shared" si="4"/>
        <v>0.98192286493078851</v>
      </c>
      <c r="AM32" s="7">
        <f t="shared" si="4"/>
        <v>0.97929628823019488</v>
      </c>
      <c r="AN32" s="7">
        <f t="shared" si="4"/>
        <v>0.97629270405320667</v>
      </c>
      <c r="AO32" s="7">
        <f t="shared" si="4"/>
        <v>0.97285944794128898</v>
      </c>
      <c r="AP32" s="7">
        <f t="shared" si="4"/>
        <v>0.96893695334056984</v>
      </c>
      <c r="AQ32" s="7">
        <f t="shared" si="4"/>
        <v>0.96445799112211872</v>
      </c>
      <c r="AR32" s="7">
        <f t="shared" si="4"/>
        <v>0.95934687276509312</v>
      </c>
      <c r="AS32" s="7">
        <f t="shared" si="4"/>
        <v>0.95351863343533205</v>
      </c>
      <c r="AT32" s="7">
        <f t="shared" si="4"/>
        <v>0.94687821931546456</v>
      </c>
      <c r="AU32" s="7">
        <f t="shared" si="4"/>
        <v>0.93931971416360571</v>
      </c>
      <c r="AV32" s="7">
        <f t="shared" si="4"/>
        <v>0.93072565374119087</v>
      </c>
      <c r="AW32" s="7">
        <f t="shared" si="4"/>
        <v>0.92096649403535658</v>
      </c>
      <c r="AX32" s="7">
        <f t="shared" si="4"/>
        <v>0.90990032066991677</v>
      </c>
      <c r="AY32" s="7">
        <f t="shared" si="4"/>
        <v>0.89737291300825173</v>
      </c>
      <c r="AZ32" s="7">
        <f t="shared" si="4"/>
        <v>0.88321830740738239</v>
      </c>
      <c r="BA32" s="7">
        <f t="shared" si="4"/>
        <v>0.86726003961592757</v>
      </c>
      <c r="BB32" s="7">
        <f t="shared" si="4"/>
        <v>0.84931328534446748</v>
      </c>
      <c r="BC32" s="7">
        <f t="shared" si="4"/>
        <v>0.82918815822840697</v>
      </c>
      <c r="BD32" s="7">
        <f t="shared" si="4"/>
        <v>0.80669446150818402</v>
      </c>
      <c r="BE32" s="7">
        <f t="shared" si="4"/>
        <v>0.78164821684245012</v>
      </c>
      <c r="BF32" s="7">
        <f t="shared" si="4"/>
        <v>0.75388030021795338</v>
      </c>
      <c r="BG32" s="7">
        <f t="shared" si="4"/>
        <v>0.7232474858644018</v>
      </c>
      <c r="BH32" s="7">
        <f t="shared" si="4"/>
        <v>0.68964611413565224</v>
      </c>
      <c r="BI32" s="7">
        <f t="shared" si="4"/>
        <v>0.65302843296223179</v>
      </c>
      <c r="BJ32" s="7">
        <f t="shared" si="4"/>
        <v>0.61342138540010138</v>
      </c>
      <c r="BK32" s="7">
        <f t="shared" si="4"/>
        <v>0.57094719884623257</v>
      </c>
      <c r="BL32" s="7">
        <f t="shared" si="4"/>
        <v>0.52584455356868054</v>
      </c>
      <c r="BM32" s="7">
        <f t="shared" si="4"/>
        <v>0.47848836957560087</v>
      </c>
      <c r="BN32" s="7">
        <f t="shared" si="4"/>
        <v>0.42940539280525503</v>
      </c>
      <c r="BO32" s="7">
        <f t="shared" si="4"/>
        <v>0.37928189159250653</v>
      </c>
      <c r="BP32" s="7">
        <f t="shared" si="4"/>
        <v>0.32895909195614254</v>
      </c>
      <c r="BQ32" s="7">
        <f t="shared" ref="BQ32:CB32" si="5">EXP(-EXP($G$3+$I$3*($D$1-BQ4)))</f>
        <v>0.2794117931754857</v>
      </c>
      <c r="BR32" s="7">
        <f t="shared" si="5"/>
        <v>0.23170631579006803</v>
      </c>
      <c r="BS32" s="7">
        <f t="shared" si="5"/>
        <v>0.18693596978845631</v>
      </c>
      <c r="BT32" s="7">
        <f t="shared" si="5"/>
        <v>0.14613588994476942</v>
      </c>
      <c r="BU32" s="7">
        <f t="shared" si="5"/>
        <v>0.11018429293770678</v>
      </c>
      <c r="BV32" s="7">
        <f t="shared" si="5"/>
        <v>7.9703225387389706E-2</v>
      </c>
      <c r="BW32" s="7">
        <f t="shared" si="5"/>
        <v>5.4977075811719761E-2</v>
      </c>
      <c r="BX32" s="7">
        <f t="shared" si="5"/>
        <v>3.5909126302346613E-2</v>
      </c>
      <c r="BY32" s="7">
        <f t="shared" si="5"/>
        <v>2.203272632438022E-2</v>
      </c>
      <c r="BZ32" s="7">
        <f t="shared" si="5"/>
        <v>1.2582994808545227E-2</v>
      </c>
      <c r="CA32" s="7">
        <f t="shared" si="5"/>
        <v>6.618793365645346E-3</v>
      </c>
      <c r="CB32" s="7">
        <f t="shared" si="5"/>
        <v>3.168165149053243E-3</v>
      </c>
    </row>
    <row r="33" spans="2:80" x14ac:dyDescent="0.35">
      <c r="B33" s="24" t="s">
        <v>36</v>
      </c>
      <c r="C33" s="24" t="s">
        <v>37</v>
      </c>
      <c r="D33" s="25">
        <f>ROUND('Vendas de Veículos'!D35*(1-'Frota Nacional 2033'!D$32),0)</f>
        <v>0</v>
      </c>
      <c r="E33" s="25">
        <f>ROUND('Vendas de Veículos'!E35*(1-'Frota Nacional 2033'!E$32),0)</f>
        <v>0</v>
      </c>
      <c r="F33" s="25">
        <f>ROUND('Vendas de Veículos'!F35*(1-'Frota Nacional 2033'!F$32),0)</f>
        <v>0</v>
      </c>
      <c r="G33" s="25">
        <f>ROUND('Vendas de Veículos'!G35*(1-'Frota Nacional 2033'!G$32),0)</f>
        <v>0</v>
      </c>
      <c r="H33" s="25">
        <f>ROUND('Vendas de Veículos'!H35*(1-'Frota Nacional 2033'!H$32),0)</f>
        <v>0</v>
      </c>
      <c r="I33" s="25">
        <f>ROUND('Vendas de Veículos'!I35*(1-'Frota Nacional 2033'!I$32),0)</f>
        <v>0</v>
      </c>
      <c r="J33" s="25">
        <f>ROUND('Vendas de Veículos'!J35*(1-'Frota Nacional 2033'!J$32),0)</f>
        <v>0</v>
      </c>
      <c r="K33" s="25">
        <f>ROUND('Vendas de Veículos'!K35*(1-'Frota Nacional 2033'!K$32),0)</f>
        <v>0</v>
      </c>
      <c r="L33" s="25">
        <f>ROUND('Vendas de Veículos'!L35*(1-'Frota Nacional 2033'!L$32),0)</f>
        <v>0</v>
      </c>
      <c r="M33" s="25">
        <f>ROUND('Vendas de Veículos'!M35*(1-'Frota Nacional 2033'!M$32),0)</f>
        <v>0</v>
      </c>
      <c r="N33" s="25">
        <f>ROUND('Vendas de Veículos'!N35*(1-'Frota Nacional 2033'!N$32),0)</f>
        <v>0</v>
      </c>
      <c r="O33" s="25">
        <f>ROUND('Vendas de Veículos'!O35*(1-'Frota Nacional 2033'!O$32),0)</f>
        <v>0</v>
      </c>
      <c r="P33" s="25">
        <f>ROUND('Vendas de Veículos'!P35*(1-'Frota Nacional 2033'!P$32),0)</f>
        <v>0</v>
      </c>
      <c r="Q33" s="25">
        <f>ROUND('Vendas de Veículos'!Q35*(1-'Frota Nacional 2033'!Q$32),0)</f>
        <v>0</v>
      </c>
      <c r="R33" s="25">
        <f>ROUND('Vendas de Veículos'!R35*(1-'Frota Nacional 2033'!R$32),0)</f>
        <v>0</v>
      </c>
      <c r="S33" s="25">
        <f>ROUND('Vendas de Veículos'!S35*(1-'Frota Nacional 2033'!S$32),0)</f>
        <v>0</v>
      </c>
      <c r="T33" s="25">
        <f>ROUND('Vendas de Veículos'!T35*(1-'Frota Nacional 2033'!T$32),0)</f>
        <v>0</v>
      </c>
      <c r="U33" s="25">
        <f>ROUND('Vendas de Veículos'!U35*(1-'Frota Nacional 2033'!U$32),0)</f>
        <v>0</v>
      </c>
      <c r="V33" s="25">
        <f>ROUND('Vendas de Veículos'!V35*(1-'Frota Nacional 2033'!V$32),0)</f>
        <v>0</v>
      </c>
      <c r="W33" s="25">
        <f>ROUND('Vendas de Veículos'!W35*(1-'Frota Nacional 2033'!W$32),0)</f>
        <v>6</v>
      </c>
      <c r="X33" s="25">
        <f>ROUND('Vendas de Veículos'!X35*(1-'Frota Nacional 2033'!X$32),0)</f>
        <v>80</v>
      </c>
      <c r="Y33" s="25">
        <f>ROUND('Vendas de Veículos'!Y35*(1-'Frota Nacional 2033'!Y$32),0)</f>
        <v>99</v>
      </c>
      <c r="Z33" s="25">
        <f>ROUND('Vendas de Veículos'!Z35*(1-'Frota Nacional 2033'!Z$32),0)</f>
        <v>184</v>
      </c>
      <c r="AA33" s="25">
        <f>ROUND('Vendas de Veículos'!AA35*(1-'Frota Nacional 2033'!AA$32),0)</f>
        <v>316</v>
      </c>
      <c r="AB33" s="25">
        <f>ROUND('Vendas de Veículos'!AB35*(1-'Frota Nacional 2033'!AB$32),0)</f>
        <v>530</v>
      </c>
      <c r="AC33" s="25">
        <f>ROUND('Vendas de Veículos'!AC35*(1-'Frota Nacional 2033'!AC$32),0)</f>
        <v>880</v>
      </c>
      <c r="AD33" s="25">
        <f>ROUND('Vendas de Veículos'!AD35*(1-'Frota Nacional 2033'!AD$32),0)</f>
        <v>1146</v>
      </c>
      <c r="AE33" s="25">
        <f>ROUND('Vendas de Veículos'!AE35*(1-'Frota Nacional 2033'!AE$32),0)</f>
        <v>904</v>
      </c>
      <c r="AF33" s="25">
        <f>ROUND('Vendas de Veículos'!AF35*(1-'Frota Nacional 2033'!AF$32),0)</f>
        <v>931</v>
      </c>
      <c r="AG33" s="25">
        <f>ROUND('Vendas de Veículos'!AG35*(1-'Frota Nacional 2033'!AG$32),0)</f>
        <v>1054</v>
      </c>
      <c r="AH33" s="25">
        <f>ROUND('Vendas de Veículos'!AH35*(1-'Frota Nacional 2033'!AH$32),0)</f>
        <v>1378</v>
      </c>
      <c r="AI33" s="25">
        <f>ROUND('Vendas de Veículos'!AI35*(1-'Frota Nacional 2033'!AI$32),0)</f>
        <v>1655</v>
      </c>
      <c r="AJ33" s="25">
        <f>ROUND('Vendas de Veículos'!AJ35*(1-'Frota Nacional 2033'!AJ$32),0)</f>
        <v>1937</v>
      </c>
      <c r="AK33" s="25">
        <f>ROUND('Vendas de Veículos'!AK35*(1-'Frota Nacional 2033'!AK$32),0)</f>
        <v>1945</v>
      </c>
      <c r="AL33" s="25">
        <f>ROUND('Vendas de Veículos'!AL35*(1-'Frota Nacional 2033'!AL$32),0)</f>
        <v>1737</v>
      </c>
      <c r="AM33" s="25">
        <f>ROUND('Vendas de Veículos'!AM35*(1-'Frota Nacional 2033'!AM$32),0)</f>
        <v>2592</v>
      </c>
      <c r="AN33" s="25">
        <f>ROUND('Vendas de Veículos'!AN35*(1-'Frota Nacional 2033'!AN$32),0)</f>
        <v>1635</v>
      </c>
      <c r="AO33" s="25">
        <f>ROUND('Vendas de Veículos'!AO35*(1-'Frota Nacional 2033'!AO$32),0)</f>
        <v>3450</v>
      </c>
      <c r="AP33" s="25">
        <f>ROUND('Vendas de Veículos'!AP35*(1-'Frota Nacional 2033'!AP$32),0)</f>
        <v>6466</v>
      </c>
      <c r="AQ33" s="25">
        <f>ROUND('Vendas de Veículos'!AQ35*(1-'Frota Nacional 2033'!AQ$32),0)</f>
        <v>10278</v>
      </c>
      <c r="AR33" s="25">
        <f>ROUND('Vendas de Veículos'!AR35*(1-'Frota Nacional 2033'!AR$32),0)</f>
        <v>15050</v>
      </c>
      <c r="AS33" s="25">
        <f>ROUND('Vendas de Veículos'!AS35*(1-'Frota Nacional 2033'!AS$32),0)</f>
        <v>20974</v>
      </c>
      <c r="AT33" s="25">
        <f>ROUND('Vendas de Veículos'!AT35*(1-'Frota Nacional 2033'!AT$32),0)</f>
        <v>28509</v>
      </c>
      <c r="AU33" s="25">
        <f>ROUND('Vendas de Veículos'!AU35*(1-'Frota Nacional 2033'!AU$32),0)</f>
        <v>37750</v>
      </c>
      <c r="AV33" s="25">
        <f>ROUND('Vendas de Veículos'!AV35*(1-'Frota Nacional 2033'!AV$32),0)</f>
        <v>49015</v>
      </c>
      <c r="AW33" s="25">
        <f>ROUND('Vendas de Veículos'!AW35*(1-'Frota Nacional 2033'!AW$32),0)</f>
        <v>62673</v>
      </c>
      <c r="AX33" s="25">
        <f>ROUND('Vendas de Veículos'!AX35*(1-'Frota Nacional 2033'!AX$32),0)</f>
        <v>74365</v>
      </c>
      <c r="AY33" s="25">
        <f>ROUND('Vendas de Veículos'!AY35*(1-'Frota Nacional 2033'!AY$32),0)</f>
        <v>90118</v>
      </c>
      <c r="AZ33" s="25">
        <f>ROUND('Vendas de Veículos'!AZ35*(1-'Frota Nacional 2033'!AZ$32),0)</f>
        <v>117614</v>
      </c>
      <c r="BA33" s="25">
        <f>ROUND('Vendas de Veículos'!BA35*(1-'Frota Nacional 2033'!BA$32),0)</f>
        <v>168601</v>
      </c>
      <c r="BB33" s="25">
        <f>ROUND('Vendas de Veículos'!BB35*(1-'Frota Nacional 2033'!BB$32),0)</f>
        <v>255341</v>
      </c>
      <c r="BC33" s="25">
        <f>ROUND('Vendas de Veículos'!BC35*(1-'Frota Nacional 2033'!BC$32),0)</f>
        <v>328908</v>
      </c>
      <c r="BD33" s="25">
        <f>ROUND('Vendas de Veículos'!BD35*(1-'Frota Nacional 2033'!BD$32),0)</f>
        <v>311154</v>
      </c>
      <c r="BE33" s="25">
        <f>ROUND('Vendas de Veículos'!BE35*(1-'Frota Nacional 2033'!BE$32),0)</f>
        <v>394016</v>
      </c>
      <c r="BF33" s="25">
        <f>ROUND('Vendas de Veículos'!BF35*(1-'Frota Nacional 2033'!BF$32),0)</f>
        <v>477606</v>
      </c>
      <c r="BG33" s="25">
        <f>ROUND('Vendas de Veículos'!BG35*(1-'Frota Nacional 2033'!BG$32),0)</f>
        <v>453153</v>
      </c>
      <c r="BH33" s="25">
        <f>ROUND('Vendas de Veículos'!BH35*(1-'Frota Nacional 2033'!BH$32),0)</f>
        <v>470363</v>
      </c>
      <c r="BI33" s="25">
        <f>ROUND('Vendas de Veículos'!BI35*(1-'Frota Nacional 2033'!BI$32),0)</f>
        <v>496045</v>
      </c>
      <c r="BJ33" s="25">
        <f>ROUND('Vendas de Veículos'!BJ35*(1-'Frota Nacional 2033'!BJ$32),0)</f>
        <v>473403</v>
      </c>
      <c r="BK33" s="25">
        <f>ROUND('Vendas de Veículos'!BK35*(1-'Frota Nacional 2033'!BK$32),0)</f>
        <v>386059</v>
      </c>
      <c r="BL33" s="25">
        <f>ROUND('Vendas de Veículos'!BL35*(1-'Frota Nacional 2033'!BL$32),0)</f>
        <v>403512</v>
      </c>
      <c r="BM33" s="25">
        <f>ROUND('Vendas de Veículos'!BM35*(1-'Frota Nacional 2033'!BM$32),0)</f>
        <v>490277</v>
      </c>
      <c r="BN33" s="25">
        <f>ROUND('Vendas de Veículos'!BN35*(1-'Frota Nacional 2033'!BN$32),0)</f>
        <v>614664</v>
      </c>
      <c r="BO33" s="25">
        <f>ROUND('Vendas de Veículos'!BO35*(1-'Frota Nacional 2033'!BO$32),0)</f>
        <v>568055</v>
      </c>
      <c r="BP33" s="25">
        <f>ROUND('Vendas de Veículos'!BP35*(1-'Frota Nacional 2033'!BP$32),0)</f>
        <v>776244</v>
      </c>
      <c r="BQ33" s="25">
        <f>ROUND('Vendas de Veículos'!BQ35*(1-'Frota Nacional 2033'!BQ$32),0)</f>
        <v>981399</v>
      </c>
      <c r="BR33" s="25">
        <f>ROUND('Vendas de Veículos'!BR35*(1-'Frota Nacional 2033'!BR$32),0)</f>
        <v>1077762</v>
      </c>
      <c r="BS33" s="25">
        <f>ROUND('Vendas de Veículos'!BS35*(1-'Frota Nacional 2033'!BS$32),0)</f>
        <v>1174783</v>
      </c>
      <c r="BT33" s="25">
        <f>ROUND('Vendas de Veículos'!BT35*(1-'Frota Nacional 2033'!BT$32),0)</f>
        <v>1270746</v>
      </c>
      <c r="BU33" s="25">
        <f>ROUND('Vendas de Veículos'!BU35*(1-'Frota Nacional 2033'!BU$32),0)</f>
        <v>1363978</v>
      </c>
      <c r="BV33" s="25">
        <f>ROUND('Vendas de Veículos'!BV35*(1-'Frota Nacional 2033'!BV$32),0)</f>
        <v>1453022</v>
      </c>
      <c r="BW33" s="25">
        <f>ROUND('Vendas de Veículos'!BW35*(1-'Frota Nacional 2033'!BW$32),0)</f>
        <v>1536823</v>
      </c>
      <c r="BX33" s="25">
        <f>ROUND('Vendas de Veículos'!BX35*(1-'Frota Nacional 2033'!BX$32),0)</f>
        <v>1614867</v>
      </c>
      <c r="BY33" s="25">
        <f>ROUND('Vendas de Veículos'!BY35*(1-'Frota Nacional 2033'!BY$32),0)</f>
        <v>1687254</v>
      </c>
      <c r="BZ33" s="25">
        <f>ROUND('Vendas de Veículos'!BZ35*(1-'Frota Nacional 2033'!BZ$32),0)</f>
        <v>1754664</v>
      </c>
      <c r="CA33" s="25">
        <f>ROUND('Vendas de Veículos'!CA35*(1-'Frota Nacional 2033'!CA$32),0)</f>
        <v>1818220</v>
      </c>
      <c r="CB33" s="25">
        <f>ROUND('Vendas de Veículos'!CB35*(1-'Frota Nacional 2033'!CB$32),0)</f>
        <v>1879272</v>
      </c>
    </row>
    <row r="34" spans="2:80" x14ac:dyDescent="0.35">
      <c r="B34" s="24" t="s">
        <v>36</v>
      </c>
      <c r="C34" s="24" t="s">
        <v>10</v>
      </c>
      <c r="D34" s="26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>
        <f>ROUND('Vendas de Veículos'!W36*(1-'Frota Nacional 2033'!W$32),0)</f>
        <v>6</v>
      </c>
      <c r="X34" s="25">
        <f>ROUND('Vendas de Veículos'!X36*(1-'Frota Nacional 2033'!X$32),0)</f>
        <v>80</v>
      </c>
      <c r="Y34" s="25">
        <f>ROUND('Vendas de Veículos'!Y36*(1-'Frota Nacional 2033'!Y$32),0)</f>
        <v>99</v>
      </c>
      <c r="Z34" s="25">
        <f>ROUND('Vendas de Veículos'!Z36*(1-'Frota Nacional 2033'!Z$32),0)</f>
        <v>184</v>
      </c>
      <c r="AA34" s="25">
        <f>ROUND('Vendas de Veículos'!AA36*(1-'Frota Nacional 2033'!AA$32),0)</f>
        <v>316</v>
      </c>
      <c r="AB34" s="25">
        <f>ROUND('Vendas de Veículos'!AB36*(1-'Frota Nacional 2033'!AB$32),0)</f>
        <v>530</v>
      </c>
      <c r="AC34" s="25">
        <f>ROUND('Vendas de Veículos'!AC36*(1-'Frota Nacional 2033'!AC$32),0)</f>
        <v>880</v>
      </c>
      <c r="AD34" s="25">
        <f>ROUND('Vendas de Veículos'!AD36*(1-'Frota Nacional 2033'!AD$32),0)</f>
        <v>1146</v>
      </c>
      <c r="AE34" s="25">
        <f>ROUND('Vendas de Veículos'!AE36*(1-'Frota Nacional 2033'!AE$32),0)</f>
        <v>904</v>
      </c>
      <c r="AF34" s="25">
        <f>ROUND('Vendas de Veículos'!AF36*(1-'Frota Nacional 2033'!AF$32),0)</f>
        <v>931</v>
      </c>
      <c r="AG34" s="25">
        <f>ROUND('Vendas de Veículos'!AG36*(1-'Frota Nacional 2033'!AG$32),0)</f>
        <v>1054</v>
      </c>
      <c r="AH34" s="25">
        <f>ROUND('Vendas de Veículos'!AH36*(1-'Frota Nacional 2033'!AH$32),0)</f>
        <v>1378</v>
      </c>
      <c r="AI34" s="25">
        <f>ROUND('Vendas de Veículos'!AI36*(1-'Frota Nacional 2033'!AI$32),0)</f>
        <v>1655</v>
      </c>
      <c r="AJ34" s="25">
        <f>ROUND('Vendas de Veículos'!AJ36*(1-'Frota Nacional 2033'!AJ$32),0)</f>
        <v>1937</v>
      </c>
      <c r="AK34" s="25">
        <f>ROUND('Vendas de Veículos'!AK36*(1-'Frota Nacional 2033'!AK$32),0)</f>
        <v>1945</v>
      </c>
      <c r="AL34" s="25">
        <f>ROUND('Vendas de Veículos'!AL36*(1-'Frota Nacional 2033'!AL$32),0)</f>
        <v>1737</v>
      </c>
      <c r="AM34" s="25">
        <f>ROUND('Vendas de Veículos'!AM36*(1-'Frota Nacional 2033'!AM$32),0)</f>
        <v>2592</v>
      </c>
      <c r="AN34" s="25">
        <f>ROUND('Vendas de Veículos'!AN36*(1-'Frota Nacional 2033'!AN$32),0)</f>
        <v>1635</v>
      </c>
      <c r="AO34" s="25">
        <f>ROUND('Vendas de Veículos'!AO36*(1-'Frota Nacional 2033'!AO$32),0)</f>
        <v>3450</v>
      </c>
      <c r="AP34" s="25">
        <f>ROUND('Vendas de Veículos'!AP36*(1-'Frota Nacional 2033'!AP$32),0)</f>
        <v>6466</v>
      </c>
      <c r="AQ34" s="25">
        <f>ROUND('Vendas de Veículos'!AQ36*(1-'Frota Nacional 2033'!AQ$32),0)</f>
        <v>10278</v>
      </c>
      <c r="AR34" s="25">
        <f>ROUND('Vendas de Veículos'!AR36*(1-'Frota Nacional 2033'!AR$32),0)</f>
        <v>15050</v>
      </c>
      <c r="AS34" s="25">
        <f>ROUND('Vendas de Veículos'!AS36*(1-'Frota Nacional 2033'!AS$32),0)</f>
        <v>20974</v>
      </c>
      <c r="AT34" s="25">
        <f>ROUND('Vendas de Veículos'!AT36*(1-'Frota Nacional 2033'!AT$32),0)</f>
        <v>28509</v>
      </c>
      <c r="AU34" s="25">
        <f>ROUND('Vendas de Veículos'!AU36*(1-'Frota Nacional 2033'!AU$32),0)</f>
        <v>37750</v>
      </c>
      <c r="AV34" s="25">
        <f>ROUND('Vendas de Veículos'!AV36*(1-'Frota Nacional 2033'!AV$32),0)</f>
        <v>49015</v>
      </c>
      <c r="AW34" s="25">
        <f>ROUND('Vendas de Veículos'!AW36*(1-'Frota Nacional 2033'!AW$32),0)</f>
        <v>62673</v>
      </c>
      <c r="AX34" s="25">
        <f>ROUND('Vendas de Veículos'!AX36*(1-'Frota Nacional 2033'!AX$32),0)</f>
        <v>74365</v>
      </c>
      <c r="AY34" s="25">
        <f>ROUND('Vendas de Veículos'!AY36*(1-'Frota Nacional 2033'!AY$32),0)</f>
        <v>90118</v>
      </c>
      <c r="AZ34" s="25">
        <f>ROUND('Vendas de Veículos'!AZ36*(1-'Frota Nacional 2033'!AZ$32),0)</f>
        <v>117614</v>
      </c>
      <c r="BA34" s="25">
        <f>ROUND('Vendas de Veículos'!BA36*(1-'Frota Nacional 2033'!BA$32),0)</f>
        <v>168601</v>
      </c>
      <c r="BB34" s="25">
        <f>ROUND('Vendas de Veículos'!BB36*(1-'Frota Nacional 2033'!BB$32),0)</f>
        <v>255341</v>
      </c>
      <c r="BC34" s="25">
        <f>ROUND('Vendas de Veículos'!BC36*(1-'Frota Nacional 2033'!BC$32),0)</f>
        <v>328908</v>
      </c>
      <c r="BD34" s="25">
        <f>ROUND('Vendas de Veículos'!BD36*(1-'Frota Nacional 2033'!BD$32),0)</f>
        <v>280039</v>
      </c>
      <c r="BE34" s="25">
        <f>ROUND('Vendas de Veículos'!BE36*(1-'Frota Nacional 2033'!BE$32),0)</f>
        <v>315213</v>
      </c>
      <c r="BF34" s="25">
        <f>ROUND('Vendas de Veículos'!BF36*(1-'Frota Nacional 2033'!BF$32),0)</f>
        <v>334324</v>
      </c>
      <c r="BG34" s="25">
        <f>ROUND('Vendas de Veículos'!BG36*(1-'Frota Nacional 2033'!BG$32),0)</f>
        <v>271892</v>
      </c>
      <c r="BH34" s="25">
        <f>ROUND('Vendas de Veículos'!BH36*(1-'Frota Nacional 2033'!BH$32),0)</f>
        <v>221885</v>
      </c>
      <c r="BI34" s="25">
        <f>ROUND('Vendas de Veículos'!BI36*(1-'Frota Nacional 2033'!BI$32),0)</f>
        <v>234000</v>
      </c>
      <c r="BJ34" s="25">
        <f>ROUND('Vendas de Veículos'!BJ36*(1-'Frota Nacional 2033'!BJ$32),0)</f>
        <v>223224</v>
      </c>
      <c r="BK34" s="25">
        <f>ROUND('Vendas de Veículos'!BK36*(1-'Frota Nacional 2033'!BK$32),0)</f>
        <v>181962</v>
      </c>
      <c r="BL34" s="25">
        <f>ROUND('Vendas de Veículos'!BL36*(1-'Frota Nacional 2033'!BL$32),0)</f>
        <v>190350</v>
      </c>
      <c r="BM34" s="25">
        <f>ROUND('Vendas de Veículos'!BM36*(1-'Frota Nacional 2033'!BM$32),0)</f>
        <v>230474</v>
      </c>
      <c r="BN34" s="25">
        <f>ROUND('Vendas de Veículos'!BN36*(1-'Frota Nacional 2033'!BN$32),0)</f>
        <v>276599</v>
      </c>
      <c r="BO34" s="25">
        <f>ROUND('Vendas de Veículos'!BO36*(1-'Frota Nacional 2033'!BO$32),0)</f>
        <v>238583</v>
      </c>
      <c r="BP34" s="25">
        <f>ROUND('Vendas de Veículos'!BP36*(1-'Frota Nacional 2033'!BP$32),0)</f>
        <v>298113</v>
      </c>
      <c r="BQ34" s="25">
        <f>ROUND('Vendas de Veículos'!BQ36*(1-'Frota Nacional 2033'!BQ$32),0)</f>
        <v>376901</v>
      </c>
      <c r="BR34" s="25">
        <f>ROUND('Vendas de Veículos'!BR36*(1-'Frota Nacional 2033'!BR$32),0)</f>
        <v>411705</v>
      </c>
      <c r="BS34" s="25">
        <f>ROUND('Vendas de Veículos'!BS36*(1-'Frota Nacional 2033'!BS$32),0)</f>
        <v>447592</v>
      </c>
      <c r="BT34" s="25">
        <f>ROUND('Vendas de Veículos'!BT36*(1-'Frota Nacional 2033'!BT$32),0)</f>
        <v>482883</v>
      </c>
      <c r="BU34" s="25">
        <f>ROUND('Vendas de Veículos'!BU36*(1-'Frota Nacional 2033'!BU$32),0)</f>
        <v>518312</v>
      </c>
      <c r="BV34" s="25">
        <f>ROUND('Vendas de Veículos'!BV36*(1-'Frota Nacional 2033'!BV$32),0)</f>
        <v>552149</v>
      </c>
      <c r="BW34" s="25">
        <f>ROUND('Vendas de Veículos'!BW36*(1-'Frota Nacional 2033'!BW$32),0)</f>
        <v>583993</v>
      </c>
      <c r="BX34" s="25">
        <f>ROUND('Vendas de Veículos'!BX36*(1-'Frota Nacional 2033'!BX$32),0)</f>
        <v>613650</v>
      </c>
      <c r="BY34" s="25">
        <f>ROUND('Vendas de Veículos'!BY36*(1-'Frota Nacional 2033'!BY$32),0)</f>
        <v>641156</v>
      </c>
      <c r="BZ34" s="25">
        <f>ROUND('Vendas de Veículos'!BZ36*(1-'Frota Nacional 2033'!BZ$32),0)</f>
        <v>666772</v>
      </c>
      <c r="CA34" s="25">
        <f>ROUND('Vendas de Veículos'!CA36*(1-'Frota Nacional 2033'!CA$32),0)</f>
        <v>690924</v>
      </c>
      <c r="CB34" s="25">
        <f>ROUND('Vendas de Veículos'!CB36*(1-'Frota Nacional 2033'!CB$32),0)</f>
        <v>714123</v>
      </c>
    </row>
    <row r="35" spans="2:80" x14ac:dyDescent="0.35">
      <c r="B35" s="24" t="s">
        <v>36</v>
      </c>
      <c r="C35" s="24" t="s">
        <v>38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>
        <f>ROUND('Vendas de Veículos'!W37*(1-'Frota Nacional 2033'!W$32),0)</f>
        <v>0</v>
      </c>
      <c r="X35" s="25">
        <f>ROUND('Vendas de Veículos'!X37*(1-'Frota Nacional 2033'!X$32),0)</f>
        <v>0</v>
      </c>
      <c r="Y35" s="25">
        <f>ROUND('Vendas de Veículos'!Y37*(1-'Frota Nacional 2033'!Y$32),0)</f>
        <v>0</v>
      </c>
      <c r="Z35" s="25">
        <f>ROUND('Vendas de Veículos'!Z37*(1-'Frota Nacional 2033'!Z$32),0)</f>
        <v>0</v>
      </c>
      <c r="AA35" s="25">
        <f>ROUND('Vendas de Veículos'!AA37*(1-'Frota Nacional 2033'!AA$32),0)</f>
        <v>0</v>
      </c>
      <c r="AB35" s="25">
        <f>ROUND('Vendas de Veículos'!AB37*(1-'Frota Nacional 2033'!AB$32),0)</f>
        <v>0</v>
      </c>
      <c r="AC35" s="25">
        <f>ROUND('Vendas de Veículos'!AC37*(1-'Frota Nacional 2033'!AC$32),0)</f>
        <v>0</v>
      </c>
      <c r="AD35" s="25">
        <f>ROUND('Vendas de Veículos'!AD37*(1-'Frota Nacional 2033'!AD$32),0)</f>
        <v>0</v>
      </c>
      <c r="AE35" s="25">
        <f>ROUND('Vendas de Veículos'!AE37*(1-'Frota Nacional 2033'!AE$32),0)</f>
        <v>0</v>
      </c>
      <c r="AF35" s="25">
        <f>ROUND('Vendas de Veículos'!AF37*(1-'Frota Nacional 2033'!AF$32),0)</f>
        <v>0</v>
      </c>
      <c r="AG35" s="25">
        <f>ROUND('Vendas de Veículos'!AG37*(1-'Frota Nacional 2033'!AG$32),0)</f>
        <v>0</v>
      </c>
      <c r="AH35" s="25">
        <f>ROUND('Vendas de Veículos'!AH37*(1-'Frota Nacional 2033'!AH$32),0)</f>
        <v>0</v>
      </c>
      <c r="AI35" s="25">
        <f>ROUND('Vendas de Veículos'!AI37*(1-'Frota Nacional 2033'!AI$32),0)</f>
        <v>0</v>
      </c>
      <c r="AJ35" s="25">
        <f>ROUND('Vendas de Veículos'!AJ37*(1-'Frota Nacional 2033'!AJ$32),0)</f>
        <v>0</v>
      </c>
      <c r="AK35" s="25">
        <f>ROUND('Vendas de Veículos'!AK37*(1-'Frota Nacional 2033'!AK$32),0)</f>
        <v>0</v>
      </c>
      <c r="AL35" s="25">
        <f>ROUND('Vendas de Veículos'!AL37*(1-'Frota Nacional 2033'!AL$32),0)</f>
        <v>0</v>
      </c>
      <c r="AM35" s="25">
        <f>ROUND('Vendas de Veículos'!AM37*(1-'Frota Nacional 2033'!AM$32),0)</f>
        <v>0</v>
      </c>
      <c r="AN35" s="25">
        <f>ROUND('Vendas de Veículos'!AN37*(1-'Frota Nacional 2033'!AN$32),0)</f>
        <v>0</v>
      </c>
      <c r="AO35" s="25">
        <f>ROUND('Vendas de Veículos'!AO37*(1-'Frota Nacional 2033'!AO$32),0)</f>
        <v>0</v>
      </c>
      <c r="AP35" s="25">
        <f>ROUND('Vendas de Veículos'!AP37*(1-'Frota Nacional 2033'!AP$32),0)</f>
        <v>0</v>
      </c>
      <c r="AQ35" s="25">
        <f>ROUND('Vendas de Veículos'!AQ37*(1-'Frota Nacional 2033'!AQ$32),0)</f>
        <v>0</v>
      </c>
      <c r="AR35" s="25">
        <f>ROUND('Vendas de Veículos'!AR37*(1-'Frota Nacional 2033'!AR$32),0)</f>
        <v>0</v>
      </c>
      <c r="AS35" s="25">
        <f>ROUND('Vendas de Veículos'!AS37*(1-'Frota Nacional 2033'!AS$32),0)</f>
        <v>0</v>
      </c>
      <c r="AT35" s="25">
        <f>ROUND('Vendas de Veículos'!AT37*(1-'Frota Nacional 2033'!AT$32),0)</f>
        <v>0</v>
      </c>
      <c r="AU35" s="25">
        <f>ROUND('Vendas de Veículos'!AU37*(1-'Frota Nacional 2033'!AU$32),0)</f>
        <v>0</v>
      </c>
      <c r="AV35" s="25">
        <f>ROUND('Vendas de Veículos'!AV37*(1-'Frota Nacional 2033'!AV$32),0)</f>
        <v>0</v>
      </c>
      <c r="AW35" s="25">
        <f>ROUND('Vendas de Veículos'!AW37*(1-'Frota Nacional 2033'!AW$32),0)</f>
        <v>0</v>
      </c>
      <c r="AX35" s="25">
        <f>ROUND('Vendas de Veículos'!AX37*(1-'Frota Nacional 2033'!AX$32),0)</f>
        <v>0</v>
      </c>
      <c r="AY35" s="25">
        <f>ROUND('Vendas de Veículos'!AY37*(1-'Frota Nacional 2033'!AY$32),0)</f>
        <v>0</v>
      </c>
      <c r="AZ35" s="25">
        <f>ROUND('Vendas de Veículos'!AZ37*(1-'Frota Nacional 2033'!AZ$32),0)</f>
        <v>0</v>
      </c>
      <c r="BA35" s="25">
        <f>ROUND('Vendas de Veículos'!BA37*(1-'Frota Nacional 2033'!BA$32),0)</f>
        <v>0</v>
      </c>
      <c r="BB35" s="25">
        <f>ROUND('Vendas de Veículos'!BB37*(1-'Frota Nacional 2033'!BB$32),0)</f>
        <v>0</v>
      </c>
      <c r="BC35" s="25">
        <f>ROUND('Vendas de Veículos'!BC37*(1-'Frota Nacional 2033'!BC$32),0)</f>
        <v>0</v>
      </c>
      <c r="BD35" s="25">
        <f>ROUND('Vendas de Veículos'!BD37*(1-'Frota Nacional 2033'!BD$32),0)</f>
        <v>31084</v>
      </c>
      <c r="BE35" s="25">
        <f>ROUND('Vendas de Veículos'!BE37*(1-'Frota Nacional 2033'!BE$32),0)</f>
        <v>78764</v>
      </c>
      <c r="BF35" s="25">
        <f>ROUND('Vendas de Veículos'!BF37*(1-'Frota Nacional 2033'!BF$32),0)</f>
        <v>143234</v>
      </c>
      <c r="BG35" s="25">
        <f>ROUND('Vendas de Veículos'!BG37*(1-'Frota Nacional 2033'!BG$32),0)</f>
        <v>181216</v>
      </c>
      <c r="BH35" s="25">
        <f>ROUND('Vendas de Veículos'!BH37*(1-'Frota Nacional 2033'!BH$32),0)</f>
        <v>248371</v>
      </c>
      <c r="BI35" s="25">
        <f>ROUND('Vendas de Veículos'!BI37*(1-'Frota Nacional 2033'!BI$32),0)</f>
        <v>261932</v>
      </c>
      <c r="BJ35" s="25">
        <f>ROUND('Vendas de Veículos'!BJ37*(1-'Frota Nacional 2033'!BJ$32),0)</f>
        <v>249976</v>
      </c>
      <c r="BK35" s="25">
        <f>ROUND('Vendas de Veículos'!BK37*(1-'Frota Nacional 2033'!BK$32),0)</f>
        <v>203855</v>
      </c>
      <c r="BL35" s="25">
        <f>ROUND('Vendas de Veículos'!BL37*(1-'Frota Nacional 2033'!BL$32),0)</f>
        <v>212828</v>
      </c>
      <c r="BM35" s="25">
        <f>ROUND('Vendas de Veículos'!BM37*(1-'Frota Nacional 2033'!BM$32),0)</f>
        <v>259282</v>
      </c>
      <c r="BN35" s="25">
        <f>ROUND('Vendas de Veículos'!BN37*(1-'Frota Nacional 2033'!BN$32),0)</f>
        <v>337328</v>
      </c>
      <c r="BO35" s="25">
        <f>ROUND('Vendas de Veículos'!BO37*(1-'Frota Nacional 2033'!BO$32),0)</f>
        <v>328733</v>
      </c>
      <c r="BP35" s="25">
        <f>ROUND('Vendas de Veículos'!BP37*(1-'Frota Nacional 2033'!BP$32),0)</f>
        <v>477042</v>
      </c>
      <c r="BQ35" s="25">
        <f>ROUND('Vendas de Veículos'!BQ37*(1-'Frota Nacional 2033'!BQ$32),0)</f>
        <v>603121</v>
      </c>
      <c r="BR35" s="25">
        <f>ROUND('Vendas de Veículos'!BR37*(1-'Frota Nacional 2033'!BR$32),0)</f>
        <v>661207</v>
      </c>
      <c r="BS35" s="25">
        <f>ROUND('Vendas de Veículos'!BS37*(1-'Frota Nacional 2033'!BS$32),0)</f>
        <v>719788</v>
      </c>
      <c r="BT35" s="25">
        <f>ROUND('Vendas de Veículos'!BT37*(1-'Frota Nacional 2033'!BT$32),0)</f>
        <v>776426</v>
      </c>
      <c r="BU35" s="25">
        <f>ROUND('Vendas de Veículos'!BU37*(1-'Frota Nacional 2033'!BU$32),0)</f>
        <v>829162</v>
      </c>
      <c r="BV35" s="25">
        <f>ROUND('Vendas de Veículos'!BV37*(1-'Frota Nacional 2033'!BV$32),0)</f>
        <v>876463</v>
      </c>
      <c r="BW35" s="25">
        <f>ROUND('Vendas de Veículos'!BW37*(1-'Frota Nacional 2033'!BW$32),0)</f>
        <v>918867</v>
      </c>
      <c r="BX35" s="25">
        <f>ROUND('Vendas de Veículos'!BX37*(1-'Frota Nacional 2033'!BX$32),0)</f>
        <v>952772</v>
      </c>
      <c r="BY35" s="25">
        <f>ROUND('Vendas de Veículos'!BY37*(1-'Frota Nacional 2033'!BY$32),0)</f>
        <v>977257</v>
      </c>
      <c r="BZ35" s="25">
        <f>ROUND('Vendas de Veículos'!BZ37*(1-'Frota Nacional 2033'!BZ$32),0)</f>
        <v>994543</v>
      </c>
      <c r="CA35" s="25">
        <f>ROUND('Vendas de Veículos'!CA37*(1-'Frota Nacional 2033'!CA$32),0)</f>
        <v>1007294</v>
      </c>
      <c r="CB35" s="25">
        <f>ROUND('Vendas de Veículos'!CB37*(1-'Frota Nacional 2033'!CB$32),0)</f>
        <v>1015183</v>
      </c>
    </row>
    <row r="36" spans="2:80" x14ac:dyDescent="0.35">
      <c r="B36" s="24" t="s">
        <v>36</v>
      </c>
      <c r="C36" s="24" t="s">
        <v>39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>
        <f>ROUND('Vendas de Veículos'!W38*(1-'Frota Nacional 2033'!W$32),0)</f>
        <v>0</v>
      </c>
      <c r="X36" s="25">
        <f>ROUND('Vendas de Veículos'!X38*(1-'Frota Nacional 2033'!X$32),0)</f>
        <v>0</v>
      </c>
      <c r="Y36" s="25">
        <f>ROUND('Vendas de Veículos'!Y38*(1-'Frota Nacional 2033'!Y$32),0)</f>
        <v>0</v>
      </c>
      <c r="Z36" s="25">
        <f>ROUND('Vendas de Veículos'!Z38*(1-'Frota Nacional 2033'!Z$32),0)</f>
        <v>0</v>
      </c>
      <c r="AA36" s="25">
        <f>ROUND('Vendas de Veículos'!AA38*(1-'Frota Nacional 2033'!AA$32),0)</f>
        <v>0</v>
      </c>
      <c r="AB36" s="25">
        <f>ROUND('Vendas de Veículos'!AB38*(1-'Frota Nacional 2033'!AB$32),0)</f>
        <v>0</v>
      </c>
      <c r="AC36" s="25">
        <f>ROUND('Vendas de Veículos'!AC38*(1-'Frota Nacional 2033'!AC$32),0)</f>
        <v>0</v>
      </c>
      <c r="AD36" s="25">
        <f>ROUND('Vendas de Veículos'!AD38*(1-'Frota Nacional 2033'!AD$32),0)</f>
        <v>0</v>
      </c>
      <c r="AE36" s="25">
        <f>ROUND('Vendas de Veículos'!AE38*(1-'Frota Nacional 2033'!AE$32),0)</f>
        <v>0</v>
      </c>
      <c r="AF36" s="25">
        <f>ROUND('Vendas de Veículos'!AF38*(1-'Frota Nacional 2033'!AF$32),0)</f>
        <v>0</v>
      </c>
      <c r="AG36" s="25">
        <f>ROUND('Vendas de Veículos'!AG38*(1-'Frota Nacional 2033'!AG$32),0)</f>
        <v>0</v>
      </c>
      <c r="AH36" s="25">
        <f>ROUND('Vendas de Veículos'!AH38*(1-'Frota Nacional 2033'!AH$32),0)</f>
        <v>0</v>
      </c>
      <c r="AI36" s="25">
        <f>ROUND('Vendas de Veículos'!AI38*(1-'Frota Nacional 2033'!AI$32),0)</f>
        <v>0</v>
      </c>
      <c r="AJ36" s="25">
        <f>ROUND('Vendas de Veículos'!AJ38*(1-'Frota Nacional 2033'!AJ$32),0)</f>
        <v>0</v>
      </c>
      <c r="AK36" s="25">
        <f>ROUND('Vendas de Veículos'!AK38*(1-'Frota Nacional 2033'!AK$32),0)</f>
        <v>0</v>
      </c>
      <c r="AL36" s="25">
        <f>ROUND('Vendas de Veículos'!AL38*(1-'Frota Nacional 2033'!AL$32),0)</f>
        <v>0</v>
      </c>
      <c r="AM36" s="25">
        <f>ROUND('Vendas de Veículos'!AM38*(1-'Frota Nacional 2033'!AM$32),0)</f>
        <v>0</v>
      </c>
      <c r="AN36" s="25">
        <f>ROUND('Vendas de Veículos'!AN38*(1-'Frota Nacional 2033'!AN$32),0)</f>
        <v>0</v>
      </c>
      <c r="AO36" s="25">
        <f>ROUND('Vendas de Veículos'!AO38*(1-'Frota Nacional 2033'!AO$32),0)</f>
        <v>0</v>
      </c>
      <c r="AP36" s="25">
        <f>ROUND('Vendas de Veículos'!AP38*(1-'Frota Nacional 2033'!AP$32),0)</f>
        <v>0</v>
      </c>
      <c r="AQ36" s="25">
        <f>ROUND('Vendas de Veículos'!AQ38*(1-'Frota Nacional 2033'!AQ$32),0)</f>
        <v>0</v>
      </c>
      <c r="AR36" s="25">
        <f>ROUND('Vendas de Veículos'!AR38*(1-'Frota Nacional 2033'!AR$32),0)</f>
        <v>0</v>
      </c>
      <c r="AS36" s="25">
        <f>ROUND('Vendas de Veículos'!AS38*(1-'Frota Nacional 2033'!AS$32),0)</f>
        <v>0</v>
      </c>
      <c r="AT36" s="25">
        <f>ROUND('Vendas de Veículos'!AT38*(1-'Frota Nacional 2033'!AT$32),0)</f>
        <v>0</v>
      </c>
      <c r="AU36" s="25">
        <f>ROUND('Vendas de Veículos'!AU38*(1-'Frota Nacional 2033'!AU$32),0)</f>
        <v>0</v>
      </c>
      <c r="AV36" s="25">
        <f>ROUND('Vendas de Veículos'!AV38*(1-'Frota Nacional 2033'!AV$32),0)</f>
        <v>0</v>
      </c>
      <c r="AW36" s="25">
        <f>ROUND('Vendas de Veículos'!AW38*(1-'Frota Nacional 2033'!AW$32),0)</f>
        <v>0</v>
      </c>
      <c r="AX36" s="25">
        <f>ROUND('Vendas de Veículos'!AX38*(1-'Frota Nacional 2033'!AX$32),0)</f>
        <v>0</v>
      </c>
      <c r="AY36" s="25">
        <f>ROUND('Vendas de Veículos'!AY38*(1-'Frota Nacional 2033'!AY$32),0)</f>
        <v>0</v>
      </c>
      <c r="AZ36" s="25">
        <f>ROUND('Vendas de Veículos'!AZ38*(1-'Frota Nacional 2033'!AZ$32),0)</f>
        <v>0</v>
      </c>
      <c r="BA36" s="25">
        <f>ROUND('Vendas de Veículos'!BA38*(1-'Frota Nacional 2033'!BA$32),0)</f>
        <v>0</v>
      </c>
      <c r="BB36" s="25">
        <f>ROUND('Vendas de Veículos'!BB38*(1-'Frota Nacional 2033'!BB$32),0)</f>
        <v>0</v>
      </c>
      <c r="BC36" s="25">
        <f>ROUND('Vendas de Veículos'!BC38*(1-'Frota Nacional 2033'!BC$32),0)</f>
        <v>0</v>
      </c>
      <c r="BD36" s="25">
        <f>ROUND('Vendas de Veículos'!BD38*(1-'Frota Nacional 2033'!BD$32),0)</f>
        <v>31</v>
      </c>
      <c r="BE36" s="25">
        <f>ROUND('Vendas de Veículos'!BE38*(1-'Frota Nacional 2033'!BE$32),0)</f>
        <v>39</v>
      </c>
      <c r="BF36" s="25">
        <f>ROUND('Vendas de Veículos'!BF38*(1-'Frota Nacional 2033'!BF$32),0)</f>
        <v>48</v>
      </c>
      <c r="BG36" s="25">
        <f>ROUND('Vendas de Veículos'!BG38*(1-'Frota Nacional 2033'!BG$32),0)</f>
        <v>45</v>
      </c>
      <c r="BH36" s="25">
        <f>ROUND('Vendas de Veículos'!BH38*(1-'Frota Nacional 2033'!BH$32),0)</f>
        <v>107</v>
      </c>
      <c r="BI36" s="25">
        <f>ROUND('Vendas de Veículos'!BI38*(1-'Frota Nacional 2033'!BI$32),0)</f>
        <v>113</v>
      </c>
      <c r="BJ36" s="25">
        <f>ROUND('Vendas de Veículos'!BJ38*(1-'Frota Nacional 2033'!BJ$32),0)</f>
        <v>203</v>
      </c>
      <c r="BK36" s="25">
        <f>ROUND('Vendas de Veículos'!BK38*(1-'Frota Nacional 2033'!BK$32),0)</f>
        <v>242</v>
      </c>
      <c r="BL36" s="25">
        <f>ROUND('Vendas de Veículos'!BL38*(1-'Frota Nacional 2033'!BL$32),0)</f>
        <v>334</v>
      </c>
      <c r="BM36" s="25">
        <f>ROUND('Vendas de Veículos'!BM38*(1-'Frota Nacional 2033'!BM$32),0)</f>
        <v>522</v>
      </c>
      <c r="BN36" s="25">
        <f>ROUND('Vendas de Veículos'!BN38*(1-'Frota Nacional 2033'!BN$32),0)</f>
        <v>738</v>
      </c>
      <c r="BO36" s="25">
        <f>ROUND('Vendas de Veículos'!BO38*(1-'Frota Nacional 2033'!BO$32),0)</f>
        <v>739</v>
      </c>
      <c r="BP36" s="25">
        <f>ROUND('Vendas de Veículos'!BP38*(1-'Frota Nacional 2033'!BP$32),0)</f>
        <v>1088</v>
      </c>
      <c r="BQ36" s="25">
        <f>ROUND('Vendas de Veículos'!BQ38*(1-'Frota Nacional 2033'!BQ$32),0)</f>
        <v>1376</v>
      </c>
      <c r="BR36" s="25">
        <f>ROUND('Vendas de Veículos'!BR38*(1-'Frota Nacional 2033'!BR$32),0)</f>
        <v>4850</v>
      </c>
      <c r="BS36" s="25">
        <f>ROUND('Vendas de Veículos'!BS38*(1-'Frota Nacional 2033'!BS$32),0)</f>
        <v>7402</v>
      </c>
      <c r="BT36" s="25">
        <f>ROUND('Vendas de Veículos'!BT38*(1-'Frota Nacional 2033'!BT$32),0)</f>
        <v>11437</v>
      </c>
      <c r="BU36" s="25">
        <f>ROUND('Vendas de Veículos'!BU38*(1-'Frota Nacional 2033'!BU$32),0)</f>
        <v>16504</v>
      </c>
      <c r="BV36" s="25">
        <f>ROUND('Vendas de Veículos'!BV38*(1-'Frota Nacional 2033'!BV$32),0)</f>
        <v>24411</v>
      </c>
      <c r="BW36" s="25">
        <f>ROUND('Vendas de Veículos'!BW38*(1-'Frota Nacional 2033'!BW$32),0)</f>
        <v>33964</v>
      </c>
      <c r="BX36" s="25">
        <f>ROUND('Vendas de Veículos'!BX38*(1-'Frota Nacional 2033'!BX$32),0)</f>
        <v>48446</v>
      </c>
      <c r="BY36" s="25">
        <f>ROUND('Vendas de Veículos'!BY38*(1-'Frota Nacional 2033'!BY$32),0)</f>
        <v>68840</v>
      </c>
      <c r="BZ36" s="25">
        <f>ROUND('Vendas de Veículos'!BZ38*(1-'Frota Nacional 2033'!BZ$32),0)</f>
        <v>93348</v>
      </c>
      <c r="CA36" s="25">
        <f>ROUND('Vendas de Veículos'!CA38*(1-'Frota Nacional 2033'!CA$32),0)</f>
        <v>120003</v>
      </c>
      <c r="CB36" s="25">
        <f>ROUND('Vendas de Veículos'!CB38*(1-'Frota Nacional 2033'!CB$32),0)</f>
        <v>149966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CC36"/>
  <sheetViews>
    <sheetView workbookViewId="0">
      <selection activeCell="J3" sqref="J3"/>
    </sheetView>
  </sheetViews>
  <sheetFormatPr defaultColWidth="9.1796875" defaultRowHeight="14.5" x14ac:dyDescent="0.35"/>
  <cols>
    <col min="1" max="1" width="3.81640625" style="8" customWidth="1"/>
    <col min="2" max="2" width="4.81640625" style="8" bestFit="1" customWidth="1"/>
    <col min="3" max="3" width="16.1796875" style="8" customWidth="1"/>
    <col min="4" max="4" width="9.453125" style="8" bestFit="1" customWidth="1"/>
    <col min="5" max="8" width="10.453125" style="8" bestFit="1" customWidth="1"/>
    <col min="9" max="9" width="11.453125" style="8" bestFit="1" customWidth="1"/>
    <col min="10" max="11" width="11.7265625" style="8" bestFit="1" customWidth="1"/>
    <col min="12" max="13" width="10.7265625" style="8" bestFit="1" customWidth="1"/>
    <col min="14" max="22" width="11.7265625" style="8" bestFit="1" customWidth="1"/>
    <col min="23" max="24" width="10.7265625" style="8" bestFit="1" customWidth="1"/>
    <col min="25" max="41" width="11.7265625" style="8" bestFit="1" customWidth="1"/>
    <col min="42" max="42" width="10.7265625" style="8" bestFit="1" customWidth="1"/>
    <col min="43" max="47" width="10.453125" style="8" bestFit="1" customWidth="1"/>
    <col min="48" max="50" width="10.7265625" style="8" bestFit="1" customWidth="1"/>
    <col min="51" max="52" width="11.7265625" style="8" bestFit="1" customWidth="1"/>
    <col min="53" max="68" width="13.453125" style="8" bestFit="1" customWidth="1"/>
    <col min="69" max="81" width="13.453125" style="8" customWidth="1"/>
    <col min="82" max="16384" width="9.1796875" style="8"/>
  </cols>
  <sheetData>
    <row r="1" spans="2:81" x14ac:dyDescent="0.35">
      <c r="B1" s="17"/>
      <c r="C1" s="20" t="s">
        <v>25</v>
      </c>
      <c r="D1" s="21">
        <v>2034</v>
      </c>
      <c r="E1" s="17"/>
      <c r="F1" s="22" t="s">
        <v>32</v>
      </c>
      <c r="G1" s="161">
        <f>'Base Curvas'!K1</f>
        <v>1.95</v>
      </c>
      <c r="H1" s="22" t="s">
        <v>33</v>
      </c>
      <c r="I1" s="162">
        <f>'Base Curvas'!M1</f>
        <v>-0.127</v>
      </c>
    </row>
    <row r="2" spans="2:81" x14ac:dyDescent="0.35">
      <c r="B2" s="17"/>
      <c r="C2" s="17"/>
      <c r="D2" s="17"/>
      <c r="E2" s="17"/>
      <c r="F2" s="22" t="s">
        <v>34</v>
      </c>
      <c r="G2" s="161">
        <f>'Base Curvas'!K2</f>
        <v>2.1</v>
      </c>
      <c r="H2" s="22" t="s">
        <v>35</v>
      </c>
      <c r="I2" s="162">
        <f>'Base Curvas'!M2</f>
        <v>-0.09</v>
      </c>
    </row>
    <row r="3" spans="2:81" x14ac:dyDescent="0.35">
      <c r="B3" s="17"/>
      <c r="C3" s="17"/>
      <c r="D3" s="17"/>
      <c r="E3" s="17"/>
      <c r="F3" s="22" t="s">
        <v>41</v>
      </c>
      <c r="G3" s="161">
        <f>'Base Curvas'!K3</f>
        <v>1.75</v>
      </c>
      <c r="H3" s="22" t="s">
        <v>42</v>
      </c>
      <c r="I3" s="162">
        <f>'Base Curvas'!M3</f>
        <v>-0.13700000000000001</v>
      </c>
    </row>
    <row r="4" spans="2:81" s="1" customFormat="1" x14ac:dyDescent="0.35">
      <c r="B4" s="2"/>
      <c r="C4" s="3"/>
      <c r="D4" s="2">
        <v>1957</v>
      </c>
      <c r="E4" s="2">
        <v>1958</v>
      </c>
      <c r="F4" s="2">
        <v>1959</v>
      </c>
      <c r="G4" s="2">
        <v>1960</v>
      </c>
      <c r="H4" s="2">
        <v>1961</v>
      </c>
      <c r="I4" s="2">
        <v>1962</v>
      </c>
      <c r="J4" s="2">
        <v>1963</v>
      </c>
      <c r="K4" s="2">
        <v>1964</v>
      </c>
      <c r="L4" s="2">
        <v>1965</v>
      </c>
      <c r="M4" s="2">
        <v>1966</v>
      </c>
      <c r="N4" s="2">
        <v>1967</v>
      </c>
      <c r="O4" s="2">
        <v>1968</v>
      </c>
      <c r="P4" s="2">
        <v>1969</v>
      </c>
      <c r="Q4" s="2">
        <v>1970</v>
      </c>
      <c r="R4" s="2">
        <v>1971</v>
      </c>
      <c r="S4" s="2">
        <v>1972</v>
      </c>
      <c r="T4" s="2">
        <v>1973</v>
      </c>
      <c r="U4" s="2">
        <v>1974</v>
      </c>
      <c r="V4" s="2">
        <v>1975</v>
      </c>
      <c r="W4" s="2">
        <v>1976</v>
      </c>
      <c r="X4" s="2">
        <v>1977</v>
      </c>
      <c r="Y4" s="2">
        <v>1978</v>
      </c>
      <c r="Z4" s="2">
        <v>1979</v>
      </c>
      <c r="AA4" s="2">
        <v>1980</v>
      </c>
      <c r="AB4" s="2">
        <v>1981</v>
      </c>
      <c r="AC4" s="2">
        <v>1982</v>
      </c>
      <c r="AD4" s="2">
        <v>1983</v>
      </c>
      <c r="AE4" s="2">
        <v>1984</v>
      </c>
      <c r="AF4" s="2">
        <v>1985</v>
      </c>
      <c r="AG4" s="2">
        <v>1986</v>
      </c>
      <c r="AH4" s="2">
        <v>1987</v>
      </c>
      <c r="AI4" s="2">
        <v>1988</v>
      </c>
      <c r="AJ4" s="2">
        <v>1989</v>
      </c>
      <c r="AK4" s="2">
        <v>1990</v>
      </c>
      <c r="AL4" s="2">
        <v>1991</v>
      </c>
      <c r="AM4" s="2">
        <v>1992</v>
      </c>
      <c r="AN4" s="2">
        <v>1993</v>
      </c>
      <c r="AO4" s="2">
        <v>1994</v>
      </c>
      <c r="AP4" s="2">
        <v>1995</v>
      </c>
      <c r="AQ4" s="2">
        <v>1996</v>
      </c>
      <c r="AR4" s="2">
        <v>1997</v>
      </c>
      <c r="AS4" s="2">
        <v>1998</v>
      </c>
      <c r="AT4" s="2">
        <v>1999</v>
      </c>
      <c r="AU4" s="2">
        <v>2000</v>
      </c>
      <c r="AV4" s="2">
        <v>2001</v>
      </c>
      <c r="AW4" s="2">
        <v>2002</v>
      </c>
      <c r="AX4" s="2">
        <v>2003</v>
      </c>
      <c r="AY4" s="2">
        <v>2004</v>
      </c>
      <c r="AZ4" s="2">
        <v>2005</v>
      </c>
      <c r="BA4" s="2">
        <v>2006</v>
      </c>
      <c r="BB4" s="2">
        <v>2007</v>
      </c>
      <c r="BC4" s="2">
        <v>2008</v>
      </c>
      <c r="BD4" s="2">
        <v>2009</v>
      </c>
      <c r="BE4" s="2">
        <v>2010</v>
      </c>
      <c r="BF4" s="2">
        <v>2011</v>
      </c>
      <c r="BG4" s="2">
        <v>2012</v>
      </c>
      <c r="BH4" s="2">
        <v>2013</v>
      </c>
      <c r="BI4" s="2">
        <v>2014</v>
      </c>
      <c r="BJ4" s="2">
        <v>2015</v>
      </c>
      <c r="BK4" s="2">
        <v>2016</v>
      </c>
      <c r="BL4" s="2">
        <v>2017</v>
      </c>
      <c r="BM4" s="2">
        <v>2018</v>
      </c>
      <c r="BN4" s="2">
        <v>2019</v>
      </c>
      <c r="BO4" s="2">
        <v>2020</v>
      </c>
      <c r="BP4" s="2">
        <v>2021</v>
      </c>
      <c r="BQ4" s="2">
        <v>2022</v>
      </c>
      <c r="BR4" s="2">
        <v>2023</v>
      </c>
      <c r="BS4" s="2">
        <v>2024</v>
      </c>
      <c r="BT4" s="2">
        <v>2025</v>
      </c>
      <c r="BU4" s="2">
        <v>2026</v>
      </c>
      <c r="BV4" s="2">
        <v>2027</v>
      </c>
      <c r="BW4" s="2">
        <v>2028</v>
      </c>
      <c r="BX4" s="2">
        <v>2029</v>
      </c>
      <c r="BY4" s="2">
        <v>2030</v>
      </c>
      <c r="BZ4" s="2">
        <v>2031</v>
      </c>
      <c r="CA4" s="2">
        <v>2032</v>
      </c>
      <c r="CB4" s="2">
        <v>2033</v>
      </c>
      <c r="CC4" s="2">
        <v>2034</v>
      </c>
    </row>
    <row r="5" spans="2:81" s="1" customFormat="1" x14ac:dyDescent="0.35">
      <c r="B5" s="2"/>
      <c r="C5" s="3" t="s">
        <v>30</v>
      </c>
      <c r="D5" s="7">
        <f>EXP(-EXP($G$1+$I$1*($D$1-D4)))</f>
        <v>0.99960205589611839</v>
      </c>
      <c r="E5" s="7">
        <f t="shared" ref="E5:BP5" si="0">EXP(-EXP($G$1+$I$1*($D$1-E4)))</f>
        <v>0.99954817966798981</v>
      </c>
      <c r="F5" s="7">
        <f t="shared" si="0"/>
        <v>0.99948701120197492</v>
      </c>
      <c r="G5" s="7">
        <f t="shared" si="0"/>
        <v>0.99941756402264592</v>
      </c>
      <c r="H5" s="7">
        <f t="shared" si="0"/>
        <v>0.99933871836316901</v>
      </c>
      <c r="I5" s="7">
        <f t="shared" si="0"/>
        <v>0.99924920320038135</v>
      </c>
      <c r="J5" s="7">
        <f t="shared" si="0"/>
        <v>0.99914757588166347</v>
      </c>
      <c r="K5" s="7">
        <f t="shared" si="0"/>
        <v>0.99903219902458207</v>
      </c>
      <c r="L5" s="7">
        <f t="shared" si="0"/>
        <v>0.99890121432912149</v>
      </c>
      <c r="M5" s="7">
        <f t="shared" si="0"/>
        <v>0.99875251289617606</v>
      </c>
      <c r="N5" s="7">
        <f t="shared" si="0"/>
        <v>0.99858370159434284</v>
      </c>
      <c r="O5" s="7">
        <f t="shared" si="0"/>
        <v>0.99839206495939814</v>
      </c>
      <c r="P5" s="7">
        <f t="shared" si="0"/>
        <v>0.99817452204663693</v>
      </c>
      <c r="Q5" s="7">
        <f t="shared" si="0"/>
        <v>0.9979275775849582</v>
      </c>
      <c r="R5" s="7">
        <f t="shared" si="0"/>
        <v>0.9976472667027072</v>
      </c>
      <c r="S5" s="7">
        <f t="shared" si="0"/>
        <v>0.99732909240839074</v>
      </c>
      <c r="T5" s="7">
        <f t="shared" si="0"/>
        <v>0.99696795491413681</v>
      </c>
      <c r="U5" s="7">
        <f t="shared" si="0"/>
        <v>0.99655807178602107</v>
      </c>
      <c r="V5" s="7">
        <f t="shared" si="0"/>
        <v>0.9960928877932087</v>
      </c>
      <c r="W5" s="7">
        <f t="shared" si="0"/>
        <v>0.9955649732077223</v>
      </c>
      <c r="X5" s="7">
        <f t="shared" si="0"/>
        <v>0.99496590917948902</v>
      </c>
      <c r="Y5" s="7">
        <f t="shared" si="0"/>
        <v>0.99428615867878556</v>
      </c>
      <c r="Z5" s="7">
        <f t="shared" si="0"/>
        <v>0.99351492136286523</v>
      </c>
      <c r="AA5" s="7">
        <f t="shared" si="0"/>
        <v>0.99263997058924403</v>
      </c>
      <c r="AB5" s="7">
        <f t="shared" si="0"/>
        <v>0.99164747067030767</v>
      </c>
      <c r="AC5" s="7">
        <f t="shared" si="0"/>
        <v>0.99052177235023764</v>
      </c>
      <c r="AD5" s="7">
        <f t="shared" si="0"/>
        <v>0.98924518439619036</v>
      </c>
      <c r="AE5" s="7">
        <f t="shared" si="0"/>
        <v>0.98779771914531234</v>
      </c>
      <c r="AF5" s="7">
        <f t="shared" si="0"/>
        <v>0.98615680985629639</v>
      </c>
      <c r="AG5" s="7">
        <f t="shared" si="0"/>
        <v>0.98429699780347546</v>
      </c>
      <c r="AH5" s="7">
        <f t="shared" si="0"/>
        <v>0.98218958725509387</v>
      </c>
      <c r="AI5" s="7">
        <f t="shared" si="0"/>
        <v>0.97980226683689708</v>
      </c>
      <c r="AJ5" s="7">
        <f t="shared" si="0"/>
        <v>0.9770986963506636</v>
      </c>
      <c r="AK5" s="7">
        <f t="shared" si="0"/>
        <v>0.97403805896202678</v>
      </c>
      <c r="AL5" s="7">
        <f t="shared" si="0"/>
        <v>0.97057457987731532</v>
      </c>
      <c r="AM5" s="7">
        <f t="shared" si="0"/>
        <v>0.96665701429994344</v>
      </c>
      <c r="AN5" s="7">
        <f t="shared" si="0"/>
        <v>0.96222810972160688</v>
      </c>
      <c r="AO5" s="7">
        <f t="shared" si="0"/>
        <v>0.95722405061755766</v>
      </c>
      <c r="AP5" s="7">
        <f t="shared" si="0"/>
        <v>0.95157389756332666</v>
      </c>
      <c r="AQ5" s="7">
        <f t="shared" si="0"/>
        <v>0.94519903788749804</v>
      </c>
      <c r="AR5" s="7">
        <f t="shared" si="0"/>
        <v>0.93801267146512757</v>
      </c>
      <c r="AS5" s="7">
        <f t="shared" si="0"/>
        <v>0.9299193634046875</v>
      </c>
      <c r="AT5" s="7">
        <f t="shared" si="0"/>
        <v>0.92081470546167199</v>
      </c>
      <c r="AU5" s="7">
        <f t="shared" si="0"/>
        <v>0.91058514028086823</v>
      </c>
      <c r="AV5" s="7">
        <f t="shared" si="0"/>
        <v>0.89910801722505029</v>
      </c>
      <c r="AW5" s="7">
        <f t="shared" si="0"/>
        <v>0.88625196566597997</v>
      </c>
      <c r="AX5" s="7">
        <f t="shared" si="0"/>
        <v>0.8718776910511713</v>
      </c>
      <c r="AY5" s="7">
        <f t="shared" si="0"/>
        <v>0.85583932031884391</v>
      </c>
      <c r="AZ5" s="7">
        <f t="shared" si="0"/>
        <v>0.83798644527310595</v>
      </c>
      <c r="BA5" s="7">
        <f t="shared" si="0"/>
        <v>0.81816703352082987</v>
      </c>
      <c r="BB5" s="7">
        <f t="shared" si="0"/>
        <v>0.79623139358019068</v>
      </c>
      <c r="BC5" s="7">
        <f t="shared" si="0"/>
        <v>0.77203738940403066</v>
      </c>
      <c r="BD5" s="7">
        <f t="shared" si="0"/>
        <v>0.74545709357507939</v>
      </c>
      <c r="BE5" s="7">
        <f t="shared" si="0"/>
        <v>0.71638503939153442</v>
      </c>
      <c r="BF5" s="7">
        <f t="shared" si="0"/>
        <v>0.68474816918315407</v>
      </c>
      <c r="BG5" s="7">
        <f t="shared" si="0"/>
        <v>0.65051746655651721</v>
      </c>
      <c r="BH5" s="7">
        <f t="shared" si="0"/>
        <v>0.61372108972226069</v>
      </c>
      <c r="BI5" s="7">
        <f t="shared" si="0"/>
        <v>0.5744585782961753</v>
      </c>
      <c r="BJ5" s="7">
        <f t="shared" si="0"/>
        <v>0.53291537820843737</v>
      </c>
      <c r="BK5" s="7">
        <f t="shared" si="0"/>
        <v>0.48937652020714406</v>
      </c>
      <c r="BL5" s="7">
        <f t="shared" si="0"/>
        <v>0.44423781719008598</v>
      </c>
      <c r="BM5" s="7">
        <f t="shared" si="0"/>
        <v>0.39801246356568487</v>
      </c>
      <c r="BN5" s="7">
        <f t="shared" si="0"/>
        <v>0.35133051517356745</v>
      </c>
      <c r="BO5" s="7">
        <f t="shared" si="0"/>
        <v>0.30492853746731463</v>
      </c>
      <c r="BP5" s="7">
        <f t="shared" si="0"/>
        <v>0.25962691430343204</v>
      </c>
      <c r="BQ5" s="7">
        <f t="shared" ref="BQ5:CC5" si="1">EXP(-EXP($G$1+$I$1*($D$1-BQ4)))</f>
        <v>0.21629311547304511</v>
      </c>
      <c r="BR5" s="7">
        <f t="shared" si="1"/>
        <v>0.17579080754688289</v>
      </c>
      <c r="BS5" s="7">
        <f t="shared" si="1"/>
        <v>0.13891712700793685</v>
      </c>
      <c r="BT5" s="7">
        <f t="shared" si="1"/>
        <v>0.10633355627958595</v>
      </c>
      <c r="BU5" s="7">
        <f t="shared" si="1"/>
        <v>7.8499147237953093E-2</v>
      </c>
      <c r="BV5" s="7">
        <f t="shared" si="1"/>
        <v>5.5617420751964505E-2</v>
      </c>
      <c r="BW5" s="7">
        <f t="shared" si="1"/>
        <v>3.7608935341775958E-2</v>
      </c>
      <c r="BX5" s="7">
        <f t="shared" si="1"/>
        <v>2.4119105692130841E-2</v>
      </c>
      <c r="BY5" s="7">
        <f t="shared" si="1"/>
        <v>1.4564828613461218E-2</v>
      </c>
      <c r="BZ5" s="7">
        <f t="shared" si="1"/>
        <v>8.2145858051170632E-3</v>
      </c>
      <c r="CA5" s="7">
        <f t="shared" si="1"/>
        <v>4.2873119161356962E-3</v>
      </c>
      <c r="CB5" s="7">
        <f t="shared" si="1"/>
        <v>2.0490032442558614E-3</v>
      </c>
      <c r="CC5" s="7">
        <f t="shared" si="1"/>
        <v>8.8609394469837022E-4</v>
      </c>
    </row>
    <row r="6" spans="2:81" x14ac:dyDescent="0.35">
      <c r="B6" s="12" t="s">
        <v>11</v>
      </c>
      <c r="C6" s="12" t="s">
        <v>10</v>
      </c>
      <c r="D6" s="6">
        <f>ROUND('Vendas de Veículos'!D6*(1-'Frota Nacional 2034'!D$5),0)</f>
        <v>4</v>
      </c>
      <c r="E6" s="6">
        <f>ROUND('Vendas de Veículos'!E6*(1-'Frota Nacional 2034'!E$5),0)</f>
        <v>9</v>
      </c>
      <c r="F6" s="6">
        <f>ROUND('Vendas de Veículos'!F6*(1-'Frota Nacional 2034'!F$5),0)</f>
        <v>20</v>
      </c>
      <c r="G6" s="6">
        <f>ROUND('Vendas de Veículos'!G6*(1-'Frota Nacional 2034'!G$5),0)</f>
        <v>40</v>
      </c>
      <c r="H6" s="6">
        <f>ROUND('Vendas de Veículos'!H6*(1-'Frota Nacional 2034'!H$5),0)</f>
        <v>57</v>
      </c>
      <c r="I6" s="6">
        <f>ROUND('Vendas de Veículos'!I6*(1-'Frota Nacional 2034'!I$5),0)</f>
        <v>88</v>
      </c>
      <c r="J6" s="6">
        <f>ROUND('Vendas de Veículos'!J6*(1-'Frota Nacional 2034'!J$5),0)</f>
        <v>103</v>
      </c>
      <c r="K6" s="6">
        <f>ROUND('Vendas de Veículos'!K6*(1-'Frota Nacional 2034'!K$5),0)</f>
        <v>125</v>
      </c>
      <c r="L6" s="6">
        <f>ROUND('Vendas de Veículos'!L6*(1-'Frota Nacional 2034'!L$5),0)</f>
        <v>15</v>
      </c>
      <c r="M6" s="6">
        <f>ROUND('Vendas de Veículos'!M6*(1-'Frota Nacional 2034'!M$5),0)</f>
        <v>19</v>
      </c>
      <c r="N6" s="6">
        <f>ROUND('Vendas de Veículos'!N6*(1-'Frota Nacional 2034'!N$5),0)</f>
        <v>225</v>
      </c>
      <c r="O6" s="6">
        <f>ROUND('Vendas de Veículos'!O6*(1-'Frota Nacional 2034'!O$5),0)</f>
        <v>297</v>
      </c>
      <c r="P6" s="6">
        <f>ROUND('Vendas de Veículos'!P6*(1-'Frota Nacional 2034'!P$5),0)</f>
        <v>466</v>
      </c>
      <c r="Q6" s="6">
        <f>ROUND('Vendas de Veículos'!Q6*(1-'Frota Nacional 2034'!Q$5),0)</f>
        <v>664</v>
      </c>
      <c r="R6" s="6">
        <f>ROUND('Vendas de Veículos'!R6*(1-'Frota Nacional 2034'!R$5),0)</f>
        <v>969</v>
      </c>
      <c r="S6" s="6">
        <f>ROUND('Vendas de Veículos'!S6*(1-'Frota Nacional 2034'!S$5),0)</f>
        <v>1267</v>
      </c>
      <c r="T6" s="6">
        <f>ROUND('Vendas de Veículos'!T6*(1-'Frota Nacional 2034'!T$5),0)</f>
        <v>1732</v>
      </c>
      <c r="U6" s="6">
        <f>ROUND('Vendas de Veículos'!U6*(1-'Frota Nacional 2034'!U$5),0)</f>
        <v>2255</v>
      </c>
      <c r="V6" s="6">
        <f>ROUND('Vendas de Veículos'!V6*(1-'Frota Nacional 2034'!V$5),0)</f>
        <v>2635</v>
      </c>
      <c r="W6" s="6">
        <f>ROUND('Vendas de Veículos'!W6*(1-'Frota Nacional 2034'!W$5),0)</f>
        <v>313</v>
      </c>
      <c r="X6" s="6">
        <f>ROUND('Vendas de Veículos'!X6*(1-'Frota Nacional 2034'!X$5),0)</f>
        <v>343</v>
      </c>
      <c r="Y6" s="6">
        <f>ROUND('Vendas de Veículos'!Y6*(1-'Frota Nacional 2034'!Y$5),0)</f>
        <v>4580</v>
      </c>
      <c r="Z6" s="6">
        <f>ROUND('Vendas de Veículos'!Z6*(1-'Frota Nacional 2034'!Z$5),0)</f>
        <v>5382</v>
      </c>
      <c r="AA6" s="6">
        <f>ROUND('Vendas de Veículos'!AA6*(1-'Frota Nacional 2034'!AA$5),0)</f>
        <v>4197</v>
      </c>
      <c r="AB6" s="6">
        <f>ROUND('Vendas de Veículos'!AB6*(1-'Frota Nacional 2034'!AB$5),0)</f>
        <v>2676</v>
      </c>
      <c r="AC6" s="6">
        <f>ROUND('Vendas de Veículos'!AC6*(1-'Frota Nacional 2034'!AC$5),0)</f>
        <v>3284</v>
      </c>
      <c r="AD6" s="6">
        <f>ROUND('Vendas de Veículos'!AD6*(1-'Frota Nacional 2034'!AD$5),0)</f>
        <v>762</v>
      </c>
      <c r="AE6" s="6">
        <f>ROUND('Vendas de Veículos'!AE6*(1-'Frota Nacional 2034'!AE$5),0)</f>
        <v>354</v>
      </c>
      <c r="AF6" s="6">
        <f>ROUND('Vendas de Veículos'!AF6*(1-'Frota Nacional 2034'!AF$5),0)</f>
        <v>337</v>
      </c>
      <c r="AG6" s="6">
        <f>ROUND('Vendas de Veículos'!AG6*(1-'Frota Nacional 2034'!AG$5),0)</f>
        <v>854</v>
      </c>
      <c r="AH6" s="6">
        <f>ROUND('Vendas de Veículos'!AH6*(1-'Frota Nacional 2034'!AH$5),0)</f>
        <v>441</v>
      </c>
      <c r="AI6" s="6">
        <f>ROUND('Vendas de Veículos'!AI6*(1-'Frota Nacional 2034'!AI$5),0)</f>
        <v>1327</v>
      </c>
      <c r="AJ6" s="6">
        <f>ROUND('Vendas de Veículos'!AJ6*(1-'Frota Nacional 2034'!AJ$5),0)</f>
        <v>5097</v>
      </c>
      <c r="AK6" s="6">
        <f>ROUND('Vendas de Veículos'!AK6*(1-'Frota Nacional 2034'!AK$5),0)</f>
        <v>12032</v>
      </c>
      <c r="AL6" s="6">
        <f>ROUND('Vendas de Veículos'!AL6*(1-'Frota Nacional 2034'!AL$5),0)</f>
        <v>13950</v>
      </c>
      <c r="AM6" s="6">
        <f>ROUND('Vendas de Veículos'!AM6*(1-'Frota Nacional 2034'!AM$5),0)</f>
        <v>14477</v>
      </c>
      <c r="AN6" s="6">
        <f>ROUND('Vendas de Veículos'!AN6*(1-'Frota Nacional 2034'!AN$5),0)</f>
        <v>25673</v>
      </c>
      <c r="AO6" s="6">
        <f>ROUND('Vendas de Veículos'!AO6*(1-'Frota Nacional 2034'!AO$5),0)</f>
        <v>43350</v>
      </c>
      <c r="AP6" s="6">
        <f>ROUND('Vendas de Veículos'!AP6*(1-'Frota Nacional 2034'!AP$5),0)</f>
        <v>66886</v>
      </c>
      <c r="AQ6" s="6">
        <f>ROUND('Vendas de Veículos'!AQ6*(1-'Frota Nacional 2034'!AQ$5),0)</f>
        <v>77891</v>
      </c>
      <c r="AR6" s="6">
        <f>ROUND('Vendas de Veículos'!AR6*(1-'Frota Nacional 2034'!AR$5),0)</f>
        <v>99150</v>
      </c>
      <c r="AS6" s="6">
        <f>ROUND('Vendas de Veículos'!AS6*(1-'Frota Nacional 2034'!AS$5),0)</f>
        <v>86899</v>
      </c>
      <c r="AT6" s="6">
        <f>ROUND('Vendas de Veículos'!AT6*(1-'Frota Nacional 2034'!AT$5),0)</f>
        <v>81026</v>
      </c>
      <c r="AU6" s="6">
        <f>ROUND('Vendas de Veículos'!AU6*(1-'Frota Nacional 2034'!AU$5),0)</f>
        <v>106554</v>
      </c>
      <c r="AV6" s="6">
        <f>ROUND('Vendas de Veículos'!AV6*(1-'Frota Nacional 2034'!AV$5),0)</f>
        <v>131139</v>
      </c>
      <c r="AW6" s="6">
        <f>ROUND('Vendas de Veículos'!AW6*(1-'Frota Nacional 2034'!AW$5),0)</f>
        <v>134425</v>
      </c>
      <c r="AX6" s="6">
        <f>ROUND('Vendas de Veículos'!AX6*(1-'Frota Nacional 2034'!AX$5),0)</f>
        <v>134077</v>
      </c>
      <c r="AY6" s="6">
        <f>ROUND('Vendas de Veículos'!AY6*(1-'Frota Nacional 2034'!AY$5),0)</f>
        <v>139437</v>
      </c>
      <c r="AZ6" s="6">
        <f>ROUND('Vendas de Veículos'!AZ6*(1-'Frota Nacional 2034'!AZ$5),0)</f>
        <v>104768</v>
      </c>
      <c r="BA6" s="6">
        <f>ROUND('Vendas de Veículos'!BA6*(1-'Frota Nacional 2034'!BA$5),0)</f>
        <v>5150</v>
      </c>
      <c r="BB6" s="6">
        <f>ROUND('Vendas de Veículos'!BB6*(1-'Frota Nacional 2034'!BB$5),0)</f>
        <v>4757</v>
      </c>
      <c r="BC6" s="6">
        <f>ROUND('Vendas de Veículos'!BC6*(1-'Frota Nacional 2034'!BC$5),0)</f>
        <v>47146</v>
      </c>
      <c r="BD6" s="6">
        <f>ROUND('Vendas de Veículos'!BD6*(1-'Frota Nacional 2034'!BD$5),0)</f>
        <v>53526</v>
      </c>
      <c r="BE6" s="6">
        <f>ROUND('Vendas de Veículos'!BE6*(1-'Frota Nacional 2034'!BE$5),0)</f>
        <v>7497</v>
      </c>
      <c r="BF6" s="6">
        <f>ROUND('Vendas de Veículos'!BF6*(1-'Frota Nacional 2034'!BF$5),0)</f>
        <v>110605</v>
      </c>
      <c r="BG6" s="6">
        <f>ROUND('Vendas de Veículos'!BG6*(1-'Frota Nacional 2034'!BG$5),0)</f>
        <v>9050</v>
      </c>
      <c r="BH6" s="6">
        <f>ROUND('Vendas de Veículos'!BH6*(1-'Frota Nacional 2034'!BH$5),0)</f>
        <v>70321</v>
      </c>
      <c r="BI6" s="6">
        <f>ROUND('Vendas de Veículos'!BI6*(1-'Frota Nacional 2034'!BI$5),0)</f>
        <v>76836</v>
      </c>
      <c r="BJ6" s="6">
        <f>ROUND('Vendas de Veículos'!BJ6*(1-'Frota Nacional 2034'!BJ$5),0)</f>
        <v>62553</v>
      </c>
      <c r="BK6" s="6">
        <f>ROUND('Vendas de Veículos'!BK6*(1-'Frota Nacional 2034'!BK$5),0)</f>
        <v>4059</v>
      </c>
      <c r="BL6" s="6">
        <f>ROUND('Vendas de Veículos'!BL6*(1-'Frota Nacional 2034'!BL$5),0)</f>
        <v>37872</v>
      </c>
      <c r="BM6" s="6">
        <f>ROUND('Vendas de Veículos'!BM6*(1-'Frota Nacional 2034'!BM$5),0)</f>
        <v>49058</v>
      </c>
      <c r="BN6" s="6">
        <f>ROUND('Vendas de Veículos'!BN6*(1-'Frota Nacional 2034'!BN$5),0)</f>
        <v>47631</v>
      </c>
      <c r="BO6" s="6">
        <f>ROUND('Vendas de Veículos'!BO6*(1-'Frota Nacional 2034'!BO$5),0)</f>
        <v>4054</v>
      </c>
      <c r="BP6" s="6">
        <f>ROUND('Vendas de Veículos'!BP6*(1-'Frota Nacional 2034'!BP$5),0)</f>
        <v>38565</v>
      </c>
      <c r="BQ6" s="6">
        <f>ROUND('Vendas de Veículos'!BQ6*(1-'Frota Nacional 2034'!BQ$5),0)</f>
        <v>34707</v>
      </c>
      <c r="BR6" s="6">
        <f>ROUND('Vendas de Veículos'!BR6*(1-'Frota Nacional 2034'!BR$5),0)</f>
        <v>50064</v>
      </c>
      <c r="BS6" s="6">
        <f>ROUND('Vendas de Veículos'!BS6*(1-'Frota Nacional 2034'!BS$5),0)</f>
        <v>52249</v>
      </c>
      <c r="BT6" s="6">
        <f>ROUND('Vendas de Veículos'!BT6*(1-'Frota Nacional 2034'!BT$5),0)</f>
        <v>52753</v>
      </c>
      <c r="BU6" s="6">
        <f>ROUND('Vendas de Veículos'!BU6*(1-'Frota Nacional 2034'!BU$5),0)</f>
        <v>52122</v>
      </c>
      <c r="BV6" s="6">
        <f>ROUND('Vendas de Veículos'!BV6*(1-'Frota Nacional 2034'!BV$5),0)</f>
        <v>61582</v>
      </c>
      <c r="BW6" s="6">
        <f>ROUND('Vendas de Veículos'!BW6*(1-'Frota Nacional 2034'!BW$5),0)</f>
        <v>65428</v>
      </c>
      <c r="BX6" s="6">
        <f>ROUND('Vendas de Veículos'!BX6*(1-'Frota Nacional 2034'!BX$5),0)</f>
        <v>68519</v>
      </c>
      <c r="BY6" s="6">
        <f>ROUND('Vendas de Veículos'!BY6*(1-'Frota Nacional 2034'!BY$5),0)</f>
        <v>72757</v>
      </c>
      <c r="BZ6" s="6">
        <f>ROUND('Vendas de Veículos'!BZ6*(1-'Frota Nacional 2034'!BZ$5),0)</f>
        <v>84754</v>
      </c>
      <c r="CA6" s="6">
        <f>ROUND('Vendas de Veículos'!CA6*(1-'Frota Nacional 2034'!CA$5),0)</f>
        <v>89739</v>
      </c>
      <c r="CB6" s="6">
        <f>ROUND('Vendas de Veículos'!CB6*(1-'Frota Nacional 2034'!CB$5),0)</f>
        <v>96529</v>
      </c>
      <c r="CC6" s="6" t="e">
        <f>ROUND('Vendas de Veículos'!#REF!*(1-'Frota Nacional 2034'!CC$5),0)</f>
        <v>#REF!</v>
      </c>
    </row>
    <row r="7" spans="2:81" x14ac:dyDescent="0.35">
      <c r="B7" s="12" t="s">
        <v>11</v>
      </c>
      <c r="C7" s="12" t="s">
        <v>12</v>
      </c>
      <c r="D7" s="6">
        <f>ROUND('Vendas de Veículos'!D7*(1-'Frota Nacional 2034'!D$5),0)</f>
        <v>0</v>
      </c>
      <c r="E7" s="6">
        <f>ROUND('Vendas de Veículos'!E7*(1-'Frota Nacional 2034'!E$5),0)</f>
        <v>0</v>
      </c>
      <c r="F7" s="6">
        <f>ROUND('Vendas de Veículos'!F7*(1-'Frota Nacional 2034'!F$5),0)</f>
        <v>0</v>
      </c>
      <c r="G7" s="6">
        <f>ROUND('Vendas de Veículos'!G7*(1-'Frota Nacional 2034'!G$5),0)</f>
        <v>0</v>
      </c>
      <c r="H7" s="6">
        <f>ROUND('Vendas de Veículos'!H7*(1-'Frota Nacional 2034'!H$5),0)</f>
        <v>0</v>
      </c>
      <c r="I7" s="6">
        <f>ROUND('Vendas de Veículos'!I7*(1-'Frota Nacional 2034'!I$5),0)</f>
        <v>0</v>
      </c>
      <c r="J7" s="6">
        <f>ROUND('Vendas de Veículos'!J7*(1-'Frota Nacional 2034'!J$5),0)</f>
        <v>0</v>
      </c>
      <c r="K7" s="6">
        <f>ROUND('Vendas de Veículos'!K7*(1-'Frota Nacional 2034'!K$5),0)</f>
        <v>0</v>
      </c>
      <c r="L7" s="6">
        <f>ROUND('Vendas de Veículos'!L7*(1-'Frota Nacional 2034'!L$5),0)</f>
        <v>0</v>
      </c>
      <c r="M7" s="6">
        <f>ROUND('Vendas de Veículos'!M7*(1-'Frota Nacional 2034'!M$5),0)</f>
        <v>0</v>
      </c>
      <c r="N7" s="6">
        <f>ROUND('Vendas de Veículos'!N7*(1-'Frota Nacional 2034'!N$5),0)</f>
        <v>0</v>
      </c>
      <c r="O7" s="6">
        <f>ROUND('Vendas de Veículos'!O7*(1-'Frota Nacional 2034'!O$5),0)</f>
        <v>0</v>
      </c>
      <c r="P7" s="6">
        <f>ROUND('Vendas de Veículos'!P7*(1-'Frota Nacional 2034'!P$5),0)</f>
        <v>0</v>
      </c>
      <c r="Q7" s="6">
        <f>ROUND('Vendas de Veículos'!Q7*(1-'Frota Nacional 2034'!Q$5),0)</f>
        <v>0</v>
      </c>
      <c r="R7" s="6">
        <f>ROUND('Vendas de Veículos'!R7*(1-'Frota Nacional 2034'!R$5),0)</f>
        <v>0</v>
      </c>
      <c r="S7" s="6">
        <f>ROUND('Vendas de Veículos'!S7*(1-'Frota Nacional 2034'!S$5),0)</f>
        <v>0</v>
      </c>
      <c r="T7" s="6">
        <f>ROUND('Vendas de Veículos'!T7*(1-'Frota Nacional 2034'!T$5),0)</f>
        <v>0</v>
      </c>
      <c r="U7" s="6">
        <f>ROUND('Vendas de Veículos'!U7*(1-'Frota Nacional 2034'!U$5),0)</f>
        <v>0</v>
      </c>
      <c r="V7" s="6">
        <f>ROUND('Vendas de Veículos'!V7*(1-'Frota Nacional 2034'!V$5),0)</f>
        <v>0</v>
      </c>
      <c r="W7" s="6">
        <f>ROUND('Vendas de Veículos'!W7*(1-'Frota Nacional 2034'!W$5),0)</f>
        <v>0</v>
      </c>
      <c r="X7" s="6">
        <f>ROUND('Vendas de Veículos'!X7*(1-'Frota Nacional 2034'!X$5),0)</f>
        <v>0</v>
      </c>
      <c r="Y7" s="6">
        <f>ROUND('Vendas de Veículos'!Y7*(1-'Frota Nacional 2034'!Y$5),0)</f>
        <v>0</v>
      </c>
      <c r="Z7" s="6">
        <f>ROUND('Vendas de Veículos'!Z7*(1-'Frota Nacional 2034'!Z$5),0)</f>
        <v>15</v>
      </c>
      <c r="AA7" s="6">
        <f>ROUND('Vendas de Veículos'!AA7*(1-'Frota Nacional 2034'!AA$5),0)</f>
        <v>1667</v>
      </c>
      <c r="AB7" s="6">
        <f>ROUND('Vendas de Veículos'!AB7*(1-'Frota Nacional 2034'!AB$5),0)</f>
        <v>1076</v>
      </c>
      <c r="AC7" s="6">
        <f>ROUND('Vendas de Veículos'!AC7*(1-'Frota Nacional 2034'!AC$5),0)</f>
        <v>201</v>
      </c>
      <c r="AD7" s="6">
        <f>ROUND('Vendas de Veículos'!AD7*(1-'Frota Nacional 2034'!AD$5),0)</f>
        <v>5795</v>
      </c>
      <c r="AE7" s="6">
        <f>ROUND('Vendas de Veículos'!AE7*(1-'Frota Nacional 2034'!AE$5),0)</f>
        <v>6149</v>
      </c>
      <c r="AF7" s="6">
        <f>ROUND('Vendas de Veículos'!AF7*(1-'Frota Nacional 2034'!AF$5),0)</f>
        <v>8011</v>
      </c>
      <c r="AG7" s="6">
        <f>ROUND('Vendas de Veículos'!AG7*(1-'Frota Nacional 2034'!AG$5),0)</f>
        <v>9739</v>
      </c>
      <c r="AH7" s="6">
        <f>ROUND('Vendas de Veículos'!AH7*(1-'Frota Nacional 2034'!AH$5),0)</f>
        <v>6907</v>
      </c>
      <c r="AI7" s="6">
        <f>ROUND('Vendas de Veículos'!AI7*(1-'Frota Nacional 2034'!AI$5),0)</f>
        <v>9950</v>
      </c>
      <c r="AJ7" s="6">
        <f>ROUND('Vendas de Veículos'!AJ7*(1-'Frota Nacional 2034'!AJ$5),0)</f>
        <v>7916</v>
      </c>
      <c r="AK7" s="6">
        <f>ROUND('Vendas de Veículos'!AK7*(1-'Frota Nacional 2034'!AK$5),0)</f>
        <v>182</v>
      </c>
      <c r="AL7" s="6">
        <f>ROUND('Vendas de Veículos'!AL7*(1-'Frota Nacional 2034'!AL$5),0)</f>
        <v>3800</v>
      </c>
      <c r="AM7" s="6">
        <f>ROUND('Vendas de Veículos'!AM7*(1-'Frota Nacional 2034'!AM$5),0)</f>
        <v>550</v>
      </c>
      <c r="AN7" s="6">
        <f>ROUND('Vendas de Veículos'!AN7*(1-'Frota Nacional 2034'!AN$5),0)</f>
        <v>8585</v>
      </c>
      <c r="AO7" s="6">
        <f>ROUND('Vendas de Veículos'!AO7*(1-'Frota Nacional 2034'!AO$5),0)</f>
        <v>5099</v>
      </c>
      <c r="AP7" s="6">
        <f>ROUND('Vendas de Veículos'!AP7*(1-'Frota Nacional 2034'!AP$5),0)</f>
        <v>1589</v>
      </c>
      <c r="AQ7" s="6">
        <f>ROUND('Vendas de Veículos'!AQ7*(1-'Frota Nacional 2034'!AQ$5),0)</f>
        <v>347</v>
      </c>
      <c r="AR7" s="6">
        <f>ROUND('Vendas de Veículos'!AR7*(1-'Frota Nacional 2034'!AR$5),0)</f>
        <v>57</v>
      </c>
      <c r="AS7" s="6">
        <f>ROUND('Vendas de Veículos'!AS7*(1-'Frota Nacional 2034'!AS$5),0)</f>
        <v>69</v>
      </c>
      <c r="AT7" s="6">
        <f>ROUND('Vendas de Veículos'!AT7*(1-'Frota Nacional 2034'!AT$5),0)</f>
        <v>780</v>
      </c>
      <c r="AU7" s="6">
        <f>ROUND('Vendas de Veículos'!AU7*(1-'Frota Nacional 2034'!AU$5),0)</f>
        <v>86</v>
      </c>
      <c r="AV7" s="6">
        <f>ROUND('Vendas de Veículos'!AV7*(1-'Frota Nacional 2034'!AV$5),0)</f>
        <v>1511</v>
      </c>
      <c r="AW7" s="6">
        <f>ROUND('Vendas de Veículos'!AW7*(1-'Frota Nacional 2034'!AW$5),0)</f>
        <v>5388</v>
      </c>
      <c r="AX7" s="6">
        <f>ROUND('Vendas de Veículos'!AX7*(1-'Frota Nacional 2034'!AX$5),0)</f>
        <v>4232</v>
      </c>
      <c r="AY7" s="6">
        <f>ROUND('Vendas de Veículos'!AY7*(1-'Frota Nacional 2034'!AY$5),0)</f>
        <v>7179</v>
      </c>
      <c r="AZ7" s="6">
        <f>ROUND('Vendas de Veículos'!AZ7*(1-'Frota Nacional 2034'!AZ$5),0)</f>
        <v>5007</v>
      </c>
      <c r="BA7" s="6">
        <f>ROUND('Vendas de Veículos'!BA7*(1-'Frota Nacional 2034'!BA$5),0)</f>
        <v>300</v>
      </c>
      <c r="BB7" s="6">
        <f>ROUND('Vendas de Veículos'!BB7*(1-'Frota Nacional 2034'!BB$5),0)</f>
        <v>18</v>
      </c>
      <c r="BC7" s="6">
        <f>ROUND('Vendas de Veículos'!BC7*(1-'Frota Nacional 2034'!BC$5),0)</f>
        <v>16</v>
      </c>
      <c r="BD7" s="6">
        <f>ROUND('Vendas de Veículos'!BD7*(1-'Frota Nacional 2034'!BD$5),0)</f>
        <v>16</v>
      </c>
      <c r="BE7" s="6">
        <f>ROUND('Vendas de Veículos'!BE7*(1-'Frota Nacional 2034'!BE$5),0)</f>
        <v>12</v>
      </c>
      <c r="BF7" s="6">
        <f>ROUND('Vendas de Veículos'!BF7*(1-'Frota Nacional 2034'!BF$5),0)</f>
        <v>14</v>
      </c>
      <c r="BG7" s="6">
        <f>ROUND('Vendas de Veículos'!BG7*(1-'Frota Nacional 2034'!BG$5),0)</f>
        <v>16</v>
      </c>
      <c r="BH7" s="6">
        <f>ROUND('Vendas de Veículos'!BH7*(1-'Frota Nacional 2034'!BH$5),0)</f>
        <v>11</v>
      </c>
      <c r="BI7" s="6">
        <f>ROUND('Vendas de Veículos'!BI7*(1-'Frota Nacional 2034'!BI$5),0)</f>
        <v>4</v>
      </c>
      <c r="BJ7" s="6">
        <f>ROUND('Vendas de Veículos'!BJ7*(1-'Frota Nacional 2034'!BJ$5),0)</f>
        <v>6</v>
      </c>
      <c r="BK7" s="6">
        <f>ROUND('Vendas de Veículos'!BK7*(1-'Frota Nacional 2034'!BK$5),0)</f>
        <v>6</v>
      </c>
      <c r="BL7" s="6">
        <f>ROUND('Vendas de Veículos'!BL7*(1-'Frota Nacional 2034'!BL$5),0)</f>
        <v>14</v>
      </c>
      <c r="BM7" s="6">
        <f>ROUND('Vendas de Veículos'!BM7*(1-'Frota Nacional 2034'!BM$5),0)</f>
        <v>12</v>
      </c>
      <c r="BN7" s="6">
        <f>ROUND('Vendas de Veículos'!BN7*(1-'Frota Nacional 2034'!BN$5),0)</f>
        <v>17</v>
      </c>
      <c r="BO7" s="6">
        <f>ROUND('Vendas de Veículos'!BO7*(1-'Frota Nacional 2034'!BO$5),0)</f>
        <v>13</v>
      </c>
      <c r="BP7" s="6">
        <f>ROUND('Vendas de Veículos'!BP7*(1-'Frota Nacional 2034'!BP$5),0)</f>
        <v>14</v>
      </c>
      <c r="BQ7" s="6">
        <f>ROUND('Vendas de Veículos'!BQ7*(1-'Frota Nacional 2034'!BQ$5),0)</f>
        <v>25</v>
      </c>
      <c r="BR7" s="6">
        <f>ROUND('Vendas de Veículos'!BR7*(1-'Frota Nacional 2034'!BR$5),0)</f>
        <v>15</v>
      </c>
      <c r="BS7" s="6">
        <f>ROUND('Vendas de Veículos'!BS7*(1-'Frota Nacional 2034'!BS$5),0)</f>
        <v>16</v>
      </c>
      <c r="BT7" s="6">
        <f>ROUND('Vendas de Veículos'!BT7*(1-'Frota Nacional 2034'!BT$5),0)</f>
        <v>20</v>
      </c>
      <c r="BU7" s="6">
        <f>ROUND('Vendas de Veículos'!BU7*(1-'Frota Nacional 2034'!BU$5),0)</f>
        <v>22</v>
      </c>
      <c r="BV7" s="6">
        <f>ROUND('Vendas de Veículos'!BV7*(1-'Frota Nacional 2034'!BV$5),0)</f>
        <v>25</v>
      </c>
      <c r="BW7" s="6">
        <f>ROUND('Vendas de Veículos'!BW7*(1-'Frota Nacional 2034'!BW$5),0)</f>
        <v>27</v>
      </c>
      <c r="BX7" s="6">
        <f>ROUND('Vendas de Veículos'!BX7*(1-'Frota Nacional 2034'!BX$5),0)</f>
        <v>29</v>
      </c>
      <c r="BY7" s="6">
        <f>ROUND('Vendas de Veículos'!BY7*(1-'Frota Nacional 2034'!BY$5),0)</f>
        <v>33</v>
      </c>
      <c r="BZ7" s="6">
        <f>ROUND('Vendas de Veículos'!BZ7*(1-'Frota Nacional 2034'!BZ$5),0)</f>
        <v>35</v>
      </c>
      <c r="CA7" s="6">
        <f>ROUND('Vendas de Veículos'!CA7*(1-'Frota Nacional 2034'!CA$5),0)</f>
        <v>38</v>
      </c>
      <c r="CB7" s="6">
        <f>ROUND('Vendas de Veículos'!CB7*(1-'Frota Nacional 2034'!CB$5),0)</f>
        <v>38</v>
      </c>
      <c r="CC7" s="6" t="e">
        <f>ROUND('Vendas de Veículos'!#REF!*(1-'Frota Nacional 2034'!CC$5),0)</f>
        <v>#REF!</v>
      </c>
    </row>
    <row r="8" spans="2:81" x14ac:dyDescent="0.35">
      <c r="B8" s="12" t="s">
        <v>11</v>
      </c>
      <c r="C8" s="12" t="s">
        <v>13</v>
      </c>
      <c r="D8" s="6">
        <f>ROUND('Vendas de Veículos'!D8*(1-'Frota Nacional 2034'!D$5),0)</f>
        <v>0</v>
      </c>
      <c r="E8" s="6">
        <f>ROUND('Vendas de Veículos'!E8*(1-'Frota Nacional 2034'!E$5),0)</f>
        <v>0</v>
      </c>
      <c r="F8" s="6">
        <f>ROUND('Vendas de Veículos'!F8*(1-'Frota Nacional 2034'!F$5),0)</f>
        <v>0</v>
      </c>
      <c r="G8" s="6">
        <f>ROUND('Vendas de Veículos'!G8*(1-'Frota Nacional 2034'!G$5),0)</f>
        <v>0</v>
      </c>
      <c r="H8" s="6">
        <f>ROUND('Vendas de Veículos'!H8*(1-'Frota Nacional 2034'!H$5),0)</f>
        <v>0</v>
      </c>
      <c r="I8" s="6">
        <f>ROUND('Vendas de Veículos'!I8*(1-'Frota Nacional 2034'!I$5),0)</f>
        <v>0</v>
      </c>
      <c r="J8" s="6">
        <f>ROUND('Vendas de Veículos'!J8*(1-'Frota Nacional 2034'!J$5),0)</f>
        <v>0</v>
      </c>
      <c r="K8" s="6">
        <f>ROUND('Vendas de Veículos'!K8*(1-'Frota Nacional 2034'!K$5),0)</f>
        <v>0</v>
      </c>
      <c r="L8" s="6">
        <f>ROUND('Vendas de Veículos'!L8*(1-'Frota Nacional 2034'!L$5),0)</f>
        <v>0</v>
      </c>
      <c r="M8" s="6">
        <f>ROUND('Vendas de Veículos'!M8*(1-'Frota Nacional 2034'!M$5),0)</f>
        <v>0</v>
      </c>
      <c r="N8" s="6">
        <f>ROUND('Vendas de Veículos'!N8*(1-'Frota Nacional 2034'!N$5),0)</f>
        <v>0</v>
      </c>
      <c r="O8" s="6">
        <f>ROUND('Vendas de Veículos'!O8*(1-'Frota Nacional 2034'!O$5),0)</f>
        <v>0</v>
      </c>
      <c r="P8" s="6">
        <f>ROUND('Vendas de Veículos'!P8*(1-'Frota Nacional 2034'!P$5),0)</f>
        <v>0</v>
      </c>
      <c r="Q8" s="6">
        <f>ROUND('Vendas de Veículos'!Q8*(1-'Frota Nacional 2034'!Q$5),0)</f>
        <v>0</v>
      </c>
      <c r="R8" s="6">
        <f>ROUND('Vendas de Veículos'!R8*(1-'Frota Nacional 2034'!R$5),0)</f>
        <v>0</v>
      </c>
      <c r="S8" s="6">
        <f>ROUND('Vendas de Veículos'!S8*(1-'Frota Nacional 2034'!S$5),0)</f>
        <v>0</v>
      </c>
      <c r="T8" s="6">
        <f>ROUND('Vendas de Veículos'!T8*(1-'Frota Nacional 2034'!T$5),0)</f>
        <v>0</v>
      </c>
      <c r="U8" s="6">
        <f>ROUND('Vendas de Veículos'!U8*(1-'Frota Nacional 2034'!U$5),0)</f>
        <v>0</v>
      </c>
      <c r="V8" s="6">
        <f>ROUND('Vendas de Veículos'!V8*(1-'Frota Nacional 2034'!V$5),0)</f>
        <v>0</v>
      </c>
      <c r="W8" s="6">
        <f>ROUND('Vendas de Veículos'!W8*(1-'Frota Nacional 2034'!W$5),0)</f>
        <v>0</v>
      </c>
      <c r="X8" s="6">
        <f>ROUND('Vendas de Veículos'!X8*(1-'Frota Nacional 2034'!X$5),0)</f>
        <v>0</v>
      </c>
      <c r="Y8" s="6">
        <f>ROUND('Vendas de Veículos'!Y8*(1-'Frota Nacional 2034'!Y$5),0)</f>
        <v>0</v>
      </c>
      <c r="Z8" s="6">
        <f>ROUND('Vendas de Veículos'!Z8*(1-'Frota Nacional 2034'!Z$5),0)</f>
        <v>0</v>
      </c>
      <c r="AA8" s="6">
        <f>ROUND('Vendas de Veículos'!AA8*(1-'Frota Nacional 2034'!AA$5),0)</f>
        <v>0</v>
      </c>
      <c r="AB8" s="6">
        <f>ROUND('Vendas de Veículos'!AB8*(1-'Frota Nacional 2034'!AB$5),0)</f>
        <v>0</v>
      </c>
      <c r="AC8" s="6">
        <f>ROUND('Vendas de Veículos'!AC8*(1-'Frota Nacional 2034'!AC$5),0)</f>
        <v>0</v>
      </c>
      <c r="AD8" s="6">
        <f>ROUND('Vendas de Veículos'!AD8*(1-'Frota Nacional 2034'!AD$5),0)</f>
        <v>0</v>
      </c>
      <c r="AE8" s="6">
        <f>ROUND('Vendas de Veículos'!AE8*(1-'Frota Nacional 2034'!AE$5),0)</f>
        <v>0</v>
      </c>
      <c r="AF8" s="6">
        <f>ROUND('Vendas de Veículos'!AF8*(1-'Frota Nacional 2034'!AF$5),0)</f>
        <v>0</v>
      </c>
      <c r="AG8" s="6">
        <f>ROUND('Vendas de Veículos'!AG8*(1-'Frota Nacional 2034'!AG$5),0)</f>
        <v>0</v>
      </c>
      <c r="AH8" s="6">
        <f>ROUND('Vendas de Veículos'!AH8*(1-'Frota Nacional 2034'!AH$5),0)</f>
        <v>0</v>
      </c>
      <c r="AI8" s="6">
        <f>ROUND('Vendas de Veículos'!AI8*(1-'Frota Nacional 2034'!AI$5),0)</f>
        <v>0</v>
      </c>
      <c r="AJ8" s="6">
        <f>ROUND('Vendas de Veículos'!AJ8*(1-'Frota Nacional 2034'!AJ$5),0)</f>
        <v>0</v>
      </c>
      <c r="AK8" s="6">
        <f>ROUND('Vendas de Veículos'!AK8*(1-'Frota Nacional 2034'!AK$5),0)</f>
        <v>0</v>
      </c>
      <c r="AL8" s="6">
        <f>ROUND('Vendas de Veículos'!AL8*(1-'Frota Nacional 2034'!AL$5),0)</f>
        <v>0</v>
      </c>
      <c r="AM8" s="6">
        <f>ROUND('Vendas de Veículos'!AM8*(1-'Frota Nacional 2034'!AM$5),0)</f>
        <v>0</v>
      </c>
      <c r="AN8" s="6">
        <f>ROUND('Vendas de Veículos'!AN8*(1-'Frota Nacional 2034'!AN$5),0)</f>
        <v>0</v>
      </c>
      <c r="AO8" s="6">
        <f>ROUND('Vendas de Veículos'!AO8*(1-'Frota Nacional 2034'!AO$5),0)</f>
        <v>0</v>
      </c>
      <c r="AP8" s="6">
        <f>ROUND('Vendas de Veículos'!AP8*(1-'Frota Nacional 2034'!AP$5),0)</f>
        <v>0</v>
      </c>
      <c r="AQ8" s="6">
        <f>ROUND('Vendas de Veículos'!AQ8*(1-'Frota Nacional 2034'!AQ$5),0)</f>
        <v>0</v>
      </c>
      <c r="AR8" s="6">
        <f>ROUND('Vendas de Veículos'!AR8*(1-'Frota Nacional 2034'!AR$5),0)</f>
        <v>0</v>
      </c>
      <c r="AS8" s="6">
        <f>ROUND('Vendas de Veículos'!AS8*(1-'Frota Nacional 2034'!AS$5),0)</f>
        <v>0</v>
      </c>
      <c r="AT8" s="6">
        <f>ROUND('Vendas de Veículos'!AT8*(1-'Frota Nacional 2034'!AT$5),0)</f>
        <v>0</v>
      </c>
      <c r="AU8" s="6">
        <f>ROUND('Vendas de Veículos'!AU8*(1-'Frota Nacional 2034'!AU$5),0)</f>
        <v>0</v>
      </c>
      <c r="AV8" s="6">
        <f>ROUND('Vendas de Veículos'!AV8*(1-'Frota Nacional 2034'!AV$5),0)</f>
        <v>0</v>
      </c>
      <c r="AW8" s="6">
        <f>ROUND('Vendas de Veículos'!AW8*(1-'Frota Nacional 2034'!AW$5),0)</f>
        <v>0</v>
      </c>
      <c r="AX8" s="6">
        <f>ROUND('Vendas de Veículos'!AX8*(1-'Frota Nacional 2034'!AX$5),0)</f>
        <v>5009</v>
      </c>
      <c r="AY8" s="6">
        <f>ROUND('Vendas de Veículos'!AY8*(1-'Frota Nacional 2034'!AY$5),0)</f>
        <v>40187</v>
      </c>
      <c r="AZ8" s="6">
        <f>ROUND('Vendas de Veículos'!AZ8*(1-'Frota Nacional 2034'!AZ$5),0)</f>
        <v>121931</v>
      </c>
      <c r="BA8" s="6">
        <f>ROUND('Vendas de Veículos'!BA8*(1-'Frota Nacional 2034'!BA$5),0)</f>
        <v>242627</v>
      </c>
      <c r="BB8" s="6">
        <f>ROUND('Vendas de Veículos'!BB8*(1-'Frota Nacional 2034'!BB$5),0)</f>
        <v>373764</v>
      </c>
      <c r="BC8" s="6">
        <f>ROUND('Vendas de Veículos'!BC8*(1-'Frota Nacional 2034'!BC$5),0)</f>
        <v>481751</v>
      </c>
      <c r="BD8" s="6">
        <f>ROUND('Vendas de Veículos'!BD8*(1-'Frota Nacional 2034'!BD$5),0)</f>
        <v>615004</v>
      </c>
      <c r="BE8" s="6">
        <f>ROUND('Vendas de Veículos'!BE8*(1-'Frota Nacional 2034'!BE$5),0)</f>
        <v>729054</v>
      </c>
      <c r="BF8" s="6">
        <f>ROUND('Vendas de Veículos'!BF8*(1-'Frota Nacional 2034'!BF$5),0)</f>
        <v>795822</v>
      </c>
      <c r="BG8" s="6">
        <f>ROUND('Vendas de Veículos'!BG8*(1-'Frota Nacional 2034'!BG$5),0)</f>
        <v>990550</v>
      </c>
      <c r="BH8" s="6">
        <f>ROUND('Vendas de Veículos'!BH8*(1-'Frota Nacional 2034'!BH$5),0)</f>
        <v>1094363</v>
      </c>
      <c r="BI8" s="6">
        <f>ROUND('Vendas de Veículos'!BI8*(1-'Frota Nacional 2034'!BI$5),0)</f>
        <v>1101457</v>
      </c>
      <c r="BJ8" s="6">
        <f>ROUND('Vendas de Veículos'!BJ8*(1-'Frota Nacional 2034'!BJ$5),0)</f>
        <v>915424</v>
      </c>
      <c r="BK8" s="6">
        <f>ROUND('Vendas de Veículos'!BK8*(1-'Frota Nacional 2034'!BK$5),0)</f>
        <v>803108</v>
      </c>
      <c r="BL8" s="6">
        <f>ROUND('Vendas de Veículos'!BL8*(1-'Frota Nacional 2034'!BL$5),0)</f>
        <v>966478</v>
      </c>
      <c r="BM8" s="6">
        <f>ROUND('Vendas de Veículos'!BM8*(1-'Frota Nacional 2034'!BM$5),0)</f>
        <v>1185718</v>
      </c>
      <c r="BN8" s="6">
        <f>ROUND('Vendas de Veículos'!BN8*(1-'Frota Nacional 2034'!BN$5),0)</f>
        <v>1377671</v>
      </c>
      <c r="BO8" s="6">
        <f>ROUND('Vendas de Veículos'!BO8*(1-'Frota Nacional 2034'!BO$5),0)</f>
        <v>1035990</v>
      </c>
      <c r="BP8" s="6">
        <f>ROUND('Vendas de Veículos'!BP8*(1-'Frota Nacional 2034'!BP$5),0)</f>
        <v>1045157</v>
      </c>
      <c r="BQ8" s="6">
        <f>ROUND('Vendas de Veículos'!BQ8*(1-'Frota Nacional 2034'!BQ$5),0)</f>
        <v>1126746</v>
      </c>
      <c r="BR8" s="6">
        <f>ROUND('Vendas de Veículos'!BR8*(1-'Frota Nacional 2034'!BR$5),0)</f>
        <v>1226425</v>
      </c>
      <c r="BS8" s="6">
        <f>ROUND('Vendas de Veículos'!BS8*(1-'Frota Nacional 2034'!BS$5),0)</f>
        <v>1338131</v>
      </c>
      <c r="BT8" s="6">
        <f>ROUND('Vendas de Veículos'!BT8*(1-'Frota Nacional 2034'!BT$5),0)</f>
        <v>1450984</v>
      </c>
      <c r="BU8" s="6">
        <f>ROUND('Vendas de Veículos'!BU8*(1-'Frota Nacional 2034'!BU$5),0)</f>
        <v>1562943</v>
      </c>
      <c r="BV8" s="6">
        <f>ROUND('Vendas de Veículos'!BV8*(1-'Frota Nacional 2034'!BV$5),0)</f>
        <v>1641752</v>
      </c>
      <c r="BW8" s="6">
        <f>ROUND('Vendas de Veículos'!BW8*(1-'Frota Nacional 2034'!BW$5),0)</f>
        <v>1718727</v>
      </c>
      <c r="BX8" s="6">
        <f>ROUND('Vendas de Veículos'!BX8*(1-'Frota Nacional 2034'!BX$5),0)</f>
        <v>1788596</v>
      </c>
      <c r="BY8" s="6">
        <f>ROUND('Vendas de Veículos'!BY8*(1-'Frota Nacional 2034'!BY$5),0)</f>
        <v>1824572</v>
      </c>
      <c r="BZ8" s="6">
        <f>ROUND('Vendas de Veículos'!BZ8*(1-'Frota Nacional 2034'!BZ$5),0)</f>
        <v>1841884</v>
      </c>
      <c r="CA8" s="6">
        <f>ROUND('Vendas de Veículos'!CA8*(1-'Frota Nacional 2034'!CA$5),0)</f>
        <v>1827198</v>
      </c>
      <c r="CB8" s="6">
        <f>ROUND('Vendas de Veículos'!CB8*(1-'Frota Nacional 2034'!CB$5),0)</f>
        <v>1796902</v>
      </c>
      <c r="CC8" s="6" t="e">
        <f>ROUND('Vendas de Veículos'!#REF!*(1-'Frota Nacional 2034'!CC$5),0)</f>
        <v>#REF!</v>
      </c>
    </row>
    <row r="9" spans="2:81" x14ac:dyDescent="0.35">
      <c r="B9" s="12" t="s">
        <v>11</v>
      </c>
      <c r="C9" s="12" t="s">
        <v>14</v>
      </c>
      <c r="D9" s="6">
        <f>ROUND('Vendas de Veículos'!D9*(1-'Frota Nacional 2034'!D$5),0)</f>
        <v>0</v>
      </c>
      <c r="E9" s="6">
        <f>ROUND('Vendas de Veículos'!E9*(1-'Frota Nacional 2034'!E$5),0)</f>
        <v>0</v>
      </c>
      <c r="F9" s="6">
        <f>ROUND('Vendas de Veículos'!F9*(1-'Frota Nacional 2034'!F$5),0)</f>
        <v>0</v>
      </c>
      <c r="G9" s="6">
        <f>ROUND('Vendas de Veículos'!G9*(1-'Frota Nacional 2034'!G$5),0)</f>
        <v>0</v>
      </c>
      <c r="H9" s="6">
        <f>ROUND('Vendas de Veículos'!H9*(1-'Frota Nacional 2034'!H$5),0)</f>
        <v>0</v>
      </c>
      <c r="I9" s="6">
        <f>ROUND('Vendas de Veículos'!I9*(1-'Frota Nacional 2034'!I$5),0)</f>
        <v>0</v>
      </c>
      <c r="J9" s="6">
        <f>ROUND('Vendas de Veículos'!J9*(1-'Frota Nacional 2034'!J$5),0)</f>
        <v>0</v>
      </c>
      <c r="K9" s="6">
        <f>ROUND('Vendas de Veículos'!K9*(1-'Frota Nacional 2034'!K$5),0)</f>
        <v>0</v>
      </c>
      <c r="L9" s="6">
        <f>ROUND('Vendas de Veículos'!L9*(1-'Frota Nacional 2034'!L$5),0)</f>
        <v>0</v>
      </c>
      <c r="M9" s="6">
        <f>ROUND('Vendas de Veículos'!M9*(1-'Frota Nacional 2034'!M$5),0)</f>
        <v>0</v>
      </c>
      <c r="N9" s="6">
        <f>ROUND('Vendas de Veículos'!N9*(1-'Frota Nacional 2034'!N$5),0)</f>
        <v>0</v>
      </c>
      <c r="O9" s="6">
        <f>ROUND('Vendas de Veículos'!O9*(1-'Frota Nacional 2034'!O$5),0)</f>
        <v>0</v>
      </c>
      <c r="P9" s="6">
        <f>ROUND('Vendas de Veículos'!P9*(1-'Frota Nacional 2034'!P$5),0)</f>
        <v>0</v>
      </c>
      <c r="Q9" s="6">
        <f>ROUND('Vendas de Veículos'!Q9*(1-'Frota Nacional 2034'!Q$5),0)</f>
        <v>0</v>
      </c>
      <c r="R9" s="6">
        <f>ROUND('Vendas de Veículos'!R9*(1-'Frota Nacional 2034'!R$5),0)</f>
        <v>0</v>
      </c>
      <c r="S9" s="6">
        <f>ROUND('Vendas de Veículos'!S9*(1-'Frota Nacional 2034'!S$5),0)</f>
        <v>0</v>
      </c>
      <c r="T9" s="6">
        <f>ROUND('Vendas de Veículos'!T9*(1-'Frota Nacional 2034'!T$5),0)</f>
        <v>0</v>
      </c>
      <c r="U9" s="6">
        <f>ROUND('Vendas de Veículos'!U9*(1-'Frota Nacional 2034'!U$5),0)</f>
        <v>0</v>
      </c>
      <c r="V9" s="6">
        <f>ROUND('Vendas de Veículos'!V9*(1-'Frota Nacional 2034'!V$5),0)</f>
        <v>0</v>
      </c>
      <c r="W9" s="6">
        <f>ROUND('Vendas de Veículos'!W9*(1-'Frota Nacional 2034'!W$5),0)</f>
        <v>0</v>
      </c>
      <c r="X9" s="6">
        <f>ROUND('Vendas de Veículos'!X9*(1-'Frota Nacional 2034'!X$5),0)</f>
        <v>0</v>
      </c>
      <c r="Y9" s="6">
        <f>ROUND('Vendas de Veículos'!Y9*(1-'Frota Nacional 2034'!Y$5),0)</f>
        <v>0</v>
      </c>
      <c r="Z9" s="6">
        <f>ROUND('Vendas de Veículos'!Z9*(1-'Frota Nacional 2034'!Z$5),0)</f>
        <v>0</v>
      </c>
      <c r="AA9" s="6">
        <f>ROUND('Vendas de Veículos'!AA9*(1-'Frota Nacional 2034'!AA$5),0)</f>
        <v>0</v>
      </c>
      <c r="AB9" s="6">
        <f>ROUND('Vendas de Veículos'!AB9*(1-'Frota Nacional 2034'!AB$5),0)</f>
        <v>0</v>
      </c>
      <c r="AC9" s="6">
        <f>ROUND('Vendas de Veículos'!AC9*(1-'Frota Nacional 2034'!AC$5),0)</f>
        <v>0</v>
      </c>
      <c r="AD9" s="6">
        <f>ROUND('Vendas de Veículos'!AD9*(1-'Frota Nacional 2034'!AD$5),0)</f>
        <v>0</v>
      </c>
      <c r="AE9" s="6">
        <f>ROUND('Vendas de Veículos'!AE9*(1-'Frota Nacional 2034'!AE$5),0)</f>
        <v>0</v>
      </c>
      <c r="AF9" s="6">
        <f>ROUND('Vendas de Veículos'!AF9*(1-'Frota Nacional 2034'!AF$5),0)</f>
        <v>0</v>
      </c>
      <c r="AG9" s="6">
        <f>ROUND('Vendas de Veículos'!AG9*(1-'Frota Nacional 2034'!AG$5),0)</f>
        <v>0</v>
      </c>
      <c r="AH9" s="6">
        <f>ROUND('Vendas de Veículos'!AH9*(1-'Frota Nacional 2034'!AH$5),0)</f>
        <v>0</v>
      </c>
      <c r="AI9" s="6">
        <f>ROUND('Vendas de Veículos'!AI9*(1-'Frota Nacional 2034'!AI$5),0)</f>
        <v>0</v>
      </c>
      <c r="AJ9" s="6">
        <f>ROUND('Vendas de Veículos'!AJ9*(1-'Frota Nacional 2034'!AJ$5),0)</f>
        <v>0</v>
      </c>
      <c r="AK9" s="6">
        <f>ROUND('Vendas de Veículos'!AK9*(1-'Frota Nacional 2034'!AK$5),0)</f>
        <v>0</v>
      </c>
      <c r="AL9" s="6">
        <f>ROUND('Vendas de Veículos'!AL9*(1-'Frota Nacional 2034'!AL$5),0)</f>
        <v>0</v>
      </c>
      <c r="AM9" s="6">
        <f>ROUND('Vendas de Veículos'!AM9*(1-'Frota Nacional 2034'!AM$5),0)</f>
        <v>0</v>
      </c>
      <c r="AN9" s="6">
        <f>ROUND('Vendas de Veículos'!AN9*(1-'Frota Nacional 2034'!AN$5),0)</f>
        <v>0</v>
      </c>
      <c r="AO9" s="6">
        <f>ROUND('Vendas de Veículos'!AO9*(1-'Frota Nacional 2034'!AO$5),0)</f>
        <v>0</v>
      </c>
      <c r="AP9" s="6">
        <f>ROUND('Vendas de Veículos'!AP9*(1-'Frota Nacional 2034'!AP$5),0)</f>
        <v>0</v>
      </c>
      <c r="AQ9" s="6">
        <f>ROUND('Vendas de Veículos'!AQ9*(1-'Frota Nacional 2034'!AQ$5),0)</f>
        <v>0</v>
      </c>
      <c r="AR9" s="6">
        <f>ROUND('Vendas de Veículos'!AR9*(1-'Frota Nacional 2034'!AR$5),0)</f>
        <v>0</v>
      </c>
      <c r="AS9" s="6">
        <f>ROUND('Vendas de Veículos'!AS9*(1-'Frota Nacional 2034'!AS$5),0)</f>
        <v>0</v>
      </c>
      <c r="AT9" s="6">
        <f>ROUND('Vendas de Veículos'!AT9*(1-'Frota Nacional 2034'!AT$5),0)</f>
        <v>0</v>
      </c>
      <c r="AU9" s="6">
        <f>ROUND('Vendas de Veículos'!AU9*(1-'Frota Nacional 2034'!AU$5),0)</f>
        <v>0</v>
      </c>
      <c r="AV9" s="6">
        <f>ROUND('Vendas de Veículos'!AV9*(1-'Frota Nacional 2034'!AV$5),0)</f>
        <v>0</v>
      </c>
      <c r="AW9" s="6">
        <f>ROUND('Vendas de Veículos'!AW9*(1-'Frota Nacional 2034'!AW$5),0)</f>
        <v>0</v>
      </c>
      <c r="AX9" s="6">
        <f>ROUND('Vendas de Veículos'!AX9*(1-'Frota Nacional 2034'!AX$5),0)</f>
        <v>0</v>
      </c>
      <c r="AY9" s="6">
        <f>ROUND('Vendas de Veículos'!AY9*(1-'Frota Nacional 2034'!AY$5),0)</f>
        <v>0</v>
      </c>
      <c r="AZ9" s="6">
        <f>ROUND('Vendas de Veículos'!AZ9*(1-'Frota Nacional 2034'!AZ$5),0)</f>
        <v>0</v>
      </c>
      <c r="BA9" s="6">
        <f>ROUND('Vendas de Veículos'!BA9*(1-'Frota Nacional 2034'!BA$5),0)</f>
        <v>0</v>
      </c>
      <c r="BB9" s="6">
        <f>ROUND('Vendas de Veículos'!BB9*(1-'Frota Nacional 2034'!BB$5),0)</f>
        <v>0</v>
      </c>
      <c r="BC9" s="6">
        <f>ROUND('Vendas de Veículos'!BC9*(1-'Frota Nacional 2034'!BC$5),0)</f>
        <v>2</v>
      </c>
      <c r="BD9" s="6">
        <f>ROUND('Vendas de Veículos'!BD9*(1-'Frota Nacional 2034'!BD$5),0)</f>
        <v>5</v>
      </c>
      <c r="BE9" s="6">
        <f>ROUND('Vendas de Veículos'!BE9*(1-'Frota Nacional 2034'!BE$5),0)</f>
        <v>7</v>
      </c>
      <c r="BF9" s="6">
        <f>ROUND('Vendas de Veículos'!BF9*(1-'Frota Nacional 2034'!BF$5),0)</f>
        <v>63</v>
      </c>
      <c r="BG9" s="6">
        <f>ROUND('Vendas de Veículos'!BG9*(1-'Frota Nacional 2034'!BG$5),0)</f>
        <v>41</v>
      </c>
      <c r="BH9" s="6">
        <f>ROUND('Vendas de Veículos'!BH9*(1-'Frota Nacional 2034'!BH$5),0)</f>
        <v>187</v>
      </c>
      <c r="BI9" s="6">
        <f>ROUND('Vendas de Veículos'!BI9*(1-'Frota Nacional 2034'!BI$5),0)</f>
        <v>358</v>
      </c>
      <c r="BJ9" s="6">
        <f>ROUND('Vendas de Veículos'!BJ9*(1-'Frota Nacional 2034'!BJ$5),0)</f>
        <v>394</v>
      </c>
      <c r="BK9" s="6">
        <f>ROUND('Vendas de Veículos'!BK9*(1-'Frota Nacional 2034'!BK$5),0)</f>
        <v>555</v>
      </c>
      <c r="BL9" s="6">
        <f>ROUND('Vendas de Veículos'!BL9*(1-'Frota Nacional 2034'!BL$5),0)</f>
        <v>1822</v>
      </c>
      <c r="BM9" s="6">
        <f>ROUND('Vendas de Veículos'!BM9*(1-'Frota Nacional 2034'!BM$5),0)</f>
        <v>2387</v>
      </c>
      <c r="BN9" s="6">
        <f>ROUND('Vendas de Veículos'!BN9*(1-'Frota Nacional 2034'!BN$5),0)</f>
        <v>7683</v>
      </c>
      <c r="BO9" s="6">
        <f>ROUND('Vendas de Veículos'!BO9*(1-'Frota Nacional 2034'!BO$5),0)</f>
        <v>13684</v>
      </c>
      <c r="BP9" s="6">
        <f>ROUND('Vendas de Veículos'!BP9*(1-'Frota Nacional 2034'!BP$5),0)</f>
        <v>25795</v>
      </c>
      <c r="BQ9" s="6">
        <f>ROUND('Vendas de Veículos'!BQ9*(1-'Frota Nacional 2034'!BQ$5),0)</f>
        <v>38201</v>
      </c>
      <c r="BR9" s="6">
        <f>ROUND('Vendas de Veículos'!BR9*(1-'Frota Nacional 2034'!BR$5),0)</f>
        <v>67185</v>
      </c>
      <c r="BS9" s="6">
        <f>ROUND('Vendas de Veículos'!BS9*(1-'Frota Nacional 2034'!BS$5),0)</f>
        <v>104653</v>
      </c>
      <c r="BT9" s="6">
        <f>ROUND('Vendas de Veículos'!BT9*(1-'Frota Nacional 2034'!BT$5),0)</f>
        <v>148723</v>
      </c>
      <c r="BU9" s="6">
        <f>ROUND('Vendas de Veículos'!BU9*(1-'Frota Nacional 2034'!BU$5),0)</f>
        <v>199617</v>
      </c>
      <c r="BV9" s="6">
        <f>ROUND('Vendas de Veículos'!BV9*(1-'Frota Nacional 2034'!BV$5),0)</f>
        <v>277291</v>
      </c>
      <c r="BW9" s="6">
        <f>ROUND('Vendas de Veículos'!BW9*(1-'Frota Nacional 2034'!BW$5),0)</f>
        <v>365434</v>
      </c>
      <c r="BX9" s="6">
        <f>ROUND('Vendas de Veículos'!BX9*(1-'Frota Nacional 2034'!BX$5),0)</f>
        <v>464286</v>
      </c>
      <c r="BY9" s="6">
        <f>ROUND('Vendas de Veículos'!BY9*(1-'Frota Nacional 2034'!BY$5),0)</f>
        <v>599166</v>
      </c>
      <c r="BZ9" s="6">
        <f>ROUND('Vendas de Veículos'!BZ9*(1-'Frota Nacional 2034'!BZ$5),0)</f>
        <v>749262</v>
      </c>
      <c r="CA9" s="6">
        <f>ROUND('Vendas de Veículos'!CA9*(1-'Frota Nacional 2034'!CA$5),0)</f>
        <v>944182</v>
      </c>
      <c r="CB9" s="6">
        <f>ROUND('Vendas de Veículos'!CB9*(1-'Frota Nacional 2034'!CB$5),0)</f>
        <v>1160513</v>
      </c>
      <c r="CC9" s="6" t="e">
        <f>ROUND('Vendas de Veículos'!#REF!*(1-'Frota Nacional 2034'!CC$5),0)</f>
        <v>#REF!</v>
      </c>
    </row>
    <row r="10" spans="2:81" x14ac:dyDescent="0.35">
      <c r="B10" s="12" t="s">
        <v>11</v>
      </c>
      <c r="C10" s="12" t="s">
        <v>15</v>
      </c>
      <c r="D10" s="6">
        <f>ROUND('Vendas de Veículos'!D10*(1-'Frota Nacional 2034'!D$5),0)</f>
        <v>0</v>
      </c>
      <c r="E10" s="6">
        <f>ROUND('Vendas de Veículos'!E10*(1-'Frota Nacional 2034'!E$5),0)</f>
        <v>0</v>
      </c>
      <c r="F10" s="6">
        <f>ROUND('Vendas de Veículos'!F10*(1-'Frota Nacional 2034'!F$5),0)</f>
        <v>0</v>
      </c>
      <c r="G10" s="6">
        <f>ROUND('Vendas de Veículos'!G10*(1-'Frota Nacional 2034'!G$5),0)</f>
        <v>0</v>
      </c>
      <c r="H10" s="6">
        <f>ROUND('Vendas de Veículos'!H10*(1-'Frota Nacional 2034'!H$5),0)</f>
        <v>0</v>
      </c>
      <c r="I10" s="6">
        <f>ROUND('Vendas de Veículos'!I10*(1-'Frota Nacional 2034'!I$5),0)</f>
        <v>0</v>
      </c>
      <c r="J10" s="6">
        <f>ROUND('Vendas de Veículos'!J10*(1-'Frota Nacional 2034'!J$5),0)</f>
        <v>0</v>
      </c>
      <c r="K10" s="6">
        <f>ROUND('Vendas de Veículos'!K10*(1-'Frota Nacional 2034'!K$5),0)</f>
        <v>0</v>
      </c>
      <c r="L10" s="6">
        <f>ROUND('Vendas de Veículos'!L10*(1-'Frota Nacional 2034'!L$5),0)</f>
        <v>0</v>
      </c>
      <c r="M10" s="6">
        <f>ROUND('Vendas de Veículos'!M10*(1-'Frota Nacional 2034'!M$5),0)</f>
        <v>0</v>
      </c>
      <c r="N10" s="6">
        <f>ROUND('Vendas de Veículos'!N10*(1-'Frota Nacional 2034'!N$5),0)</f>
        <v>0</v>
      </c>
      <c r="O10" s="6">
        <f>ROUND('Vendas de Veículos'!O10*(1-'Frota Nacional 2034'!O$5),0)</f>
        <v>0</v>
      </c>
      <c r="P10" s="6">
        <f>ROUND('Vendas de Veículos'!P10*(1-'Frota Nacional 2034'!P$5),0)</f>
        <v>0</v>
      </c>
      <c r="Q10" s="6">
        <f>ROUND('Vendas de Veículos'!Q10*(1-'Frota Nacional 2034'!Q$5),0)</f>
        <v>0</v>
      </c>
      <c r="R10" s="6">
        <f>ROUND('Vendas de Veículos'!R10*(1-'Frota Nacional 2034'!R$5),0)</f>
        <v>0</v>
      </c>
      <c r="S10" s="6">
        <f>ROUND('Vendas de Veículos'!S10*(1-'Frota Nacional 2034'!S$5),0)</f>
        <v>0</v>
      </c>
      <c r="T10" s="6">
        <f>ROUND('Vendas de Veículos'!T10*(1-'Frota Nacional 2034'!T$5),0)</f>
        <v>0</v>
      </c>
      <c r="U10" s="6">
        <f>ROUND('Vendas de Veículos'!U10*(1-'Frota Nacional 2034'!U$5),0)</f>
        <v>0</v>
      </c>
      <c r="V10" s="6">
        <f>ROUND('Vendas de Veículos'!V10*(1-'Frota Nacional 2034'!V$5),0)</f>
        <v>0</v>
      </c>
      <c r="W10" s="6">
        <f>ROUND('Vendas de Veículos'!W10*(1-'Frota Nacional 2034'!W$5),0)</f>
        <v>0</v>
      </c>
      <c r="X10" s="6">
        <f>ROUND('Vendas de Veículos'!X10*(1-'Frota Nacional 2034'!X$5),0)</f>
        <v>0</v>
      </c>
      <c r="Y10" s="6">
        <f>ROUND('Vendas de Veículos'!Y10*(1-'Frota Nacional 2034'!Y$5),0)</f>
        <v>0</v>
      </c>
      <c r="Z10" s="6">
        <f>ROUND('Vendas de Veículos'!Z10*(1-'Frota Nacional 2034'!Z$5),0)</f>
        <v>0</v>
      </c>
      <c r="AA10" s="6">
        <f>ROUND('Vendas de Veículos'!AA10*(1-'Frota Nacional 2034'!AA$5),0)</f>
        <v>0</v>
      </c>
      <c r="AB10" s="6">
        <f>ROUND('Vendas de Veículos'!AB10*(1-'Frota Nacional 2034'!AB$5),0)</f>
        <v>0</v>
      </c>
      <c r="AC10" s="6">
        <f>ROUND('Vendas de Veículos'!AC10*(1-'Frota Nacional 2034'!AC$5),0)</f>
        <v>0</v>
      </c>
      <c r="AD10" s="6">
        <f>ROUND('Vendas de Veículos'!AD10*(1-'Frota Nacional 2034'!AD$5),0)</f>
        <v>0</v>
      </c>
      <c r="AE10" s="6">
        <f>ROUND('Vendas de Veículos'!AE10*(1-'Frota Nacional 2034'!AE$5),0)</f>
        <v>0</v>
      </c>
      <c r="AF10" s="6">
        <f>ROUND('Vendas de Veículos'!AF10*(1-'Frota Nacional 2034'!AF$5),0)</f>
        <v>0</v>
      </c>
      <c r="AG10" s="6">
        <f>ROUND('Vendas de Veículos'!AG10*(1-'Frota Nacional 2034'!AG$5),0)</f>
        <v>0</v>
      </c>
      <c r="AH10" s="6">
        <f>ROUND('Vendas de Veículos'!AH10*(1-'Frota Nacional 2034'!AH$5),0)</f>
        <v>0</v>
      </c>
      <c r="AI10" s="6">
        <f>ROUND('Vendas de Veículos'!AI10*(1-'Frota Nacional 2034'!AI$5),0)</f>
        <v>0</v>
      </c>
      <c r="AJ10" s="6">
        <f>ROUND('Vendas de Veículos'!AJ10*(1-'Frota Nacional 2034'!AJ$5),0)</f>
        <v>0</v>
      </c>
      <c r="AK10" s="6">
        <f>ROUND('Vendas de Veículos'!AK10*(1-'Frota Nacional 2034'!AK$5),0)</f>
        <v>0</v>
      </c>
      <c r="AL10" s="6">
        <f>ROUND('Vendas de Veículos'!AL10*(1-'Frota Nacional 2034'!AL$5),0)</f>
        <v>0</v>
      </c>
      <c r="AM10" s="6">
        <f>ROUND('Vendas de Veículos'!AM10*(1-'Frota Nacional 2034'!AM$5),0)</f>
        <v>0</v>
      </c>
      <c r="AN10" s="6">
        <f>ROUND('Vendas de Veículos'!AN10*(1-'Frota Nacional 2034'!AN$5),0)</f>
        <v>0</v>
      </c>
      <c r="AO10" s="6">
        <f>ROUND('Vendas de Veículos'!AO10*(1-'Frota Nacional 2034'!AO$5),0)</f>
        <v>0</v>
      </c>
      <c r="AP10" s="6">
        <f>ROUND('Vendas de Veículos'!AP10*(1-'Frota Nacional 2034'!AP$5),0)</f>
        <v>0</v>
      </c>
      <c r="AQ10" s="6">
        <f>ROUND('Vendas de Veículos'!AQ10*(1-'Frota Nacional 2034'!AQ$5),0)</f>
        <v>0</v>
      </c>
      <c r="AR10" s="6">
        <f>ROUND('Vendas de Veículos'!AR10*(1-'Frota Nacional 2034'!AR$5),0)</f>
        <v>0</v>
      </c>
      <c r="AS10" s="6">
        <f>ROUND('Vendas de Veículos'!AS10*(1-'Frota Nacional 2034'!AS$5),0)</f>
        <v>0</v>
      </c>
      <c r="AT10" s="6">
        <f>ROUND('Vendas de Veículos'!AT10*(1-'Frota Nacional 2034'!AT$5),0)</f>
        <v>0</v>
      </c>
      <c r="AU10" s="6">
        <f>ROUND('Vendas de Veículos'!AU10*(1-'Frota Nacional 2034'!AU$5),0)</f>
        <v>0</v>
      </c>
      <c r="AV10" s="6">
        <f>ROUND('Vendas de Veículos'!AV10*(1-'Frota Nacional 2034'!AV$5),0)</f>
        <v>0</v>
      </c>
      <c r="AW10" s="6">
        <f>ROUND('Vendas de Veículos'!AW10*(1-'Frota Nacional 2034'!AW$5),0)</f>
        <v>0</v>
      </c>
      <c r="AX10" s="6">
        <f>ROUND('Vendas de Veículos'!AX10*(1-'Frota Nacional 2034'!AX$5),0)</f>
        <v>0</v>
      </c>
      <c r="AY10" s="6">
        <f>ROUND('Vendas de Veículos'!AY10*(1-'Frota Nacional 2034'!AY$5),0)</f>
        <v>0</v>
      </c>
      <c r="AZ10" s="6">
        <f>ROUND('Vendas de Veículos'!AZ10*(1-'Frota Nacional 2034'!AZ$5),0)</f>
        <v>0</v>
      </c>
      <c r="BA10" s="6">
        <f>ROUND('Vendas de Veículos'!BA10*(1-'Frota Nacional 2034'!BA$5),0)</f>
        <v>0</v>
      </c>
      <c r="BB10" s="6">
        <f>ROUND('Vendas de Veículos'!BB10*(1-'Frota Nacional 2034'!BB$5),0)</f>
        <v>0</v>
      </c>
      <c r="BC10" s="6">
        <f>ROUND('Vendas de Veículos'!BC10*(1-'Frota Nacional 2034'!BC$5),0)</f>
        <v>0</v>
      </c>
      <c r="BD10" s="6">
        <f>ROUND('Vendas de Veículos'!BD10*(1-'Frota Nacional 2034'!BD$5),0)</f>
        <v>1</v>
      </c>
      <c r="BE10" s="6">
        <f>ROUND('Vendas de Veículos'!BE10*(1-'Frota Nacional 2034'!BE$5),0)</f>
        <v>1</v>
      </c>
      <c r="BF10" s="6">
        <f>ROUND('Vendas de Veículos'!BF10*(1-'Frota Nacional 2034'!BF$5),0)</f>
        <v>6</v>
      </c>
      <c r="BG10" s="6">
        <f>ROUND('Vendas de Veículos'!BG10*(1-'Frota Nacional 2034'!BG$5),0)</f>
        <v>4</v>
      </c>
      <c r="BH10" s="6">
        <f>ROUND('Vendas de Veículos'!BH10*(1-'Frota Nacional 2034'!BH$5),0)</f>
        <v>17</v>
      </c>
      <c r="BI10" s="6">
        <f>ROUND('Vendas de Veículos'!BI10*(1-'Frota Nacional 2034'!BI$5),0)</f>
        <v>32</v>
      </c>
      <c r="BJ10" s="6">
        <f>ROUND('Vendas de Veículos'!BJ10*(1-'Frota Nacional 2034'!BJ$5),0)</f>
        <v>35</v>
      </c>
      <c r="BK10" s="6">
        <f>ROUND('Vendas de Veículos'!BK10*(1-'Frota Nacional 2034'!BK$5),0)</f>
        <v>50</v>
      </c>
      <c r="BL10" s="6">
        <f>ROUND('Vendas de Veículos'!BL10*(1-'Frota Nacional 2034'!BL$5),0)</f>
        <v>164</v>
      </c>
      <c r="BM10" s="6">
        <f>ROUND('Vendas de Veículos'!BM10*(1-'Frota Nacional 2034'!BM$5),0)</f>
        <v>215</v>
      </c>
      <c r="BN10" s="6">
        <f>ROUND('Vendas de Veículos'!BN10*(1-'Frota Nacional 2034'!BN$5),0)</f>
        <v>691</v>
      </c>
      <c r="BO10" s="6">
        <f>ROUND('Vendas de Veículos'!BO10*(1-'Frota Nacional 2034'!BO$5),0)</f>
        <v>1232</v>
      </c>
      <c r="BP10" s="6">
        <f>ROUND('Vendas de Veículos'!BP10*(1-'Frota Nacional 2034'!BP$5),0)</f>
        <v>2322</v>
      </c>
      <c r="BQ10" s="6">
        <f>ROUND('Vendas de Veículos'!BQ10*(1-'Frota Nacional 2034'!BQ$5),0)</f>
        <v>3438</v>
      </c>
      <c r="BR10" s="6">
        <f>ROUND('Vendas de Veículos'!BR10*(1-'Frota Nacional 2034'!BR$5),0)</f>
        <v>6046</v>
      </c>
      <c r="BS10" s="6">
        <f>ROUND('Vendas de Veículos'!BS10*(1-'Frota Nacional 2034'!BS$5),0)</f>
        <v>9420</v>
      </c>
      <c r="BT10" s="6">
        <f>ROUND('Vendas de Veículos'!BT10*(1-'Frota Nacional 2034'!BT$5),0)</f>
        <v>14872</v>
      </c>
      <c r="BU10" s="6">
        <f>ROUND('Vendas de Veículos'!BU10*(1-'Frota Nacional 2034'!BU$5),0)</f>
        <v>21958</v>
      </c>
      <c r="BV10" s="6">
        <f>ROUND('Vendas de Veículos'!BV10*(1-'Frota Nacional 2034'!BV$5),0)</f>
        <v>33275</v>
      </c>
      <c r="BW10" s="6">
        <f>ROUND('Vendas de Veículos'!BW10*(1-'Frota Nacional 2034'!BW$5),0)</f>
        <v>47507</v>
      </c>
      <c r="BX10" s="6">
        <f>ROUND('Vendas de Veículos'!BX10*(1-'Frota Nacional 2034'!BX$5),0)</f>
        <v>69643</v>
      </c>
      <c r="BY10" s="6">
        <f>ROUND('Vendas de Veículos'!BY10*(1-'Frota Nacional 2034'!BY$5),0)</f>
        <v>101859</v>
      </c>
      <c r="BZ10" s="6">
        <f>ROUND('Vendas de Veículos'!BZ10*(1-'Frota Nacional 2034'!BZ$5),0)</f>
        <v>142360</v>
      </c>
      <c r="CA10" s="6">
        <f>ROUND('Vendas de Veículos'!CA10*(1-'Frota Nacional 2034'!CA$5),0)</f>
        <v>188836</v>
      </c>
      <c r="CB10" s="6">
        <f>ROUND('Vendas de Veículos'!CB10*(1-'Frota Nacional 2034'!CB$5),0)</f>
        <v>243708</v>
      </c>
      <c r="CC10" s="6" t="e">
        <f>ROUND('Vendas de Veículos'!#REF!*(1-'Frota Nacional 2034'!CC$5),0)</f>
        <v>#REF!</v>
      </c>
    </row>
    <row r="11" spans="2:81" x14ac:dyDescent="0.35">
      <c r="B11" s="12" t="s">
        <v>11</v>
      </c>
      <c r="C11" s="12" t="s">
        <v>16</v>
      </c>
      <c r="D11" s="6">
        <f>ROUND('Vendas de Veículos'!D11*(1-'Frota Nacional 2034'!D$5),0)</f>
        <v>0</v>
      </c>
      <c r="E11" s="6">
        <f>ROUND('Vendas de Veículos'!E11*(1-'Frota Nacional 2034'!E$5),0)</f>
        <v>0</v>
      </c>
      <c r="F11" s="6">
        <f>ROUND('Vendas de Veículos'!F11*(1-'Frota Nacional 2034'!F$5),0)</f>
        <v>0</v>
      </c>
      <c r="G11" s="6">
        <f>ROUND('Vendas de Veículos'!G11*(1-'Frota Nacional 2034'!G$5),0)</f>
        <v>0</v>
      </c>
      <c r="H11" s="6">
        <f>ROUND('Vendas de Veículos'!H11*(1-'Frota Nacional 2034'!H$5),0)</f>
        <v>0</v>
      </c>
      <c r="I11" s="6">
        <f>ROUND('Vendas de Veículos'!I11*(1-'Frota Nacional 2034'!I$5),0)</f>
        <v>0</v>
      </c>
      <c r="J11" s="6">
        <f>ROUND('Vendas de Veículos'!J11*(1-'Frota Nacional 2034'!J$5),0)</f>
        <v>0</v>
      </c>
      <c r="K11" s="6">
        <f>ROUND('Vendas de Veículos'!K11*(1-'Frota Nacional 2034'!K$5),0)</f>
        <v>0</v>
      </c>
      <c r="L11" s="6">
        <f>ROUND('Vendas de Veículos'!L11*(1-'Frota Nacional 2034'!L$5),0)</f>
        <v>0</v>
      </c>
      <c r="M11" s="6">
        <f>ROUND('Vendas de Veículos'!M11*(1-'Frota Nacional 2034'!M$5),0)</f>
        <v>0</v>
      </c>
      <c r="N11" s="6">
        <f>ROUND('Vendas de Veículos'!N11*(1-'Frota Nacional 2034'!N$5),0)</f>
        <v>0</v>
      </c>
      <c r="O11" s="6">
        <f>ROUND('Vendas de Veículos'!O11*(1-'Frota Nacional 2034'!O$5),0)</f>
        <v>0</v>
      </c>
      <c r="P11" s="6">
        <f>ROUND('Vendas de Veículos'!P11*(1-'Frota Nacional 2034'!P$5),0)</f>
        <v>0</v>
      </c>
      <c r="Q11" s="6">
        <f>ROUND('Vendas de Veículos'!Q11*(1-'Frota Nacional 2034'!Q$5),0)</f>
        <v>0</v>
      </c>
      <c r="R11" s="6">
        <f>ROUND('Vendas de Veículos'!R11*(1-'Frota Nacional 2034'!R$5),0)</f>
        <v>0</v>
      </c>
      <c r="S11" s="6">
        <f>ROUND('Vendas de Veículos'!S11*(1-'Frota Nacional 2034'!S$5),0)</f>
        <v>0</v>
      </c>
      <c r="T11" s="6">
        <f>ROUND('Vendas de Veículos'!T11*(1-'Frota Nacional 2034'!T$5),0)</f>
        <v>0</v>
      </c>
      <c r="U11" s="6">
        <f>ROUND('Vendas de Veículos'!U11*(1-'Frota Nacional 2034'!U$5),0)</f>
        <v>0</v>
      </c>
      <c r="V11" s="6">
        <f>ROUND('Vendas de Veículos'!V11*(1-'Frota Nacional 2034'!V$5),0)</f>
        <v>0</v>
      </c>
      <c r="W11" s="6">
        <f>ROUND('Vendas de Veículos'!W11*(1-'Frota Nacional 2034'!W$5),0)</f>
        <v>0</v>
      </c>
      <c r="X11" s="6">
        <f>ROUND('Vendas de Veículos'!X11*(1-'Frota Nacional 2034'!X$5),0)</f>
        <v>0</v>
      </c>
      <c r="Y11" s="6">
        <f>ROUND('Vendas de Veículos'!Y11*(1-'Frota Nacional 2034'!Y$5),0)</f>
        <v>0</v>
      </c>
      <c r="Z11" s="6">
        <f>ROUND('Vendas de Veículos'!Z11*(1-'Frota Nacional 2034'!Z$5),0)</f>
        <v>0</v>
      </c>
      <c r="AA11" s="6">
        <f>ROUND('Vendas de Veículos'!AA11*(1-'Frota Nacional 2034'!AA$5),0)</f>
        <v>0</v>
      </c>
      <c r="AB11" s="6">
        <f>ROUND('Vendas de Veículos'!AB11*(1-'Frota Nacional 2034'!AB$5),0)</f>
        <v>0</v>
      </c>
      <c r="AC11" s="6">
        <f>ROUND('Vendas de Veículos'!AC11*(1-'Frota Nacional 2034'!AC$5),0)</f>
        <v>0</v>
      </c>
      <c r="AD11" s="6">
        <f>ROUND('Vendas de Veículos'!AD11*(1-'Frota Nacional 2034'!AD$5),0)</f>
        <v>0</v>
      </c>
      <c r="AE11" s="6">
        <f>ROUND('Vendas de Veículos'!AE11*(1-'Frota Nacional 2034'!AE$5),0)</f>
        <v>0</v>
      </c>
      <c r="AF11" s="6">
        <f>ROUND('Vendas de Veículos'!AF11*(1-'Frota Nacional 2034'!AF$5),0)</f>
        <v>0</v>
      </c>
      <c r="AG11" s="6">
        <f>ROUND('Vendas de Veículos'!AG11*(1-'Frota Nacional 2034'!AG$5),0)</f>
        <v>0</v>
      </c>
      <c r="AH11" s="6">
        <f>ROUND('Vendas de Veículos'!AH11*(1-'Frota Nacional 2034'!AH$5),0)</f>
        <v>0</v>
      </c>
      <c r="AI11" s="6">
        <f>ROUND('Vendas de Veículos'!AI11*(1-'Frota Nacional 2034'!AI$5),0)</f>
        <v>0</v>
      </c>
      <c r="AJ11" s="6">
        <f>ROUND('Vendas de Veículos'!AJ11*(1-'Frota Nacional 2034'!AJ$5),0)</f>
        <v>0</v>
      </c>
      <c r="AK11" s="6">
        <f>ROUND('Vendas de Veículos'!AK11*(1-'Frota Nacional 2034'!AK$5),0)</f>
        <v>0</v>
      </c>
      <c r="AL11" s="6">
        <f>ROUND('Vendas de Veículos'!AL11*(1-'Frota Nacional 2034'!AL$5),0)</f>
        <v>0</v>
      </c>
      <c r="AM11" s="6">
        <f>ROUND('Vendas de Veículos'!AM11*(1-'Frota Nacional 2034'!AM$5),0)</f>
        <v>0</v>
      </c>
      <c r="AN11" s="6">
        <f>ROUND('Vendas de Veículos'!AN11*(1-'Frota Nacional 2034'!AN$5),0)</f>
        <v>0</v>
      </c>
      <c r="AO11" s="6">
        <f>ROUND('Vendas de Veículos'!AO11*(1-'Frota Nacional 2034'!AO$5),0)</f>
        <v>0</v>
      </c>
      <c r="AP11" s="6">
        <f>ROUND('Vendas de Veículos'!AP11*(1-'Frota Nacional 2034'!AP$5),0)</f>
        <v>0</v>
      </c>
      <c r="AQ11" s="6">
        <f>ROUND('Vendas de Veículos'!AQ11*(1-'Frota Nacional 2034'!AQ$5),0)</f>
        <v>0</v>
      </c>
      <c r="AR11" s="6">
        <f>ROUND('Vendas de Veículos'!AR11*(1-'Frota Nacional 2034'!AR$5),0)</f>
        <v>0</v>
      </c>
      <c r="AS11" s="6">
        <f>ROUND('Vendas de Veículos'!AS11*(1-'Frota Nacional 2034'!AS$5),0)</f>
        <v>0</v>
      </c>
      <c r="AT11" s="6">
        <f>ROUND('Vendas de Veículos'!AT11*(1-'Frota Nacional 2034'!AT$5),0)</f>
        <v>0</v>
      </c>
      <c r="AU11" s="6">
        <f>ROUND('Vendas de Veículos'!AU11*(1-'Frota Nacional 2034'!AU$5),0)</f>
        <v>0</v>
      </c>
      <c r="AV11" s="6">
        <f>ROUND('Vendas de Veículos'!AV11*(1-'Frota Nacional 2034'!AV$5),0)</f>
        <v>0</v>
      </c>
      <c r="AW11" s="6">
        <f>ROUND('Vendas de Veículos'!AW11*(1-'Frota Nacional 2034'!AW$5),0)</f>
        <v>0</v>
      </c>
      <c r="AX11" s="6">
        <f>ROUND('Vendas de Veículos'!AX11*(1-'Frota Nacional 2034'!AX$5),0)</f>
        <v>0</v>
      </c>
      <c r="AY11" s="6">
        <f>ROUND('Vendas de Veículos'!AY11*(1-'Frota Nacional 2034'!AY$5),0)</f>
        <v>0</v>
      </c>
      <c r="AZ11" s="6">
        <f>ROUND('Vendas de Veículos'!AZ11*(1-'Frota Nacional 2034'!AZ$5),0)</f>
        <v>0</v>
      </c>
      <c r="BA11" s="6">
        <f>ROUND('Vendas de Veículos'!BA11*(1-'Frota Nacional 2034'!BA$5),0)</f>
        <v>0</v>
      </c>
      <c r="BB11" s="6">
        <f>ROUND('Vendas de Veículos'!BB11*(1-'Frota Nacional 2034'!BB$5),0)</f>
        <v>0</v>
      </c>
      <c r="BC11" s="6">
        <f>ROUND('Vendas de Veículos'!BC11*(1-'Frota Nacional 2034'!BC$5),0)</f>
        <v>1</v>
      </c>
      <c r="BD11" s="6">
        <f>ROUND('Vendas de Veículos'!BD11*(1-'Frota Nacional 2034'!BD$5),0)</f>
        <v>4</v>
      </c>
      <c r="BE11" s="6">
        <f>ROUND('Vendas de Veículos'!BE11*(1-'Frota Nacional 2034'!BE$5),0)</f>
        <v>5</v>
      </c>
      <c r="BF11" s="6">
        <f>ROUND('Vendas de Veículos'!BF11*(1-'Frota Nacional 2034'!BF$5),0)</f>
        <v>44</v>
      </c>
      <c r="BG11" s="6">
        <f>ROUND('Vendas de Veículos'!BG11*(1-'Frota Nacional 2034'!BG$5),0)</f>
        <v>28</v>
      </c>
      <c r="BH11" s="6">
        <f>ROUND('Vendas de Veículos'!BH11*(1-'Frota Nacional 2034'!BH$5),0)</f>
        <v>129</v>
      </c>
      <c r="BI11" s="6">
        <f>ROUND('Vendas de Veículos'!BI11*(1-'Frota Nacional 2034'!BI$5),0)</f>
        <v>247</v>
      </c>
      <c r="BJ11" s="6">
        <f>ROUND('Vendas de Veículos'!BJ11*(1-'Frota Nacional 2034'!BJ$5),0)</f>
        <v>272</v>
      </c>
      <c r="BK11" s="6">
        <f>ROUND('Vendas de Veículos'!BK11*(1-'Frota Nacional 2034'!BK$5),0)</f>
        <v>382</v>
      </c>
      <c r="BL11" s="6">
        <f>ROUND('Vendas de Veículos'!BL11*(1-'Frota Nacional 2034'!BL$5),0)</f>
        <v>1257</v>
      </c>
      <c r="BM11" s="6">
        <f>ROUND('Vendas de Veículos'!BM11*(1-'Frota Nacional 2034'!BM$5),0)</f>
        <v>1647</v>
      </c>
      <c r="BN11" s="6">
        <f>ROUND('Vendas de Veículos'!BN11*(1-'Frota Nacional 2034'!BN$5),0)</f>
        <v>5301</v>
      </c>
      <c r="BO11" s="6">
        <f>ROUND('Vendas de Veículos'!BO11*(1-'Frota Nacional 2034'!BO$5),0)</f>
        <v>9442</v>
      </c>
      <c r="BP11" s="6">
        <f>ROUND('Vendas de Veículos'!BP11*(1-'Frota Nacional 2034'!BP$5),0)</f>
        <v>17798</v>
      </c>
      <c r="BQ11" s="6">
        <f>ROUND('Vendas de Veículos'!BQ11*(1-'Frota Nacional 2034'!BQ$5),0)</f>
        <v>26358</v>
      </c>
      <c r="BR11" s="6">
        <f>ROUND('Vendas de Veículos'!BR11*(1-'Frota Nacional 2034'!BR$5),0)</f>
        <v>46357</v>
      </c>
      <c r="BS11" s="6">
        <f>ROUND('Vendas de Veículos'!BS11*(1-'Frota Nacional 2034'!BS$5),0)</f>
        <v>72211</v>
      </c>
      <c r="BT11" s="6">
        <f>ROUND('Vendas de Veículos'!BT11*(1-'Frota Nacional 2034'!BT$5),0)</f>
        <v>104106</v>
      </c>
      <c r="BU11" s="6">
        <f>ROUND('Vendas de Veículos'!BU11*(1-'Frota Nacional 2034'!BU$5),0)</f>
        <v>139733</v>
      </c>
      <c r="BV11" s="6">
        <f>ROUND('Vendas de Veículos'!BV11*(1-'Frota Nacional 2034'!BV$5),0)</f>
        <v>196876</v>
      </c>
      <c r="BW11" s="6">
        <f>ROUND('Vendas de Veículos'!BW11*(1-'Frota Nacional 2034'!BW$5),0)</f>
        <v>259459</v>
      </c>
      <c r="BX11" s="6">
        <f>ROUND('Vendas de Veículos'!BX11*(1-'Frota Nacional 2034'!BX$5),0)</f>
        <v>334286</v>
      </c>
      <c r="BY11" s="6">
        <f>ROUND('Vendas de Veículos'!BY11*(1-'Frota Nacional 2034'!BY$5),0)</f>
        <v>431400</v>
      </c>
      <c r="BZ11" s="6">
        <f>ROUND('Vendas de Veículos'!BZ11*(1-'Frota Nacional 2034'!BZ$5),0)</f>
        <v>539469</v>
      </c>
      <c r="CA11" s="6">
        <f>ROUND('Vendas de Veículos'!CA11*(1-'Frota Nacional 2034'!CA$5),0)</f>
        <v>689252</v>
      </c>
      <c r="CB11" s="6">
        <f>ROUND('Vendas de Veículos'!CB11*(1-'Frota Nacional 2034'!CB$5),0)</f>
        <v>847175</v>
      </c>
      <c r="CC11" s="6" t="e">
        <f>ROUND('Vendas de Veículos'!#REF!*(1-'Frota Nacional 2034'!CC$5),0)</f>
        <v>#REF!</v>
      </c>
    </row>
    <row r="12" spans="2:81" x14ac:dyDescent="0.35">
      <c r="B12" s="12" t="s">
        <v>11</v>
      </c>
      <c r="C12" s="12" t="s">
        <v>17</v>
      </c>
      <c r="D12" s="6">
        <f>ROUND('Vendas de Veículos'!D12*(1-'Frota Nacional 2034'!D$5),0)</f>
        <v>0</v>
      </c>
      <c r="E12" s="6">
        <f>ROUND('Vendas de Veículos'!E12*(1-'Frota Nacional 2034'!E$5),0)</f>
        <v>0</v>
      </c>
      <c r="F12" s="6">
        <f>ROUND('Vendas de Veículos'!F12*(1-'Frota Nacional 2034'!F$5),0)</f>
        <v>0</v>
      </c>
      <c r="G12" s="6">
        <f>ROUND('Vendas de Veículos'!G12*(1-'Frota Nacional 2034'!G$5),0)</f>
        <v>0</v>
      </c>
      <c r="H12" s="6">
        <f>ROUND('Vendas de Veículos'!H12*(1-'Frota Nacional 2034'!H$5),0)</f>
        <v>0</v>
      </c>
      <c r="I12" s="6">
        <f>ROUND('Vendas de Veículos'!I12*(1-'Frota Nacional 2034'!I$5),0)</f>
        <v>0</v>
      </c>
      <c r="J12" s="6">
        <f>ROUND('Vendas de Veículos'!J12*(1-'Frota Nacional 2034'!J$5),0)</f>
        <v>0</v>
      </c>
      <c r="K12" s="6">
        <f>ROUND('Vendas de Veículos'!K12*(1-'Frota Nacional 2034'!K$5),0)</f>
        <v>0</v>
      </c>
      <c r="L12" s="6">
        <f>ROUND('Vendas de Veículos'!L12*(1-'Frota Nacional 2034'!L$5),0)</f>
        <v>0</v>
      </c>
      <c r="M12" s="6">
        <f>ROUND('Vendas de Veículos'!M12*(1-'Frota Nacional 2034'!M$5),0)</f>
        <v>0</v>
      </c>
      <c r="N12" s="6">
        <f>ROUND('Vendas de Veículos'!N12*(1-'Frota Nacional 2034'!N$5),0)</f>
        <v>0</v>
      </c>
      <c r="O12" s="6">
        <f>ROUND('Vendas de Veículos'!O12*(1-'Frota Nacional 2034'!O$5),0)</f>
        <v>0</v>
      </c>
      <c r="P12" s="6">
        <f>ROUND('Vendas de Veículos'!P12*(1-'Frota Nacional 2034'!P$5),0)</f>
        <v>0</v>
      </c>
      <c r="Q12" s="6">
        <f>ROUND('Vendas de Veículos'!Q12*(1-'Frota Nacional 2034'!Q$5),0)</f>
        <v>0</v>
      </c>
      <c r="R12" s="6">
        <f>ROUND('Vendas de Veículos'!R12*(1-'Frota Nacional 2034'!R$5),0)</f>
        <v>0</v>
      </c>
      <c r="S12" s="6">
        <f>ROUND('Vendas de Veículos'!S12*(1-'Frota Nacional 2034'!S$5),0)</f>
        <v>0</v>
      </c>
      <c r="T12" s="6">
        <f>ROUND('Vendas de Veículos'!T12*(1-'Frota Nacional 2034'!T$5),0)</f>
        <v>0</v>
      </c>
      <c r="U12" s="6">
        <f>ROUND('Vendas de Veículos'!U12*(1-'Frota Nacional 2034'!U$5),0)</f>
        <v>0</v>
      </c>
      <c r="V12" s="6">
        <f>ROUND('Vendas de Veículos'!V12*(1-'Frota Nacional 2034'!V$5),0)</f>
        <v>0</v>
      </c>
      <c r="W12" s="6">
        <f>ROUND('Vendas de Veículos'!W12*(1-'Frota Nacional 2034'!W$5),0)</f>
        <v>0</v>
      </c>
      <c r="X12" s="6">
        <f>ROUND('Vendas de Veículos'!X12*(1-'Frota Nacional 2034'!X$5),0)</f>
        <v>0</v>
      </c>
      <c r="Y12" s="6">
        <f>ROUND('Vendas de Veículos'!Y12*(1-'Frota Nacional 2034'!Y$5),0)</f>
        <v>0</v>
      </c>
      <c r="Z12" s="6">
        <f>ROUND('Vendas de Veículos'!Z12*(1-'Frota Nacional 2034'!Z$5),0)</f>
        <v>0</v>
      </c>
      <c r="AA12" s="6">
        <f>ROUND('Vendas de Veículos'!AA12*(1-'Frota Nacional 2034'!AA$5),0)</f>
        <v>0</v>
      </c>
      <c r="AB12" s="6">
        <f>ROUND('Vendas de Veículos'!AB12*(1-'Frota Nacional 2034'!AB$5),0)</f>
        <v>0</v>
      </c>
      <c r="AC12" s="6">
        <f>ROUND('Vendas de Veículos'!AC12*(1-'Frota Nacional 2034'!AC$5),0)</f>
        <v>0</v>
      </c>
      <c r="AD12" s="6">
        <f>ROUND('Vendas de Veículos'!AD12*(1-'Frota Nacional 2034'!AD$5),0)</f>
        <v>0</v>
      </c>
      <c r="AE12" s="6">
        <f>ROUND('Vendas de Veículos'!AE12*(1-'Frota Nacional 2034'!AE$5),0)</f>
        <v>0</v>
      </c>
      <c r="AF12" s="6">
        <f>ROUND('Vendas de Veículos'!AF12*(1-'Frota Nacional 2034'!AF$5),0)</f>
        <v>0</v>
      </c>
      <c r="AG12" s="6">
        <f>ROUND('Vendas de Veículos'!AG12*(1-'Frota Nacional 2034'!AG$5),0)</f>
        <v>0</v>
      </c>
      <c r="AH12" s="6">
        <f>ROUND('Vendas de Veículos'!AH12*(1-'Frota Nacional 2034'!AH$5),0)</f>
        <v>0</v>
      </c>
      <c r="AI12" s="6">
        <f>ROUND('Vendas de Veículos'!AI12*(1-'Frota Nacional 2034'!AI$5),0)</f>
        <v>0</v>
      </c>
      <c r="AJ12" s="6">
        <f>ROUND('Vendas de Veículos'!AJ12*(1-'Frota Nacional 2034'!AJ$5),0)</f>
        <v>0</v>
      </c>
      <c r="AK12" s="6">
        <f>ROUND('Vendas de Veículos'!AK12*(1-'Frota Nacional 2034'!AK$5),0)</f>
        <v>0</v>
      </c>
      <c r="AL12" s="6">
        <f>ROUND('Vendas de Veículos'!AL12*(1-'Frota Nacional 2034'!AL$5),0)</f>
        <v>0</v>
      </c>
      <c r="AM12" s="6">
        <f>ROUND('Vendas de Veículos'!AM12*(1-'Frota Nacional 2034'!AM$5),0)</f>
        <v>0</v>
      </c>
      <c r="AN12" s="6">
        <f>ROUND('Vendas de Veículos'!AN12*(1-'Frota Nacional 2034'!AN$5),0)</f>
        <v>0</v>
      </c>
      <c r="AO12" s="6">
        <f>ROUND('Vendas de Veículos'!AO12*(1-'Frota Nacional 2034'!AO$5),0)</f>
        <v>0</v>
      </c>
      <c r="AP12" s="6">
        <f>ROUND('Vendas de Veículos'!AP12*(1-'Frota Nacional 2034'!AP$5),0)</f>
        <v>0</v>
      </c>
      <c r="AQ12" s="6">
        <f>ROUND('Vendas de Veículos'!AQ12*(1-'Frota Nacional 2034'!AQ$5),0)</f>
        <v>0</v>
      </c>
      <c r="AR12" s="6">
        <f>ROUND('Vendas de Veículos'!AR12*(1-'Frota Nacional 2034'!AR$5),0)</f>
        <v>0</v>
      </c>
      <c r="AS12" s="6">
        <f>ROUND('Vendas de Veículos'!AS12*(1-'Frota Nacional 2034'!AS$5),0)</f>
        <v>0</v>
      </c>
      <c r="AT12" s="6">
        <f>ROUND('Vendas de Veículos'!AT12*(1-'Frota Nacional 2034'!AT$5),0)</f>
        <v>0</v>
      </c>
      <c r="AU12" s="6">
        <f>ROUND('Vendas de Veículos'!AU12*(1-'Frota Nacional 2034'!AU$5),0)</f>
        <v>0</v>
      </c>
      <c r="AV12" s="6">
        <f>ROUND('Vendas de Veículos'!AV12*(1-'Frota Nacional 2034'!AV$5),0)</f>
        <v>0</v>
      </c>
      <c r="AW12" s="6">
        <f>ROUND('Vendas de Veículos'!AW12*(1-'Frota Nacional 2034'!AW$5),0)</f>
        <v>0</v>
      </c>
      <c r="AX12" s="6">
        <f>ROUND('Vendas de Veículos'!AX12*(1-'Frota Nacional 2034'!AX$5),0)</f>
        <v>0</v>
      </c>
      <c r="AY12" s="6">
        <f>ROUND('Vendas de Veículos'!AY12*(1-'Frota Nacional 2034'!AY$5),0)</f>
        <v>0</v>
      </c>
      <c r="AZ12" s="6">
        <f>ROUND('Vendas de Veículos'!AZ12*(1-'Frota Nacional 2034'!AZ$5),0)</f>
        <v>0</v>
      </c>
      <c r="BA12" s="6">
        <f>ROUND('Vendas de Veículos'!BA12*(1-'Frota Nacional 2034'!BA$5),0)</f>
        <v>0</v>
      </c>
      <c r="BB12" s="6">
        <f>ROUND('Vendas de Veículos'!BB12*(1-'Frota Nacional 2034'!BB$5),0)</f>
        <v>0</v>
      </c>
      <c r="BC12" s="6">
        <f>ROUND('Vendas de Veículos'!BC12*(1-'Frota Nacional 2034'!BC$5),0)</f>
        <v>0</v>
      </c>
      <c r="BD12" s="6">
        <f>ROUND('Vendas de Veículos'!BD12*(1-'Frota Nacional 2034'!BD$5),0)</f>
        <v>1</v>
      </c>
      <c r="BE12" s="6">
        <f>ROUND('Vendas de Veículos'!BE12*(1-'Frota Nacional 2034'!BE$5),0)</f>
        <v>1</v>
      </c>
      <c r="BF12" s="6">
        <f>ROUND('Vendas de Veículos'!BF12*(1-'Frota Nacional 2034'!BF$5),0)</f>
        <v>14</v>
      </c>
      <c r="BG12" s="6">
        <f>ROUND('Vendas de Veículos'!BG12*(1-'Frota Nacional 2034'!BG$5),0)</f>
        <v>9</v>
      </c>
      <c r="BH12" s="6">
        <f>ROUND('Vendas de Veículos'!BH12*(1-'Frota Nacional 2034'!BH$5),0)</f>
        <v>41</v>
      </c>
      <c r="BI12" s="6">
        <f>ROUND('Vendas de Veículos'!BI12*(1-'Frota Nacional 2034'!BI$5),0)</f>
        <v>79</v>
      </c>
      <c r="BJ12" s="6">
        <f>ROUND('Vendas de Veículos'!BJ12*(1-'Frota Nacional 2034'!BJ$5),0)</f>
        <v>86</v>
      </c>
      <c r="BK12" s="6">
        <f>ROUND('Vendas de Veículos'!BK12*(1-'Frota Nacional 2034'!BK$5),0)</f>
        <v>122</v>
      </c>
      <c r="BL12" s="6">
        <f>ROUND('Vendas de Veículos'!BL12*(1-'Frota Nacional 2034'!BL$5),0)</f>
        <v>401</v>
      </c>
      <c r="BM12" s="6">
        <f>ROUND('Vendas de Veículos'!BM12*(1-'Frota Nacional 2034'!BM$5),0)</f>
        <v>525</v>
      </c>
      <c r="BN12" s="6">
        <f>ROUND('Vendas de Veículos'!BN12*(1-'Frota Nacional 2034'!BN$5),0)</f>
        <v>1690</v>
      </c>
      <c r="BO12" s="6">
        <f>ROUND('Vendas de Veículos'!BO12*(1-'Frota Nacional 2034'!BO$5),0)</f>
        <v>3010</v>
      </c>
      <c r="BP12" s="6">
        <f>ROUND('Vendas de Veículos'!BP12*(1-'Frota Nacional 2034'!BP$5),0)</f>
        <v>5675</v>
      </c>
      <c r="BQ12" s="6">
        <f>ROUND('Vendas de Veículos'!BQ12*(1-'Frota Nacional 2034'!BQ$5),0)</f>
        <v>8404</v>
      </c>
      <c r="BR12" s="6">
        <f>ROUND('Vendas de Veículos'!BR12*(1-'Frota Nacional 2034'!BR$5),0)</f>
        <v>14781</v>
      </c>
      <c r="BS12" s="6">
        <f>ROUND('Vendas de Veículos'!BS12*(1-'Frota Nacional 2034'!BS$5),0)</f>
        <v>23023</v>
      </c>
      <c r="BT12" s="6">
        <f>ROUND('Vendas de Veículos'!BT12*(1-'Frota Nacional 2034'!BT$5),0)</f>
        <v>29745</v>
      </c>
      <c r="BU12" s="6">
        <f>ROUND('Vendas de Veículos'!BU12*(1-'Frota Nacional 2034'!BU$5),0)</f>
        <v>37927</v>
      </c>
      <c r="BV12" s="6">
        <f>ROUND('Vendas de Veículos'!BV12*(1-'Frota Nacional 2034'!BV$5),0)</f>
        <v>47140</v>
      </c>
      <c r="BW12" s="6">
        <f>ROUND('Vendas de Veículos'!BW12*(1-'Frota Nacional 2034'!BW$5),0)</f>
        <v>58469</v>
      </c>
      <c r="BX12" s="6">
        <f>ROUND('Vendas de Veículos'!BX12*(1-'Frota Nacional 2034'!BX$5),0)</f>
        <v>60357</v>
      </c>
      <c r="BY12" s="6">
        <f>ROUND('Vendas de Veículos'!BY12*(1-'Frota Nacional 2034'!BY$5),0)</f>
        <v>65908</v>
      </c>
      <c r="BZ12" s="6">
        <f>ROUND('Vendas de Veículos'!BZ12*(1-'Frota Nacional 2034'!BZ$5),0)</f>
        <v>67433</v>
      </c>
      <c r="CA12" s="6">
        <f>ROUND('Vendas de Veículos'!CA12*(1-'Frota Nacional 2034'!CA$5),0)</f>
        <v>66092</v>
      </c>
      <c r="CB12" s="6">
        <f>ROUND('Vendas de Veículos'!CB12*(1-'Frota Nacional 2034'!CB$5),0)</f>
        <v>69631</v>
      </c>
      <c r="CC12" s="6" t="e">
        <f>ROUND('Vendas de Veículos'!#REF!*(1-'Frota Nacional 2034'!CC$5),0)</f>
        <v>#REF!</v>
      </c>
    </row>
    <row r="13" spans="2:81" x14ac:dyDescent="0.35">
      <c r="B13" s="13" t="s">
        <v>18</v>
      </c>
      <c r="C13" s="13" t="s">
        <v>10</v>
      </c>
      <c r="D13" s="4">
        <f>ROUND('Vendas de Veículos'!D14*(1-'Frota Nacional 2034'!D$5),0)</f>
        <v>1</v>
      </c>
      <c r="E13" s="4">
        <f>ROUND('Vendas de Veículos'!E14*(1-'Frota Nacional 2034'!E$5),0)</f>
        <v>4</v>
      </c>
      <c r="F13" s="4">
        <f>ROUND('Vendas de Veículos'!F14*(1-'Frota Nacional 2034'!F$5),0)</f>
        <v>8</v>
      </c>
      <c r="G13" s="4">
        <f>ROUND('Vendas de Veículos'!G14*(1-'Frota Nacional 2034'!G$5),0)</f>
        <v>12</v>
      </c>
      <c r="H13" s="4">
        <f>ROUND('Vendas de Veículos'!H14*(1-'Frota Nacional 2034'!H$5),0)</f>
        <v>19</v>
      </c>
      <c r="I13" s="4">
        <f>ROUND('Vendas de Veículos'!I14*(1-'Frota Nacional 2034'!I$5),0)</f>
        <v>25</v>
      </c>
      <c r="J13" s="4">
        <f>ROUND('Vendas de Veículos'!J14*(1-'Frota Nacional 2034'!J$5),0)</f>
        <v>24</v>
      </c>
      <c r="K13" s="4">
        <f>ROUND('Vendas de Veículos'!K14*(1-'Frota Nacional 2034'!K$5),0)</f>
        <v>25</v>
      </c>
      <c r="L13" s="4">
        <f>ROUND('Vendas de Veículos'!L14*(1-'Frota Nacional 2034'!L$5),0)</f>
        <v>28</v>
      </c>
      <c r="M13" s="4">
        <f>ROUND('Vendas de Veículos'!M14*(1-'Frota Nacional 2034'!M$5),0)</f>
        <v>39</v>
      </c>
      <c r="N13" s="4">
        <f>ROUND('Vendas de Veículos'!N14*(1-'Frota Nacional 2034'!N$5),0)</f>
        <v>50</v>
      </c>
      <c r="O13" s="4">
        <f>ROUND('Vendas de Veículos'!O14*(1-'Frota Nacional 2034'!O$5),0)</f>
        <v>73</v>
      </c>
      <c r="P13" s="4">
        <f>ROUND('Vendas de Veículos'!P14*(1-'Frota Nacional 2034'!P$5),0)</f>
        <v>9</v>
      </c>
      <c r="Q13" s="4">
        <f>ROUND('Vendas de Veículos'!Q14*(1-'Frota Nacional 2034'!Q$5),0)</f>
        <v>110</v>
      </c>
      <c r="R13" s="4">
        <f>ROUND('Vendas de Veículos'!R14*(1-'Frota Nacional 2034'!R$5),0)</f>
        <v>130</v>
      </c>
      <c r="S13" s="4">
        <f>ROUND('Vendas de Veículos'!S14*(1-'Frota Nacional 2034'!S$5),0)</f>
        <v>192</v>
      </c>
      <c r="T13" s="4">
        <f>ROUND('Vendas de Veículos'!T14*(1-'Frota Nacional 2034'!T$5),0)</f>
        <v>280</v>
      </c>
      <c r="U13" s="4">
        <f>ROUND('Vendas de Veículos'!U14*(1-'Frota Nacional 2034'!U$5),0)</f>
        <v>347</v>
      </c>
      <c r="V13" s="4">
        <f>ROUND('Vendas de Veículos'!V14*(1-'Frota Nacional 2034'!V$5),0)</f>
        <v>408</v>
      </c>
      <c r="W13" s="4">
        <f>ROUND('Vendas de Veículos'!W14*(1-'Frota Nacional 2034'!W$5),0)</f>
        <v>461</v>
      </c>
      <c r="X13" s="4">
        <f>ROUND('Vendas de Veículos'!X14*(1-'Frota Nacional 2034'!X$5),0)</f>
        <v>333</v>
      </c>
      <c r="Y13" s="4">
        <f>ROUND('Vendas de Veículos'!Y14*(1-'Frota Nacional 2034'!Y$5),0)</f>
        <v>43</v>
      </c>
      <c r="Z13" s="4">
        <f>ROUND('Vendas de Veículos'!Z14*(1-'Frota Nacional 2034'!Z$5),0)</f>
        <v>491</v>
      </c>
      <c r="AA13" s="4">
        <f>ROUND('Vendas de Veículos'!AA14*(1-'Frota Nacional 2034'!AA$5),0)</f>
        <v>414</v>
      </c>
      <c r="AB13" s="4">
        <f>ROUND('Vendas de Veículos'!AB14*(1-'Frota Nacional 2034'!AB$5),0)</f>
        <v>201</v>
      </c>
      <c r="AC13" s="4">
        <f>ROUND('Vendas de Veículos'!AC14*(1-'Frota Nacional 2034'!AC$5),0)</f>
        <v>180</v>
      </c>
      <c r="AD13" s="4">
        <f>ROUND('Vendas de Veículos'!AD14*(1-'Frota Nacional 2034'!AD$5),0)</f>
        <v>84</v>
      </c>
      <c r="AE13" s="4">
        <f>ROUND('Vendas de Veículos'!AE14*(1-'Frota Nacional 2034'!AE$5),0)</f>
        <v>5</v>
      </c>
      <c r="AF13" s="4">
        <f>ROUND('Vendas de Veículos'!AF14*(1-'Frota Nacional 2034'!AF$5),0)</f>
        <v>60</v>
      </c>
      <c r="AG13" s="4">
        <f>ROUND('Vendas de Veículos'!AG14*(1-'Frota Nacional 2034'!AG$5),0)</f>
        <v>118</v>
      </c>
      <c r="AH13" s="4">
        <f>ROUND('Vendas de Veículos'!AH14*(1-'Frota Nacional 2034'!AH$5),0)</f>
        <v>115</v>
      </c>
      <c r="AI13" s="4">
        <f>ROUND('Vendas de Veículos'!AI14*(1-'Frota Nacional 2034'!AI$5),0)</f>
        <v>235</v>
      </c>
      <c r="AJ13" s="4">
        <f>ROUND('Vendas de Veículos'!AJ14*(1-'Frota Nacional 2034'!AJ$5),0)</f>
        <v>88</v>
      </c>
      <c r="AK13" s="4">
        <f>ROUND('Vendas de Veículos'!AK14*(1-'Frota Nacional 2034'!AK$5),0)</f>
        <v>2061</v>
      </c>
      <c r="AL13" s="4">
        <f>ROUND('Vendas de Veículos'!AL14*(1-'Frota Nacional 2034'!AL$5),0)</f>
        <v>2124</v>
      </c>
      <c r="AM13" s="4">
        <f>ROUND('Vendas de Veículos'!AM14*(1-'Frota Nacional 2034'!AM$5),0)</f>
        <v>2159</v>
      </c>
      <c r="AN13" s="4">
        <f>ROUND('Vendas de Veículos'!AN14*(1-'Frota Nacional 2034'!AN$5),0)</f>
        <v>3207</v>
      </c>
      <c r="AO13" s="4">
        <f>ROUND('Vendas de Veículos'!AO14*(1-'Frota Nacional 2034'!AO$5),0)</f>
        <v>4880</v>
      </c>
      <c r="AP13" s="4">
        <f>ROUND('Vendas de Veículos'!AP14*(1-'Frota Nacional 2034'!AP$5),0)</f>
        <v>8546</v>
      </c>
      <c r="AQ13" s="4">
        <f>ROUND('Vendas de Veículos'!AQ14*(1-'Frota Nacional 2034'!AQ$5),0)</f>
        <v>10994</v>
      </c>
      <c r="AR13" s="4">
        <f>ROUND('Vendas de Veículos'!AR14*(1-'Frota Nacional 2034'!AR$5),0)</f>
        <v>12532</v>
      </c>
      <c r="AS13" s="4">
        <f>ROUND('Vendas de Veículos'!AS14*(1-'Frota Nacional 2034'!AS$5),0)</f>
        <v>1042</v>
      </c>
      <c r="AT13" s="4">
        <f>ROUND('Vendas de Veículos'!AT14*(1-'Frota Nacional 2034'!AT$5),0)</f>
        <v>7838</v>
      </c>
      <c r="AU13" s="4">
        <f>ROUND('Vendas de Veículos'!AU14*(1-'Frota Nacional 2034'!AU$5),0)</f>
        <v>10622</v>
      </c>
      <c r="AV13" s="4">
        <f>ROUND('Vendas de Veículos'!AV14*(1-'Frota Nacional 2034'!AV$5),0)</f>
        <v>11363</v>
      </c>
      <c r="AW13" s="4">
        <f>ROUND('Vendas de Veículos'!AW14*(1-'Frota Nacional 2034'!AW$5),0)</f>
        <v>11623</v>
      </c>
      <c r="AX13" s="4">
        <f>ROUND('Vendas de Veículos'!AX14*(1-'Frota Nacional 2034'!AX$5),0)</f>
        <v>13580</v>
      </c>
      <c r="AY13" s="4">
        <f>ROUND('Vendas de Veículos'!AY14*(1-'Frota Nacional 2034'!AY$5),0)</f>
        <v>1596</v>
      </c>
      <c r="AZ13" s="4">
        <f>ROUND('Vendas de Veículos'!AZ14*(1-'Frota Nacional 2034'!AZ$5),0)</f>
        <v>8157</v>
      </c>
      <c r="BA13" s="4">
        <f>ROUND('Vendas de Veículos'!BA14*(1-'Frota Nacional 2034'!BA$5),0)</f>
        <v>6058</v>
      </c>
      <c r="BB13" s="4">
        <f>ROUND('Vendas de Veículos'!BB14*(1-'Frota Nacional 2034'!BB$5),0)</f>
        <v>2488</v>
      </c>
      <c r="BC13" s="4">
        <f>ROUND('Vendas de Veículos'!BC14*(1-'Frota Nacional 2034'!BC$5),0)</f>
        <v>2325</v>
      </c>
      <c r="BD13" s="4">
        <f>ROUND('Vendas de Veículos'!BD14*(1-'Frota Nacional 2034'!BD$5),0)</f>
        <v>2904</v>
      </c>
      <c r="BE13" s="4">
        <f>ROUND('Vendas de Veículos'!BE14*(1-'Frota Nacional 2034'!BE$5),0)</f>
        <v>4636</v>
      </c>
      <c r="BF13" s="4">
        <f>ROUND('Vendas de Veículos'!BF14*(1-'Frota Nacional 2034'!BF$5),0)</f>
        <v>8183</v>
      </c>
      <c r="BG13" s="4">
        <f>ROUND('Vendas de Veículos'!BG14*(1-'Frota Nacional 2034'!BG$5),0)</f>
        <v>5230</v>
      </c>
      <c r="BH13" s="4">
        <f>ROUND('Vendas de Veículos'!BH14*(1-'Frota Nacional 2034'!BH$5),0)</f>
        <v>2728</v>
      </c>
      <c r="BI13" s="4">
        <f>ROUND('Vendas de Veículos'!BI14*(1-'Frota Nacional 2034'!BI$5),0)</f>
        <v>182</v>
      </c>
      <c r="BJ13" s="4">
        <f>ROUND('Vendas de Veículos'!BJ14*(1-'Frota Nacional 2034'!BJ$5),0)</f>
        <v>1041</v>
      </c>
      <c r="BK13" s="4">
        <f>ROUND('Vendas de Veículos'!BK14*(1-'Frota Nacional 2034'!BK$5),0)</f>
        <v>513</v>
      </c>
      <c r="BL13" s="4">
        <f>ROUND('Vendas de Veículos'!BL14*(1-'Frota Nacional 2034'!BL$5),0)</f>
        <v>421</v>
      </c>
      <c r="BM13" s="4">
        <f>ROUND('Vendas de Veículos'!BM14*(1-'Frota Nacional 2034'!BM$5),0)</f>
        <v>266</v>
      </c>
      <c r="BN13" s="4">
        <f>ROUND('Vendas de Veículos'!BN14*(1-'Frota Nacional 2034'!BN$5),0)</f>
        <v>276</v>
      </c>
      <c r="BO13" s="4">
        <f>ROUND('Vendas de Veículos'!BO14*(1-'Frota Nacional 2034'!BO$5),0)</f>
        <v>417</v>
      </c>
      <c r="BP13" s="4">
        <f>ROUND('Vendas de Veículos'!BP14*(1-'Frota Nacional 2034'!BP$5),0)</f>
        <v>1110</v>
      </c>
      <c r="BQ13" s="4">
        <f>ROUND('Vendas de Veículos'!BQ14*(1-'Frota Nacional 2034'!BQ$5),0)</f>
        <v>354</v>
      </c>
      <c r="BR13" s="4">
        <f>ROUND('Vendas de Veículos'!BR14*(1-'Frota Nacional 2034'!BR$5),0)</f>
        <v>1315</v>
      </c>
      <c r="BS13" s="4">
        <f>ROUND('Vendas de Veículos'!BS14*(1-'Frota Nacional 2034'!BS$5),0)</f>
        <v>1119</v>
      </c>
      <c r="BT13" s="4">
        <f>ROUND('Vendas de Veículos'!BT14*(1-'Frota Nacional 2034'!BT$5),0)</f>
        <v>1323</v>
      </c>
      <c r="BU13" s="4">
        <f>ROUND('Vendas de Veículos'!BU14*(1-'Frota Nacional 2034'!BU$5),0)</f>
        <v>1315</v>
      </c>
      <c r="BV13" s="4">
        <f>ROUND('Vendas de Veículos'!BV14*(1-'Frota Nacional 2034'!BV$5),0)</f>
        <v>1411</v>
      </c>
      <c r="BW13" s="4">
        <f>ROUND('Vendas de Veículos'!BW14*(1-'Frota Nacional 2034'!BW$5),0)</f>
        <v>1553</v>
      </c>
      <c r="BX13" s="4">
        <f>ROUND('Vendas de Veículos'!BX14*(1-'Frota Nacional 2034'!BX$5),0)</f>
        <v>1710</v>
      </c>
      <c r="BY13" s="4">
        <f>ROUND('Vendas de Veículos'!BY14*(1-'Frota Nacional 2034'!BY$5),0)</f>
        <v>1898</v>
      </c>
      <c r="BZ13" s="4">
        <f>ROUND('Vendas de Veículos'!BZ14*(1-'Frota Nacional 2034'!BZ$5),0)</f>
        <v>2114</v>
      </c>
      <c r="CA13" s="4">
        <f>ROUND('Vendas de Veículos'!CA14*(1-'Frota Nacional 2034'!CA$5),0)</f>
        <v>2028</v>
      </c>
      <c r="CB13" s="4">
        <f>ROUND('Vendas de Veículos'!CB14*(1-'Frota Nacional 2034'!CB$5),0)</f>
        <v>2285</v>
      </c>
      <c r="CC13" s="4" t="e">
        <f>ROUND('Vendas de Veículos'!#REF!*(1-'Frota Nacional 2034'!CC$5),0)</f>
        <v>#REF!</v>
      </c>
    </row>
    <row r="14" spans="2:81" x14ac:dyDescent="0.35">
      <c r="B14" s="13" t="s">
        <v>18</v>
      </c>
      <c r="C14" s="13" t="s">
        <v>12</v>
      </c>
      <c r="D14" s="4">
        <f>ROUND('Vendas de Veículos'!D15*(1-'Frota Nacional 2034'!D$5),0)</f>
        <v>0</v>
      </c>
      <c r="E14" s="4">
        <f>ROUND('Vendas de Veículos'!E15*(1-'Frota Nacional 2034'!E$5),0)</f>
        <v>0</v>
      </c>
      <c r="F14" s="4">
        <f>ROUND('Vendas de Veículos'!F15*(1-'Frota Nacional 2034'!F$5),0)</f>
        <v>0</v>
      </c>
      <c r="G14" s="4">
        <f>ROUND('Vendas de Veículos'!G15*(1-'Frota Nacional 2034'!G$5),0)</f>
        <v>0</v>
      </c>
      <c r="H14" s="4">
        <f>ROUND('Vendas de Veículos'!H15*(1-'Frota Nacional 2034'!H$5),0)</f>
        <v>0</v>
      </c>
      <c r="I14" s="4">
        <f>ROUND('Vendas de Veículos'!I15*(1-'Frota Nacional 2034'!I$5),0)</f>
        <v>0</v>
      </c>
      <c r="J14" s="4">
        <f>ROUND('Vendas de Veículos'!J15*(1-'Frota Nacional 2034'!J$5),0)</f>
        <v>0</v>
      </c>
      <c r="K14" s="4">
        <f>ROUND('Vendas de Veículos'!K15*(1-'Frota Nacional 2034'!K$5),0)</f>
        <v>0</v>
      </c>
      <c r="L14" s="4">
        <f>ROUND('Vendas de Veículos'!L15*(1-'Frota Nacional 2034'!L$5),0)</f>
        <v>0</v>
      </c>
      <c r="M14" s="4">
        <f>ROUND('Vendas de Veículos'!M15*(1-'Frota Nacional 2034'!M$5),0)</f>
        <v>0</v>
      </c>
      <c r="N14" s="4">
        <f>ROUND('Vendas de Veículos'!N15*(1-'Frota Nacional 2034'!N$5),0)</f>
        <v>0</v>
      </c>
      <c r="O14" s="4">
        <f>ROUND('Vendas de Veículos'!O15*(1-'Frota Nacional 2034'!O$5),0)</f>
        <v>0</v>
      </c>
      <c r="P14" s="4">
        <f>ROUND('Vendas de Veículos'!P15*(1-'Frota Nacional 2034'!P$5),0)</f>
        <v>0</v>
      </c>
      <c r="Q14" s="4">
        <f>ROUND('Vendas de Veículos'!Q15*(1-'Frota Nacional 2034'!Q$5),0)</f>
        <v>0</v>
      </c>
      <c r="R14" s="4">
        <f>ROUND('Vendas de Veículos'!R15*(1-'Frota Nacional 2034'!R$5),0)</f>
        <v>0</v>
      </c>
      <c r="S14" s="4">
        <f>ROUND('Vendas de Veículos'!S15*(1-'Frota Nacional 2034'!S$5),0)</f>
        <v>0</v>
      </c>
      <c r="T14" s="4">
        <f>ROUND('Vendas de Veículos'!T15*(1-'Frota Nacional 2034'!T$5),0)</f>
        <v>0</v>
      </c>
      <c r="U14" s="4">
        <f>ROUND('Vendas de Veículos'!U15*(1-'Frota Nacional 2034'!U$5),0)</f>
        <v>0</v>
      </c>
      <c r="V14" s="4">
        <f>ROUND('Vendas de Veículos'!V15*(1-'Frota Nacional 2034'!V$5),0)</f>
        <v>0</v>
      </c>
      <c r="W14" s="4">
        <f>ROUND('Vendas de Veículos'!W15*(1-'Frota Nacional 2034'!W$5),0)</f>
        <v>0</v>
      </c>
      <c r="X14" s="4">
        <f>ROUND('Vendas de Veículos'!X15*(1-'Frota Nacional 2034'!X$5),0)</f>
        <v>0</v>
      </c>
      <c r="Y14" s="4">
        <f>ROUND('Vendas de Veículos'!Y15*(1-'Frota Nacional 2034'!Y$5),0)</f>
        <v>0</v>
      </c>
      <c r="Z14" s="4">
        <f>ROUND('Vendas de Veículos'!Z15*(1-'Frota Nacional 2034'!Z$5),0)</f>
        <v>5</v>
      </c>
      <c r="AA14" s="4">
        <f>ROUND('Vendas de Veículos'!AA15*(1-'Frota Nacional 2034'!AA$5),0)</f>
        <v>104</v>
      </c>
      <c r="AB14" s="4">
        <f>ROUND('Vendas de Veículos'!AB15*(1-'Frota Nacional 2034'!AB$5),0)</f>
        <v>62</v>
      </c>
      <c r="AC14" s="4">
        <f>ROUND('Vendas de Veículos'!AC15*(1-'Frota Nacional 2034'!AC$5),0)</f>
        <v>194</v>
      </c>
      <c r="AD14" s="4">
        <f>ROUND('Vendas de Veículos'!AD15*(1-'Frota Nacional 2034'!AD$5),0)</f>
        <v>436</v>
      </c>
      <c r="AE14" s="4">
        <f>ROUND('Vendas de Veículos'!AE15*(1-'Frota Nacional 2034'!AE$5),0)</f>
        <v>752</v>
      </c>
      <c r="AF14" s="4">
        <f>ROUND('Vendas de Veículos'!AF15*(1-'Frota Nacional 2034'!AF$5),0)</f>
        <v>925</v>
      </c>
      <c r="AG14" s="4">
        <f>ROUND('Vendas de Veículos'!AG15*(1-'Frota Nacional 2034'!AG$5),0)</f>
        <v>1206</v>
      </c>
      <c r="AH14" s="4">
        <f>ROUND('Vendas de Veículos'!AH15*(1-'Frota Nacional 2034'!AH$5),0)</f>
        <v>1263</v>
      </c>
      <c r="AI14" s="4">
        <f>ROUND('Vendas de Veículos'!AI15*(1-'Frota Nacional 2034'!AI$5),0)</f>
        <v>149</v>
      </c>
      <c r="AJ14" s="4">
        <f>ROUND('Vendas de Veículos'!AJ15*(1-'Frota Nacional 2034'!AJ$5),0)</f>
        <v>1234</v>
      </c>
      <c r="AK14" s="4">
        <f>ROUND('Vendas de Veículos'!AK15*(1-'Frota Nacional 2034'!AK$5),0)</f>
        <v>305</v>
      </c>
      <c r="AL14" s="4">
        <f>ROUND('Vendas de Veículos'!AL15*(1-'Frota Nacional 2034'!AL$5),0)</f>
        <v>643</v>
      </c>
      <c r="AM14" s="4">
        <f>ROUND('Vendas de Veículos'!AM15*(1-'Frota Nacional 2034'!AM$5),0)</f>
        <v>1022</v>
      </c>
      <c r="AN14" s="4">
        <f>ROUND('Vendas de Veículos'!AN15*(1-'Frota Nacional 2034'!AN$5),0)</f>
        <v>1396</v>
      </c>
      <c r="AO14" s="4">
        <f>ROUND('Vendas de Veículos'!AO15*(1-'Frota Nacional 2034'!AO$5),0)</f>
        <v>968</v>
      </c>
      <c r="AP14" s="4">
        <f>ROUND('Vendas de Veículos'!AP15*(1-'Frota Nacional 2034'!AP$5),0)</f>
        <v>382</v>
      </c>
      <c r="AQ14" s="4">
        <f>ROUND('Vendas de Veículos'!AQ15*(1-'Frota Nacional 2034'!AQ$5),0)</f>
        <v>72</v>
      </c>
      <c r="AR14" s="4">
        <f>ROUND('Vendas de Veículos'!AR15*(1-'Frota Nacional 2034'!AR$5),0)</f>
        <v>12</v>
      </c>
      <c r="AS14" s="4">
        <f>ROUND('Vendas de Veículos'!AS15*(1-'Frota Nacional 2034'!AS$5),0)</f>
        <v>17</v>
      </c>
      <c r="AT14" s="4">
        <f>ROUND('Vendas de Veículos'!AT15*(1-'Frota Nacional 2034'!AT$5),0)</f>
        <v>87</v>
      </c>
      <c r="AU14" s="4">
        <f>ROUND('Vendas de Veículos'!AU15*(1-'Frota Nacional 2034'!AU$5),0)</f>
        <v>61</v>
      </c>
      <c r="AV14" s="4">
        <f>ROUND('Vendas de Veículos'!AV15*(1-'Frota Nacional 2034'!AV$5),0)</f>
        <v>339</v>
      </c>
      <c r="AW14" s="4">
        <f>ROUND('Vendas de Veículos'!AW15*(1-'Frota Nacional 2034'!AW$5),0)</f>
        <v>978</v>
      </c>
      <c r="AX14" s="4">
        <f>ROUND('Vendas de Veículos'!AX15*(1-'Frota Nacional 2034'!AX$5),0)</f>
        <v>429</v>
      </c>
      <c r="AY14" s="4">
        <f>ROUND('Vendas de Veículos'!AY15*(1-'Frota Nacional 2034'!AY$5),0)</f>
        <v>166</v>
      </c>
      <c r="AZ14" s="4">
        <f>ROUND('Vendas de Veículos'!AZ15*(1-'Frota Nacional 2034'!AZ$5),0)</f>
        <v>235</v>
      </c>
      <c r="BA14" s="4">
        <f>ROUND('Vendas de Veículos'!BA15*(1-'Frota Nacional 2034'!BA$5),0)</f>
        <v>39</v>
      </c>
      <c r="BB14" s="4">
        <f>ROUND('Vendas de Veículos'!BB15*(1-'Frota Nacional 2034'!BB$5),0)</f>
        <v>3</v>
      </c>
      <c r="BC14" s="4">
        <f>ROUND('Vendas de Veículos'!BC15*(1-'Frota Nacional 2034'!BC$5),0)</f>
        <v>3</v>
      </c>
      <c r="BD14" s="4">
        <f>ROUND('Vendas de Veículos'!BD15*(1-'Frota Nacional 2034'!BD$5),0)</f>
        <v>2</v>
      </c>
      <c r="BE14" s="4">
        <f>ROUND('Vendas de Veículos'!BE15*(1-'Frota Nacional 2034'!BE$5),0)</f>
        <v>2</v>
      </c>
      <c r="BF14" s="4">
        <f>ROUND('Vendas de Veículos'!BF15*(1-'Frota Nacional 2034'!BF$5),0)</f>
        <v>2</v>
      </c>
      <c r="BG14" s="4">
        <f>ROUND('Vendas de Veículos'!BG15*(1-'Frota Nacional 2034'!BG$5),0)</f>
        <v>2</v>
      </c>
      <c r="BH14" s="4">
        <f>ROUND('Vendas de Veículos'!BH15*(1-'Frota Nacional 2034'!BH$5),0)</f>
        <v>2</v>
      </c>
      <c r="BI14" s="4">
        <f>ROUND('Vendas de Veículos'!BI15*(1-'Frota Nacional 2034'!BI$5),0)</f>
        <v>2</v>
      </c>
      <c r="BJ14" s="4">
        <f>ROUND('Vendas de Veículos'!BJ15*(1-'Frota Nacional 2034'!BJ$5),0)</f>
        <v>1</v>
      </c>
      <c r="BK14" s="4">
        <f>ROUND('Vendas de Veículos'!BK15*(1-'Frota Nacional 2034'!BK$5),0)</f>
        <v>2</v>
      </c>
      <c r="BL14" s="4">
        <f>ROUND('Vendas de Veículos'!BL15*(1-'Frota Nacional 2034'!BL$5),0)</f>
        <v>2</v>
      </c>
      <c r="BM14" s="4">
        <f>ROUND('Vendas de Veículos'!BM15*(1-'Frota Nacional 2034'!BM$5),0)</f>
        <v>1</v>
      </c>
      <c r="BN14" s="4">
        <f>ROUND('Vendas de Veículos'!BN15*(1-'Frota Nacional 2034'!BN$5),0)</f>
        <v>1</v>
      </c>
      <c r="BO14" s="4">
        <f>ROUND('Vendas de Veículos'!BO15*(1-'Frota Nacional 2034'!BO$5),0)</f>
        <v>2</v>
      </c>
      <c r="BP14" s="4">
        <f>ROUND('Vendas de Veículos'!BP15*(1-'Frota Nacional 2034'!BP$5),0)</f>
        <v>4</v>
      </c>
      <c r="BQ14" s="4">
        <f>ROUND('Vendas de Veículos'!BQ15*(1-'Frota Nacional 2034'!BQ$5),0)</f>
        <v>2</v>
      </c>
      <c r="BR14" s="4">
        <f>ROUND('Vendas de Veículos'!BR15*(1-'Frota Nacional 2034'!BR$5),0)</f>
        <v>3</v>
      </c>
      <c r="BS14" s="4">
        <f>ROUND('Vendas de Veículos'!BS15*(1-'Frota Nacional 2034'!BS$5),0)</f>
        <v>4</v>
      </c>
      <c r="BT14" s="4">
        <f>ROUND('Vendas de Veículos'!BT15*(1-'Frota Nacional 2034'!BT$5),0)</f>
        <v>4</v>
      </c>
      <c r="BU14" s="4">
        <f>ROUND('Vendas de Veículos'!BU15*(1-'Frota Nacional 2034'!BU$5),0)</f>
        <v>6</v>
      </c>
      <c r="BV14" s="4">
        <f>ROUND('Vendas de Veículos'!BV15*(1-'Frota Nacional 2034'!BV$5),0)</f>
        <v>6</v>
      </c>
      <c r="BW14" s="4">
        <f>ROUND('Vendas de Veículos'!BW15*(1-'Frota Nacional 2034'!BW$5),0)</f>
        <v>6</v>
      </c>
      <c r="BX14" s="4">
        <f>ROUND('Vendas de Veículos'!BX15*(1-'Frota Nacional 2034'!BX$5),0)</f>
        <v>7</v>
      </c>
      <c r="BY14" s="4">
        <f>ROUND('Vendas de Veículos'!BY15*(1-'Frota Nacional 2034'!BY$5),0)</f>
        <v>7</v>
      </c>
      <c r="BZ14" s="4">
        <f>ROUND('Vendas de Veículos'!BZ15*(1-'Frota Nacional 2034'!BZ$5),0)</f>
        <v>8</v>
      </c>
      <c r="CA14" s="4">
        <f>ROUND('Vendas de Veículos'!CA15*(1-'Frota Nacional 2034'!CA$5),0)</f>
        <v>8</v>
      </c>
      <c r="CB14" s="4">
        <f>ROUND('Vendas de Veículos'!CB15*(1-'Frota Nacional 2034'!CB$5),0)</f>
        <v>8</v>
      </c>
      <c r="CC14" s="4" t="e">
        <f>ROUND('Vendas de Veículos'!#REF!*(1-'Frota Nacional 2034'!CC$5),0)</f>
        <v>#REF!</v>
      </c>
    </row>
    <row r="15" spans="2:81" x14ac:dyDescent="0.35">
      <c r="B15" s="13" t="s">
        <v>18</v>
      </c>
      <c r="C15" s="13" t="s">
        <v>13</v>
      </c>
      <c r="D15" s="4">
        <f>ROUND('Vendas de Veículos'!D16*(1-'Frota Nacional 2034'!D$5),0)</f>
        <v>0</v>
      </c>
      <c r="E15" s="4">
        <f>ROUND('Vendas de Veículos'!E16*(1-'Frota Nacional 2034'!E$5),0)</f>
        <v>0</v>
      </c>
      <c r="F15" s="4">
        <f>ROUND('Vendas de Veículos'!F16*(1-'Frota Nacional 2034'!F$5),0)</f>
        <v>0</v>
      </c>
      <c r="G15" s="4">
        <f>ROUND('Vendas de Veículos'!G16*(1-'Frota Nacional 2034'!G$5),0)</f>
        <v>0</v>
      </c>
      <c r="H15" s="4">
        <f>ROUND('Vendas de Veículos'!H16*(1-'Frota Nacional 2034'!H$5),0)</f>
        <v>0</v>
      </c>
      <c r="I15" s="4">
        <f>ROUND('Vendas de Veículos'!I16*(1-'Frota Nacional 2034'!I$5),0)</f>
        <v>0</v>
      </c>
      <c r="J15" s="4">
        <f>ROUND('Vendas de Veículos'!J16*(1-'Frota Nacional 2034'!J$5),0)</f>
        <v>0</v>
      </c>
      <c r="K15" s="4">
        <f>ROUND('Vendas de Veículos'!K16*(1-'Frota Nacional 2034'!K$5),0)</f>
        <v>0</v>
      </c>
      <c r="L15" s="4">
        <f>ROUND('Vendas de Veículos'!L16*(1-'Frota Nacional 2034'!L$5),0)</f>
        <v>0</v>
      </c>
      <c r="M15" s="4">
        <f>ROUND('Vendas de Veículos'!M16*(1-'Frota Nacional 2034'!M$5),0)</f>
        <v>0</v>
      </c>
      <c r="N15" s="4">
        <f>ROUND('Vendas de Veículos'!N16*(1-'Frota Nacional 2034'!N$5),0)</f>
        <v>0</v>
      </c>
      <c r="O15" s="4">
        <f>ROUND('Vendas de Veículos'!O16*(1-'Frota Nacional 2034'!O$5),0)</f>
        <v>0</v>
      </c>
      <c r="P15" s="4">
        <f>ROUND('Vendas de Veículos'!P16*(1-'Frota Nacional 2034'!P$5),0)</f>
        <v>0</v>
      </c>
      <c r="Q15" s="4">
        <f>ROUND('Vendas de Veículos'!Q16*(1-'Frota Nacional 2034'!Q$5),0)</f>
        <v>0</v>
      </c>
      <c r="R15" s="4">
        <f>ROUND('Vendas de Veículos'!R16*(1-'Frota Nacional 2034'!R$5),0)</f>
        <v>0</v>
      </c>
      <c r="S15" s="4">
        <f>ROUND('Vendas de Veículos'!S16*(1-'Frota Nacional 2034'!S$5),0)</f>
        <v>0</v>
      </c>
      <c r="T15" s="4">
        <f>ROUND('Vendas de Veículos'!T16*(1-'Frota Nacional 2034'!T$5),0)</f>
        <v>0</v>
      </c>
      <c r="U15" s="4">
        <f>ROUND('Vendas de Veículos'!U16*(1-'Frota Nacional 2034'!U$5),0)</f>
        <v>0</v>
      </c>
      <c r="V15" s="4">
        <f>ROUND('Vendas de Veículos'!V16*(1-'Frota Nacional 2034'!V$5),0)</f>
        <v>0</v>
      </c>
      <c r="W15" s="4">
        <f>ROUND('Vendas de Veículos'!W16*(1-'Frota Nacional 2034'!W$5),0)</f>
        <v>0</v>
      </c>
      <c r="X15" s="4">
        <f>ROUND('Vendas de Veículos'!X16*(1-'Frota Nacional 2034'!X$5),0)</f>
        <v>0</v>
      </c>
      <c r="Y15" s="4">
        <f>ROUND('Vendas de Veículos'!Y16*(1-'Frota Nacional 2034'!Y$5),0)</f>
        <v>0</v>
      </c>
      <c r="Z15" s="4">
        <f>ROUND('Vendas de Veículos'!Z16*(1-'Frota Nacional 2034'!Z$5),0)</f>
        <v>0</v>
      </c>
      <c r="AA15" s="4">
        <f>ROUND('Vendas de Veículos'!AA16*(1-'Frota Nacional 2034'!AA$5),0)</f>
        <v>0</v>
      </c>
      <c r="AB15" s="4">
        <f>ROUND('Vendas de Veículos'!AB16*(1-'Frota Nacional 2034'!AB$5),0)</f>
        <v>0</v>
      </c>
      <c r="AC15" s="4">
        <f>ROUND('Vendas de Veículos'!AC16*(1-'Frota Nacional 2034'!AC$5),0)</f>
        <v>0</v>
      </c>
      <c r="AD15" s="4">
        <f>ROUND('Vendas de Veículos'!AD16*(1-'Frota Nacional 2034'!AD$5),0)</f>
        <v>0</v>
      </c>
      <c r="AE15" s="4">
        <f>ROUND('Vendas de Veículos'!AE16*(1-'Frota Nacional 2034'!AE$5),0)</f>
        <v>0</v>
      </c>
      <c r="AF15" s="4">
        <f>ROUND('Vendas de Veículos'!AF16*(1-'Frota Nacional 2034'!AF$5),0)</f>
        <v>0</v>
      </c>
      <c r="AG15" s="4">
        <f>ROUND('Vendas de Veículos'!AG16*(1-'Frota Nacional 2034'!AG$5),0)</f>
        <v>0</v>
      </c>
      <c r="AH15" s="4">
        <f>ROUND('Vendas de Veículos'!AH16*(1-'Frota Nacional 2034'!AH$5),0)</f>
        <v>0</v>
      </c>
      <c r="AI15" s="4">
        <f>ROUND('Vendas de Veículos'!AI16*(1-'Frota Nacional 2034'!AI$5),0)</f>
        <v>0</v>
      </c>
      <c r="AJ15" s="4">
        <f>ROUND('Vendas de Veículos'!AJ16*(1-'Frota Nacional 2034'!AJ$5),0)</f>
        <v>0</v>
      </c>
      <c r="AK15" s="4">
        <f>ROUND('Vendas de Veículos'!AK16*(1-'Frota Nacional 2034'!AK$5),0)</f>
        <v>0</v>
      </c>
      <c r="AL15" s="4">
        <f>ROUND('Vendas de Veículos'!AL16*(1-'Frota Nacional 2034'!AL$5),0)</f>
        <v>0</v>
      </c>
      <c r="AM15" s="4">
        <f>ROUND('Vendas de Veículos'!AM16*(1-'Frota Nacional 2034'!AM$5),0)</f>
        <v>0</v>
      </c>
      <c r="AN15" s="4">
        <f>ROUND('Vendas de Veículos'!AN16*(1-'Frota Nacional 2034'!AN$5),0)</f>
        <v>0</v>
      </c>
      <c r="AO15" s="4">
        <f>ROUND('Vendas de Veículos'!AO16*(1-'Frota Nacional 2034'!AO$5),0)</f>
        <v>0</v>
      </c>
      <c r="AP15" s="4">
        <f>ROUND('Vendas de Veículos'!AP16*(1-'Frota Nacional 2034'!AP$5),0)</f>
        <v>0</v>
      </c>
      <c r="AQ15" s="4">
        <f>ROUND('Vendas de Veículos'!AQ16*(1-'Frota Nacional 2034'!AQ$5),0)</f>
        <v>0</v>
      </c>
      <c r="AR15" s="4">
        <f>ROUND('Vendas de Veículos'!AR16*(1-'Frota Nacional 2034'!AR$5),0)</f>
        <v>0</v>
      </c>
      <c r="AS15" s="4">
        <f>ROUND('Vendas de Veículos'!AS16*(1-'Frota Nacional 2034'!AS$5),0)</f>
        <v>0</v>
      </c>
      <c r="AT15" s="4">
        <f>ROUND('Vendas de Veículos'!AT16*(1-'Frota Nacional 2034'!AT$5),0)</f>
        <v>0</v>
      </c>
      <c r="AU15" s="4">
        <f>ROUND('Vendas de Veículos'!AU16*(1-'Frota Nacional 2034'!AU$5),0)</f>
        <v>0</v>
      </c>
      <c r="AV15" s="4">
        <f>ROUND('Vendas de Veículos'!AV16*(1-'Frota Nacional 2034'!AV$5),0)</f>
        <v>0</v>
      </c>
      <c r="AW15" s="4">
        <f>ROUND('Vendas de Veículos'!AW16*(1-'Frota Nacional 2034'!AW$5),0)</f>
        <v>0</v>
      </c>
      <c r="AX15" s="4">
        <f>ROUND('Vendas de Veículos'!AX16*(1-'Frota Nacional 2034'!AX$5),0)</f>
        <v>1164</v>
      </c>
      <c r="AY15" s="4">
        <f>ROUND('Vendas de Veículos'!AY16*(1-'Frota Nacional 2034'!AY$5),0)</f>
        <v>7153</v>
      </c>
      <c r="AZ15" s="4">
        <f>ROUND('Vendas de Veículos'!AZ16*(1-'Frota Nacional 2034'!AZ$5),0)</f>
        <v>9641</v>
      </c>
      <c r="BA15" s="4">
        <f>ROUND('Vendas de Veículos'!BA16*(1-'Frota Nacional 2034'!BA$5),0)</f>
        <v>17455</v>
      </c>
      <c r="BB15" s="4">
        <f>ROUND('Vendas de Veículos'!BB16*(1-'Frota Nacional 2034'!BB$5),0)</f>
        <v>34400</v>
      </c>
      <c r="BC15" s="4">
        <f>ROUND('Vendas de Veículos'!BC16*(1-'Frota Nacional 2034'!BC$5),0)</f>
        <v>49231</v>
      </c>
      <c r="BD15" s="4">
        <f>ROUND('Vendas de Veículos'!BD16*(1-'Frota Nacional 2034'!BD$5),0)</f>
        <v>60120</v>
      </c>
      <c r="BE15" s="4">
        <f>ROUND('Vendas de Veículos'!BE16*(1-'Frota Nacional 2034'!BE$5),0)</f>
        <v>86671</v>
      </c>
      <c r="BF15" s="4">
        <f>ROUND('Vendas de Veículos'!BF16*(1-'Frota Nacional 2034'!BF$5),0)</f>
        <v>102037</v>
      </c>
      <c r="BG15" s="4">
        <f>ROUND('Vendas de Veículos'!BG16*(1-'Frota Nacional 2034'!BG$5),0)</f>
        <v>114801</v>
      </c>
      <c r="BH15" s="4">
        <f>ROUND('Vendas de Veículos'!BH16*(1-'Frota Nacional 2034'!BH$5),0)</f>
        <v>129785</v>
      </c>
      <c r="BI15" s="4">
        <f>ROUND('Vendas de Veículos'!BI16*(1-'Frota Nacional 2034'!BI$5),0)</f>
        <v>149845</v>
      </c>
      <c r="BJ15" s="4">
        <f>ROUND('Vendas de Veículos'!BJ16*(1-'Frota Nacional 2034'!BJ$5),0)</f>
        <v>109361</v>
      </c>
      <c r="BK15" s="4">
        <f>ROUND('Vendas de Veículos'!BK16*(1-'Frota Nacional 2034'!BK$5),0)</f>
        <v>90857</v>
      </c>
      <c r="BL15" s="4">
        <f>ROUND('Vendas de Veículos'!BL16*(1-'Frota Nacional 2034'!BL$5),0)</f>
        <v>104582</v>
      </c>
      <c r="BM15" s="4">
        <f>ROUND('Vendas de Veículos'!BM16*(1-'Frota Nacional 2034'!BM$5),0)</f>
        <v>11948</v>
      </c>
      <c r="BN15" s="4">
        <f>ROUND('Vendas de Veículos'!BN16*(1-'Frota Nacional 2034'!BN$5),0)</f>
        <v>13283</v>
      </c>
      <c r="BO15" s="4">
        <f>ROUND('Vendas de Veículos'!BO16*(1-'Frota Nacional 2034'!BO$5),0)</f>
        <v>121289</v>
      </c>
      <c r="BP15" s="4">
        <f>ROUND('Vendas de Veículos'!BP16*(1-'Frota Nacional 2034'!BP$5),0)</f>
        <v>15745</v>
      </c>
      <c r="BQ15" s="4">
        <f>ROUND('Vendas de Veículos'!BQ16*(1-'Frota Nacional 2034'!BQ$5),0)</f>
        <v>153240</v>
      </c>
      <c r="BR15" s="4">
        <f>ROUND('Vendas de Veículos'!BR16*(1-'Frota Nacional 2034'!BR$5),0)</f>
        <v>146767</v>
      </c>
      <c r="BS15" s="4">
        <f>ROUND('Vendas de Veículos'!BS16*(1-'Frota Nacional 2034'!BS$5),0)</f>
        <v>155722</v>
      </c>
      <c r="BT15" s="4">
        <f>ROUND('Vendas de Veículos'!BT16*(1-'Frota Nacional 2034'!BT$5),0)</f>
        <v>161679</v>
      </c>
      <c r="BU15" s="4">
        <f>ROUND('Vendas de Veículos'!BU16*(1-'Frota Nacional 2034'!BU$5),0)</f>
        <v>165310</v>
      </c>
      <c r="BV15" s="4">
        <f>ROUND('Vendas de Veículos'!BV16*(1-'Frota Nacional 2034'!BV$5),0)</f>
        <v>168824</v>
      </c>
      <c r="BW15" s="4">
        <f>ROUND('Vendas de Veículos'!BW16*(1-'Frota Nacional 2034'!BW$5),0)</f>
        <v>169806</v>
      </c>
      <c r="BX15" s="4">
        <f>ROUND('Vendas de Veículos'!BX16*(1-'Frota Nacional 2034'!BX$5),0)</f>
        <v>194858</v>
      </c>
      <c r="BY15" s="4">
        <f>ROUND('Vendas de Veículos'!BY16*(1-'Frota Nacional 2034'!BY$5),0)</f>
        <v>223473</v>
      </c>
      <c r="BZ15" s="4">
        <f>ROUND('Vendas de Veículos'!BZ16*(1-'Frota Nacional 2034'!BZ$5),0)</f>
        <v>229126</v>
      </c>
      <c r="CA15" s="4">
        <f>ROUND('Vendas de Veículos'!CA16*(1-'Frota Nacional 2034'!CA$5),0)</f>
        <v>261370</v>
      </c>
      <c r="CB15" s="4">
        <f>ROUND('Vendas de Veículos'!CB16*(1-'Frota Nacional 2034'!CB$5),0)</f>
        <v>267986</v>
      </c>
      <c r="CC15" s="4" t="e">
        <f>ROUND('Vendas de Veículos'!#REF!*(1-'Frota Nacional 2034'!CC$5),0)</f>
        <v>#REF!</v>
      </c>
    </row>
    <row r="16" spans="2:81" x14ac:dyDescent="0.35">
      <c r="B16" s="13" t="s">
        <v>18</v>
      </c>
      <c r="C16" s="13" t="s">
        <v>14</v>
      </c>
      <c r="D16" s="4">
        <f>ROUND('Vendas de Veículos'!D17*(1-'Frota Nacional 2034'!D$5),0)</f>
        <v>0</v>
      </c>
      <c r="E16" s="4">
        <f>ROUND('Vendas de Veículos'!E17*(1-'Frota Nacional 2034'!E$5),0)</f>
        <v>0</v>
      </c>
      <c r="F16" s="4">
        <f>ROUND('Vendas de Veículos'!F17*(1-'Frota Nacional 2034'!F$5),0)</f>
        <v>0</v>
      </c>
      <c r="G16" s="4">
        <f>ROUND('Vendas de Veículos'!G17*(1-'Frota Nacional 2034'!G$5),0)</f>
        <v>0</v>
      </c>
      <c r="H16" s="4">
        <f>ROUND('Vendas de Veículos'!H17*(1-'Frota Nacional 2034'!H$5),0)</f>
        <v>0</v>
      </c>
      <c r="I16" s="4">
        <f>ROUND('Vendas de Veículos'!I17*(1-'Frota Nacional 2034'!I$5),0)</f>
        <v>0</v>
      </c>
      <c r="J16" s="4">
        <f>ROUND('Vendas de Veículos'!J17*(1-'Frota Nacional 2034'!J$5),0)</f>
        <v>0</v>
      </c>
      <c r="K16" s="4">
        <f>ROUND('Vendas de Veículos'!K17*(1-'Frota Nacional 2034'!K$5),0)</f>
        <v>0</v>
      </c>
      <c r="L16" s="4">
        <f>ROUND('Vendas de Veículos'!L17*(1-'Frota Nacional 2034'!L$5),0)</f>
        <v>0</v>
      </c>
      <c r="M16" s="4">
        <f>ROUND('Vendas de Veículos'!M17*(1-'Frota Nacional 2034'!M$5),0)</f>
        <v>0</v>
      </c>
      <c r="N16" s="4">
        <f>ROUND('Vendas de Veículos'!N17*(1-'Frota Nacional 2034'!N$5),0)</f>
        <v>0</v>
      </c>
      <c r="O16" s="4">
        <f>ROUND('Vendas de Veículos'!O17*(1-'Frota Nacional 2034'!O$5),0)</f>
        <v>0</v>
      </c>
      <c r="P16" s="4">
        <f>ROUND('Vendas de Veículos'!P17*(1-'Frota Nacional 2034'!P$5),0)</f>
        <v>0</v>
      </c>
      <c r="Q16" s="4">
        <f>ROUND('Vendas de Veículos'!Q17*(1-'Frota Nacional 2034'!Q$5),0)</f>
        <v>0</v>
      </c>
      <c r="R16" s="4">
        <f>ROUND('Vendas de Veículos'!R17*(1-'Frota Nacional 2034'!R$5),0)</f>
        <v>0</v>
      </c>
      <c r="S16" s="4">
        <f>ROUND('Vendas de Veículos'!S17*(1-'Frota Nacional 2034'!S$5),0)</f>
        <v>0</v>
      </c>
      <c r="T16" s="4">
        <f>ROUND('Vendas de Veículos'!T17*(1-'Frota Nacional 2034'!T$5),0)</f>
        <v>0</v>
      </c>
      <c r="U16" s="4">
        <f>ROUND('Vendas de Veículos'!U17*(1-'Frota Nacional 2034'!U$5),0)</f>
        <v>0</v>
      </c>
      <c r="V16" s="4">
        <f>ROUND('Vendas de Veículos'!V17*(1-'Frota Nacional 2034'!V$5),0)</f>
        <v>0</v>
      </c>
      <c r="W16" s="4">
        <f>ROUND('Vendas de Veículos'!W17*(1-'Frota Nacional 2034'!W$5),0)</f>
        <v>0</v>
      </c>
      <c r="X16" s="4">
        <f>ROUND('Vendas de Veículos'!X17*(1-'Frota Nacional 2034'!X$5),0)</f>
        <v>0</v>
      </c>
      <c r="Y16" s="4">
        <f>ROUND('Vendas de Veículos'!Y17*(1-'Frota Nacional 2034'!Y$5),0)</f>
        <v>0</v>
      </c>
      <c r="Z16" s="4">
        <f>ROUND('Vendas de Veículos'!Z17*(1-'Frota Nacional 2034'!Z$5),0)</f>
        <v>0</v>
      </c>
      <c r="AA16" s="4">
        <f>ROUND('Vendas de Veículos'!AA17*(1-'Frota Nacional 2034'!AA$5),0)</f>
        <v>0</v>
      </c>
      <c r="AB16" s="4">
        <f>ROUND('Vendas de Veículos'!AB17*(1-'Frota Nacional 2034'!AB$5),0)</f>
        <v>0</v>
      </c>
      <c r="AC16" s="4">
        <f>ROUND('Vendas de Veículos'!AC17*(1-'Frota Nacional 2034'!AC$5),0)</f>
        <v>0</v>
      </c>
      <c r="AD16" s="4">
        <f>ROUND('Vendas de Veículos'!AD17*(1-'Frota Nacional 2034'!AD$5),0)</f>
        <v>0</v>
      </c>
      <c r="AE16" s="4">
        <f>ROUND('Vendas de Veículos'!AE17*(1-'Frota Nacional 2034'!AE$5),0)</f>
        <v>0</v>
      </c>
      <c r="AF16" s="4">
        <f>ROUND('Vendas de Veículos'!AF17*(1-'Frota Nacional 2034'!AF$5),0)</f>
        <v>0</v>
      </c>
      <c r="AG16" s="4">
        <f>ROUND('Vendas de Veículos'!AG17*(1-'Frota Nacional 2034'!AG$5),0)</f>
        <v>0</v>
      </c>
      <c r="AH16" s="4">
        <f>ROUND('Vendas de Veículos'!AH17*(1-'Frota Nacional 2034'!AH$5),0)</f>
        <v>0</v>
      </c>
      <c r="AI16" s="4">
        <f>ROUND('Vendas de Veículos'!AI17*(1-'Frota Nacional 2034'!AI$5),0)</f>
        <v>0</v>
      </c>
      <c r="AJ16" s="4">
        <f>ROUND('Vendas de Veículos'!AJ17*(1-'Frota Nacional 2034'!AJ$5),0)</f>
        <v>0</v>
      </c>
      <c r="AK16" s="4">
        <f>ROUND('Vendas de Veículos'!AK17*(1-'Frota Nacional 2034'!AK$5),0)</f>
        <v>0</v>
      </c>
      <c r="AL16" s="4">
        <f>ROUND('Vendas de Veículos'!AL17*(1-'Frota Nacional 2034'!AL$5),0)</f>
        <v>0</v>
      </c>
      <c r="AM16" s="4">
        <f>ROUND('Vendas de Veículos'!AM17*(1-'Frota Nacional 2034'!AM$5),0)</f>
        <v>0</v>
      </c>
      <c r="AN16" s="4">
        <f>ROUND('Vendas de Veículos'!AN17*(1-'Frota Nacional 2034'!AN$5),0)</f>
        <v>0</v>
      </c>
      <c r="AO16" s="4">
        <f>ROUND('Vendas de Veículos'!AO17*(1-'Frota Nacional 2034'!AO$5),0)</f>
        <v>0</v>
      </c>
      <c r="AP16" s="4">
        <f>ROUND('Vendas de Veículos'!AP17*(1-'Frota Nacional 2034'!AP$5),0)</f>
        <v>0</v>
      </c>
      <c r="AQ16" s="4">
        <f>ROUND('Vendas de Veículos'!AQ17*(1-'Frota Nacional 2034'!AQ$5),0)</f>
        <v>0</v>
      </c>
      <c r="AR16" s="4">
        <f>ROUND('Vendas de Veículos'!AR17*(1-'Frota Nacional 2034'!AR$5),0)</f>
        <v>0</v>
      </c>
      <c r="AS16" s="4">
        <f>ROUND('Vendas de Veículos'!AS17*(1-'Frota Nacional 2034'!AS$5),0)</f>
        <v>0</v>
      </c>
      <c r="AT16" s="4">
        <f>ROUND('Vendas de Veículos'!AT17*(1-'Frota Nacional 2034'!AT$5),0)</f>
        <v>0</v>
      </c>
      <c r="AU16" s="4">
        <f>ROUND('Vendas de Veículos'!AU17*(1-'Frota Nacional 2034'!AU$5),0)</f>
        <v>0</v>
      </c>
      <c r="AV16" s="4">
        <f>ROUND('Vendas de Veículos'!AV17*(1-'Frota Nacional 2034'!AV$5),0)</f>
        <v>0</v>
      </c>
      <c r="AW16" s="4">
        <f>ROUND('Vendas de Veículos'!AW17*(1-'Frota Nacional 2034'!AW$5),0)</f>
        <v>0</v>
      </c>
      <c r="AX16" s="4">
        <f>ROUND('Vendas de Veículos'!AX17*(1-'Frota Nacional 2034'!AX$5),0)</f>
        <v>0</v>
      </c>
      <c r="AY16" s="4">
        <f>ROUND('Vendas de Veículos'!AY17*(1-'Frota Nacional 2034'!AY$5),0)</f>
        <v>0</v>
      </c>
      <c r="AZ16" s="4">
        <f>ROUND('Vendas de Veículos'!AZ17*(1-'Frota Nacional 2034'!AZ$5),0)</f>
        <v>0</v>
      </c>
      <c r="BA16" s="4">
        <f>ROUND('Vendas de Veículos'!BA17*(1-'Frota Nacional 2034'!BA$5),0)</f>
        <v>0</v>
      </c>
      <c r="BB16" s="4">
        <f>ROUND('Vendas de Veículos'!BB17*(1-'Frota Nacional 2034'!BB$5),0)</f>
        <v>0</v>
      </c>
      <c r="BC16" s="4">
        <f>ROUND('Vendas de Veículos'!BC17*(1-'Frota Nacional 2034'!BC$5),0)</f>
        <v>0</v>
      </c>
      <c r="BD16" s="4">
        <f>ROUND('Vendas de Veículos'!BD17*(1-'Frota Nacional 2034'!BD$5),0)</f>
        <v>0</v>
      </c>
      <c r="BE16" s="4">
        <f>ROUND('Vendas de Veículos'!BE17*(1-'Frota Nacional 2034'!BE$5),0)</f>
        <v>1</v>
      </c>
      <c r="BF16" s="4">
        <f>ROUND('Vendas de Veículos'!BF17*(1-'Frota Nacional 2034'!BF$5),0)</f>
        <v>0</v>
      </c>
      <c r="BG16" s="4">
        <f>ROUND('Vendas de Veículos'!BG17*(1-'Frota Nacional 2034'!BG$5),0)</f>
        <v>0</v>
      </c>
      <c r="BH16" s="4">
        <f>ROUND('Vendas de Veículos'!BH17*(1-'Frota Nacional 2034'!BH$5),0)</f>
        <v>3</v>
      </c>
      <c r="BI16" s="4">
        <f>ROUND('Vendas de Veículos'!BI17*(1-'Frota Nacional 2034'!BI$5),0)</f>
        <v>6</v>
      </c>
      <c r="BJ16" s="4">
        <f>ROUND('Vendas de Veículos'!BJ17*(1-'Frota Nacional 2034'!BJ$5),0)</f>
        <v>1</v>
      </c>
      <c r="BK16" s="4">
        <f>ROUND('Vendas de Veículos'!BK17*(1-'Frota Nacional 2034'!BK$5),0)</f>
        <v>3</v>
      </c>
      <c r="BL16" s="4">
        <f>ROUND('Vendas de Veículos'!BL17*(1-'Frota Nacional 2034'!BL$5),0)</f>
        <v>10</v>
      </c>
      <c r="BM16" s="4">
        <f>ROUND('Vendas de Veículos'!BM17*(1-'Frota Nacional 2034'!BM$5),0)</f>
        <v>3</v>
      </c>
      <c r="BN16" s="4">
        <f>ROUND('Vendas de Veículos'!BN17*(1-'Frota Nacional 2034'!BN$5),0)</f>
        <v>9</v>
      </c>
      <c r="BO16" s="4">
        <f>ROUND('Vendas de Veículos'!BO17*(1-'Frota Nacional 2034'!BO$5),0)</f>
        <v>40</v>
      </c>
      <c r="BP16" s="4">
        <f>ROUND('Vendas de Veículos'!BP17*(1-'Frota Nacional 2034'!BP$5),0)</f>
        <v>112</v>
      </c>
      <c r="BQ16" s="4">
        <f>ROUND('Vendas de Veículos'!BQ17*(1-'Frota Nacional 2034'!BQ$5),0)</f>
        <v>406</v>
      </c>
      <c r="BR16" s="4">
        <f>ROUND('Vendas de Veículos'!BR17*(1-'Frota Nacional 2034'!BR$5),0)</f>
        <v>508</v>
      </c>
      <c r="BS16" s="4">
        <f>ROUND('Vendas de Veículos'!BS17*(1-'Frota Nacional 2034'!BS$5),0)</f>
        <v>786</v>
      </c>
      <c r="BT16" s="4">
        <f>ROUND('Vendas de Veículos'!BT17*(1-'Frota Nacional 2034'!BT$5),0)</f>
        <v>1109</v>
      </c>
      <c r="BU16" s="4">
        <f>ROUND('Vendas de Veículos'!BU17*(1-'Frota Nacional 2034'!BU$5),0)</f>
        <v>1483</v>
      </c>
      <c r="BV16" s="4">
        <f>ROUND('Vendas de Veículos'!BV17*(1-'Frota Nacional 2034'!BV$5),0)</f>
        <v>2049</v>
      </c>
      <c r="BW16" s="4">
        <f>ROUND('Vendas de Veículos'!BW17*(1-'Frota Nacional 2034'!BW$5),0)</f>
        <v>2688</v>
      </c>
      <c r="BX16" s="4">
        <f>ROUND('Vendas de Veículos'!BX17*(1-'Frota Nacional 2034'!BX$5),0)</f>
        <v>3405</v>
      </c>
      <c r="BY16" s="4">
        <f>ROUND('Vendas de Veículos'!BY17*(1-'Frota Nacional 2034'!BY$5),0)</f>
        <v>4389</v>
      </c>
      <c r="BZ16" s="4">
        <f>ROUND('Vendas de Veículos'!BZ17*(1-'Frota Nacional 2034'!BZ$5),0)</f>
        <v>5498</v>
      </c>
      <c r="CA16" s="4">
        <f>ROUND('Vendas de Veículos'!CA17*(1-'Frota Nacional 2034'!CA$5),0)</f>
        <v>6905</v>
      </c>
      <c r="CB16" s="4">
        <f>ROUND('Vendas de Veículos'!CB17*(1-'Frota Nacional 2034'!CB$5),0)</f>
        <v>8385</v>
      </c>
      <c r="CC16" s="4" t="e">
        <f>ROUND('Vendas de Veículos'!#REF!*(1-'Frota Nacional 2034'!CC$5),0)</f>
        <v>#REF!</v>
      </c>
    </row>
    <row r="17" spans="2:81" x14ac:dyDescent="0.35">
      <c r="B17" s="13" t="s">
        <v>18</v>
      </c>
      <c r="C17" s="13" t="s">
        <v>15</v>
      </c>
      <c r="D17" s="4">
        <f>ROUND('Vendas de Veículos'!D18*(1-'Frota Nacional 2034'!D$5),0)</f>
        <v>0</v>
      </c>
      <c r="E17" s="4">
        <f>ROUND('Vendas de Veículos'!E18*(1-'Frota Nacional 2034'!E$5),0)</f>
        <v>0</v>
      </c>
      <c r="F17" s="4">
        <f>ROUND('Vendas de Veículos'!F18*(1-'Frota Nacional 2034'!F$5),0)</f>
        <v>0</v>
      </c>
      <c r="G17" s="4">
        <f>ROUND('Vendas de Veículos'!G18*(1-'Frota Nacional 2034'!G$5),0)</f>
        <v>0</v>
      </c>
      <c r="H17" s="4">
        <f>ROUND('Vendas de Veículos'!H18*(1-'Frota Nacional 2034'!H$5),0)</f>
        <v>0</v>
      </c>
      <c r="I17" s="4">
        <f>ROUND('Vendas de Veículos'!I18*(1-'Frota Nacional 2034'!I$5),0)</f>
        <v>0</v>
      </c>
      <c r="J17" s="4">
        <f>ROUND('Vendas de Veículos'!J18*(1-'Frota Nacional 2034'!J$5),0)</f>
        <v>0</v>
      </c>
      <c r="K17" s="4">
        <f>ROUND('Vendas de Veículos'!K18*(1-'Frota Nacional 2034'!K$5),0)</f>
        <v>0</v>
      </c>
      <c r="L17" s="4">
        <f>ROUND('Vendas de Veículos'!L18*(1-'Frota Nacional 2034'!L$5),0)</f>
        <v>0</v>
      </c>
      <c r="M17" s="4">
        <f>ROUND('Vendas de Veículos'!M18*(1-'Frota Nacional 2034'!M$5),0)</f>
        <v>0</v>
      </c>
      <c r="N17" s="4">
        <f>ROUND('Vendas de Veículos'!N18*(1-'Frota Nacional 2034'!N$5),0)</f>
        <v>0</v>
      </c>
      <c r="O17" s="4">
        <f>ROUND('Vendas de Veículos'!O18*(1-'Frota Nacional 2034'!O$5),0)</f>
        <v>0</v>
      </c>
      <c r="P17" s="4">
        <f>ROUND('Vendas de Veículos'!P18*(1-'Frota Nacional 2034'!P$5),0)</f>
        <v>0</v>
      </c>
      <c r="Q17" s="4">
        <f>ROUND('Vendas de Veículos'!Q18*(1-'Frota Nacional 2034'!Q$5),0)</f>
        <v>0</v>
      </c>
      <c r="R17" s="4">
        <f>ROUND('Vendas de Veículos'!R18*(1-'Frota Nacional 2034'!R$5),0)</f>
        <v>0</v>
      </c>
      <c r="S17" s="4">
        <f>ROUND('Vendas de Veículos'!S18*(1-'Frota Nacional 2034'!S$5),0)</f>
        <v>0</v>
      </c>
      <c r="T17" s="4">
        <f>ROUND('Vendas de Veículos'!T18*(1-'Frota Nacional 2034'!T$5),0)</f>
        <v>0</v>
      </c>
      <c r="U17" s="4">
        <f>ROUND('Vendas de Veículos'!U18*(1-'Frota Nacional 2034'!U$5),0)</f>
        <v>0</v>
      </c>
      <c r="V17" s="4">
        <f>ROUND('Vendas de Veículos'!V18*(1-'Frota Nacional 2034'!V$5),0)</f>
        <v>0</v>
      </c>
      <c r="W17" s="4">
        <f>ROUND('Vendas de Veículos'!W18*(1-'Frota Nacional 2034'!W$5),0)</f>
        <v>0</v>
      </c>
      <c r="X17" s="4">
        <f>ROUND('Vendas de Veículos'!X18*(1-'Frota Nacional 2034'!X$5),0)</f>
        <v>0</v>
      </c>
      <c r="Y17" s="4">
        <f>ROUND('Vendas de Veículos'!Y18*(1-'Frota Nacional 2034'!Y$5),0)</f>
        <v>0</v>
      </c>
      <c r="Z17" s="4">
        <f>ROUND('Vendas de Veículos'!Z18*(1-'Frota Nacional 2034'!Z$5),0)</f>
        <v>0</v>
      </c>
      <c r="AA17" s="4">
        <f>ROUND('Vendas de Veículos'!AA18*(1-'Frota Nacional 2034'!AA$5),0)</f>
        <v>0</v>
      </c>
      <c r="AB17" s="4">
        <f>ROUND('Vendas de Veículos'!AB18*(1-'Frota Nacional 2034'!AB$5),0)</f>
        <v>0</v>
      </c>
      <c r="AC17" s="4">
        <f>ROUND('Vendas de Veículos'!AC18*(1-'Frota Nacional 2034'!AC$5),0)</f>
        <v>0</v>
      </c>
      <c r="AD17" s="4">
        <f>ROUND('Vendas de Veículos'!AD18*(1-'Frota Nacional 2034'!AD$5),0)</f>
        <v>0</v>
      </c>
      <c r="AE17" s="4">
        <f>ROUND('Vendas de Veículos'!AE18*(1-'Frota Nacional 2034'!AE$5),0)</f>
        <v>0</v>
      </c>
      <c r="AF17" s="4">
        <f>ROUND('Vendas de Veículos'!AF18*(1-'Frota Nacional 2034'!AF$5),0)</f>
        <v>0</v>
      </c>
      <c r="AG17" s="4">
        <f>ROUND('Vendas de Veículos'!AG18*(1-'Frota Nacional 2034'!AG$5),0)</f>
        <v>0</v>
      </c>
      <c r="AH17" s="4">
        <f>ROUND('Vendas de Veículos'!AH18*(1-'Frota Nacional 2034'!AH$5),0)</f>
        <v>0</v>
      </c>
      <c r="AI17" s="4">
        <f>ROUND('Vendas de Veículos'!AI18*(1-'Frota Nacional 2034'!AI$5),0)</f>
        <v>0</v>
      </c>
      <c r="AJ17" s="4">
        <f>ROUND('Vendas de Veículos'!AJ18*(1-'Frota Nacional 2034'!AJ$5),0)</f>
        <v>0</v>
      </c>
      <c r="AK17" s="4">
        <f>ROUND('Vendas de Veículos'!AK18*(1-'Frota Nacional 2034'!AK$5),0)</f>
        <v>0</v>
      </c>
      <c r="AL17" s="4">
        <f>ROUND('Vendas de Veículos'!AL18*(1-'Frota Nacional 2034'!AL$5),0)</f>
        <v>0</v>
      </c>
      <c r="AM17" s="4">
        <f>ROUND('Vendas de Veículos'!AM18*(1-'Frota Nacional 2034'!AM$5),0)</f>
        <v>0</v>
      </c>
      <c r="AN17" s="4">
        <f>ROUND('Vendas de Veículos'!AN18*(1-'Frota Nacional 2034'!AN$5),0)</f>
        <v>0</v>
      </c>
      <c r="AO17" s="4">
        <f>ROUND('Vendas de Veículos'!AO18*(1-'Frota Nacional 2034'!AO$5),0)</f>
        <v>0</v>
      </c>
      <c r="AP17" s="4">
        <f>ROUND('Vendas de Veículos'!AP18*(1-'Frota Nacional 2034'!AP$5),0)</f>
        <v>0</v>
      </c>
      <c r="AQ17" s="4">
        <f>ROUND('Vendas de Veículos'!AQ18*(1-'Frota Nacional 2034'!AQ$5),0)</f>
        <v>0</v>
      </c>
      <c r="AR17" s="4">
        <f>ROUND('Vendas de Veículos'!AR18*(1-'Frota Nacional 2034'!AR$5),0)</f>
        <v>0</v>
      </c>
      <c r="AS17" s="4">
        <f>ROUND('Vendas de Veículos'!AS18*(1-'Frota Nacional 2034'!AS$5),0)</f>
        <v>0</v>
      </c>
      <c r="AT17" s="4">
        <f>ROUND('Vendas de Veículos'!AT18*(1-'Frota Nacional 2034'!AT$5),0)</f>
        <v>0</v>
      </c>
      <c r="AU17" s="4">
        <f>ROUND('Vendas de Veículos'!AU18*(1-'Frota Nacional 2034'!AU$5),0)</f>
        <v>0</v>
      </c>
      <c r="AV17" s="4">
        <f>ROUND('Vendas de Veículos'!AV18*(1-'Frota Nacional 2034'!AV$5),0)</f>
        <v>0</v>
      </c>
      <c r="AW17" s="4">
        <f>ROUND('Vendas de Veículos'!AW18*(1-'Frota Nacional 2034'!AW$5),0)</f>
        <v>0</v>
      </c>
      <c r="AX17" s="4">
        <f>ROUND('Vendas de Veículos'!AX18*(1-'Frota Nacional 2034'!AX$5),0)</f>
        <v>0</v>
      </c>
      <c r="AY17" s="4">
        <f>ROUND('Vendas de Veículos'!AY18*(1-'Frota Nacional 2034'!AY$5),0)</f>
        <v>0</v>
      </c>
      <c r="AZ17" s="4">
        <f>ROUND('Vendas de Veículos'!AZ18*(1-'Frota Nacional 2034'!AZ$5),0)</f>
        <v>0</v>
      </c>
      <c r="BA17" s="4">
        <f>ROUND('Vendas de Veículos'!BA18*(1-'Frota Nacional 2034'!BA$5),0)</f>
        <v>0</v>
      </c>
      <c r="BB17" s="4">
        <f>ROUND('Vendas de Veículos'!BB18*(1-'Frota Nacional 2034'!BB$5),0)</f>
        <v>0</v>
      </c>
      <c r="BC17" s="4">
        <f>ROUND('Vendas de Veículos'!BC18*(1-'Frota Nacional 2034'!BC$5),0)</f>
        <v>0</v>
      </c>
      <c r="BD17" s="4">
        <f>ROUND('Vendas de Veículos'!BD18*(1-'Frota Nacional 2034'!BD$5),0)</f>
        <v>0</v>
      </c>
      <c r="BE17" s="4">
        <f>ROUND('Vendas de Veículos'!BE18*(1-'Frota Nacional 2034'!BE$5),0)</f>
        <v>0</v>
      </c>
      <c r="BF17" s="4">
        <f>ROUND('Vendas de Veículos'!BF18*(1-'Frota Nacional 2034'!BF$5),0)</f>
        <v>0</v>
      </c>
      <c r="BG17" s="4">
        <f>ROUND('Vendas de Veículos'!BG18*(1-'Frota Nacional 2034'!BG$5),0)</f>
        <v>0</v>
      </c>
      <c r="BH17" s="4">
        <f>ROUND('Vendas de Veículos'!BH18*(1-'Frota Nacional 2034'!BH$5),0)</f>
        <v>0</v>
      </c>
      <c r="BI17" s="4">
        <f>ROUND('Vendas de Veículos'!BI18*(1-'Frota Nacional 2034'!BI$5),0)</f>
        <v>0</v>
      </c>
      <c r="BJ17" s="4">
        <f>ROUND('Vendas de Veículos'!BJ18*(1-'Frota Nacional 2034'!BJ$5),0)</f>
        <v>0</v>
      </c>
      <c r="BK17" s="4">
        <f>ROUND('Vendas de Veículos'!BK18*(1-'Frota Nacional 2034'!BK$5),0)</f>
        <v>1</v>
      </c>
      <c r="BL17" s="4">
        <f>ROUND('Vendas de Veículos'!BL18*(1-'Frota Nacional 2034'!BL$5),0)</f>
        <v>1</v>
      </c>
      <c r="BM17" s="4">
        <f>ROUND('Vendas de Veículos'!BM18*(1-'Frota Nacional 2034'!BM$5),0)</f>
        <v>0</v>
      </c>
      <c r="BN17" s="4">
        <f>ROUND('Vendas de Veículos'!BN18*(1-'Frota Nacional 2034'!BN$5),0)</f>
        <v>1</v>
      </c>
      <c r="BO17" s="4">
        <f>ROUND('Vendas de Veículos'!BO18*(1-'Frota Nacional 2034'!BO$5),0)</f>
        <v>3</v>
      </c>
      <c r="BP17" s="4">
        <f>ROUND('Vendas de Veículos'!BP18*(1-'Frota Nacional 2034'!BP$5),0)</f>
        <v>10</v>
      </c>
      <c r="BQ17" s="4">
        <f>ROUND('Vendas de Veículos'!BQ18*(1-'Frota Nacional 2034'!BQ$5),0)</f>
        <v>37</v>
      </c>
      <c r="BR17" s="4">
        <f>ROUND('Vendas de Veículos'!BR18*(1-'Frota Nacional 2034'!BR$5),0)</f>
        <v>46</v>
      </c>
      <c r="BS17" s="4">
        <f>ROUND('Vendas de Veículos'!BS18*(1-'Frota Nacional 2034'!BS$5),0)</f>
        <v>71</v>
      </c>
      <c r="BT17" s="4">
        <f>ROUND('Vendas de Veículos'!BT18*(1-'Frota Nacional 2034'!BT$5),0)</f>
        <v>100</v>
      </c>
      <c r="BU17" s="4">
        <f>ROUND('Vendas de Veículos'!BU18*(1-'Frota Nacional 2034'!BU$5),0)</f>
        <v>134</v>
      </c>
      <c r="BV17" s="4">
        <f>ROUND('Vendas de Veículos'!BV18*(1-'Frota Nacional 2034'!BV$5),0)</f>
        <v>185</v>
      </c>
      <c r="BW17" s="4">
        <f>ROUND('Vendas de Veículos'!BW18*(1-'Frota Nacional 2034'!BW$5),0)</f>
        <v>243</v>
      </c>
      <c r="BX17" s="4">
        <f>ROUND('Vendas de Veículos'!BX18*(1-'Frota Nacional 2034'!BX$5),0)</f>
        <v>307</v>
      </c>
      <c r="BY17" s="4">
        <f>ROUND('Vendas de Veículos'!BY18*(1-'Frota Nacional 2034'!BY$5),0)</f>
        <v>396</v>
      </c>
      <c r="BZ17" s="4">
        <f>ROUND('Vendas de Veículos'!BZ18*(1-'Frota Nacional 2034'!BZ$5),0)</f>
        <v>497</v>
      </c>
      <c r="CA17" s="4">
        <f>ROUND('Vendas de Veículos'!CA18*(1-'Frota Nacional 2034'!CA$5),0)</f>
        <v>623</v>
      </c>
      <c r="CB17" s="4">
        <f>ROUND('Vendas de Veículos'!CB18*(1-'Frota Nacional 2034'!CB$5),0)</f>
        <v>757</v>
      </c>
      <c r="CC17" s="4" t="e">
        <f>ROUND('Vendas de Veículos'!#REF!*(1-'Frota Nacional 2034'!CC$5),0)</f>
        <v>#REF!</v>
      </c>
    </row>
    <row r="18" spans="2:81" x14ac:dyDescent="0.35">
      <c r="B18" s="13" t="s">
        <v>18</v>
      </c>
      <c r="C18" s="13" t="s">
        <v>16</v>
      </c>
      <c r="D18" s="4">
        <f>ROUND('Vendas de Veículos'!D19*(1-'Frota Nacional 2034'!D$5),0)</f>
        <v>0</v>
      </c>
      <c r="E18" s="4">
        <f>ROUND('Vendas de Veículos'!E19*(1-'Frota Nacional 2034'!E$5),0)</f>
        <v>0</v>
      </c>
      <c r="F18" s="4">
        <f>ROUND('Vendas de Veículos'!F19*(1-'Frota Nacional 2034'!F$5),0)</f>
        <v>0</v>
      </c>
      <c r="G18" s="4">
        <f>ROUND('Vendas de Veículos'!G19*(1-'Frota Nacional 2034'!G$5),0)</f>
        <v>0</v>
      </c>
      <c r="H18" s="4">
        <f>ROUND('Vendas de Veículos'!H19*(1-'Frota Nacional 2034'!H$5),0)</f>
        <v>0</v>
      </c>
      <c r="I18" s="4">
        <f>ROUND('Vendas de Veículos'!I19*(1-'Frota Nacional 2034'!I$5),0)</f>
        <v>0</v>
      </c>
      <c r="J18" s="4">
        <f>ROUND('Vendas de Veículos'!J19*(1-'Frota Nacional 2034'!J$5),0)</f>
        <v>0</v>
      </c>
      <c r="K18" s="4">
        <f>ROUND('Vendas de Veículos'!K19*(1-'Frota Nacional 2034'!K$5),0)</f>
        <v>0</v>
      </c>
      <c r="L18" s="4">
        <f>ROUND('Vendas de Veículos'!L19*(1-'Frota Nacional 2034'!L$5),0)</f>
        <v>0</v>
      </c>
      <c r="M18" s="4">
        <f>ROUND('Vendas de Veículos'!M19*(1-'Frota Nacional 2034'!M$5),0)</f>
        <v>0</v>
      </c>
      <c r="N18" s="4">
        <f>ROUND('Vendas de Veículos'!N19*(1-'Frota Nacional 2034'!N$5),0)</f>
        <v>0</v>
      </c>
      <c r="O18" s="4">
        <f>ROUND('Vendas de Veículos'!O19*(1-'Frota Nacional 2034'!O$5),0)</f>
        <v>0</v>
      </c>
      <c r="P18" s="4">
        <f>ROUND('Vendas de Veículos'!P19*(1-'Frota Nacional 2034'!P$5),0)</f>
        <v>0</v>
      </c>
      <c r="Q18" s="4">
        <f>ROUND('Vendas de Veículos'!Q19*(1-'Frota Nacional 2034'!Q$5),0)</f>
        <v>0</v>
      </c>
      <c r="R18" s="4">
        <f>ROUND('Vendas de Veículos'!R19*(1-'Frota Nacional 2034'!R$5),0)</f>
        <v>0</v>
      </c>
      <c r="S18" s="4">
        <f>ROUND('Vendas de Veículos'!S19*(1-'Frota Nacional 2034'!S$5),0)</f>
        <v>0</v>
      </c>
      <c r="T18" s="4">
        <f>ROUND('Vendas de Veículos'!T19*(1-'Frota Nacional 2034'!T$5),0)</f>
        <v>0</v>
      </c>
      <c r="U18" s="4">
        <f>ROUND('Vendas de Veículos'!U19*(1-'Frota Nacional 2034'!U$5),0)</f>
        <v>0</v>
      </c>
      <c r="V18" s="4">
        <f>ROUND('Vendas de Veículos'!V19*(1-'Frota Nacional 2034'!V$5),0)</f>
        <v>0</v>
      </c>
      <c r="W18" s="4">
        <f>ROUND('Vendas de Veículos'!W19*(1-'Frota Nacional 2034'!W$5),0)</f>
        <v>0</v>
      </c>
      <c r="X18" s="4">
        <f>ROUND('Vendas de Veículos'!X19*(1-'Frota Nacional 2034'!X$5),0)</f>
        <v>0</v>
      </c>
      <c r="Y18" s="4">
        <f>ROUND('Vendas de Veículos'!Y19*(1-'Frota Nacional 2034'!Y$5),0)</f>
        <v>0</v>
      </c>
      <c r="Z18" s="4">
        <f>ROUND('Vendas de Veículos'!Z19*(1-'Frota Nacional 2034'!Z$5),0)</f>
        <v>0</v>
      </c>
      <c r="AA18" s="4">
        <f>ROUND('Vendas de Veículos'!AA19*(1-'Frota Nacional 2034'!AA$5),0)</f>
        <v>0</v>
      </c>
      <c r="AB18" s="4">
        <f>ROUND('Vendas de Veículos'!AB19*(1-'Frota Nacional 2034'!AB$5),0)</f>
        <v>0</v>
      </c>
      <c r="AC18" s="4">
        <f>ROUND('Vendas de Veículos'!AC19*(1-'Frota Nacional 2034'!AC$5),0)</f>
        <v>0</v>
      </c>
      <c r="AD18" s="4">
        <f>ROUND('Vendas de Veículos'!AD19*(1-'Frota Nacional 2034'!AD$5),0)</f>
        <v>0</v>
      </c>
      <c r="AE18" s="4">
        <f>ROUND('Vendas de Veículos'!AE19*(1-'Frota Nacional 2034'!AE$5),0)</f>
        <v>0</v>
      </c>
      <c r="AF18" s="4">
        <f>ROUND('Vendas de Veículos'!AF19*(1-'Frota Nacional 2034'!AF$5),0)</f>
        <v>0</v>
      </c>
      <c r="AG18" s="4">
        <f>ROUND('Vendas de Veículos'!AG19*(1-'Frota Nacional 2034'!AG$5),0)</f>
        <v>0</v>
      </c>
      <c r="AH18" s="4">
        <f>ROUND('Vendas de Veículos'!AH19*(1-'Frota Nacional 2034'!AH$5),0)</f>
        <v>0</v>
      </c>
      <c r="AI18" s="4">
        <f>ROUND('Vendas de Veículos'!AI19*(1-'Frota Nacional 2034'!AI$5),0)</f>
        <v>0</v>
      </c>
      <c r="AJ18" s="4">
        <f>ROUND('Vendas de Veículos'!AJ19*(1-'Frota Nacional 2034'!AJ$5),0)</f>
        <v>0</v>
      </c>
      <c r="AK18" s="4">
        <f>ROUND('Vendas de Veículos'!AK19*(1-'Frota Nacional 2034'!AK$5),0)</f>
        <v>0</v>
      </c>
      <c r="AL18" s="4">
        <f>ROUND('Vendas de Veículos'!AL19*(1-'Frota Nacional 2034'!AL$5),0)</f>
        <v>0</v>
      </c>
      <c r="AM18" s="4">
        <f>ROUND('Vendas de Veículos'!AM19*(1-'Frota Nacional 2034'!AM$5),0)</f>
        <v>0</v>
      </c>
      <c r="AN18" s="4">
        <f>ROUND('Vendas de Veículos'!AN19*(1-'Frota Nacional 2034'!AN$5),0)</f>
        <v>0</v>
      </c>
      <c r="AO18" s="4">
        <f>ROUND('Vendas de Veículos'!AO19*(1-'Frota Nacional 2034'!AO$5),0)</f>
        <v>0</v>
      </c>
      <c r="AP18" s="4">
        <f>ROUND('Vendas de Veículos'!AP19*(1-'Frota Nacional 2034'!AP$5),0)</f>
        <v>0</v>
      </c>
      <c r="AQ18" s="4">
        <f>ROUND('Vendas de Veículos'!AQ19*(1-'Frota Nacional 2034'!AQ$5),0)</f>
        <v>0</v>
      </c>
      <c r="AR18" s="4">
        <f>ROUND('Vendas de Veículos'!AR19*(1-'Frota Nacional 2034'!AR$5),0)</f>
        <v>0</v>
      </c>
      <c r="AS18" s="4">
        <f>ROUND('Vendas de Veículos'!AS19*(1-'Frota Nacional 2034'!AS$5),0)</f>
        <v>0</v>
      </c>
      <c r="AT18" s="4">
        <f>ROUND('Vendas de Veículos'!AT19*(1-'Frota Nacional 2034'!AT$5),0)</f>
        <v>0</v>
      </c>
      <c r="AU18" s="4">
        <f>ROUND('Vendas de Veículos'!AU19*(1-'Frota Nacional 2034'!AU$5),0)</f>
        <v>0</v>
      </c>
      <c r="AV18" s="4">
        <f>ROUND('Vendas de Veículos'!AV19*(1-'Frota Nacional 2034'!AV$5),0)</f>
        <v>0</v>
      </c>
      <c r="AW18" s="4">
        <f>ROUND('Vendas de Veículos'!AW19*(1-'Frota Nacional 2034'!AW$5),0)</f>
        <v>0</v>
      </c>
      <c r="AX18" s="4">
        <f>ROUND('Vendas de Veículos'!AX19*(1-'Frota Nacional 2034'!AX$5),0)</f>
        <v>0</v>
      </c>
      <c r="AY18" s="4">
        <f>ROUND('Vendas de Veículos'!AY19*(1-'Frota Nacional 2034'!AY$5),0)</f>
        <v>0</v>
      </c>
      <c r="AZ18" s="4">
        <f>ROUND('Vendas de Veículos'!AZ19*(1-'Frota Nacional 2034'!AZ$5),0)</f>
        <v>0</v>
      </c>
      <c r="BA18" s="4">
        <f>ROUND('Vendas de Veículos'!BA19*(1-'Frota Nacional 2034'!BA$5),0)</f>
        <v>0</v>
      </c>
      <c r="BB18" s="4">
        <f>ROUND('Vendas de Veículos'!BB19*(1-'Frota Nacional 2034'!BB$5),0)</f>
        <v>0</v>
      </c>
      <c r="BC18" s="4">
        <f>ROUND('Vendas de Veículos'!BC19*(1-'Frota Nacional 2034'!BC$5),0)</f>
        <v>0</v>
      </c>
      <c r="BD18" s="4">
        <f>ROUND('Vendas de Veículos'!BD19*(1-'Frota Nacional 2034'!BD$5),0)</f>
        <v>0</v>
      </c>
      <c r="BE18" s="4">
        <f>ROUND('Vendas de Veículos'!BE19*(1-'Frota Nacional 2034'!BE$5),0)</f>
        <v>1</v>
      </c>
      <c r="BF18" s="4">
        <f>ROUND('Vendas de Veículos'!BF19*(1-'Frota Nacional 2034'!BF$5),0)</f>
        <v>0</v>
      </c>
      <c r="BG18" s="4">
        <f>ROUND('Vendas de Veículos'!BG19*(1-'Frota Nacional 2034'!BG$5),0)</f>
        <v>0</v>
      </c>
      <c r="BH18" s="4">
        <f>ROUND('Vendas de Veículos'!BH19*(1-'Frota Nacional 2034'!BH$5),0)</f>
        <v>2</v>
      </c>
      <c r="BI18" s="4">
        <f>ROUND('Vendas de Veículos'!BI19*(1-'Frota Nacional 2034'!BI$5),0)</f>
        <v>4</v>
      </c>
      <c r="BJ18" s="4">
        <f>ROUND('Vendas de Veículos'!BJ19*(1-'Frota Nacional 2034'!BJ$5),0)</f>
        <v>1</v>
      </c>
      <c r="BK18" s="4">
        <f>ROUND('Vendas de Veículos'!BK19*(1-'Frota Nacional 2034'!BK$5),0)</f>
        <v>2</v>
      </c>
      <c r="BL18" s="4">
        <f>ROUND('Vendas de Veículos'!BL19*(1-'Frota Nacional 2034'!BL$5),0)</f>
        <v>7</v>
      </c>
      <c r="BM18" s="4">
        <f>ROUND('Vendas de Veículos'!BM19*(1-'Frota Nacional 2034'!BM$5),0)</f>
        <v>2</v>
      </c>
      <c r="BN18" s="4">
        <f>ROUND('Vendas de Veículos'!BN19*(1-'Frota Nacional 2034'!BN$5),0)</f>
        <v>6</v>
      </c>
      <c r="BO18" s="4">
        <f>ROUND('Vendas de Veículos'!BO19*(1-'Frota Nacional 2034'!BO$5),0)</f>
        <v>28</v>
      </c>
      <c r="BP18" s="4">
        <f>ROUND('Vendas de Veículos'!BP19*(1-'Frota Nacional 2034'!BP$5),0)</f>
        <v>77</v>
      </c>
      <c r="BQ18" s="4">
        <f>ROUND('Vendas de Veículos'!BQ19*(1-'Frota Nacional 2034'!BQ$5),0)</f>
        <v>280</v>
      </c>
      <c r="BR18" s="4">
        <f>ROUND('Vendas de Veículos'!BR19*(1-'Frota Nacional 2034'!BR$5),0)</f>
        <v>349</v>
      </c>
      <c r="BS18" s="4">
        <f>ROUND('Vendas de Veículos'!BS19*(1-'Frota Nacional 2034'!BS$5),0)</f>
        <v>541</v>
      </c>
      <c r="BT18" s="4">
        <f>ROUND('Vendas de Veículos'!BT19*(1-'Frota Nacional 2034'!BT$5),0)</f>
        <v>763</v>
      </c>
      <c r="BU18" s="4">
        <f>ROUND('Vendas de Veículos'!BU19*(1-'Frota Nacional 2034'!BU$5),0)</f>
        <v>1020</v>
      </c>
      <c r="BV18" s="4">
        <f>ROUND('Vendas de Veículos'!BV19*(1-'Frota Nacional 2034'!BV$5),0)</f>
        <v>1410</v>
      </c>
      <c r="BW18" s="4">
        <f>ROUND('Vendas de Veículos'!BW19*(1-'Frota Nacional 2034'!BW$5),0)</f>
        <v>1850</v>
      </c>
      <c r="BX18" s="4">
        <f>ROUND('Vendas de Veículos'!BX19*(1-'Frota Nacional 2034'!BX$5),0)</f>
        <v>2343</v>
      </c>
      <c r="BY18" s="4">
        <f>ROUND('Vendas de Veículos'!BY19*(1-'Frota Nacional 2034'!BY$5),0)</f>
        <v>3020</v>
      </c>
      <c r="BZ18" s="4">
        <f>ROUND('Vendas de Veículos'!BZ19*(1-'Frota Nacional 2034'!BZ$5),0)</f>
        <v>3785</v>
      </c>
      <c r="CA18" s="4">
        <f>ROUND('Vendas de Veículos'!CA19*(1-'Frota Nacional 2034'!CA$5),0)</f>
        <v>4753</v>
      </c>
      <c r="CB18" s="4">
        <f>ROUND('Vendas de Veículos'!CB19*(1-'Frota Nacional 2034'!CB$5),0)</f>
        <v>5771</v>
      </c>
      <c r="CC18" s="4" t="e">
        <f>ROUND('Vendas de Veículos'!#REF!*(1-'Frota Nacional 2034'!CC$5),0)</f>
        <v>#REF!</v>
      </c>
    </row>
    <row r="19" spans="2:81" x14ac:dyDescent="0.35">
      <c r="B19" s="13" t="s">
        <v>18</v>
      </c>
      <c r="C19" s="13" t="s">
        <v>17</v>
      </c>
      <c r="D19" s="4">
        <f>ROUND('Vendas de Veículos'!D20*(1-'Frota Nacional 2034'!D$5),0)</f>
        <v>0</v>
      </c>
      <c r="E19" s="4">
        <f>ROUND('Vendas de Veículos'!E20*(1-'Frota Nacional 2034'!E$5),0)</f>
        <v>0</v>
      </c>
      <c r="F19" s="4">
        <f>ROUND('Vendas de Veículos'!F20*(1-'Frota Nacional 2034'!F$5),0)</f>
        <v>0</v>
      </c>
      <c r="G19" s="4">
        <f>ROUND('Vendas de Veículos'!G20*(1-'Frota Nacional 2034'!G$5),0)</f>
        <v>0</v>
      </c>
      <c r="H19" s="4">
        <f>ROUND('Vendas de Veículos'!H20*(1-'Frota Nacional 2034'!H$5),0)</f>
        <v>0</v>
      </c>
      <c r="I19" s="4">
        <f>ROUND('Vendas de Veículos'!I20*(1-'Frota Nacional 2034'!I$5),0)</f>
        <v>0</v>
      </c>
      <c r="J19" s="4">
        <f>ROUND('Vendas de Veículos'!J20*(1-'Frota Nacional 2034'!J$5),0)</f>
        <v>0</v>
      </c>
      <c r="K19" s="4">
        <f>ROUND('Vendas de Veículos'!K20*(1-'Frota Nacional 2034'!K$5),0)</f>
        <v>0</v>
      </c>
      <c r="L19" s="4">
        <f>ROUND('Vendas de Veículos'!L20*(1-'Frota Nacional 2034'!L$5),0)</f>
        <v>0</v>
      </c>
      <c r="M19" s="4">
        <f>ROUND('Vendas de Veículos'!M20*(1-'Frota Nacional 2034'!M$5),0)</f>
        <v>0</v>
      </c>
      <c r="N19" s="4">
        <f>ROUND('Vendas de Veículos'!N20*(1-'Frota Nacional 2034'!N$5),0)</f>
        <v>0</v>
      </c>
      <c r="O19" s="4">
        <f>ROUND('Vendas de Veículos'!O20*(1-'Frota Nacional 2034'!O$5),0)</f>
        <v>0</v>
      </c>
      <c r="P19" s="4">
        <f>ROUND('Vendas de Veículos'!P20*(1-'Frota Nacional 2034'!P$5),0)</f>
        <v>0</v>
      </c>
      <c r="Q19" s="4">
        <f>ROUND('Vendas de Veículos'!Q20*(1-'Frota Nacional 2034'!Q$5),0)</f>
        <v>0</v>
      </c>
      <c r="R19" s="4">
        <f>ROUND('Vendas de Veículos'!R20*(1-'Frota Nacional 2034'!R$5),0)</f>
        <v>0</v>
      </c>
      <c r="S19" s="4">
        <f>ROUND('Vendas de Veículos'!S20*(1-'Frota Nacional 2034'!S$5),0)</f>
        <v>0</v>
      </c>
      <c r="T19" s="4">
        <f>ROUND('Vendas de Veículos'!T20*(1-'Frota Nacional 2034'!T$5),0)</f>
        <v>0</v>
      </c>
      <c r="U19" s="4">
        <f>ROUND('Vendas de Veículos'!U20*(1-'Frota Nacional 2034'!U$5),0)</f>
        <v>0</v>
      </c>
      <c r="V19" s="4">
        <f>ROUND('Vendas de Veículos'!V20*(1-'Frota Nacional 2034'!V$5),0)</f>
        <v>0</v>
      </c>
      <c r="W19" s="4">
        <f>ROUND('Vendas de Veículos'!W20*(1-'Frota Nacional 2034'!W$5),0)</f>
        <v>0</v>
      </c>
      <c r="X19" s="4">
        <f>ROUND('Vendas de Veículos'!X20*(1-'Frota Nacional 2034'!X$5),0)</f>
        <v>0</v>
      </c>
      <c r="Y19" s="4">
        <f>ROUND('Vendas de Veículos'!Y20*(1-'Frota Nacional 2034'!Y$5),0)</f>
        <v>0</v>
      </c>
      <c r="Z19" s="4">
        <f>ROUND('Vendas de Veículos'!Z20*(1-'Frota Nacional 2034'!Z$5),0)</f>
        <v>0</v>
      </c>
      <c r="AA19" s="4">
        <f>ROUND('Vendas de Veículos'!AA20*(1-'Frota Nacional 2034'!AA$5),0)</f>
        <v>0</v>
      </c>
      <c r="AB19" s="4">
        <f>ROUND('Vendas de Veículos'!AB20*(1-'Frota Nacional 2034'!AB$5),0)</f>
        <v>0</v>
      </c>
      <c r="AC19" s="4">
        <f>ROUND('Vendas de Veículos'!AC20*(1-'Frota Nacional 2034'!AC$5),0)</f>
        <v>0</v>
      </c>
      <c r="AD19" s="4">
        <f>ROUND('Vendas de Veículos'!AD20*(1-'Frota Nacional 2034'!AD$5),0)</f>
        <v>0</v>
      </c>
      <c r="AE19" s="4">
        <f>ROUND('Vendas de Veículos'!AE20*(1-'Frota Nacional 2034'!AE$5),0)</f>
        <v>0</v>
      </c>
      <c r="AF19" s="4">
        <f>ROUND('Vendas de Veículos'!AF20*(1-'Frota Nacional 2034'!AF$5),0)</f>
        <v>0</v>
      </c>
      <c r="AG19" s="4">
        <f>ROUND('Vendas de Veículos'!AG20*(1-'Frota Nacional 2034'!AG$5),0)</f>
        <v>0</v>
      </c>
      <c r="AH19" s="4">
        <f>ROUND('Vendas de Veículos'!AH20*(1-'Frota Nacional 2034'!AH$5),0)</f>
        <v>0</v>
      </c>
      <c r="AI19" s="4">
        <f>ROUND('Vendas de Veículos'!AI20*(1-'Frota Nacional 2034'!AI$5),0)</f>
        <v>0</v>
      </c>
      <c r="AJ19" s="4">
        <f>ROUND('Vendas de Veículos'!AJ20*(1-'Frota Nacional 2034'!AJ$5),0)</f>
        <v>0</v>
      </c>
      <c r="AK19" s="4">
        <f>ROUND('Vendas de Veículos'!AK20*(1-'Frota Nacional 2034'!AK$5),0)</f>
        <v>0</v>
      </c>
      <c r="AL19" s="4">
        <f>ROUND('Vendas de Veículos'!AL20*(1-'Frota Nacional 2034'!AL$5),0)</f>
        <v>0</v>
      </c>
      <c r="AM19" s="4">
        <f>ROUND('Vendas de Veículos'!AM20*(1-'Frota Nacional 2034'!AM$5),0)</f>
        <v>0</v>
      </c>
      <c r="AN19" s="4">
        <f>ROUND('Vendas de Veículos'!AN20*(1-'Frota Nacional 2034'!AN$5),0)</f>
        <v>0</v>
      </c>
      <c r="AO19" s="4">
        <f>ROUND('Vendas de Veículos'!AO20*(1-'Frota Nacional 2034'!AO$5),0)</f>
        <v>0</v>
      </c>
      <c r="AP19" s="4">
        <f>ROUND('Vendas de Veículos'!AP20*(1-'Frota Nacional 2034'!AP$5),0)</f>
        <v>0</v>
      </c>
      <c r="AQ19" s="4">
        <f>ROUND('Vendas de Veículos'!AQ20*(1-'Frota Nacional 2034'!AQ$5),0)</f>
        <v>0</v>
      </c>
      <c r="AR19" s="4">
        <f>ROUND('Vendas de Veículos'!AR20*(1-'Frota Nacional 2034'!AR$5),0)</f>
        <v>0</v>
      </c>
      <c r="AS19" s="4">
        <f>ROUND('Vendas de Veículos'!AS20*(1-'Frota Nacional 2034'!AS$5),0)</f>
        <v>0</v>
      </c>
      <c r="AT19" s="4">
        <f>ROUND('Vendas de Veículos'!AT20*(1-'Frota Nacional 2034'!AT$5),0)</f>
        <v>0</v>
      </c>
      <c r="AU19" s="4">
        <f>ROUND('Vendas de Veículos'!AU20*(1-'Frota Nacional 2034'!AU$5),0)</f>
        <v>0</v>
      </c>
      <c r="AV19" s="4">
        <f>ROUND('Vendas de Veículos'!AV20*(1-'Frota Nacional 2034'!AV$5),0)</f>
        <v>0</v>
      </c>
      <c r="AW19" s="4">
        <f>ROUND('Vendas de Veículos'!AW20*(1-'Frota Nacional 2034'!AW$5),0)</f>
        <v>0</v>
      </c>
      <c r="AX19" s="4">
        <f>ROUND('Vendas de Veículos'!AX20*(1-'Frota Nacional 2034'!AX$5),0)</f>
        <v>0</v>
      </c>
      <c r="AY19" s="4">
        <f>ROUND('Vendas de Veículos'!AY20*(1-'Frota Nacional 2034'!AY$5),0)</f>
        <v>0</v>
      </c>
      <c r="AZ19" s="4">
        <f>ROUND('Vendas de Veículos'!AZ20*(1-'Frota Nacional 2034'!AZ$5),0)</f>
        <v>0</v>
      </c>
      <c r="BA19" s="4">
        <f>ROUND('Vendas de Veículos'!BA20*(1-'Frota Nacional 2034'!BA$5),0)</f>
        <v>0</v>
      </c>
      <c r="BB19" s="4">
        <f>ROUND('Vendas de Veículos'!BB20*(1-'Frota Nacional 2034'!BB$5),0)</f>
        <v>0</v>
      </c>
      <c r="BC19" s="4">
        <f>ROUND('Vendas de Veículos'!BC20*(1-'Frota Nacional 2034'!BC$5),0)</f>
        <v>0</v>
      </c>
      <c r="BD19" s="4">
        <f>ROUND('Vendas de Veículos'!BD20*(1-'Frota Nacional 2034'!BD$5),0)</f>
        <v>0</v>
      </c>
      <c r="BE19" s="4">
        <f>ROUND('Vendas de Veículos'!BE20*(1-'Frota Nacional 2034'!BE$5),0)</f>
        <v>0</v>
      </c>
      <c r="BF19" s="4">
        <f>ROUND('Vendas de Veículos'!BF20*(1-'Frota Nacional 2034'!BF$5),0)</f>
        <v>0</v>
      </c>
      <c r="BG19" s="4">
        <f>ROUND('Vendas de Veículos'!BG20*(1-'Frota Nacional 2034'!BG$5),0)</f>
        <v>0</v>
      </c>
      <c r="BH19" s="4">
        <f>ROUND('Vendas de Veículos'!BH20*(1-'Frota Nacional 2034'!BH$5),0)</f>
        <v>1</v>
      </c>
      <c r="BI19" s="4">
        <f>ROUND('Vendas de Veículos'!BI20*(1-'Frota Nacional 2034'!BI$5),0)</f>
        <v>1</v>
      </c>
      <c r="BJ19" s="4">
        <f>ROUND('Vendas de Veículos'!BJ20*(1-'Frota Nacional 2034'!BJ$5),0)</f>
        <v>0</v>
      </c>
      <c r="BK19" s="4">
        <f>ROUND('Vendas de Veículos'!BK20*(1-'Frota Nacional 2034'!BK$5),0)</f>
        <v>1</v>
      </c>
      <c r="BL19" s="4">
        <f>ROUND('Vendas de Veículos'!BL20*(1-'Frota Nacional 2034'!BL$5),0)</f>
        <v>2</v>
      </c>
      <c r="BM19" s="4">
        <f>ROUND('Vendas de Veículos'!BM20*(1-'Frota Nacional 2034'!BM$5),0)</f>
        <v>1</v>
      </c>
      <c r="BN19" s="4">
        <f>ROUND('Vendas de Veículos'!BN20*(1-'Frota Nacional 2034'!BN$5),0)</f>
        <v>2</v>
      </c>
      <c r="BO19" s="4">
        <f>ROUND('Vendas de Veículos'!BO20*(1-'Frota Nacional 2034'!BO$5),0)</f>
        <v>9</v>
      </c>
      <c r="BP19" s="4">
        <f>ROUND('Vendas de Veículos'!BP20*(1-'Frota Nacional 2034'!BP$5),0)</f>
        <v>24</v>
      </c>
      <c r="BQ19" s="4">
        <f>ROUND('Vendas de Veículos'!BQ20*(1-'Frota Nacional 2034'!BQ$5),0)</f>
        <v>89</v>
      </c>
      <c r="BR19" s="4">
        <f>ROUND('Vendas de Veículos'!BR20*(1-'Frota Nacional 2034'!BR$5),0)</f>
        <v>112</v>
      </c>
      <c r="BS19" s="4">
        <f>ROUND('Vendas de Veículos'!BS20*(1-'Frota Nacional 2034'!BS$5),0)</f>
        <v>173</v>
      </c>
      <c r="BT19" s="4">
        <f>ROUND('Vendas de Veículos'!BT20*(1-'Frota Nacional 2034'!BT$5),0)</f>
        <v>244</v>
      </c>
      <c r="BU19" s="4">
        <f>ROUND('Vendas de Veículos'!BU20*(1-'Frota Nacional 2034'!BU$5),0)</f>
        <v>325</v>
      </c>
      <c r="BV19" s="4">
        <f>ROUND('Vendas de Veículos'!BV20*(1-'Frota Nacional 2034'!BV$5),0)</f>
        <v>450</v>
      </c>
      <c r="BW19" s="4">
        <f>ROUND('Vendas de Veículos'!BW20*(1-'Frota Nacional 2034'!BW$5),0)</f>
        <v>591</v>
      </c>
      <c r="BX19" s="4">
        <f>ROUND('Vendas de Veículos'!BX20*(1-'Frota Nacional 2034'!BX$5),0)</f>
        <v>749</v>
      </c>
      <c r="BY19" s="4">
        <f>ROUND('Vendas de Veículos'!BY20*(1-'Frota Nacional 2034'!BY$5),0)</f>
        <v>965</v>
      </c>
      <c r="BZ19" s="4">
        <f>ROUND('Vendas de Veículos'!BZ20*(1-'Frota Nacional 2034'!BZ$5),0)</f>
        <v>1208</v>
      </c>
      <c r="CA19" s="4">
        <f>ROUND('Vendas de Veículos'!CA20*(1-'Frota Nacional 2034'!CA$5),0)</f>
        <v>1517</v>
      </c>
      <c r="CB19" s="4">
        <f>ROUND('Vendas de Veículos'!CB20*(1-'Frota Nacional 2034'!CB$5),0)</f>
        <v>1843</v>
      </c>
      <c r="CC19" s="4" t="e">
        <f>ROUND('Vendas de Veículos'!#REF!*(1-'Frota Nacional 2034'!CC$5),0)</f>
        <v>#REF!</v>
      </c>
    </row>
    <row r="20" spans="2:81" x14ac:dyDescent="0.35">
      <c r="B20" s="13" t="s">
        <v>18</v>
      </c>
      <c r="C20" s="13" t="s">
        <v>19</v>
      </c>
      <c r="D20" s="4">
        <f>ROUND('Vendas de Veículos'!D21*(1-'Frota Nacional 2034'!D$5),0)</f>
        <v>0</v>
      </c>
      <c r="E20" s="4">
        <f>ROUND('Vendas de Veículos'!E21*(1-'Frota Nacional 2034'!E$5),0)</f>
        <v>0</v>
      </c>
      <c r="F20" s="4">
        <f>ROUND('Vendas de Veículos'!F21*(1-'Frota Nacional 2034'!F$5),0)</f>
        <v>0</v>
      </c>
      <c r="G20" s="4">
        <f>ROUND('Vendas de Veículos'!G21*(1-'Frota Nacional 2034'!G$5),0)</f>
        <v>0</v>
      </c>
      <c r="H20" s="4">
        <f>ROUND('Vendas de Veículos'!H21*(1-'Frota Nacional 2034'!H$5),0)</f>
        <v>0</v>
      </c>
      <c r="I20" s="4">
        <f>ROUND('Vendas de Veículos'!I21*(1-'Frota Nacional 2034'!I$5),0)</f>
        <v>0</v>
      </c>
      <c r="J20" s="4">
        <f>ROUND('Vendas de Veículos'!J21*(1-'Frota Nacional 2034'!J$5),0)</f>
        <v>0</v>
      </c>
      <c r="K20" s="4">
        <f>ROUND('Vendas de Veículos'!K21*(1-'Frota Nacional 2034'!K$5),0)</f>
        <v>1</v>
      </c>
      <c r="L20" s="4">
        <f>ROUND('Vendas de Veículos'!L21*(1-'Frota Nacional 2034'!L$5),0)</f>
        <v>0</v>
      </c>
      <c r="M20" s="4">
        <f>ROUND('Vendas de Veículos'!M21*(1-'Frota Nacional 2034'!M$5),0)</f>
        <v>1</v>
      </c>
      <c r="N20" s="4">
        <f>ROUND('Vendas de Veículos'!N21*(1-'Frota Nacional 2034'!N$5),0)</f>
        <v>1</v>
      </c>
      <c r="O20" s="4">
        <f>ROUND('Vendas de Veículos'!O21*(1-'Frota Nacional 2034'!O$5),0)</f>
        <v>1</v>
      </c>
      <c r="P20" s="4">
        <f>ROUND('Vendas de Veículos'!P21*(1-'Frota Nacional 2034'!P$5),0)</f>
        <v>1</v>
      </c>
      <c r="Q20" s="4">
        <f>ROUND('Vendas de Veículos'!Q21*(1-'Frota Nacional 2034'!Q$5),0)</f>
        <v>1</v>
      </c>
      <c r="R20" s="4">
        <f>ROUND('Vendas de Veículos'!R21*(1-'Frota Nacional 2034'!R$5),0)</f>
        <v>1</v>
      </c>
      <c r="S20" s="4">
        <f>ROUND('Vendas de Veículos'!S21*(1-'Frota Nacional 2034'!S$5),0)</f>
        <v>1</v>
      </c>
      <c r="T20" s="4">
        <f>ROUND('Vendas de Veículos'!T21*(1-'Frota Nacional 2034'!T$5),0)</f>
        <v>1</v>
      </c>
      <c r="U20" s="4">
        <f>ROUND('Vendas de Veículos'!U21*(1-'Frota Nacional 2034'!U$5),0)</f>
        <v>2</v>
      </c>
      <c r="V20" s="4">
        <f>ROUND('Vendas de Veículos'!V21*(1-'Frota Nacional 2034'!V$5),0)</f>
        <v>2</v>
      </c>
      <c r="W20" s="4">
        <f>ROUND('Vendas de Veículos'!W21*(1-'Frota Nacional 2034'!W$5),0)</f>
        <v>5</v>
      </c>
      <c r="X20" s="4">
        <f>ROUND('Vendas de Veículos'!X21*(1-'Frota Nacional 2034'!X$5),0)</f>
        <v>11</v>
      </c>
      <c r="Y20" s="4">
        <f>ROUND('Vendas de Veículos'!Y21*(1-'Frota Nacional 2034'!Y$5),0)</f>
        <v>22</v>
      </c>
      <c r="Z20" s="4">
        <f>ROUND('Vendas de Veículos'!Z21*(1-'Frota Nacional 2034'!Z$5),0)</f>
        <v>100</v>
      </c>
      <c r="AA20" s="4">
        <f>ROUND('Vendas de Veículos'!AA21*(1-'Frota Nacional 2034'!AA$5),0)</f>
        <v>140</v>
      </c>
      <c r="AB20" s="4">
        <f>ROUND('Vendas de Veículos'!AB21*(1-'Frota Nacional 2034'!AB$5),0)</f>
        <v>286</v>
      </c>
      <c r="AC20" s="4">
        <f>ROUND('Vendas de Veículos'!AC21*(1-'Frota Nacional 2034'!AC$5),0)</f>
        <v>411</v>
      </c>
      <c r="AD20" s="4">
        <f>ROUND('Vendas de Veículos'!AD21*(1-'Frota Nacional 2034'!AD$5),0)</f>
        <v>303</v>
      </c>
      <c r="AE20" s="4">
        <f>ROUND('Vendas de Veículos'!AE21*(1-'Frota Nacional 2034'!AE$5),0)</f>
        <v>350</v>
      </c>
      <c r="AF20" s="4">
        <f>ROUND('Vendas de Veículos'!AF21*(1-'Frota Nacional 2034'!AF$5),0)</f>
        <v>354</v>
      </c>
      <c r="AG20" s="4">
        <f>ROUND('Vendas de Veículos'!AG21*(1-'Frota Nacional 2034'!AG$5),0)</f>
        <v>419</v>
      </c>
      <c r="AH20" s="4">
        <f>ROUND('Vendas de Veículos'!AH21*(1-'Frota Nacional 2034'!AH$5),0)</f>
        <v>407</v>
      </c>
      <c r="AI20" s="4">
        <f>ROUND('Vendas de Veículos'!AI21*(1-'Frota Nacional 2034'!AI$5),0)</f>
        <v>70</v>
      </c>
      <c r="AJ20" s="4">
        <f>ROUND('Vendas de Veículos'!AJ21*(1-'Frota Nacional 2034'!AJ$5),0)</f>
        <v>98</v>
      </c>
      <c r="AK20" s="4">
        <f>ROUND('Vendas de Veículos'!AK21*(1-'Frota Nacional 2034'!AK$5),0)</f>
        <v>920</v>
      </c>
      <c r="AL20" s="4">
        <f>ROUND('Vendas de Veículos'!AL21*(1-'Frota Nacional 2034'!AL$5),0)</f>
        <v>998</v>
      </c>
      <c r="AM20" s="4">
        <f>ROUND('Vendas de Veículos'!AM21*(1-'Frota Nacional 2034'!AM$5),0)</f>
        <v>968</v>
      </c>
      <c r="AN20" s="4">
        <f>ROUND('Vendas de Veículos'!AN21*(1-'Frota Nacional 2034'!AN$5),0)</f>
        <v>1848</v>
      </c>
      <c r="AO20" s="4">
        <f>ROUND('Vendas de Veículos'!AO21*(1-'Frota Nacional 2034'!AO$5),0)</f>
        <v>2513</v>
      </c>
      <c r="AP20" s="4">
        <f>ROUND('Vendas de Veículos'!AP21*(1-'Frota Nacional 2034'!AP$5),0)</f>
        <v>2535</v>
      </c>
      <c r="AQ20" s="4">
        <f>ROUND('Vendas de Veículos'!AQ21*(1-'Frota Nacional 2034'!AQ$5),0)</f>
        <v>2339</v>
      </c>
      <c r="AR20" s="4">
        <f>ROUND('Vendas de Veículos'!AR21*(1-'Frota Nacional 2034'!AR$5),0)</f>
        <v>4096</v>
      </c>
      <c r="AS20" s="4">
        <f>ROUND('Vendas de Veículos'!AS21*(1-'Frota Nacional 2034'!AS$5),0)</f>
        <v>5001</v>
      </c>
      <c r="AT20" s="4">
        <f>ROUND('Vendas de Veículos'!AT21*(1-'Frota Nacional 2034'!AT$5),0)</f>
        <v>4697</v>
      </c>
      <c r="AU20" s="4">
        <f>ROUND('Vendas de Veículos'!AU21*(1-'Frota Nacional 2034'!AU$5),0)</f>
        <v>7073</v>
      </c>
      <c r="AV20" s="4">
        <f>ROUND('Vendas de Veículos'!AV21*(1-'Frota Nacional 2034'!AV$5),0)</f>
        <v>7728</v>
      </c>
      <c r="AW20" s="4">
        <f>ROUND('Vendas de Veículos'!AW21*(1-'Frota Nacional 2034'!AW$5),0)</f>
        <v>7319</v>
      </c>
      <c r="AX20" s="4">
        <f>ROUND('Vendas de Veículos'!AX21*(1-'Frota Nacional 2034'!AX$5),0)</f>
        <v>7012</v>
      </c>
      <c r="AY20" s="4">
        <f>ROUND('Vendas de Veículos'!AY21*(1-'Frota Nacional 2034'!AY$5),0)</f>
        <v>9550</v>
      </c>
      <c r="AZ20" s="4">
        <f>ROUND('Vendas de Veículos'!AZ21*(1-'Frota Nacional 2034'!AZ$5),0)</f>
        <v>11132</v>
      </c>
      <c r="BA20" s="4">
        <f>ROUND('Vendas de Veículos'!BA21*(1-'Frota Nacional 2034'!BA$5),0)</f>
        <v>12694</v>
      </c>
      <c r="BB20" s="4">
        <f>ROUND('Vendas de Veículos'!BB21*(1-'Frota Nacional 2034'!BB$5),0)</f>
        <v>15174</v>
      </c>
      <c r="BC20" s="4">
        <f>ROUND('Vendas de Veículos'!BC21*(1-'Frota Nacional 2034'!BC$5),0)</f>
        <v>23642</v>
      </c>
      <c r="BD20" s="4">
        <f>ROUND('Vendas de Veículos'!BD21*(1-'Frota Nacional 2034'!BD$5),0)</f>
        <v>29884</v>
      </c>
      <c r="BE20" s="4">
        <f>ROUND('Vendas de Veículos'!BE21*(1-'Frota Nacional 2034'!BE$5),0)</f>
        <v>42694</v>
      </c>
      <c r="BF20" s="4">
        <f>ROUND('Vendas de Veículos'!BF21*(1-'Frota Nacional 2034'!BF$5),0)</f>
        <v>55028</v>
      </c>
      <c r="BG20" s="4">
        <f>ROUND('Vendas de Veículos'!BG21*(1-'Frota Nacional 2034'!BG$5),0)</f>
        <v>61335</v>
      </c>
      <c r="BH20" s="4">
        <f>ROUND('Vendas de Veículos'!BH21*(1-'Frota Nacional 2034'!BH$5),0)</f>
        <v>75730</v>
      </c>
      <c r="BI20" s="4">
        <f>ROUND('Vendas de Veículos'!BI21*(1-'Frota Nacional 2034'!BI$5),0)</f>
        <v>77607</v>
      </c>
      <c r="BJ20" s="4">
        <f>ROUND('Vendas de Veículos'!BJ21*(1-'Frota Nacional 2034'!BJ$5),0)</f>
        <v>56589</v>
      </c>
      <c r="BK20" s="4">
        <f>ROUND('Vendas de Veículos'!BK21*(1-'Frota Nacional 2034'!BK$5),0)</f>
        <v>61968</v>
      </c>
      <c r="BL20" s="4">
        <f>ROUND('Vendas de Veículos'!BL21*(1-'Frota Nacional 2034'!BL$5),0)</f>
        <v>72496</v>
      </c>
      <c r="BM20" s="4">
        <f>ROUND('Vendas de Veículos'!BM21*(1-'Frota Nacional 2034'!BM$5),0)</f>
        <v>104924</v>
      </c>
      <c r="BN20" s="4">
        <f>ROUND('Vendas de Veículos'!BN21*(1-'Frota Nacional 2034'!BN$5),0)</f>
        <v>128624</v>
      </c>
      <c r="BO20" s="4">
        <f>ROUND('Vendas de Veículos'!BO21*(1-'Frota Nacional 2034'!BO$5),0)</f>
        <v>113796</v>
      </c>
      <c r="BP20" s="4">
        <f>ROUND('Vendas de Veículos'!BP21*(1-'Frota Nacional 2034'!BP$5),0)</f>
        <v>151278</v>
      </c>
      <c r="BQ20" s="4">
        <f>ROUND('Vendas de Veículos'!BQ21*(1-'Frota Nacional 2034'!BQ$5),0)</f>
        <v>143592</v>
      </c>
      <c r="BR20" s="4">
        <f>ROUND('Vendas de Veículos'!BR21*(1-'Frota Nacional 2034'!BR$5),0)</f>
        <v>183161</v>
      </c>
      <c r="BS20" s="4">
        <f>ROUND('Vendas de Veículos'!BS21*(1-'Frota Nacional 2034'!BS$5),0)</f>
        <v>209760</v>
      </c>
      <c r="BT20" s="4">
        <f>ROUND('Vendas de Veículos'!BT21*(1-'Frota Nacional 2034'!BT$5),0)</f>
        <v>240056</v>
      </c>
      <c r="BU20" s="4">
        <f>ROUND('Vendas de Veículos'!BU21*(1-'Frota Nacional 2034'!BU$5),0)</f>
        <v>273654</v>
      </c>
      <c r="BV20" s="4">
        <f>ROUND('Vendas de Veículos'!BV21*(1-'Frota Nacional 2034'!BV$5),0)</f>
        <v>307610</v>
      </c>
      <c r="BW20" s="4">
        <f>ROUND('Vendas de Veículos'!BW21*(1-'Frota Nacional 2034'!BW$5),0)</f>
        <v>344342</v>
      </c>
      <c r="BX20" s="4">
        <f>ROUND('Vendas de Veículos'!BX21*(1-'Frota Nacional 2034'!BX$5),0)</f>
        <v>357222</v>
      </c>
      <c r="BY20" s="4">
        <f>ROUND('Vendas de Veículos'!BY21*(1-'Frota Nacional 2034'!BY$5),0)</f>
        <v>366649</v>
      </c>
      <c r="BZ20" s="4">
        <f>ROUND('Vendas de Veículos'!BZ21*(1-'Frota Nacional 2034'!BZ$5),0)</f>
        <v>399528</v>
      </c>
      <c r="CA20" s="4">
        <f>ROUND('Vendas de Veículos'!CA21*(1-'Frota Nacional 2034'!CA$5),0)</f>
        <v>406812</v>
      </c>
      <c r="CB20" s="4">
        <f>ROUND('Vendas de Veículos'!CB21*(1-'Frota Nacional 2034'!CB$5),0)</f>
        <v>440700</v>
      </c>
      <c r="CC20" s="4" t="e">
        <f>ROUND('Vendas de Veículos'!#REF!*(1-'Frota Nacional 2034'!CC$5),0)</f>
        <v>#REF!</v>
      </c>
    </row>
    <row r="21" spans="2:81" x14ac:dyDescent="0.35">
      <c r="B21" s="2"/>
      <c r="C21" s="3" t="s">
        <v>31</v>
      </c>
      <c r="D21" s="7">
        <f>EXP(-EXP($G$2+$I$2*($D$1-D4)))</f>
        <v>0.99204528626151911</v>
      </c>
      <c r="E21" s="7">
        <f t="shared" ref="E21:BP21" si="2">EXP(-EXP($G$2+$I$2*($D$1-E4)))</f>
        <v>0.9912994248060859</v>
      </c>
      <c r="F21" s="7">
        <f t="shared" si="2"/>
        <v>0.99048396483911216</v>
      </c>
      <c r="G21" s="7">
        <f t="shared" si="2"/>
        <v>0.98959247803983097</v>
      </c>
      <c r="H21" s="7">
        <f t="shared" si="2"/>
        <v>0.98861795537207697</v>
      </c>
      <c r="I21" s="7">
        <f t="shared" si="2"/>
        <v>0.98755275720019031</v>
      </c>
      <c r="J21" s="7">
        <f t="shared" si="2"/>
        <v>0.98638855963603023</v>
      </c>
      <c r="K21" s="7">
        <f t="shared" si="2"/>
        <v>0.98511629693965774</v>
      </c>
      <c r="L21" s="7">
        <f t="shared" si="2"/>
        <v>0.98372609981279469</v>
      </c>
      <c r="M21" s="7">
        <f t="shared" si="2"/>
        <v>0.98220722944830852</v>
      </c>
      <c r="N21" s="7">
        <f t="shared" si="2"/>
        <v>0.98054800723244018</v>
      </c>
      <c r="O21" s="7">
        <f t="shared" si="2"/>
        <v>0.97873574004136021</v>
      </c>
      <c r="P21" s="7">
        <f t="shared" si="2"/>
        <v>0.97675664113233551</v>
      </c>
      <c r="Q21" s="7">
        <f t="shared" si="2"/>
        <v>0.97459574670515448</v>
      </c>
      <c r="R21" s="7">
        <f t="shared" si="2"/>
        <v>0.97223682830482283</v>
      </c>
      <c r="S21" s="7">
        <f t="shared" si="2"/>
        <v>0.96966230135574383</v>
      </c>
      <c r="T21" s="7">
        <f t="shared" si="2"/>
        <v>0.96685313026505637</v>
      </c>
      <c r="U21" s="7">
        <f t="shared" si="2"/>
        <v>0.96378873071358573</v>
      </c>
      <c r="V21" s="7">
        <f t="shared" si="2"/>
        <v>0.96044686997268258</v>
      </c>
      <c r="W21" s="7">
        <f t="shared" si="2"/>
        <v>0.95680356635050889</v>
      </c>
      <c r="X21" s="7">
        <f t="shared" si="2"/>
        <v>0.9528329891891979</v>
      </c>
      <c r="Y21" s="7">
        <f t="shared" si="2"/>
        <v>0.94850736121254353</v>
      </c>
      <c r="Z21" s="7">
        <f t="shared" si="2"/>
        <v>0.94379686547081298</v>
      </c>
      <c r="AA21" s="7">
        <f t="shared" si="2"/>
        <v>0.93866955965368715</v>
      </c>
      <c r="AB21" s="7">
        <f t="shared" si="2"/>
        <v>0.93309130115310734</v>
      </c>
      <c r="AC21" s="7">
        <f t="shared" si="2"/>
        <v>0.92702568696359899</v>
      </c>
      <c r="AD21" s="7">
        <f t="shared" si="2"/>
        <v>0.92043401331625596</v>
      </c>
      <c r="AE21" s="7">
        <f t="shared" si="2"/>
        <v>0.9132752608601854</v>
      </c>
      <c r="AF21" s="7">
        <f t="shared" si="2"/>
        <v>0.90550611223529465</v>
      </c>
      <c r="AG21" s="7">
        <f t="shared" si="2"/>
        <v>0.89708101002212504</v>
      </c>
      <c r="AH21" s="7">
        <f t="shared" si="2"/>
        <v>0.88795226430124696</v>
      </c>
      <c r="AI21" s="7">
        <f t="shared" si="2"/>
        <v>0.87807022039130778</v>
      </c>
      <c r="AJ21" s="7">
        <f t="shared" si="2"/>
        <v>0.8673834987344663</v>
      </c>
      <c r="AK21" s="7">
        <f t="shared" si="2"/>
        <v>0.85583932031884391</v>
      </c>
      <c r="AL21" s="7">
        <f t="shared" si="2"/>
        <v>0.84338393240830922</v>
      </c>
      <c r="AM21" s="7">
        <f t="shared" si="2"/>
        <v>0.82996315060425219</v>
      </c>
      <c r="AN21" s="7">
        <f t="shared" si="2"/>
        <v>0.81552303427518247</v>
      </c>
      <c r="AO21" s="7">
        <f t="shared" si="2"/>
        <v>0.80001071300435356</v>
      </c>
      <c r="AP21" s="7">
        <f t="shared" si="2"/>
        <v>0.78337538172608712</v>
      </c>
      <c r="AQ21" s="7">
        <f t="shared" si="2"/>
        <v>0.76556948140173364</v>
      </c>
      <c r="AR21" s="7">
        <f t="shared" si="2"/>
        <v>0.74655008012617419</v>
      </c>
      <c r="AS21" s="7">
        <f t="shared" si="2"/>
        <v>0.72628046610004759</v>
      </c>
      <c r="AT21" s="7">
        <f t="shared" si="2"/>
        <v>0.70473195854407911</v>
      </c>
      <c r="AU21" s="7">
        <f t="shared" si="2"/>
        <v>0.68188593492135419</v>
      </c>
      <c r="AV21" s="7">
        <f t="shared" si="2"/>
        <v>0.65773606230289328</v>
      </c>
      <c r="AW21" s="7">
        <f t="shared" si="2"/>
        <v>0.6322907069100786</v>
      </c>
      <c r="AX21" s="7">
        <f t="shared" si="2"/>
        <v>0.60557547841581527</v>
      </c>
      <c r="AY21" s="7">
        <f t="shared" si="2"/>
        <v>0.57763584425891545</v>
      </c>
      <c r="AZ21" s="7">
        <f t="shared" si="2"/>
        <v>0.54853972405774021</v>
      </c>
      <c r="BA21" s="7">
        <f t="shared" si="2"/>
        <v>0.51837994563239431</v>
      </c>
      <c r="BB21" s="7">
        <f t="shared" si="2"/>
        <v>0.48727641315583248</v>
      </c>
      <c r="BC21" s="7">
        <f t="shared" si="2"/>
        <v>0.45537780629663638</v>
      </c>
      <c r="BD21" s="7">
        <f t="shared" si="2"/>
        <v>0.42286259956536282</v>
      </c>
      <c r="BE21" s="7">
        <f t="shared" si="2"/>
        <v>0.38993916719182814</v>
      </c>
      <c r="BF21" s="7">
        <f t="shared" si="2"/>
        <v>0.35684472565735781</v>
      </c>
      <c r="BG21" s="7">
        <f t="shared" si="2"/>
        <v>0.32384286947595758</v>
      </c>
      <c r="BH21" s="7">
        <f t="shared" si="2"/>
        <v>0.29121948271878961</v>
      </c>
      <c r="BI21" s="7">
        <f t="shared" si="2"/>
        <v>0.2592768659908275</v>
      </c>
      <c r="BJ21" s="7">
        <f t="shared" si="2"/>
        <v>0.22832601205777195</v>
      </c>
      <c r="BK21" s="7">
        <f t="shared" si="2"/>
        <v>0.19867709662098684</v>
      </c>
      <c r="BL21" s="7">
        <f t="shared" si="2"/>
        <v>0.17062842304640172</v>
      </c>
      <c r="BM21" s="7">
        <f t="shared" si="2"/>
        <v>0.14445426389005228</v>
      </c>
      <c r="BN21" s="7">
        <f t="shared" si="2"/>
        <v>0.12039226207982952</v>
      </c>
      <c r="BO21" s="7">
        <f t="shared" si="2"/>
        <v>9.863126515831637E-2</v>
      </c>
      <c r="BP21" s="7">
        <f t="shared" si="2"/>
        <v>7.9300632239492283E-2</v>
      </c>
      <c r="BQ21" s="7">
        <f t="shared" ref="BQ21:CC21" si="3">EXP(-EXP($G$2+$I$2*($D$1-BQ4)))</f>
        <v>6.2462133867604783E-2</v>
      </c>
      <c r="BR21" s="7">
        <f t="shared" si="3"/>
        <v>4.8105517744068356E-2</v>
      </c>
      <c r="BS21" s="7">
        <f t="shared" si="3"/>
        <v>3.6148604913135492E-2</v>
      </c>
      <c r="BT21" s="7">
        <f t="shared" si="3"/>
        <v>2.6442398434797329E-2</v>
      </c>
      <c r="BU21" s="7">
        <f t="shared" si="3"/>
        <v>1.878114895248734E-2</v>
      </c>
      <c r="BV21" s="7">
        <f t="shared" si="3"/>
        <v>1.2916688247698281E-2</v>
      </c>
      <c r="BW21" s="7">
        <f t="shared" si="3"/>
        <v>8.5757121043602402E-3</v>
      </c>
      <c r="BX21" s="7">
        <f t="shared" si="3"/>
        <v>5.4781938203353102E-3</v>
      </c>
      <c r="BY21" s="7">
        <f t="shared" si="3"/>
        <v>3.3548660908216564E-3</v>
      </c>
      <c r="BZ21" s="7">
        <f t="shared" si="3"/>
        <v>1.9618121657663879E-3</v>
      </c>
      <c r="CA21" s="7">
        <f t="shared" si="3"/>
        <v>1.0906750426032791E-3</v>
      </c>
      <c r="CB21" s="7">
        <f t="shared" si="3"/>
        <v>5.7374968401893516E-4</v>
      </c>
      <c r="CC21" s="7">
        <f t="shared" si="3"/>
        <v>2.841040787212921E-4</v>
      </c>
    </row>
    <row r="22" spans="2:81" x14ac:dyDescent="0.35">
      <c r="B22" s="14" t="s">
        <v>20</v>
      </c>
      <c r="C22" s="14" t="s">
        <v>10</v>
      </c>
      <c r="D22" s="5">
        <f>ROUND('Vendas de Veículos'!D23*(1-'Frota Nacional 2034'!D$21),0)</f>
        <v>79</v>
      </c>
      <c r="E22" s="5">
        <f>ROUND('Vendas de Veículos'!E23*(1-'Frota Nacional 2034'!E$21),0)</f>
        <v>140</v>
      </c>
      <c r="F22" s="5">
        <f>ROUND('Vendas de Veículos'!F23*(1-'Frota Nacional 2034'!F$21),0)</f>
        <v>258</v>
      </c>
      <c r="G22" s="5">
        <f>ROUND('Vendas de Veículos'!G23*(1-'Frota Nacional 2034'!G$21),0)</f>
        <v>295</v>
      </c>
      <c r="H22" s="5">
        <f>ROUND('Vendas de Veículos'!H23*(1-'Frota Nacional 2034'!H$21),0)</f>
        <v>234</v>
      </c>
      <c r="I22" s="5">
        <f>ROUND('Vendas de Veículos'!I23*(1-'Frota Nacional 2034'!I$21),0)</f>
        <v>358</v>
      </c>
      <c r="J22" s="5">
        <f>ROUND('Vendas de Veículos'!J23*(1-'Frota Nacional 2034'!J$21),0)</f>
        <v>212</v>
      </c>
      <c r="K22" s="5">
        <f>ROUND('Vendas de Veículos'!K23*(1-'Frota Nacional 2034'!K$21),0)</f>
        <v>234</v>
      </c>
      <c r="L22" s="5">
        <f>ROUND('Vendas de Veículos'!L23*(1-'Frota Nacional 2034'!L$21),0)</f>
        <v>255</v>
      </c>
      <c r="M22" s="5">
        <f>ROUND('Vendas de Veículos'!M23*(1-'Frota Nacional 2034'!M$21),0)</f>
        <v>360</v>
      </c>
      <c r="N22" s="5">
        <f>ROUND('Vendas de Veículos'!N23*(1-'Frota Nacional 2034'!N$21),0)</f>
        <v>342</v>
      </c>
      <c r="O22" s="5">
        <f>ROUND('Vendas de Veículos'!O23*(1-'Frota Nacional 2034'!O$21),0)</f>
        <v>5</v>
      </c>
      <c r="P22" s="5">
        <f>ROUND('Vendas de Veículos'!P23*(1-'Frota Nacional 2034'!P$21),0)</f>
        <v>524</v>
      </c>
      <c r="Q22" s="5">
        <f>ROUND('Vendas de Veículos'!Q23*(1-'Frota Nacional 2034'!Q$21),0)</f>
        <v>434</v>
      </c>
      <c r="R22" s="5">
        <f>ROUND('Vendas de Veículos'!R23*(1-'Frota Nacional 2034'!R$21),0)</f>
        <v>441</v>
      </c>
      <c r="S22" s="5">
        <f>ROUND('Vendas de Veículos'!S23*(1-'Frota Nacional 2034'!S$21),0)</f>
        <v>604</v>
      </c>
      <c r="T22" s="5">
        <f>ROUND('Vendas de Veículos'!T23*(1-'Frota Nacional 2034'!T$21),0)</f>
        <v>858</v>
      </c>
      <c r="U22" s="5">
        <f>ROUND('Vendas de Veículos'!U23*(1-'Frota Nacional 2034'!U$21),0)</f>
        <v>1064</v>
      </c>
      <c r="V22" s="5">
        <f>ROUND('Vendas de Veículos'!V23*(1-'Frota Nacional 2034'!V$21),0)</f>
        <v>65</v>
      </c>
      <c r="W22" s="5">
        <f>ROUND('Vendas de Veículos'!W23*(1-'Frota Nacional 2034'!W$21),0)</f>
        <v>355</v>
      </c>
      <c r="X22" s="5">
        <f>ROUND('Vendas de Veículos'!X23*(1-'Frota Nacional 2034'!X$21),0)</f>
        <v>88</v>
      </c>
      <c r="Y22" s="5">
        <f>ROUND('Vendas de Veículos'!Y23*(1-'Frota Nacional 2034'!Y$21),0)</f>
        <v>27</v>
      </c>
      <c r="Z22" s="5">
        <f>ROUND('Vendas de Veículos'!Z23*(1-'Frota Nacional 2034'!Z$21),0)</f>
        <v>66</v>
      </c>
      <c r="AA22" s="5">
        <f>ROUND('Vendas de Veículos'!AA23*(1-'Frota Nacional 2034'!AA$21),0)</f>
        <v>36</v>
      </c>
      <c r="AB22" s="5">
        <f>ROUND('Vendas de Veículos'!AB23*(1-'Frota Nacional 2034'!AB$21),0)</f>
        <v>4</v>
      </c>
      <c r="AC22" s="5">
        <f>ROUND('Vendas de Veículos'!AC23*(1-'Frota Nacional 2034'!AC$21),0)</f>
        <v>9</v>
      </c>
      <c r="AD22" s="5">
        <f>ROUND('Vendas de Veículos'!AD23*(1-'Frota Nacional 2034'!AD$21),0)</f>
        <v>16</v>
      </c>
      <c r="AE22" s="5">
        <f>ROUND('Vendas de Veículos'!AE23*(1-'Frota Nacional 2034'!AE$21),0)</f>
        <v>7</v>
      </c>
      <c r="AF22" s="5">
        <f>ROUND('Vendas de Veículos'!AF23*(1-'Frota Nacional 2034'!AF$21),0)</f>
        <v>2</v>
      </c>
      <c r="AG22" s="5">
        <f>ROUND('Vendas de Veículos'!AG23*(1-'Frota Nacional 2034'!AG$21),0)</f>
        <v>11</v>
      </c>
      <c r="AH22" s="5">
        <f>ROUND('Vendas de Veículos'!AH23*(1-'Frota Nacional 2034'!AH$21),0)</f>
        <v>6</v>
      </c>
      <c r="AI22" s="5">
        <f>ROUND('Vendas de Veículos'!AI23*(1-'Frota Nacional 2034'!AI$21),0)</f>
        <v>2</v>
      </c>
      <c r="AJ22" s="5">
        <f>ROUND('Vendas de Veículos'!AJ23*(1-'Frota Nacional 2034'!AJ$21),0)</f>
        <v>8</v>
      </c>
      <c r="AK22" s="5">
        <f>ROUND('Vendas de Veículos'!AK23*(1-'Frota Nacional 2034'!AK$21),0)</f>
        <v>18</v>
      </c>
      <c r="AL22" s="5">
        <f>ROUND('Vendas de Veículos'!AL23*(1-'Frota Nacional 2034'!AL$21),0)</f>
        <v>19</v>
      </c>
      <c r="AM22" s="5">
        <f>ROUND('Vendas de Veículos'!AM23*(1-'Frota Nacional 2034'!AM$21),0)</f>
        <v>10</v>
      </c>
      <c r="AN22" s="5">
        <f>ROUND('Vendas de Veículos'!AN23*(1-'Frota Nacional 2034'!AN$21),0)</f>
        <v>12</v>
      </c>
      <c r="AO22" s="5">
        <f>ROUND('Vendas de Veículos'!AO23*(1-'Frota Nacional 2034'!AO$21),0)</f>
        <v>4</v>
      </c>
      <c r="AP22" s="5">
        <f>ROUND('Vendas de Veículos'!AP23*(1-'Frota Nacional 2034'!AP$21),0)</f>
        <v>2</v>
      </c>
      <c r="AQ22" s="5">
        <f>ROUND('Vendas de Veículos'!AQ23*(1-'Frota Nacional 2034'!AQ$21),0)</f>
        <v>0</v>
      </c>
      <c r="AR22" s="5">
        <f>ROUND('Vendas de Veículos'!AR23*(1-'Frota Nacional 2034'!AR$21),0)</f>
        <v>0</v>
      </c>
      <c r="AS22" s="5">
        <f>ROUND('Vendas de Veículos'!AS23*(1-'Frota Nacional 2034'!AS$21),0)</f>
        <v>0</v>
      </c>
      <c r="AT22" s="5">
        <f>ROUND('Vendas de Veículos'!AT23*(1-'Frota Nacional 2034'!AT$21),0)</f>
        <v>0</v>
      </c>
      <c r="AU22" s="5">
        <f>ROUND('Vendas de Veículos'!AU23*(1-'Frota Nacional 2034'!AU$21),0)</f>
        <v>37</v>
      </c>
      <c r="AV22" s="5">
        <f>ROUND('Vendas de Veículos'!AV23*(1-'Frota Nacional 2034'!AV$21),0)</f>
        <v>0</v>
      </c>
      <c r="AW22" s="5">
        <f>ROUND('Vendas de Veículos'!AW23*(1-'Frota Nacional 2034'!AW$21),0)</f>
        <v>0</v>
      </c>
      <c r="AX22" s="5">
        <f>ROUND('Vendas de Veículos'!AX23*(1-'Frota Nacional 2034'!AX$21),0)</f>
        <v>0</v>
      </c>
      <c r="AY22" s="5">
        <f>ROUND('Vendas de Veículos'!AY23*(1-'Frota Nacional 2034'!AY$21),0)</f>
        <v>0</v>
      </c>
      <c r="AZ22" s="5">
        <f>ROUND('Vendas de Veículos'!AZ23*(1-'Frota Nacional 2034'!AZ$21),0)</f>
        <v>0</v>
      </c>
      <c r="BA22" s="5">
        <f>ROUND('Vendas de Veículos'!BA23*(1-'Frota Nacional 2034'!BA$21),0)</f>
        <v>0</v>
      </c>
      <c r="BB22" s="5">
        <f>ROUND('Vendas de Veículos'!BB23*(1-'Frota Nacional 2034'!BB$21),0)</f>
        <v>0</v>
      </c>
      <c r="BC22" s="5">
        <f>ROUND('Vendas de Veículos'!BC23*(1-'Frota Nacional 2034'!BC$21),0)</f>
        <v>0</v>
      </c>
      <c r="BD22" s="5">
        <f>ROUND('Vendas de Veículos'!BD23*(1-'Frota Nacional 2034'!BD$21),0)</f>
        <v>0</v>
      </c>
      <c r="BE22" s="5">
        <f>ROUND('Vendas de Veículos'!BE23*(1-'Frota Nacional 2034'!BE$21),0)</f>
        <v>0</v>
      </c>
      <c r="BF22" s="5">
        <f>ROUND('Vendas de Veículos'!BF23*(1-'Frota Nacional 2034'!BF$21),0)</f>
        <v>0</v>
      </c>
      <c r="BG22" s="5">
        <f>ROUND('Vendas de Veículos'!BG23*(1-'Frota Nacional 2034'!BG$21),0)</f>
        <v>0</v>
      </c>
      <c r="BH22" s="5">
        <f>ROUND('Vendas de Veículos'!BH23*(1-'Frota Nacional 2034'!BH$21),0)</f>
        <v>0</v>
      </c>
      <c r="BI22" s="5">
        <f>ROUND('Vendas de Veículos'!BI23*(1-'Frota Nacional 2034'!BI$21),0)</f>
        <v>0</v>
      </c>
      <c r="BJ22" s="5">
        <f>ROUND('Vendas de Veículos'!BJ23*(1-'Frota Nacional 2034'!BJ$21),0)</f>
        <v>0</v>
      </c>
      <c r="BK22" s="5">
        <f>ROUND('Vendas de Veículos'!BK23*(1-'Frota Nacional 2034'!BK$21),0)</f>
        <v>0</v>
      </c>
      <c r="BL22" s="5">
        <f>ROUND('Vendas de Veículos'!BL23*(1-'Frota Nacional 2034'!BL$21),0)</f>
        <v>2</v>
      </c>
      <c r="BM22" s="5">
        <f>ROUND('Vendas de Veículos'!BM23*(1-'Frota Nacional 2034'!BM$21),0)</f>
        <v>10</v>
      </c>
      <c r="BN22" s="5">
        <f>ROUND('Vendas de Veículos'!BN23*(1-'Frota Nacional 2034'!BN$21),0)</f>
        <v>15</v>
      </c>
      <c r="BO22" s="5">
        <f>ROUND('Vendas de Veículos'!BO23*(1-'Frota Nacional 2034'!BO$21),0)</f>
        <v>7</v>
      </c>
      <c r="BP22" s="5">
        <f>ROUND('Vendas de Veículos'!BP23*(1-'Frota Nacional 2034'!BP$21),0)</f>
        <v>8</v>
      </c>
      <c r="BQ22" s="5">
        <f>ROUND('Vendas de Veículos'!BQ23*(1-'Frota Nacional 2034'!BQ$21),0)</f>
        <v>32</v>
      </c>
      <c r="BR22" s="5">
        <f>ROUND('Vendas de Veículos'!BR23*(1-'Frota Nacional 2034'!BR$21),0)</f>
        <v>10</v>
      </c>
      <c r="BS22" s="5">
        <f>ROUND('Vendas de Veículos'!BS23*(1-'Frota Nacional 2034'!BS$21),0)</f>
        <v>11</v>
      </c>
      <c r="BT22" s="5">
        <f>ROUND('Vendas de Veículos'!BT23*(1-'Frota Nacional 2034'!BT$21),0)</f>
        <v>12</v>
      </c>
      <c r="BU22" s="5">
        <f>ROUND('Vendas de Veículos'!BU23*(1-'Frota Nacional 2034'!BU$21),0)</f>
        <v>14</v>
      </c>
      <c r="BV22" s="5">
        <f>ROUND('Vendas de Veículos'!BV23*(1-'Frota Nacional 2034'!BV$21),0)</f>
        <v>15</v>
      </c>
      <c r="BW22" s="5">
        <f>ROUND('Vendas de Veículos'!BW23*(1-'Frota Nacional 2034'!BW$21),0)</f>
        <v>16</v>
      </c>
      <c r="BX22" s="5">
        <f>ROUND('Vendas de Veículos'!BX23*(1-'Frota Nacional 2034'!BX$21),0)</f>
        <v>16</v>
      </c>
      <c r="BY22" s="5">
        <f>ROUND('Vendas de Veículos'!BY23*(1-'Frota Nacional 2034'!BY$21),0)</f>
        <v>15</v>
      </c>
      <c r="BZ22" s="5">
        <f>ROUND('Vendas de Veículos'!BZ23*(1-'Frota Nacional 2034'!BZ$21),0)</f>
        <v>16</v>
      </c>
      <c r="CA22" s="5">
        <f>ROUND('Vendas de Veículos'!CA23*(1-'Frota Nacional 2034'!CA$21),0)</f>
        <v>16</v>
      </c>
      <c r="CB22" s="5">
        <f>ROUND('Vendas de Veículos'!CB23*(1-'Frota Nacional 2034'!CB$21),0)</f>
        <v>15</v>
      </c>
      <c r="CC22" s="5" t="e">
        <f>ROUND('Vendas de Veículos'!#REF!*(1-'Frota Nacional 2034'!CC$21),0)</f>
        <v>#REF!</v>
      </c>
    </row>
    <row r="23" spans="2:81" x14ac:dyDescent="0.35">
      <c r="B23" s="14" t="s">
        <v>20</v>
      </c>
      <c r="C23" s="14" t="s">
        <v>12</v>
      </c>
      <c r="D23" s="5">
        <f>ROUND('Vendas de Veículos'!D24*(1-'Frota Nacional 2034'!D$21),0)</f>
        <v>0</v>
      </c>
      <c r="E23" s="5">
        <f>ROUND('Vendas de Veículos'!E24*(1-'Frota Nacional 2034'!E$21),0)</f>
        <v>0</v>
      </c>
      <c r="F23" s="5">
        <f>ROUND('Vendas de Veículos'!F24*(1-'Frota Nacional 2034'!F$21),0)</f>
        <v>0</v>
      </c>
      <c r="G23" s="5">
        <f>ROUND('Vendas de Veículos'!G24*(1-'Frota Nacional 2034'!G$21),0)</f>
        <v>0</v>
      </c>
      <c r="H23" s="5">
        <f>ROUND('Vendas de Veículos'!H24*(1-'Frota Nacional 2034'!H$21),0)</f>
        <v>0</v>
      </c>
      <c r="I23" s="5">
        <f>ROUND('Vendas de Veículos'!I24*(1-'Frota Nacional 2034'!I$21),0)</f>
        <v>0</v>
      </c>
      <c r="J23" s="5">
        <f>ROUND('Vendas de Veículos'!J24*(1-'Frota Nacional 2034'!J$21),0)</f>
        <v>0</v>
      </c>
      <c r="K23" s="5">
        <f>ROUND('Vendas de Veículos'!K24*(1-'Frota Nacional 2034'!K$21),0)</f>
        <v>0</v>
      </c>
      <c r="L23" s="5">
        <f>ROUND('Vendas de Veículos'!L24*(1-'Frota Nacional 2034'!L$21),0)</f>
        <v>0</v>
      </c>
      <c r="M23" s="5">
        <f>ROUND('Vendas de Veículos'!M24*(1-'Frota Nacional 2034'!M$21),0)</f>
        <v>0</v>
      </c>
      <c r="N23" s="5">
        <f>ROUND('Vendas de Veículos'!N24*(1-'Frota Nacional 2034'!N$21),0)</f>
        <v>0</v>
      </c>
      <c r="O23" s="5">
        <f>ROUND('Vendas de Veículos'!O24*(1-'Frota Nacional 2034'!O$21),0)</f>
        <v>0</v>
      </c>
      <c r="P23" s="5">
        <f>ROUND('Vendas de Veículos'!P24*(1-'Frota Nacional 2034'!P$21),0)</f>
        <v>0</v>
      </c>
      <c r="Q23" s="5">
        <f>ROUND('Vendas de Veículos'!Q24*(1-'Frota Nacional 2034'!Q$21),0)</f>
        <v>0</v>
      </c>
      <c r="R23" s="5">
        <f>ROUND('Vendas de Veículos'!R24*(1-'Frota Nacional 2034'!R$21),0)</f>
        <v>0</v>
      </c>
      <c r="S23" s="5">
        <f>ROUND('Vendas de Veículos'!S24*(1-'Frota Nacional 2034'!S$21),0)</f>
        <v>0</v>
      </c>
      <c r="T23" s="5">
        <f>ROUND('Vendas de Veículos'!T24*(1-'Frota Nacional 2034'!T$21),0)</f>
        <v>0</v>
      </c>
      <c r="U23" s="5">
        <f>ROUND('Vendas de Veículos'!U24*(1-'Frota Nacional 2034'!U$21),0)</f>
        <v>0</v>
      </c>
      <c r="V23" s="5">
        <f>ROUND('Vendas de Veículos'!V24*(1-'Frota Nacional 2034'!V$21),0)</f>
        <v>0</v>
      </c>
      <c r="W23" s="5">
        <f>ROUND('Vendas de Veículos'!W24*(1-'Frota Nacional 2034'!W$21),0)</f>
        <v>0</v>
      </c>
      <c r="X23" s="5">
        <f>ROUND('Vendas de Veículos'!X24*(1-'Frota Nacional 2034'!X$21),0)</f>
        <v>0</v>
      </c>
      <c r="Y23" s="5">
        <f>ROUND('Vendas de Veículos'!Y24*(1-'Frota Nacional 2034'!Y$21),0)</f>
        <v>0</v>
      </c>
      <c r="Z23" s="5">
        <f>ROUND('Vendas de Veículos'!Z24*(1-'Frota Nacional 2034'!Z$21),0)</f>
        <v>0</v>
      </c>
      <c r="AA23" s="5">
        <f>ROUND('Vendas de Veículos'!AA24*(1-'Frota Nacional 2034'!AA$21),0)</f>
        <v>0</v>
      </c>
      <c r="AB23" s="5">
        <f>ROUND('Vendas de Veículos'!AB24*(1-'Frota Nacional 2034'!AB$21),0)</f>
        <v>71</v>
      </c>
      <c r="AC23" s="5">
        <f>ROUND('Vendas de Veículos'!AC24*(1-'Frota Nacional 2034'!AC$21),0)</f>
        <v>67</v>
      </c>
      <c r="AD23" s="5">
        <f>ROUND('Vendas de Veículos'!AD24*(1-'Frota Nacional 2034'!AD$21),0)</f>
        <v>163</v>
      </c>
      <c r="AE23" s="5">
        <f>ROUND('Vendas de Veículos'!AE24*(1-'Frota Nacional 2034'!AE$21),0)</f>
        <v>227</v>
      </c>
      <c r="AF23" s="5">
        <f>ROUND('Vendas de Veículos'!AF24*(1-'Frota Nacional 2034'!AF$21),0)</f>
        <v>179</v>
      </c>
      <c r="AG23" s="5">
        <f>ROUND('Vendas de Veículos'!AG24*(1-'Frota Nacional 2034'!AG$21),0)</f>
        <v>156</v>
      </c>
      <c r="AH23" s="5">
        <f>ROUND('Vendas de Veículos'!AH24*(1-'Frota Nacional 2034'!AH$21),0)</f>
        <v>60</v>
      </c>
      <c r="AI23" s="5">
        <f>ROUND('Vendas de Veículos'!AI24*(1-'Frota Nacional 2034'!AI$21),0)</f>
        <v>16</v>
      </c>
      <c r="AJ23" s="5">
        <f>ROUND('Vendas de Veículos'!AJ24*(1-'Frota Nacional 2034'!AJ$21),0)</f>
        <v>6</v>
      </c>
      <c r="AK23" s="5">
        <f>ROUND('Vendas de Veículos'!AK24*(1-'Frota Nacional 2034'!AK$21),0)</f>
        <v>1</v>
      </c>
      <c r="AL23" s="5">
        <f>ROUND('Vendas de Veículos'!AL24*(1-'Frota Nacional 2034'!AL$21),0)</f>
        <v>0</v>
      </c>
      <c r="AM23" s="5">
        <f>ROUND('Vendas de Veículos'!AM24*(1-'Frota Nacional 2034'!AM$21),0)</f>
        <v>1</v>
      </c>
      <c r="AN23" s="5">
        <f>ROUND('Vendas de Veículos'!AN24*(1-'Frota Nacional 2034'!AN$21),0)</f>
        <v>0</v>
      </c>
      <c r="AO23" s="5">
        <f>ROUND('Vendas de Veículos'!AO24*(1-'Frota Nacional 2034'!AO$21),0)</f>
        <v>0</v>
      </c>
      <c r="AP23" s="5">
        <f>ROUND('Vendas de Veículos'!AP24*(1-'Frota Nacional 2034'!AP$21),0)</f>
        <v>0</v>
      </c>
      <c r="AQ23" s="5">
        <f>ROUND('Vendas de Veículos'!AQ24*(1-'Frota Nacional 2034'!AQ$21),0)</f>
        <v>0</v>
      </c>
      <c r="AR23" s="5">
        <f>ROUND('Vendas de Veículos'!AR24*(1-'Frota Nacional 2034'!AR$21),0)</f>
        <v>0</v>
      </c>
      <c r="AS23" s="5">
        <f>ROUND('Vendas de Veículos'!AS24*(1-'Frota Nacional 2034'!AS$21),0)</f>
        <v>0</v>
      </c>
      <c r="AT23" s="5">
        <f>ROUND('Vendas de Veículos'!AT24*(1-'Frota Nacional 2034'!AT$21),0)</f>
        <v>0</v>
      </c>
      <c r="AU23" s="5">
        <f>ROUND('Vendas de Veículos'!AU24*(1-'Frota Nacional 2034'!AU$21),0)</f>
        <v>0</v>
      </c>
      <c r="AV23" s="5">
        <f>ROUND('Vendas de Veículos'!AV24*(1-'Frota Nacional 2034'!AV$21),0)</f>
        <v>0</v>
      </c>
      <c r="AW23" s="5">
        <f>ROUND('Vendas de Veículos'!AW24*(1-'Frota Nacional 2034'!AW$21),0)</f>
        <v>0</v>
      </c>
      <c r="AX23" s="5">
        <f>ROUND('Vendas de Veículos'!AX24*(1-'Frota Nacional 2034'!AX$21),0)</f>
        <v>0</v>
      </c>
      <c r="AY23" s="5">
        <f>ROUND('Vendas de Veículos'!AY24*(1-'Frota Nacional 2034'!AY$21),0)</f>
        <v>0</v>
      </c>
      <c r="AZ23" s="5">
        <f>ROUND('Vendas de Veículos'!AZ24*(1-'Frota Nacional 2034'!AZ$21),0)</f>
        <v>0</v>
      </c>
      <c r="BA23" s="5">
        <f>ROUND('Vendas de Veículos'!BA24*(1-'Frota Nacional 2034'!BA$21),0)</f>
        <v>0</v>
      </c>
      <c r="BB23" s="5">
        <f>ROUND('Vendas de Veículos'!BB24*(1-'Frota Nacional 2034'!BB$21),0)</f>
        <v>0</v>
      </c>
      <c r="BC23" s="5">
        <f>ROUND('Vendas de Veículos'!BC24*(1-'Frota Nacional 2034'!BC$21),0)</f>
        <v>0</v>
      </c>
      <c r="BD23" s="5">
        <f>ROUND('Vendas de Veículos'!BD24*(1-'Frota Nacional 2034'!BD$21),0)</f>
        <v>0</v>
      </c>
      <c r="BE23" s="5">
        <f>ROUND('Vendas de Veículos'!BE24*(1-'Frota Nacional 2034'!BE$21),0)</f>
        <v>0</v>
      </c>
      <c r="BF23" s="5">
        <f>ROUND('Vendas de Veículos'!BF24*(1-'Frota Nacional 2034'!BF$21),0)</f>
        <v>0</v>
      </c>
      <c r="BG23" s="5">
        <f>ROUND('Vendas de Veículos'!BG24*(1-'Frota Nacional 2034'!BG$21),0)</f>
        <v>0</v>
      </c>
      <c r="BH23" s="5">
        <f>ROUND('Vendas de Veículos'!BH24*(1-'Frota Nacional 2034'!BH$21),0)</f>
        <v>0</v>
      </c>
      <c r="BI23" s="5">
        <f>ROUND('Vendas de Veículos'!BI24*(1-'Frota Nacional 2034'!BI$21),0)</f>
        <v>0</v>
      </c>
      <c r="BJ23" s="5">
        <f>ROUND('Vendas de Veículos'!BJ24*(1-'Frota Nacional 2034'!BJ$21),0)</f>
        <v>0</v>
      </c>
      <c r="BK23" s="5">
        <f>ROUND('Vendas de Veículos'!BK24*(1-'Frota Nacional 2034'!BK$21),0)</f>
        <v>0</v>
      </c>
      <c r="BL23" s="5">
        <f>ROUND('Vendas de Veículos'!BL24*(1-'Frota Nacional 2034'!BL$21),0)</f>
        <v>0</v>
      </c>
      <c r="BM23" s="5">
        <f>ROUND('Vendas de Veículos'!BM24*(1-'Frota Nacional 2034'!BM$21),0)</f>
        <v>0</v>
      </c>
      <c r="BN23" s="5">
        <f>ROUND('Vendas de Veículos'!BN24*(1-'Frota Nacional 2034'!BN$21),0)</f>
        <v>2</v>
      </c>
      <c r="BO23" s="5">
        <f>ROUND('Vendas de Veículos'!BO24*(1-'Frota Nacional 2034'!BO$21),0)</f>
        <v>0</v>
      </c>
      <c r="BP23" s="5">
        <f>ROUND('Vendas de Veículos'!BP24*(1-'Frota Nacional 2034'!BP$21),0)</f>
        <v>0</v>
      </c>
      <c r="BQ23" s="5">
        <f>ROUND('Vendas de Veículos'!BQ24*(1-'Frota Nacional 2034'!BQ$21),0)</f>
        <v>1</v>
      </c>
      <c r="BR23" s="5">
        <f>ROUND('Vendas de Veículos'!BR24*(1-'Frota Nacional 2034'!BR$21),0)</f>
        <v>0</v>
      </c>
      <c r="BS23" s="5">
        <f>ROUND('Vendas de Veículos'!BS24*(1-'Frota Nacional 2034'!BS$21),0)</f>
        <v>0</v>
      </c>
      <c r="BT23" s="5">
        <f>ROUND('Vendas de Veículos'!BT24*(1-'Frota Nacional 2034'!BT$21),0)</f>
        <v>0</v>
      </c>
      <c r="BU23" s="5">
        <f>ROUND('Vendas de Veículos'!BU24*(1-'Frota Nacional 2034'!BU$21),0)</f>
        <v>0</v>
      </c>
      <c r="BV23" s="5">
        <f>ROUND('Vendas de Veículos'!BV24*(1-'Frota Nacional 2034'!BV$21),0)</f>
        <v>1</v>
      </c>
      <c r="BW23" s="5">
        <f>ROUND('Vendas de Veículos'!BW24*(1-'Frota Nacional 2034'!BW$21),0)</f>
        <v>1</v>
      </c>
      <c r="BX23" s="5">
        <f>ROUND('Vendas de Veículos'!BX24*(1-'Frota Nacional 2034'!BX$21),0)</f>
        <v>1</v>
      </c>
      <c r="BY23" s="5">
        <f>ROUND('Vendas de Veículos'!BY24*(1-'Frota Nacional 2034'!BY$21),0)</f>
        <v>0</v>
      </c>
      <c r="BZ23" s="5">
        <f>ROUND('Vendas de Veículos'!BZ24*(1-'Frota Nacional 2034'!BZ$21),0)</f>
        <v>0</v>
      </c>
      <c r="CA23" s="5">
        <f>ROUND('Vendas de Veículos'!CA24*(1-'Frota Nacional 2034'!CA$21),0)</f>
        <v>1</v>
      </c>
      <c r="CB23" s="5">
        <f>ROUND('Vendas de Veículos'!CB24*(1-'Frota Nacional 2034'!CB$21),0)</f>
        <v>1</v>
      </c>
      <c r="CC23" s="5" t="e">
        <f>ROUND('Vendas de Veículos'!#REF!*(1-'Frota Nacional 2034'!CC$21),0)</f>
        <v>#REF!</v>
      </c>
    </row>
    <row r="24" spans="2:81" x14ac:dyDescent="0.35">
      <c r="B24" s="14" t="s">
        <v>20</v>
      </c>
      <c r="C24" s="14" t="s">
        <v>14</v>
      </c>
      <c r="D24" s="5">
        <f>ROUND('Vendas de Veículos'!D25*(1-'Frota Nacional 2034'!D$21),0)</f>
        <v>0</v>
      </c>
      <c r="E24" s="5">
        <f>ROUND('Vendas de Veículos'!E25*(1-'Frota Nacional 2034'!E$21),0)</f>
        <v>0</v>
      </c>
      <c r="F24" s="5">
        <f>ROUND('Vendas de Veículos'!F25*(1-'Frota Nacional 2034'!F$21),0)</f>
        <v>0</v>
      </c>
      <c r="G24" s="5">
        <f>ROUND('Vendas de Veículos'!G25*(1-'Frota Nacional 2034'!G$21),0)</f>
        <v>0</v>
      </c>
      <c r="H24" s="5">
        <f>ROUND('Vendas de Veículos'!H25*(1-'Frota Nacional 2034'!H$21),0)</f>
        <v>0</v>
      </c>
      <c r="I24" s="5">
        <f>ROUND('Vendas de Veículos'!I25*(1-'Frota Nacional 2034'!I$21),0)</f>
        <v>0</v>
      </c>
      <c r="J24" s="5">
        <f>ROUND('Vendas de Veículos'!J25*(1-'Frota Nacional 2034'!J$21),0)</f>
        <v>0</v>
      </c>
      <c r="K24" s="5">
        <f>ROUND('Vendas de Veículos'!K25*(1-'Frota Nacional 2034'!K$21),0)</f>
        <v>0</v>
      </c>
      <c r="L24" s="5">
        <f>ROUND('Vendas de Veículos'!L25*(1-'Frota Nacional 2034'!L$21),0)</f>
        <v>0</v>
      </c>
      <c r="M24" s="5">
        <f>ROUND('Vendas de Veículos'!M25*(1-'Frota Nacional 2034'!M$21),0)</f>
        <v>0</v>
      </c>
      <c r="N24" s="5">
        <f>ROUND('Vendas de Veículos'!N25*(1-'Frota Nacional 2034'!N$21),0)</f>
        <v>0</v>
      </c>
      <c r="O24" s="5">
        <f>ROUND('Vendas de Veículos'!O25*(1-'Frota Nacional 2034'!O$21),0)</f>
        <v>0</v>
      </c>
      <c r="P24" s="5">
        <f>ROUND('Vendas de Veículos'!P25*(1-'Frota Nacional 2034'!P$21),0)</f>
        <v>0</v>
      </c>
      <c r="Q24" s="5">
        <f>ROUND('Vendas de Veículos'!Q25*(1-'Frota Nacional 2034'!Q$21),0)</f>
        <v>0</v>
      </c>
      <c r="R24" s="5">
        <f>ROUND('Vendas de Veículos'!R25*(1-'Frota Nacional 2034'!R$21),0)</f>
        <v>0</v>
      </c>
      <c r="S24" s="5">
        <f>ROUND('Vendas de Veículos'!S25*(1-'Frota Nacional 2034'!S$21),0)</f>
        <v>0</v>
      </c>
      <c r="T24" s="5">
        <f>ROUND('Vendas de Veículos'!T25*(1-'Frota Nacional 2034'!T$21),0)</f>
        <v>0</v>
      </c>
      <c r="U24" s="5">
        <f>ROUND('Vendas de Veículos'!U25*(1-'Frota Nacional 2034'!U$21),0)</f>
        <v>0</v>
      </c>
      <c r="V24" s="5">
        <f>ROUND('Vendas de Veículos'!V25*(1-'Frota Nacional 2034'!V$21),0)</f>
        <v>0</v>
      </c>
      <c r="W24" s="5">
        <f>ROUND('Vendas de Veículos'!W25*(1-'Frota Nacional 2034'!W$21),0)</f>
        <v>0</v>
      </c>
      <c r="X24" s="5">
        <f>ROUND('Vendas de Veículos'!X25*(1-'Frota Nacional 2034'!X$21),0)</f>
        <v>0</v>
      </c>
      <c r="Y24" s="5">
        <f>ROUND('Vendas de Veículos'!Y25*(1-'Frota Nacional 2034'!Y$21),0)</f>
        <v>0</v>
      </c>
      <c r="Z24" s="5">
        <f>ROUND('Vendas de Veículos'!Z25*(1-'Frota Nacional 2034'!Z$21),0)</f>
        <v>0</v>
      </c>
      <c r="AA24" s="5">
        <f>ROUND('Vendas de Veículos'!AA25*(1-'Frota Nacional 2034'!AA$21),0)</f>
        <v>0</v>
      </c>
      <c r="AB24" s="5">
        <f>ROUND('Vendas de Veículos'!AB25*(1-'Frota Nacional 2034'!AB$21),0)</f>
        <v>0</v>
      </c>
      <c r="AC24" s="5">
        <f>ROUND('Vendas de Veículos'!AC25*(1-'Frota Nacional 2034'!AC$21),0)</f>
        <v>0</v>
      </c>
      <c r="AD24" s="5">
        <f>ROUND('Vendas de Veículos'!AD25*(1-'Frota Nacional 2034'!AD$21),0)</f>
        <v>0</v>
      </c>
      <c r="AE24" s="5">
        <f>ROUND('Vendas de Veículos'!AE25*(1-'Frota Nacional 2034'!AE$21),0)</f>
        <v>0</v>
      </c>
      <c r="AF24" s="5">
        <f>ROUND('Vendas de Veículos'!AF25*(1-'Frota Nacional 2034'!AF$21),0)</f>
        <v>0</v>
      </c>
      <c r="AG24" s="5">
        <f>ROUND('Vendas de Veículos'!AG25*(1-'Frota Nacional 2034'!AG$21),0)</f>
        <v>0</v>
      </c>
      <c r="AH24" s="5">
        <f>ROUND('Vendas de Veículos'!AH25*(1-'Frota Nacional 2034'!AH$21),0)</f>
        <v>0</v>
      </c>
      <c r="AI24" s="5">
        <f>ROUND('Vendas de Veículos'!AI25*(1-'Frota Nacional 2034'!AI$21),0)</f>
        <v>0</v>
      </c>
      <c r="AJ24" s="5">
        <f>ROUND('Vendas de Veículos'!AJ25*(1-'Frota Nacional 2034'!AJ$21),0)</f>
        <v>0</v>
      </c>
      <c r="AK24" s="5">
        <f>ROUND('Vendas de Veículos'!AK25*(1-'Frota Nacional 2034'!AK$21),0)</f>
        <v>0</v>
      </c>
      <c r="AL24" s="5">
        <f>ROUND('Vendas de Veículos'!AL25*(1-'Frota Nacional 2034'!AL$21),0)</f>
        <v>0</v>
      </c>
      <c r="AM24" s="5">
        <f>ROUND('Vendas de Veículos'!AM25*(1-'Frota Nacional 2034'!AM$21),0)</f>
        <v>0</v>
      </c>
      <c r="AN24" s="5">
        <f>ROUND('Vendas de Veículos'!AN25*(1-'Frota Nacional 2034'!AN$21),0)</f>
        <v>0</v>
      </c>
      <c r="AO24" s="5">
        <f>ROUND('Vendas de Veículos'!AO25*(1-'Frota Nacional 2034'!AO$21),0)</f>
        <v>0</v>
      </c>
      <c r="AP24" s="5">
        <f>ROUND('Vendas de Veículos'!AP25*(1-'Frota Nacional 2034'!AP$21),0)</f>
        <v>0</v>
      </c>
      <c r="AQ24" s="5">
        <f>ROUND('Vendas de Veículos'!AQ25*(1-'Frota Nacional 2034'!AQ$21),0)</f>
        <v>0</v>
      </c>
      <c r="AR24" s="5">
        <f>ROUND('Vendas de Veículos'!AR25*(1-'Frota Nacional 2034'!AR$21),0)</f>
        <v>0</v>
      </c>
      <c r="AS24" s="5">
        <f>ROUND('Vendas de Veículos'!AS25*(1-'Frota Nacional 2034'!AS$21),0)</f>
        <v>0</v>
      </c>
      <c r="AT24" s="5">
        <f>ROUND('Vendas de Veículos'!AT25*(1-'Frota Nacional 2034'!AT$21),0)</f>
        <v>0</v>
      </c>
      <c r="AU24" s="5">
        <f>ROUND('Vendas de Veículos'!AU25*(1-'Frota Nacional 2034'!AU$21),0)</f>
        <v>0</v>
      </c>
      <c r="AV24" s="5">
        <f>ROUND('Vendas de Veículos'!AV25*(1-'Frota Nacional 2034'!AV$21),0)</f>
        <v>0</v>
      </c>
      <c r="AW24" s="5">
        <f>ROUND('Vendas de Veículos'!AW25*(1-'Frota Nacional 2034'!AW$21),0)</f>
        <v>0</v>
      </c>
      <c r="AX24" s="5">
        <f>ROUND('Vendas de Veículos'!AX25*(1-'Frota Nacional 2034'!AX$21),0)</f>
        <v>0</v>
      </c>
      <c r="AY24" s="5">
        <f>ROUND('Vendas de Veículos'!AY25*(1-'Frota Nacional 2034'!AY$21),0)</f>
        <v>0</v>
      </c>
      <c r="AZ24" s="5">
        <f>ROUND('Vendas de Veículos'!AZ25*(1-'Frota Nacional 2034'!AZ$21),0)</f>
        <v>0</v>
      </c>
      <c r="BA24" s="5">
        <f>ROUND('Vendas de Veículos'!BA25*(1-'Frota Nacional 2034'!BA$21),0)</f>
        <v>0</v>
      </c>
      <c r="BB24" s="5">
        <f>ROUND('Vendas de Veículos'!BB25*(1-'Frota Nacional 2034'!BB$21),0)</f>
        <v>0</v>
      </c>
      <c r="BC24" s="5">
        <f>ROUND('Vendas de Veículos'!BC25*(1-'Frota Nacional 2034'!BC$21),0)</f>
        <v>0</v>
      </c>
      <c r="BD24" s="5">
        <f>ROUND('Vendas de Veículos'!BD25*(1-'Frota Nacional 2034'!BD$21),0)</f>
        <v>0</v>
      </c>
      <c r="BE24" s="5">
        <f>ROUND('Vendas de Veículos'!BE25*(1-'Frota Nacional 2034'!BE$21),0)</f>
        <v>0</v>
      </c>
      <c r="BF24" s="5">
        <f>ROUND('Vendas de Veículos'!BF25*(1-'Frota Nacional 2034'!BF$21),0)</f>
        <v>0</v>
      </c>
      <c r="BG24" s="5">
        <f>ROUND('Vendas de Veículos'!BG25*(1-'Frota Nacional 2034'!BG$21),0)</f>
        <v>0</v>
      </c>
      <c r="BH24" s="5">
        <f>ROUND('Vendas de Veículos'!BH25*(1-'Frota Nacional 2034'!BH$21),0)</f>
        <v>1</v>
      </c>
      <c r="BI24" s="5">
        <f>ROUND('Vendas de Veículos'!BI25*(1-'Frota Nacional 2034'!BI$21),0)</f>
        <v>0</v>
      </c>
      <c r="BJ24" s="5">
        <f>ROUND('Vendas de Veículos'!BJ25*(1-'Frota Nacional 2034'!BJ$21),0)</f>
        <v>0</v>
      </c>
      <c r="BK24" s="5">
        <f>ROUND('Vendas de Veículos'!BK25*(1-'Frota Nacional 2034'!BK$21),0)</f>
        <v>1</v>
      </c>
      <c r="BL24" s="5">
        <f>ROUND('Vendas de Veículos'!BL25*(1-'Frota Nacional 2034'!BL$21),0)</f>
        <v>0</v>
      </c>
      <c r="BM24" s="5">
        <f>ROUND('Vendas de Veículos'!BM25*(1-'Frota Nacional 2034'!BM$21),0)</f>
        <v>3</v>
      </c>
      <c r="BN24" s="5">
        <f>ROUND('Vendas de Veículos'!BN25*(1-'Frota Nacional 2034'!BN$21),0)</f>
        <v>26</v>
      </c>
      <c r="BO24" s="5">
        <f>ROUND('Vendas de Veículos'!BO25*(1-'Frota Nacional 2034'!BO$21),0)</f>
        <v>21</v>
      </c>
      <c r="BP24" s="5">
        <f>ROUND('Vendas de Veículos'!BP25*(1-'Frota Nacional 2034'!BP$21),0)</f>
        <v>270</v>
      </c>
      <c r="BQ24" s="5">
        <f>ROUND('Vendas de Veículos'!BQ25*(1-'Frota Nacional 2034'!BQ$21),0)</f>
        <v>669</v>
      </c>
      <c r="BR24" s="5">
        <f>ROUND('Vendas de Veículos'!BR25*(1-'Frota Nacional 2034'!BR$21),0)</f>
        <v>656</v>
      </c>
      <c r="BS24" s="5">
        <f>ROUND('Vendas de Veículos'!BS25*(1-'Frota Nacional 2034'!BS$21),0)</f>
        <v>935</v>
      </c>
      <c r="BT24" s="5">
        <f>ROUND('Vendas de Veículos'!BT25*(1-'Frota Nacional 2034'!BT$21),0)</f>
        <v>1223</v>
      </c>
      <c r="BU24" s="5">
        <f>ROUND('Vendas de Veículos'!BU25*(1-'Frota Nacional 2034'!BU$21),0)</f>
        <v>1516</v>
      </c>
      <c r="BV24" s="5">
        <f>ROUND('Vendas de Veículos'!BV25*(1-'Frota Nacional 2034'!BV$21),0)</f>
        <v>1954</v>
      </c>
      <c r="BW24" s="5">
        <f>ROUND('Vendas de Veículos'!BW25*(1-'Frota Nacional 2034'!BW$21),0)</f>
        <v>2404</v>
      </c>
      <c r="BX24" s="5">
        <f>ROUND('Vendas de Veículos'!BX25*(1-'Frota Nacional 2034'!BX$21),0)</f>
        <v>2858</v>
      </c>
      <c r="BY24" s="5">
        <f>ROUND('Vendas de Veículos'!BY25*(1-'Frota Nacional 2034'!BY$21),0)</f>
        <v>3465</v>
      </c>
      <c r="BZ24" s="5">
        <f>ROUND('Vendas de Veículos'!BZ25*(1-'Frota Nacional 2034'!BZ$21),0)</f>
        <v>4108</v>
      </c>
      <c r="CA24" s="5">
        <f>ROUND('Vendas de Veículos'!CA25*(1-'Frota Nacional 2034'!CA$21),0)</f>
        <v>4881</v>
      </c>
      <c r="CB24" s="5">
        <f>ROUND('Vendas de Veículos'!CB25*(1-'Frota Nacional 2034'!CB$21),0)</f>
        <v>5588</v>
      </c>
      <c r="CC24" s="5" t="e">
        <f>ROUND('Vendas de Veículos'!#REF!*(1-'Frota Nacional 2034'!CC$21),0)</f>
        <v>#REF!</v>
      </c>
    </row>
    <row r="25" spans="2:81" x14ac:dyDescent="0.35">
      <c r="B25" s="14" t="s">
        <v>20</v>
      </c>
      <c r="C25" s="14" t="s">
        <v>21</v>
      </c>
      <c r="D25" s="5">
        <f>ROUND('Vendas de Veículos'!D26*(1-'Frota Nacional 2034'!D$21),0)</f>
        <v>0</v>
      </c>
      <c r="E25" s="5">
        <f>ROUND('Vendas de Veículos'!E26*(1-'Frota Nacional 2034'!E$21),0)</f>
        <v>0</v>
      </c>
      <c r="F25" s="5">
        <f>ROUND('Vendas de Veículos'!F26*(1-'Frota Nacional 2034'!F$21),0)</f>
        <v>0</v>
      </c>
      <c r="G25" s="5">
        <f>ROUND('Vendas de Veículos'!G26*(1-'Frota Nacional 2034'!G$21),0)</f>
        <v>0</v>
      </c>
      <c r="H25" s="5">
        <f>ROUND('Vendas de Veículos'!H26*(1-'Frota Nacional 2034'!H$21),0)</f>
        <v>0</v>
      </c>
      <c r="I25" s="5">
        <f>ROUND('Vendas de Veículos'!I26*(1-'Frota Nacional 2034'!I$21),0)</f>
        <v>0</v>
      </c>
      <c r="J25" s="5">
        <f>ROUND('Vendas de Veículos'!J26*(1-'Frota Nacional 2034'!J$21),0)</f>
        <v>0</v>
      </c>
      <c r="K25" s="5">
        <f>ROUND('Vendas de Veículos'!K26*(1-'Frota Nacional 2034'!K$21),0)</f>
        <v>0</v>
      </c>
      <c r="L25" s="5">
        <f>ROUND('Vendas de Veículos'!L26*(1-'Frota Nacional 2034'!L$21),0)</f>
        <v>0</v>
      </c>
      <c r="M25" s="5">
        <f>ROUND('Vendas de Veículos'!M26*(1-'Frota Nacional 2034'!M$21),0)</f>
        <v>0</v>
      </c>
      <c r="N25" s="5">
        <f>ROUND('Vendas de Veículos'!N26*(1-'Frota Nacional 2034'!N$21),0)</f>
        <v>0</v>
      </c>
      <c r="O25" s="5">
        <f>ROUND('Vendas de Veículos'!O26*(1-'Frota Nacional 2034'!O$21),0)</f>
        <v>0</v>
      </c>
      <c r="P25" s="5">
        <f>ROUND('Vendas de Veículos'!P26*(1-'Frota Nacional 2034'!P$21),0)</f>
        <v>0</v>
      </c>
      <c r="Q25" s="5">
        <f>ROUND('Vendas de Veículos'!Q26*(1-'Frota Nacional 2034'!Q$21),0)</f>
        <v>0</v>
      </c>
      <c r="R25" s="5">
        <f>ROUND('Vendas de Veículos'!R26*(1-'Frota Nacional 2034'!R$21),0)</f>
        <v>0</v>
      </c>
      <c r="S25" s="5">
        <f>ROUND('Vendas de Veículos'!S26*(1-'Frota Nacional 2034'!S$21),0)</f>
        <v>0</v>
      </c>
      <c r="T25" s="5">
        <f>ROUND('Vendas de Veículos'!T26*(1-'Frota Nacional 2034'!T$21),0)</f>
        <v>0</v>
      </c>
      <c r="U25" s="5">
        <f>ROUND('Vendas de Veículos'!U26*(1-'Frota Nacional 2034'!U$21),0)</f>
        <v>0</v>
      </c>
      <c r="V25" s="5">
        <f>ROUND('Vendas de Veículos'!V26*(1-'Frota Nacional 2034'!V$21),0)</f>
        <v>0</v>
      </c>
      <c r="W25" s="5">
        <f>ROUND('Vendas de Veículos'!W26*(1-'Frota Nacional 2034'!W$21),0)</f>
        <v>0</v>
      </c>
      <c r="X25" s="5">
        <f>ROUND('Vendas de Veículos'!X26*(1-'Frota Nacional 2034'!X$21),0)</f>
        <v>0</v>
      </c>
      <c r="Y25" s="5">
        <f>ROUND('Vendas de Veículos'!Y26*(1-'Frota Nacional 2034'!Y$21),0)</f>
        <v>0</v>
      </c>
      <c r="Z25" s="5">
        <f>ROUND('Vendas de Veículos'!Z26*(1-'Frota Nacional 2034'!Z$21),0)</f>
        <v>0</v>
      </c>
      <c r="AA25" s="5">
        <f>ROUND('Vendas de Veículos'!AA26*(1-'Frota Nacional 2034'!AA$21),0)</f>
        <v>0</v>
      </c>
      <c r="AB25" s="5">
        <f>ROUND('Vendas de Veículos'!AB26*(1-'Frota Nacional 2034'!AB$21),0)</f>
        <v>0</v>
      </c>
      <c r="AC25" s="5">
        <f>ROUND('Vendas de Veículos'!AC26*(1-'Frota Nacional 2034'!AC$21),0)</f>
        <v>0</v>
      </c>
      <c r="AD25" s="5">
        <f>ROUND('Vendas de Veículos'!AD26*(1-'Frota Nacional 2034'!AD$21),0)</f>
        <v>0</v>
      </c>
      <c r="AE25" s="5">
        <f>ROUND('Vendas de Veículos'!AE26*(1-'Frota Nacional 2034'!AE$21),0)</f>
        <v>0</v>
      </c>
      <c r="AF25" s="5">
        <f>ROUND('Vendas de Veículos'!AF26*(1-'Frota Nacional 2034'!AF$21),0)</f>
        <v>0</v>
      </c>
      <c r="AG25" s="5">
        <f>ROUND('Vendas de Veículos'!AG26*(1-'Frota Nacional 2034'!AG$21),0)</f>
        <v>0</v>
      </c>
      <c r="AH25" s="5">
        <f>ROUND('Vendas de Veículos'!AH26*(1-'Frota Nacional 2034'!AH$21),0)</f>
        <v>0</v>
      </c>
      <c r="AI25" s="5">
        <f>ROUND('Vendas de Veículos'!AI26*(1-'Frota Nacional 2034'!AI$21),0)</f>
        <v>0</v>
      </c>
      <c r="AJ25" s="5">
        <f>ROUND('Vendas de Veículos'!AJ26*(1-'Frota Nacional 2034'!AJ$21),0)</f>
        <v>0</v>
      </c>
      <c r="AK25" s="5">
        <f>ROUND('Vendas de Veículos'!AK26*(1-'Frota Nacional 2034'!AK$21),0)</f>
        <v>0</v>
      </c>
      <c r="AL25" s="5">
        <f>ROUND('Vendas de Veículos'!AL26*(1-'Frota Nacional 2034'!AL$21),0)</f>
        <v>0</v>
      </c>
      <c r="AM25" s="5">
        <f>ROUND('Vendas de Veículos'!AM26*(1-'Frota Nacional 2034'!AM$21),0)</f>
        <v>0</v>
      </c>
      <c r="AN25" s="5">
        <f>ROUND('Vendas de Veículos'!AN26*(1-'Frota Nacional 2034'!AN$21),0)</f>
        <v>0</v>
      </c>
      <c r="AO25" s="5">
        <f>ROUND('Vendas de Veículos'!AO26*(1-'Frota Nacional 2034'!AO$21),0)</f>
        <v>0</v>
      </c>
      <c r="AP25" s="5">
        <f>ROUND('Vendas de Veículos'!AP26*(1-'Frota Nacional 2034'!AP$21),0)</f>
        <v>0</v>
      </c>
      <c r="AQ25" s="5">
        <f>ROUND('Vendas de Veículos'!AQ26*(1-'Frota Nacional 2034'!AQ$21),0)</f>
        <v>0</v>
      </c>
      <c r="AR25" s="5">
        <f>ROUND('Vendas de Veículos'!AR26*(1-'Frota Nacional 2034'!AR$21),0)</f>
        <v>0</v>
      </c>
      <c r="AS25" s="5">
        <f>ROUND('Vendas de Veículos'!AS26*(1-'Frota Nacional 2034'!AS$21),0)</f>
        <v>0</v>
      </c>
      <c r="AT25" s="5">
        <f>ROUND('Vendas de Veículos'!AT26*(1-'Frota Nacional 2034'!AT$21),0)</f>
        <v>0</v>
      </c>
      <c r="AU25" s="5">
        <f>ROUND('Vendas de Veículos'!AU26*(1-'Frota Nacional 2034'!AU$21),0)</f>
        <v>0</v>
      </c>
      <c r="AV25" s="5">
        <f>ROUND('Vendas de Veículos'!AV26*(1-'Frota Nacional 2034'!AV$21),0)</f>
        <v>0</v>
      </c>
      <c r="AW25" s="5">
        <f>ROUND('Vendas de Veículos'!AW26*(1-'Frota Nacional 2034'!AW$21),0)</f>
        <v>0</v>
      </c>
      <c r="AX25" s="5">
        <f>ROUND('Vendas de Veículos'!AX26*(1-'Frota Nacional 2034'!AX$21),0)</f>
        <v>0</v>
      </c>
      <c r="AY25" s="5">
        <f>ROUND('Vendas de Veículos'!AY26*(1-'Frota Nacional 2034'!AY$21),0)</f>
        <v>0</v>
      </c>
      <c r="AZ25" s="5">
        <f>ROUND('Vendas de Veículos'!AZ26*(1-'Frota Nacional 2034'!AZ$21),0)</f>
        <v>0</v>
      </c>
      <c r="BA25" s="5">
        <f>ROUND('Vendas de Veículos'!BA26*(1-'Frota Nacional 2034'!BA$21),0)</f>
        <v>0</v>
      </c>
      <c r="BB25" s="5">
        <f>ROUND('Vendas de Veículos'!BB26*(1-'Frota Nacional 2034'!BB$21),0)</f>
        <v>0</v>
      </c>
      <c r="BC25" s="5">
        <f>ROUND('Vendas de Veículos'!BC26*(1-'Frota Nacional 2034'!BC$21),0)</f>
        <v>0</v>
      </c>
      <c r="BD25" s="5">
        <f>ROUND('Vendas de Veículos'!BD26*(1-'Frota Nacional 2034'!BD$21),0)</f>
        <v>3</v>
      </c>
      <c r="BE25" s="5">
        <f>ROUND('Vendas de Veículos'!BE26*(1-'Frota Nacional 2034'!BE$21),0)</f>
        <v>3</v>
      </c>
      <c r="BF25" s="5">
        <f>ROUND('Vendas de Veículos'!BF26*(1-'Frota Nacional 2034'!BF$21),0)</f>
        <v>5</v>
      </c>
      <c r="BG25" s="5">
        <f>ROUND('Vendas de Veículos'!BG26*(1-'Frota Nacional 2034'!BG$21),0)</f>
        <v>1</v>
      </c>
      <c r="BH25" s="5">
        <f>ROUND('Vendas de Veículos'!BH26*(1-'Frota Nacional 2034'!BH$21),0)</f>
        <v>2</v>
      </c>
      <c r="BI25" s="5">
        <f>ROUND('Vendas de Veículos'!BI26*(1-'Frota Nacional 2034'!BI$21),0)</f>
        <v>3</v>
      </c>
      <c r="BJ25" s="5">
        <f>ROUND('Vendas de Veículos'!BJ26*(1-'Frota Nacional 2034'!BJ$21),0)</f>
        <v>1</v>
      </c>
      <c r="BK25" s="5">
        <f>ROUND('Vendas de Veículos'!BK26*(1-'Frota Nacional 2034'!BK$21),0)</f>
        <v>0</v>
      </c>
      <c r="BL25" s="5">
        <f>ROUND('Vendas de Veículos'!BL26*(1-'Frota Nacional 2034'!BL$21),0)</f>
        <v>0</v>
      </c>
      <c r="BM25" s="5">
        <f>ROUND('Vendas de Veículos'!BM26*(1-'Frota Nacional 2034'!BM$21),0)</f>
        <v>1</v>
      </c>
      <c r="BN25" s="5">
        <f>ROUND('Vendas de Veículos'!BN26*(1-'Frota Nacional 2034'!BN$21),0)</f>
        <v>9</v>
      </c>
      <c r="BO25" s="5">
        <f>ROUND('Vendas de Veículos'!BO26*(1-'Frota Nacional 2034'!BO$21),0)</f>
        <v>41</v>
      </c>
      <c r="BP25" s="5">
        <f>ROUND('Vendas de Veículos'!BP26*(1-'Frota Nacional 2034'!BP$21),0)</f>
        <v>86</v>
      </c>
      <c r="BQ25" s="5">
        <f>ROUND('Vendas de Veículos'!BQ26*(1-'Frota Nacional 2034'!BQ$21),0)</f>
        <v>334</v>
      </c>
      <c r="BR25" s="5">
        <f>ROUND('Vendas de Veículos'!BR26*(1-'Frota Nacional 2034'!BR$21),0)</f>
        <v>399</v>
      </c>
      <c r="BS25" s="5">
        <f>ROUND('Vendas de Veículos'!BS26*(1-'Frota Nacional 2034'!BS$21),0)</f>
        <v>474</v>
      </c>
      <c r="BT25" s="5">
        <f>ROUND('Vendas de Veículos'!BT26*(1-'Frota Nacional 2034'!BT$21),0)</f>
        <v>564</v>
      </c>
      <c r="BU25" s="5">
        <f>ROUND('Vendas de Veículos'!BU26*(1-'Frota Nacional 2034'!BU$21),0)</f>
        <v>668</v>
      </c>
      <c r="BV25" s="5">
        <f>ROUND('Vendas de Veículos'!BV26*(1-'Frota Nacional 2034'!BV$21),0)</f>
        <v>791</v>
      </c>
      <c r="BW25" s="5">
        <f>ROUND('Vendas de Veículos'!BW26*(1-'Frota Nacional 2034'!BW$21),0)</f>
        <v>934</v>
      </c>
      <c r="BX25" s="5">
        <f>ROUND('Vendas de Veículos'!BX26*(1-'Frota Nacional 2034'!BX$21),0)</f>
        <v>1102</v>
      </c>
      <c r="BY25" s="5">
        <f>ROUND('Vendas de Veículos'!BY26*(1-'Frota Nacional 2034'!BY$21),0)</f>
        <v>1299</v>
      </c>
      <c r="BZ25" s="5">
        <f>ROUND('Vendas de Veículos'!BZ26*(1-'Frota Nacional 2034'!BZ$21),0)</f>
        <v>1529</v>
      </c>
      <c r="CA25" s="5">
        <f>ROUND('Vendas de Veículos'!CA26*(1-'Frota Nacional 2034'!CA$21),0)</f>
        <v>1800</v>
      </c>
      <c r="CB25" s="5">
        <f>ROUND('Vendas de Veículos'!CB26*(1-'Frota Nacional 2034'!CB$21),0)</f>
        <v>2119</v>
      </c>
      <c r="CC25" s="5" t="e">
        <f>ROUND('Vendas de Veículos'!#REF!*(1-'Frota Nacional 2034'!CC$21),0)</f>
        <v>#REF!</v>
      </c>
    </row>
    <row r="26" spans="2:81" x14ac:dyDescent="0.35">
      <c r="B26" s="14" t="s">
        <v>20</v>
      </c>
      <c r="C26" s="14" t="s">
        <v>19</v>
      </c>
      <c r="D26" s="5">
        <f>ROUND('Vendas de Veículos'!D27*(1-'Frota Nacional 2034'!D$21),0)</f>
        <v>64</v>
      </c>
      <c r="E26" s="5">
        <f>ROUND('Vendas de Veículos'!E27*(1-'Frota Nacional 2034'!E$21),0)</f>
        <v>98</v>
      </c>
      <c r="F26" s="5">
        <f>ROUND('Vendas de Veículos'!F27*(1-'Frota Nacional 2034'!F$21),0)</f>
        <v>1</v>
      </c>
      <c r="G26" s="5">
        <f>ROUND('Vendas de Veículos'!G27*(1-'Frota Nacional 2034'!G$21),0)</f>
        <v>101</v>
      </c>
      <c r="H26" s="5">
        <f>ROUND('Vendas de Veículos'!H27*(1-'Frota Nacional 2034'!H$21),0)</f>
        <v>65</v>
      </c>
      <c r="I26" s="5">
        <f>ROUND('Vendas de Veículos'!I27*(1-'Frota Nacional 2034'!I$21),0)</f>
        <v>92</v>
      </c>
      <c r="J26" s="5">
        <f>ROUND('Vendas de Veículos'!J27*(1-'Frota Nacional 2034'!J$21),0)</f>
        <v>81</v>
      </c>
      <c r="K26" s="5">
        <f>ROUND('Vendas de Veículos'!K27*(1-'Frota Nacional 2034'!K$21),0)</f>
        <v>82</v>
      </c>
      <c r="L26" s="5">
        <f>ROUND('Vendas de Veículos'!L27*(1-'Frota Nacional 2034'!L$21),0)</f>
        <v>110</v>
      </c>
      <c r="M26" s="5">
        <f>ROUND('Vendas de Veículos'!M27*(1-'Frota Nacional 2034'!M$21),0)</f>
        <v>184</v>
      </c>
      <c r="N26" s="5">
        <f>ROUND('Vendas de Veículos'!N27*(1-'Frota Nacional 2034'!N$21),0)</f>
        <v>195</v>
      </c>
      <c r="O26" s="5">
        <f>ROUND('Vendas de Veículos'!O27*(1-'Frota Nacional 2034'!O$21),0)</f>
        <v>320</v>
      </c>
      <c r="P26" s="5">
        <f>ROUND('Vendas de Veículos'!P27*(1-'Frota Nacional 2034'!P$21),0)</f>
        <v>392</v>
      </c>
      <c r="Q26" s="5">
        <f>ROUND('Vendas de Veículos'!Q27*(1-'Frota Nacional 2034'!Q$21),0)</f>
        <v>5</v>
      </c>
      <c r="R26" s="5">
        <f>ROUND('Vendas de Veículos'!R27*(1-'Frota Nacional 2034'!R$21),0)</f>
        <v>604</v>
      </c>
      <c r="S26" s="5">
        <f>ROUND('Vendas de Veículos'!S27*(1-'Frota Nacional 2034'!S$21),0)</f>
        <v>924</v>
      </c>
      <c r="T26" s="5">
        <f>ROUND('Vendas de Veículos'!T27*(1-'Frota Nacional 2034'!T$21),0)</f>
        <v>129</v>
      </c>
      <c r="U26" s="5">
        <f>ROUND('Vendas de Veículos'!U27*(1-'Frota Nacional 2034'!U$21),0)</f>
        <v>1523</v>
      </c>
      <c r="V26" s="5">
        <f>ROUND('Vendas de Veículos'!V27*(1-'Frota Nacional 2034'!V$21),0)</f>
        <v>2118</v>
      </c>
      <c r="W26" s="5">
        <f>ROUND('Vendas de Veículos'!W27*(1-'Frota Nacional 2034'!W$21),0)</f>
        <v>2884</v>
      </c>
      <c r="X26" s="5">
        <f>ROUND('Vendas de Veículos'!X27*(1-'Frota Nacional 2034'!X$21),0)</f>
        <v>4168</v>
      </c>
      <c r="Y26" s="5">
        <f>ROUND('Vendas de Veículos'!Y27*(1-'Frota Nacional 2034'!Y$21),0)</f>
        <v>4036</v>
      </c>
      <c r="Z26" s="5">
        <f>ROUND('Vendas de Veículos'!Z27*(1-'Frota Nacional 2034'!Z$21),0)</f>
        <v>4357</v>
      </c>
      <c r="AA26" s="5">
        <f>ROUND('Vendas de Veículos'!AA27*(1-'Frota Nacional 2034'!AA$21),0)</f>
        <v>499</v>
      </c>
      <c r="AB26" s="5">
        <f>ROUND('Vendas de Veículos'!AB27*(1-'Frota Nacional 2034'!AB$21),0)</f>
        <v>3668</v>
      </c>
      <c r="AC26" s="5">
        <f>ROUND('Vendas de Veículos'!AC27*(1-'Frota Nacional 2034'!AC$21),0)</f>
        <v>2935</v>
      </c>
      <c r="AD26" s="5">
        <f>ROUND('Vendas de Veículos'!AD27*(1-'Frota Nacional 2034'!AD$21),0)</f>
        <v>2572</v>
      </c>
      <c r="AE26" s="5">
        <f>ROUND('Vendas de Veículos'!AE27*(1-'Frota Nacional 2034'!AE$21),0)</f>
        <v>3485</v>
      </c>
      <c r="AF26" s="5">
        <f>ROUND('Vendas de Veículos'!AF27*(1-'Frota Nacional 2034'!AF$21),0)</f>
        <v>5079</v>
      </c>
      <c r="AG26" s="5">
        <f>ROUND('Vendas de Veículos'!AG27*(1-'Frota Nacional 2034'!AG$21),0)</f>
        <v>7229</v>
      </c>
      <c r="AH26" s="5">
        <f>ROUND('Vendas de Veículos'!AH27*(1-'Frota Nacional 2034'!AH$21),0)</f>
        <v>6252</v>
      </c>
      <c r="AI26" s="5">
        <f>ROUND('Vendas de Veículos'!AI27*(1-'Frota Nacional 2034'!AI$21),0)</f>
        <v>6678</v>
      </c>
      <c r="AJ26" s="5">
        <f>ROUND('Vendas de Veículos'!AJ27*(1-'Frota Nacional 2034'!AJ$21),0)</f>
        <v>6375</v>
      </c>
      <c r="AK26" s="5">
        <f>ROUND('Vendas de Veículos'!AK27*(1-'Frota Nacional 2034'!AK$21),0)</f>
        <v>5937</v>
      </c>
      <c r="AL26" s="5">
        <f>ROUND('Vendas de Veículos'!AL27*(1-'Frota Nacional 2034'!AL$21),0)</f>
        <v>6474</v>
      </c>
      <c r="AM26" s="5">
        <f>ROUND('Vendas de Veículos'!AM27*(1-'Frota Nacional 2034'!AM$21),0)</f>
        <v>4352</v>
      </c>
      <c r="AN26" s="5">
        <f>ROUND('Vendas de Veículos'!AN27*(1-'Frota Nacional 2034'!AN$21),0)</f>
        <v>7069</v>
      </c>
      <c r="AO26" s="5">
        <f>ROUND('Vendas de Veículos'!AO27*(1-'Frota Nacional 2034'!AO$21),0)</f>
        <v>10465</v>
      </c>
      <c r="AP26" s="5">
        <f>ROUND('Vendas de Veículos'!AP27*(1-'Frota Nacional 2034'!AP$21),0)</f>
        <v>12721</v>
      </c>
      <c r="AQ26" s="5">
        <f>ROUND('Vendas de Veículos'!AQ27*(1-'Frota Nacional 2034'!AQ$21),0)</f>
        <v>9877</v>
      </c>
      <c r="AR26" s="5">
        <f>ROUND('Vendas de Veículos'!AR27*(1-'Frota Nacional 2034'!AR$21),0)</f>
        <v>13922</v>
      </c>
      <c r="AS26" s="5">
        <f>ROUND('Vendas de Veículos'!AS27*(1-'Frota Nacional 2034'!AS$21),0)</f>
        <v>14444</v>
      </c>
      <c r="AT26" s="5">
        <f>ROUND('Vendas de Veículos'!AT27*(1-'Frota Nacional 2034'!AT$21),0)</f>
        <v>14960</v>
      </c>
      <c r="AU26" s="5">
        <f>ROUND('Vendas de Veículos'!AU27*(1-'Frota Nacional 2034'!AU$21),0)</f>
        <v>21979</v>
      </c>
      <c r="AV26" s="5">
        <f>ROUND('Vendas de Veículos'!AV27*(1-'Frota Nacional 2034'!AV$21),0)</f>
        <v>25162</v>
      </c>
      <c r="AW26" s="5">
        <f>ROUND('Vendas de Veículos'!AW27*(1-'Frota Nacional 2034'!AW$21),0)</f>
        <v>24447</v>
      </c>
      <c r="AX26" s="5">
        <f>ROUND('Vendas de Veículos'!AX27*(1-'Frota Nacional 2034'!AX$21),0)</f>
        <v>26869</v>
      </c>
      <c r="AY26" s="5">
        <f>ROUND('Vendas de Veículos'!AY27*(1-'Frota Nacional 2034'!AY$21),0)</f>
        <v>36209</v>
      </c>
      <c r="AZ26" s="5">
        <f>ROUND('Vendas de Veículos'!AZ27*(1-'Frota Nacional 2034'!AZ$21),0)</f>
        <v>35906</v>
      </c>
      <c r="BA26" s="5">
        <f>ROUND('Vendas de Veículos'!BA27*(1-'Frota Nacional 2034'!BA$21),0)</f>
        <v>3659</v>
      </c>
      <c r="BB26" s="5">
        <f>ROUND('Vendas de Veículos'!BB27*(1-'Frota Nacional 2034'!BB$21),0)</f>
        <v>50547</v>
      </c>
      <c r="BC26" s="5">
        <f>ROUND('Vendas de Veículos'!BC27*(1-'Frota Nacional 2034'!BC$21),0)</f>
        <v>66600</v>
      </c>
      <c r="BD26" s="5">
        <f>ROUND('Vendas de Veículos'!BD27*(1-'Frota Nacional 2034'!BD$21),0)</f>
        <v>63382</v>
      </c>
      <c r="BE26" s="5">
        <f>ROUND('Vendas de Veículos'!BE27*(1-'Frota Nacional 2034'!BE$21),0)</f>
        <v>96208</v>
      </c>
      <c r="BF26" s="5">
        <f>ROUND('Vendas de Veículos'!BF27*(1-'Frota Nacional 2034'!BF$21),0)</f>
        <v>111178</v>
      </c>
      <c r="BG26" s="5">
        <f>ROUND('Vendas de Veículos'!BG27*(1-'Frota Nacional 2034'!BG$21),0)</f>
        <v>94102</v>
      </c>
      <c r="BH26" s="5">
        <f>ROUND('Vendas de Veículos'!BH27*(1-'Frota Nacional 2034'!BH$21),0)</f>
        <v>109558</v>
      </c>
      <c r="BI26" s="5">
        <f>ROUND('Vendas de Veículos'!BI27*(1-'Frota Nacional 2034'!BI$21),0)</f>
        <v>101517</v>
      </c>
      <c r="BJ26" s="5">
        <f>ROUND('Vendas de Veículos'!BJ27*(1-'Frota Nacional 2034'!BJ$21),0)</f>
        <v>55291</v>
      </c>
      <c r="BK26" s="5">
        <f>ROUND('Vendas de Veículos'!BK27*(1-'Frota Nacional 2034'!BK$21),0)</f>
        <v>40514</v>
      </c>
      <c r="BL26" s="5">
        <f>ROUND('Vendas de Veículos'!BL27*(1-'Frota Nacional 2034'!BL$21),0)</f>
        <v>43078</v>
      </c>
      <c r="BM26" s="5">
        <f>ROUND('Vendas de Veículos'!BM27*(1-'Frota Nacional 2034'!BM$21),0)</f>
        <v>65012</v>
      </c>
      <c r="BN26" s="5">
        <f>ROUND('Vendas de Veículos'!BN27*(1-'Frota Nacional 2034'!BN$21),0)</f>
        <v>89084</v>
      </c>
      <c r="BO26" s="5">
        <f>ROUND('Vendas de Veículos'!BO27*(1-'Frota Nacional 2034'!BO$21),0)</f>
        <v>80764</v>
      </c>
      <c r="BP26" s="5">
        <f>ROUND('Vendas de Veículos'!BP27*(1-'Frota Nacional 2034'!BP$21),0)</f>
        <v>118111</v>
      </c>
      <c r="BQ26" s="5">
        <f>ROUND('Vendas de Veículos'!BQ27*(1-'Frota Nacional 2034'!BQ$21),0)</f>
        <v>117697</v>
      </c>
      <c r="BR26" s="5">
        <f>ROUND('Vendas de Veículos'!BR27*(1-'Frota Nacional 2034'!BR$21),0)</f>
        <v>120114</v>
      </c>
      <c r="BS26" s="5">
        <f>ROUND('Vendas de Veículos'!BS27*(1-'Frota Nacional 2034'!BS$21),0)</f>
        <v>121918</v>
      </c>
      <c r="BT26" s="5">
        <f>ROUND('Vendas de Veículos'!BT27*(1-'Frota Nacional 2034'!BT$21),0)</f>
        <v>123428</v>
      </c>
      <c r="BU26" s="5">
        <f>ROUND('Vendas de Veículos'!BU27*(1-'Frota Nacional 2034'!BU$21),0)</f>
        <v>124669</v>
      </c>
      <c r="BV26" s="5">
        <f>ROUND('Vendas de Veículos'!BV27*(1-'Frota Nacional 2034'!BV$21),0)</f>
        <v>125528</v>
      </c>
      <c r="BW26" s="5">
        <f>ROUND('Vendas de Veículos'!BW27*(1-'Frota Nacional 2034'!BW$21),0)</f>
        <v>126170</v>
      </c>
      <c r="BX26" s="5">
        <f>ROUND('Vendas de Veículos'!BX27*(1-'Frota Nacional 2034'!BX$21),0)</f>
        <v>126628</v>
      </c>
      <c r="BY26" s="5">
        <f>ROUND('Vendas de Veículos'!BY27*(1-'Frota Nacional 2034'!BY$21),0)</f>
        <v>126785</v>
      </c>
      <c r="BZ26" s="5">
        <f>ROUND('Vendas de Veículos'!BZ27*(1-'Frota Nacional 2034'!BZ$21),0)</f>
        <v>126779</v>
      </c>
      <c r="CA26" s="5">
        <f>ROUND('Vendas de Veículos'!CA27*(1-'Frota Nacional 2034'!CA$21),0)</f>
        <v>126539</v>
      </c>
      <c r="CB26" s="5">
        <f>ROUND('Vendas de Veículos'!CB27*(1-'Frota Nacional 2034'!CB$21),0)</f>
        <v>126278</v>
      </c>
      <c r="CC26" s="5" t="e">
        <f>ROUND('Vendas de Veículos'!#REF!*(1-'Frota Nacional 2034'!CC$21),0)</f>
        <v>#REF!</v>
      </c>
    </row>
    <row r="27" spans="2:81" x14ac:dyDescent="0.35">
      <c r="B27" s="15" t="s">
        <v>22</v>
      </c>
      <c r="C27" s="15" t="s">
        <v>10</v>
      </c>
      <c r="D27" s="10">
        <f>ROUND('Vendas de Veículos'!D29*(1-'Frota Nacional 2034'!D$21),0)</f>
        <v>0</v>
      </c>
      <c r="E27" s="10">
        <f>ROUND('Vendas de Veículos'!E29*(1-'Frota Nacional 2034'!E$21),0)</f>
        <v>0</v>
      </c>
      <c r="F27" s="10">
        <f>ROUND('Vendas de Veículos'!F29*(1-'Frota Nacional 2034'!F$21),0)</f>
        <v>3</v>
      </c>
      <c r="G27" s="10">
        <f>ROUND('Vendas de Veículos'!G29*(1-'Frota Nacional 2034'!G$21),0)</f>
        <v>5</v>
      </c>
      <c r="H27" s="10">
        <f>ROUND('Vendas de Veículos'!H29*(1-'Frota Nacional 2034'!H$21),0)</f>
        <v>2</v>
      </c>
      <c r="I27" s="10">
        <f>ROUND('Vendas de Veículos'!I29*(1-'Frota Nacional 2034'!I$21),0)</f>
        <v>2</v>
      </c>
      <c r="J27" s="10">
        <f>ROUND('Vendas de Veículos'!J29*(1-'Frota Nacional 2034'!J$21),0)</f>
        <v>2</v>
      </c>
      <c r="K27" s="10">
        <f>ROUND('Vendas de Veículos'!K29*(1-'Frota Nacional 2034'!K$21),0)</f>
        <v>1</v>
      </c>
      <c r="L27" s="10">
        <f>ROUND('Vendas de Veículos'!L29*(1-'Frota Nacional 2034'!L$21),0)</f>
        <v>0</v>
      </c>
      <c r="M27" s="10">
        <f>ROUND('Vendas de Veículos'!M29*(1-'Frota Nacional 2034'!M$21),0)</f>
        <v>0</v>
      </c>
      <c r="N27" s="10">
        <f>ROUND('Vendas de Veículos'!N29*(1-'Frota Nacional 2034'!N$21),0)</f>
        <v>0</v>
      </c>
      <c r="O27" s="10">
        <f>ROUND('Vendas de Veículos'!O29*(1-'Frota Nacional 2034'!O$21),0)</f>
        <v>0</v>
      </c>
      <c r="P27" s="10">
        <f>ROUND('Vendas de Veículos'!P29*(1-'Frota Nacional 2034'!P$21),0)</f>
        <v>0</v>
      </c>
      <c r="Q27" s="10">
        <f>ROUND('Vendas de Veículos'!Q29*(1-'Frota Nacional 2034'!Q$21),0)</f>
        <v>1</v>
      </c>
      <c r="R27" s="10">
        <f>ROUND('Vendas de Veículos'!R29*(1-'Frota Nacional 2034'!R$21),0)</f>
        <v>1</v>
      </c>
      <c r="S27" s="10">
        <f>ROUND('Vendas de Veículos'!S29*(1-'Frota Nacional 2034'!S$21),0)</f>
        <v>1</v>
      </c>
      <c r="T27" s="10">
        <f>ROUND('Vendas de Veículos'!T29*(1-'Frota Nacional 2034'!T$21),0)</f>
        <v>2</v>
      </c>
      <c r="U27" s="10">
        <f>ROUND('Vendas de Veículos'!U29*(1-'Frota Nacional 2034'!U$21),0)</f>
        <v>4</v>
      </c>
      <c r="V27" s="10">
        <f>ROUND('Vendas de Veículos'!V29*(1-'Frota Nacional 2034'!V$21),0)</f>
        <v>6</v>
      </c>
      <c r="W27" s="10">
        <f>ROUND('Vendas de Veículos'!W29*(1-'Frota Nacional 2034'!W$21),0)</f>
        <v>1</v>
      </c>
      <c r="X27" s="10">
        <f>ROUND('Vendas de Veículos'!X29*(1-'Frota Nacional 2034'!X$21),0)</f>
        <v>1</v>
      </c>
      <c r="Y27" s="10">
        <f>ROUND('Vendas de Veículos'!Y29*(1-'Frota Nacional 2034'!Y$21),0)</f>
        <v>0</v>
      </c>
      <c r="Z27" s="10">
        <f>ROUND('Vendas de Veículos'!Z29*(1-'Frota Nacional 2034'!Z$21),0)</f>
        <v>0</v>
      </c>
      <c r="AA27" s="10">
        <f>ROUND('Vendas de Veículos'!AA29*(1-'Frota Nacional 2034'!AA$21),0)</f>
        <v>0</v>
      </c>
      <c r="AB27" s="10">
        <f>ROUND('Vendas de Veículos'!AB29*(1-'Frota Nacional 2034'!AB$21),0)</f>
        <v>0</v>
      </c>
      <c r="AC27" s="10">
        <f>ROUND('Vendas de Veículos'!AC29*(1-'Frota Nacional 2034'!AC$21),0)</f>
        <v>0</v>
      </c>
      <c r="AD27" s="10">
        <f>ROUND('Vendas de Veículos'!AD29*(1-'Frota Nacional 2034'!AD$21),0)</f>
        <v>0</v>
      </c>
      <c r="AE27" s="10">
        <f>ROUND('Vendas de Veículos'!AE29*(1-'Frota Nacional 2034'!AE$21),0)</f>
        <v>0</v>
      </c>
      <c r="AF27" s="10">
        <f>ROUND('Vendas de Veículos'!AF29*(1-'Frota Nacional 2034'!AF$21),0)</f>
        <v>0</v>
      </c>
      <c r="AG27" s="10">
        <f>ROUND('Vendas de Veículos'!AG29*(1-'Frota Nacional 2034'!AG$21),0)</f>
        <v>0</v>
      </c>
      <c r="AH27" s="10">
        <f>ROUND('Vendas de Veículos'!AH29*(1-'Frota Nacional 2034'!AH$21),0)</f>
        <v>0</v>
      </c>
      <c r="AI27" s="10">
        <f>ROUND('Vendas de Veículos'!AI29*(1-'Frota Nacional 2034'!AI$21),0)</f>
        <v>0</v>
      </c>
      <c r="AJ27" s="10">
        <f>ROUND('Vendas de Veículos'!AJ29*(1-'Frota Nacional 2034'!AJ$21),0)</f>
        <v>0</v>
      </c>
      <c r="AK27" s="10">
        <f>ROUND('Vendas de Veículos'!AK29*(1-'Frota Nacional 2034'!AK$21),0)</f>
        <v>0</v>
      </c>
      <c r="AL27" s="10">
        <f>ROUND('Vendas de Veículos'!AL29*(1-'Frota Nacional 2034'!AL$21),0)</f>
        <v>0</v>
      </c>
      <c r="AM27" s="10">
        <f>ROUND('Vendas de Veículos'!AM29*(1-'Frota Nacional 2034'!AM$21),0)</f>
        <v>0</v>
      </c>
      <c r="AN27" s="10">
        <f>ROUND('Vendas de Veículos'!AN29*(1-'Frota Nacional 2034'!AN$21),0)</f>
        <v>0</v>
      </c>
      <c r="AO27" s="10">
        <f>ROUND('Vendas de Veículos'!AO29*(1-'Frota Nacional 2034'!AO$21),0)</f>
        <v>0</v>
      </c>
      <c r="AP27" s="10">
        <f>ROUND('Vendas de Veículos'!AP29*(1-'Frota Nacional 2034'!AP$21),0)</f>
        <v>0</v>
      </c>
      <c r="AQ27" s="10">
        <f>ROUND('Vendas de Veículos'!AQ29*(1-'Frota Nacional 2034'!AQ$21),0)</f>
        <v>0</v>
      </c>
      <c r="AR27" s="10">
        <f>ROUND('Vendas de Veículos'!AR29*(1-'Frota Nacional 2034'!AR$21),0)</f>
        <v>0</v>
      </c>
      <c r="AS27" s="10">
        <f>ROUND('Vendas de Veículos'!AS29*(1-'Frota Nacional 2034'!AS$21),0)</f>
        <v>0</v>
      </c>
      <c r="AT27" s="10">
        <f>ROUND('Vendas de Veículos'!AT29*(1-'Frota Nacional 2034'!AT$21),0)</f>
        <v>0</v>
      </c>
      <c r="AU27" s="10">
        <f>ROUND('Vendas de Veículos'!AU29*(1-'Frota Nacional 2034'!AU$21),0)</f>
        <v>0</v>
      </c>
      <c r="AV27" s="10">
        <f>ROUND('Vendas de Veículos'!AV29*(1-'Frota Nacional 2034'!AV$21),0)</f>
        <v>0</v>
      </c>
      <c r="AW27" s="10">
        <f>ROUND('Vendas de Veículos'!AW29*(1-'Frota Nacional 2034'!AW$21),0)</f>
        <v>0</v>
      </c>
      <c r="AX27" s="10">
        <f>ROUND('Vendas de Veículos'!AX29*(1-'Frota Nacional 2034'!AX$21),0)</f>
        <v>0</v>
      </c>
      <c r="AY27" s="10">
        <f>ROUND('Vendas de Veículos'!AY29*(1-'Frota Nacional 2034'!AY$21),0)</f>
        <v>0</v>
      </c>
      <c r="AZ27" s="10">
        <f>ROUND('Vendas de Veículos'!AZ29*(1-'Frota Nacional 2034'!AZ$21),0)</f>
        <v>0</v>
      </c>
      <c r="BA27" s="10">
        <f>ROUND('Vendas de Veículos'!BA29*(1-'Frota Nacional 2034'!BA$21),0)</f>
        <v>0</v>
      </c>
      <c r="BB27" s="10">
        <f>ROUND('Vendas de Veículos'!BB29*(1-'Frota Nacional 2034'!BB$21),0)</f>
        <v>0</v>
      </c>
      <c r="BC27" s="10">
        <f>ROUND('Vendas de Veículos'!BC29*(1-'Frota Nacional 2034'!BC$21),0)</f>
        <v>0</v>
      </c>
      <c r="BD27" s="10">
        <f>ROUND('Vendas de Veículos'!BD29*(1-'Frota Nacional 2034'!BD$21),0)</f>
        <v>0</v>
      </c>
      <c r="BE27" s="10">
        <f>ROUND('Vendas de Veículos'!BE29*(1-'Frota Nacional 2034'!BE$21),0)</f>
        <v>0</v>
      </c>
      <c r="BF27" s="10">
        <f>ROUND('Vendas de Veículos'!BF29*(1-'Frota Nacional 2034'!BF$21),0)</f>
        <v>0</v>
      </c>
      <c r="BG27" s="10">
        <f>ROUND('Vendas de Veículos'!BG29*(1-'Frota Nacional 2034'!BG$21),0)</f>
        <v>0</v>
      </c>
      <c r="BH27" s="10">
        <f>ROUND('Vendas de Veículos'!BH29*(1-'Frota Nacional 2034'!BH$21),0)</f>
        <v>0</v>
      </c>
      <c r="BI27" s="10">
        <f>ROUND('Vendas de Veículos'!BI29*(1-'Frota Nacional 2034'!BI$21),0)</f>
        <v>0</v>
      </c>
      <c r="BJ27" s="10">
        <f>ROUND('Vendas de Veículos'!BJ29*(1-'Frota Nacional 2034'!BJ$21),0)</f>
        <v>0</v>
      </c>
      <c r="BK27" s="10">
        <f>ROUND('Vendas de Veículos'!BK29*(1-'Frota Nacional 2034'!BK$21),0)</f>
        <v>0</v>
      </c>
      <c r="BL27" s="10">
        <f>ROUND('Vendas de Veículos'!BL29*(1-'Frota Nacional 2034'!BL$21),0)</f>
        <v>1</v>
      </c>
      <c r="BM27" s="10">
        <f>ROUND('Vendas de Veículos'!BM29*(1-'Frota Nacional 2034'!BM$21),0)</f>
        <v>3</v>
      </c>
      <c r="BN27" s="10">
        <f>ROUND('Vendas de Veículos'!BN29*(1-'Frota Nacional 2034'!BN$21),0)</f>
        <v>0</v>
      </c>
      <c r="BO27" s="10">
        <f>ROUND('Vendas de Veículos'!BO29*(1-'Frota Nacional 2034'!BO$21),0)</f>
        <v>1</v>
      </c>
      <c r="BP27" s="10">
        <f>ROUND('Vendas de Veículos'!BP29*(1-'Frota Nacional 2034'!BP$21),0)</f>
        <v>0</v>
      </c>
      <c r="BQ27" s="10">
        <f>ROUND('Vendas de Veículos'!BQ29*(1-'Frota Nacional 2034'!BQ$21),0)</f>
        <v>0</v>
      </c>
      <c r="BR27" s="10">
        <f>ROUND('Vendas de Veículos'!BR29*(1-'Frota Nacional 2034'!BR$21),0)</f>
        <v>1</v>
      </c>
      <c r="BS27" s="10">
        <f>ROUND('Vendas de Veículos'!BS29*(1-'Frota Nacional 2034'!BS$21),0)</f>
        <v>1</v>
      </c>
      <c r="BT27" s="10">
        <f>ROUND('Vendas de Veículos'!BT29*(1-'Frota Nacional 2034'!BT$21),0)</f>
        <v>1</v>
      </c>
      <c r="BU27" s="10">
        <f>ROUND('Vendas de Veículos'!BU29*(1-'Frota Nacional 2034'!BU$21),0)</f>
        <v>1</v>
      </c>
      <c r="BV27" s="10">
        <f>ROUND('Vendas de Veículos'!BV29*(1-'Frota Nacional 2034'!BV$21),0)</f>
        <v>1</v>
      </c>
      <c r="BW27" s="10">
        <f>ROUND('Vendas de Veículos'!BW29*(1-'Frota Nacional 2034'!BW$21),0)</f>
        <v>1</v>
      </c>
      <c r="BX27" s="10">
        <f>ROUND('Vendas de Veículos'!BX29*(1-'Frota Nacional 2034'!BX$21),0)</f>
        <v>1</v>
      </c>
      <c r="BY27" s="10">
        <f>ROUND('Vendas de Veículos'!BY29*(1-'Frota Nacional 2034'!BY$21),0)</f>
        <v>1</v>
      </c>
      <c r="BZ27" s="10">
        <f>ROUND('Vendas de Veículos'!BZ29*(1-'Frota Nacional 2034'!BZ$21),0)</f>
        <v>1</v>
      </c>
      <c r="CA27" s="10">
        <f>ROUND('Vendas de Veículos'!CA29*(1-'Frota Nacional 2034'!CA$21),0)</f>
        <v>1</v>
      </c>
      <c r="CB27" s="10">
        <f>ROUND('Vendas de Veículos'!CB29*(1-'Frota Nacional 2034'!CB$21),0)</f>
        <v>2</v>
      </c>
      <c r="CC27" s="10" t="e">
        <f>ROUND('Vendas de Veículos'!#REF!*(1-'Frota Nacional 2034'!CC$21),0)</f>
        <v>#REF!</v>
      </c>
    </row>
    <row r="28" spans="2:81" x14ac:dyDescent="0.35">
      <c r="B28" s="15" t="s">
        <v>22</v>
      </c>
      <c r="C28" s="15" t="s">
        <v>12</v>
      </c>
      <c r="D28" s="11">
        <f>ROUND('Vendas de Veículos'!D30*(1-'Frota Nacional 2034'!D$21),0)</f>
        <v>0</v>
      </c>
      <c r="E28" s="11">
        <f>ROUND('Vendas de Veículos'!E30*(1-'Frota Nacional 2034'!E$21),0)</f>
        <v>0</v>
      </c>
      <c r="F28" s="11">
        <f>ROUND('Vendas de Veículos'!F30*(1-'Frota Nacional 2034'!F$21),0)</f>
        <v>0</v>
      </c>
      <c r="G28" s="11">
        <f>ROUND('Vendas de Veículos'!G30*(1-'Frota Nacional 2034'!G$21),0)</f>
        <v>0</v>
      </c>
      <c r="H28" s="11">
        <f>ROUND('Vendas de Veículos'!H30*(1-'Frota Nacional 2034'!H$21),0)</f>
        <v>0</v>
      </c>
      <c r="I28" s="11">
        <f>ROUND('Vendas de Veículos'!I30*(1-'Frota Nacional 2034'!I$21),0)</f>
        <v>0</v>
      </c>
      <c r="J28" s="11">
        <f>ROUND('Vendas de Veículos'!J30*(1-'Frota Nacional 2034'!J$21),0)</f>
        <v>0</v>
      </c>
      <c r="K28" s="11">
        <f>ROUND('Vendas de Veículos'!K30*(1-'Frota Nacional 2034'!K$21),0)</f>
        <v>0</v>
      </c>
      <c r="L28" s="11">
        <f>ROUND('Vendas de Veículos'!L30*(1-'Frota Nacional 2034'!L$21),0)</f>
        <v>0</v>
      </c>
      <c r="M28" s="11">
        <f>ROUND('Vendas de Veículos'!M30*(1-'Frota Nacional 2034'!M$21),0)</f>
        <v>0</v>
      </c>
      <c r="N28" s="11">
        <f>ROUND('Vendas de Veículos'!N30*(1-'Frota Nacional 2034'!N$21),0)</f>
        <v>0</v>
      </c>
      <c r="O28" s="11">
        <f>ROUND('Vendas de Veículos'!O30*(1-'Frota Nacional 2034'!O$21),0)</f>
        <v>0</v>
      </c>
      <c r="P28" s="11">
        <f>ROUND('Vendas de Veículos'!P30*(1-'Frota Nacional 2034'!P$21),0)</f>
        <v>0</v>
      </c>
      <c r="Q28" s="11">
        <f>ROUND('Vendas de Veículos'!Q30*(1-'Frota Nacional 2034'!Q$21),0)</f>
        <v>0</v>
      </c>
      <c r="R28" s="11">
        <f>ROUND('Vendas de Veículos'!R30*(1-'Frota Nacional 2034'!R$21),0)</f>
        <v>0</v>
      </c>
      <c r="S28" s="11">
        <f>ROUND('Vendas de Veículos'!S30*(1-'Frota Nacional 2034'!S$21),0)</f>
        <v>0</v>
      </c>
      <c r="T28" s="11">
        <f>ROUND('Vendas de Veículos'!T30*(1-'Frota Nacional 2034'!T$21),0)</f>
        <v>0</v>
      </c>
      <c r="U28" s="11">
        <f>ROUND('Vendas de Veículos'!U30*(1-'Frota Nacional 2034'!U$21),0)</f>
        <v>0</v>
      </c>
      <c r="V28" s="11">
        <f>ROUND('Vendas de Veículos'!V30*(1-'Frota Nacional 2034'!V$21),0)</f>
        <v>0</v>
      </c>
      <c r="W28" s="11">
        <f>ROUND('Vendas de Veículos'!W30*(1-'Frota Nacional 2034'!W$21),0)</f>
        <v>0</v>
      </c>
      <c r="X28" s="11">
        <f>ROUND('Vendas de Veículos'!X30*(1-'Frota Nacional 2034'!X$21),0)</f>
        <v>0</v>
      </c>
      <c r="Y28" s="11">
        <f>ROUND('Vendas de Veículos'!Y30*(1-'Frota Nacional 2034'!Y$21),0)</f>
        <v>0</v>
      </c>
      <c r="Z28" s="11">
        <f>ROUND('Vendas de Veículos'!Z30*(1-'Frota Nacional 2034'!Z$21),0)</f>
        <v>0</v>
      </c>
      <c r="AA28" s="11">
        <f>ROUND('Vendas de Veículos'!AA30*(1-'Frota Nacional 2034'!AA$21),0)</f>
        <v>0</v>
      </c>
      <c r="AB28" s="11">
        <f>ROUND('Vendas de Veículos'!AB30*(1-'Frota Nacional 2034'!AB$21),0)</f>
        <v>0</v>
      </c>
      <c r="AC28" s="11">
        <f>ROUND('Vendas de Veículos'!AC30*(1-'Frota Nacional 2034'!AC$21),0)</f>
        <v>0</v>
      </c>
      <c r="AD28" s="11">
        <f>ROUND('Vendas de Veículos'!AD30*(1-'Frota Nacional 2034'!AD$21),0)</f>
        <v>0</v>
      </c>
      <c r="AE28" s="11">
        <f>ROUND('Vendas de Veículos'!AE30*(1-'Frota Nacional 2034'!AE$21),0)</f>
        <v>1</v>
      </c>
      <c r="AF28" s="11">
        <f>ROUND('Vendas de Veículos'!AF30*(1-'Frota Nacional 2034'!AF$21),0)</f>
        <v>0</v>
      </c>
      <c r="AG28" s="11">
        <f>ROUND('Vendas de Veículos'!AG30*(1-'Frota Nacional 2034'!AG$21),0)</f>
        <v>0</v>
      </c>
      <c r="AH28" s="11">
        <f>ROUND('Vendas de Veículos'!AH30*(1-'Frota Nacional 2034'!AH$21),0)</f>
        <v>0</v>
      </c>
      <c r="AI28" s="11">
        <f>ROUND('Vendas de Veículos'!AI30*(1-'Frota Nacional 2034'!AI$21),0)</f>
        <v>0</v>
      </c>
      <c r="AJ28" s="11">
        <f>ROUND('Vendas de Veículos'!AJ30*(1-'Frota Nacional 2034'!AJ$21),0)</f>
        <v>0</v>
      </c>
      <c r="AK28" s="11">
        <f>ROUND('Vendas de Veículos'!AK30*(1-'Frota Nacional 2034'!AK$21),0)</f>
        <v>0</v>
      </c>
      <c r="AL28" s="11">
        <f>ROUND('Vendas de Veículos'!AL30*(1-'Frota Nacional 2034'!AL$21),0)</f>
        <v>0</v>
      </c>
      <c r="AM28" s="11">
        <f>ROUND('Vendas de Veículos'!AM30*(1-'Frota Nacional 2034'!AM$21),0)</f>
        <v>0</v>
      </c>
      <c r="AN28" s="11">
        <f>ROUND('Vendas de Veículos'!AN30*(1-'Frota Nacional 2034'!AN$21),0)</f>
        <v>0</v>
      </c>
      <c r="AO28" s="11">
        <f>ROUND('Vendas de Veículos'!AO30*(1-'Frota Nacional 2034'!AO$21),0)</f>
        <v>0</v>
      </c>
      <c r="AP28" s="11">
        <f>ROUND('Vendas de Veículos'!AP30*(1-'Frota Nacional 2034'!AP$21),0)</f>
        <v>0</v>
      </c>
      <c r="AQ28" s="11">
        <f>ROUND('Vendas de Veículos'!AQ30*(1-'Frota Nacional 2034'!AQ$21),0)</f>
        <v>0</v>
      </c>
      <c r="AR28" s="11">
        <f>ROUND('Vendas de Veículos'!AR30*(1-'Frota Nacional 2034'!AR$21),0)</f>
        <v>0</v>
      </c>
      <c r="AS28" s="11">
        <f>ROUND('Vendas de Veículos'!AS30*(1-'Frota Nacional 2034'!AS$21),0)</f>
        <v>0</v>
      </c>
      <c r="AT28" s="11">
        <f>ROUND('Vendas de Veículos'!AT30*(1-'Frota Nacional 2034'!AT$21),0)</f>
        <v>0</v>
      </c>
      <c r="AU28" s="11">
        <f>ROUND('Vendas de Veículos'!AU30*(1-'Frota Nacional 2034'!AU$21),0)</f>
        <v>0</v>
      </c>
      <c r="AV28" s="11">
        <f>ROUND('Vendas de Veículos'!AV30*(1-'Frota Nacional 2034'!AV$21),0)</f>
        <v>0</v>
      </c>
      <c r="AW28" s="11">
        <f>ROUND('Vendas de Veículos'!AW30*(1-'Frota Nacional 2034'!AW$21),0)</f>
        <v>0</v>
      </c>
      <c r="AX28" s="11">
        <f>ROUND('Vendas de Veículos'!AX30*(1-'Frota Nacional 2034'!AX$21),0)</f>
        <v>0</v>
      </c>
      <c r="AY28" s="11">
        <f>ROUND('Vendas de Veículos'!AY30*(1-'Frota Nacional 2034'!AY$21),0)</f>
        <v>0</v>
      </c>
      <c r="AZ28" s="11">
        <f>ROUND('Vendas de Veículos'!AZ30*(1-'Frota Nacional 2034'!AZ$21),0)</f>
        <v>0</v>
      </c>
      <c r="BA28" s="11">
        <f>ROUND('Vendas de Veículos'!BA30*(1-'Frota Nacional 2034'!BA$21),0)</f>
        <v>0</v>
      </c>
      <c r="BB28" s="11">
        <f>ROUND('Vendas de Veículos'!BB30*(1-'Frota Nacional 2034'!BB$21),0)</f>
        <v>0</v>
      </c>
      <c r="BC28" s="11">
        <f>ROUND('Vendas de Veículos'!BC30*(1-'Frota Nacional 2034'!BC$21),0)</f>
        <v>0</v>
      </c>
      <c r="BD28" s="11">
        <f>ROUND('Vendas de Veículos'!BD30*(1-'Frota Nacional 2034'!BD$21),0)</f>
        <v>0</v>
      </c>
      <c r="BE28" s="11">
        <f>ROUND('Vendas de Veículos'!BE30*(1-'Frota Nacional 2034'!BE$21),0)</f>
        <v>0</v>
      </c>
      <c r="BF28" s="11">
        <f>ROUND('Vendas de Veículos'!BF30*(1-'Frota Nacional 2034'!BF$21),0)</f>
        <v>0</v>
      </c>
      <c r="BG28" s="11">
        <f>ROUND('Vendas de Veículos'!BG30*(1-'Frota Nacional 2034'!BG$21),0)</f>
        <v>0</v>
      </c>
      <c r="BH28" s="11">
        <f>ROUND('Vendas de Veículos'!BH30*(1-'Frota Nacional 2034'!BH$21),0)</f>
        <v>0</v>
      </c>
      <c r="BI28" s="11">
        <f>ROUND('Vendas de Veículos'!BI30*(1-'Frota Nacional 2034'!BI$21),0)</f>
        <v>0</v>
      </c>
      <c r="BJ28" s="11">
        <f>ROUND('Vendas de Veículos'!BJ30*(1-'Frota Nacional 2034'!BJ$21),0)</f>
        <v>0</v>
      </c>
      <c r="BK28" s="11">
        <f>ROUND('Vendas de Veículos'!BK30*(1-'Frota Nacional 2034'!BK$21),0)</f>
        <v>0</v>
      </c>
      <c r="BL28" s="11">
        <f>ROUND('Vendas de Veículos'!BL30*(1-'Frota Nacional 2034'!BL$21),0)</f>
        <v>0</v>
      </c>
      <c r="BM28" s="11">
        <f>ROUND('Vendas de Veículos'!BM30*(1-'Frota Nacional 2034'!BM$21),0)</f>
        <v>0</v>
      </c>
      <c r="BN28" s="11">
        <f>ROUND('Vendas de Veículos'!BN30*(1-'Frota Nacional 2034'!BN$21),0)</f>
        <v>0</v>
      </c>
      <c r="BO28" s="11">
        <f>ROUND('Vendas de Veículos'!BO30*(1-'Frota Nacional 2034'!BO$21),0)</f>
        <v>0</v>
      </c>
      <c r="BP28" s="11">
        <f>ROUND('Vendas de Veículos'!BP30*(1-'Frota Nacional 2034'!BP$21),0)</f>
        <v>0</v>
      </c>
      <c r="BQ28" s="11">
        <f>ROUND('Vendas de Veículos'!BQ30*(1-'Frota Nacional 2034'!BQ$21),0)</f>
        <v>0</v>
      </c>
      <c r="BR28" s="11">
        <f>ROUND('Vendas de Veículos'!BR30*(1-'Frota Nacional 2034'!BR$21),0)</f>
        <v>0</v>
      </c>
      <c r="BS28" s="11">
        <f>ROUND('Vendas de Veículos'!BS30*(1-'Frota Nacional 2034'!BS$21),0)</f>
        <v>0</v>
      </c>
      <c r="BT28" s="11">
        <f>ROUND('Vendas de Veículos'!BT30*(1-'Frota Nacional 2034'!BT$21),0)</f>
        <v>0</v>
      </c>
      <c r="BU28" s="11">
        <f>ROUND('Vendas de Veículos'!BU30*(1-'Frota Nacional 2034'!BU$21),0)</f>
        <v>0</v>
      </c>
      <c r="BV28" s="11">
        <f>ROUND('Vendas de Veículos'!BV30*(1-'Frota Nacional 2034'!BV$21),0)</f>
        <v>0</v>
      </c>
      <c r="BW28" s="11">
        <f>ROUND('Vendas de Veículos'!BW30*(1-'Frota Nacional 2034'!BW$21),0)</f>
        <v>0</v>
      </c>
      <c r="BX28" s="11">
        <f>ROUND('Vendas de Veículos'!BX30*(1-'Frota Nacional 2034'!BX$21),0)</f>
        <v>0</v>
      </c>
      <c r="BY28" s="11">
        <f>ROUND('Vendas de Veículos'!BY30*(1-'Frota Nacional 2034'!BY$21),0)</f>
        <v>0</v>
      </c>
      <c r="BZ28" s="11">
        <f>ROUND('Vendas de Veículos'!BZ30*(1-'Frota Nacional 2034'!BZ$21),0)</f>
        <v>0</v>
      </c>
      <c r="CA28" s="11">
        <f>ROUND('Vendas de Veículos'!CA30*(1-'Frota Nacional 2034'!CA$21),0)</f>
        <v>0</v>
      </c>
      <c r="CB28" s="11">
        <f>ROUND('Vendas de Veículos'!CB30*(1-'Frota Nacional 2034'!CB$21),0)</f>
        <v>0</v>
      </c>
      <c r="CC28" s="11" t="e">
        <f>ROUND('Vendas de Veículos'!#REF!*(1-'Frota Nacional 2034'!CC$21),0)</f>
        <v>#REF!</v>
      </c>
    </row>
    <row r="29" spans="2:81" x14ac:dyDescent="0.35">
      <c r="B29" s="15" t="s">
        <v>22</v>
      </c>
      <c r="C29" s="15" t="s">
        <v>14</v>
      </c>
      <c r="D29" s="10">
        <f>ROUND('Vendas de Veículos'!D31*(1-'Frota Nacional 2034'!D$21),0)</f>
        <v>0</v>
      </c>
      <c r="E29" s="10">
        <f>ROUND('Vendas de Veículos'!E31*(1-'Frota Nacional 2034'!E$21),0)</f>
        <v>0</v>
      </c>
      <c r="F29" s="10">
        <f>ROUND('Vendas de Veículos'!F31*(1-'Frota Nacional 2034'!F$21),0)</f>
        <v>0</v>
      </c>
      <c r="G29" s="10">
        <f>ROUND('Vendas de Veículos'!G31*(1-'Frota Nacional 2034'!G$21),0)</f>
        <v>0</v>
      </c>
      <c r="H29" s="10">
        <f>ROUND('Vendas de Veículos'!H31*(1-'Frota Nacional 2034'!H$21),0)</f>
        <v>0</v>
      </c>
      <c r="I29" s="10">
        <f>ROUND('Vendas de Veículos'!I31*(1-'Frota Nacional 2034'!I$21),0)</f>
        <v>0</v>
      </c>
      <c r="J29" s="10">
        <f>ROUND('Vendas de Veículos'!J31*(1-'Frota Nacional 2034'!J$21),0)</f>
        <v>0</v>
      </c>
      <c r="K29" s="10">
        <f>ROUND('Vendas de Veículos'!K31*(1-'Frota Nacional 2034'!K$21),0)</f>
        <v>0</v>
      </c>
      <c r="L29" s="10">
        <f>ROUND('Vendas de Veículos'!L31*(1-'Frota Nacional 2034'!L$21),0)</f>
        <v>0</v>
      </c>
      <c r="M29" s="10">
        <f>ROUND('Vendas de Veículos'!M31*(1-'Frota Nacional 2034'!M$21),0)</f>
        <v>0</v>
      </c>
      <c r="N29" s="10">
        <f>ROUND('Vendas de Veículos'!N31*(1-'Frota Nacional 2034'!N$21),0)</f>
        <v>0</v>
      </c>
      <c r="O29" s="10">
        <f>ROUND('Vendas de Veículos'!O31*(1-'Frota Nacional 2034'!O$21),0)</f>
        <v>0</v>
      </c>
      <c r="P29" s="10">
        <f>ROUND('Vendas de Veículos'!P31*(1-'Frota Nacional 2034'!P$21),0)</f>
        <v>0</v>
      </c>
      <c r="Q29" s="10">
        <f>ROUND('Vendas de Veículos'!Q31*(1-'Frota Nacional 2034'!Q$21),0)</f>
        <v>0</v>
      </c>
      <c r="R29" s="10">
        <f>ROUND('Vendas de Veículos'!R31*(1-'Frota Nacional 2034'!R$21),0)</f>
        <v>0</v>
      </c>
      <c r="S29" s="10">
        <f>ROUND('Vendas de Veículos'!S31*(1-'Frota Nacional 2034'!S$21),0)</f>
        <v>0</v>
      </c>
      <c r="T29" s="10">
        <f>ROUND('Vendas de Veículos'!T31*(1-'Frota Nacional 2034'!T$21),0)</f>
        <v>0</v>
      </c>
      <c r="U29" s="10">
        <f>ROUND('Vendas de Veículos'!U31*(1-'Frota Nacional 2034'!U$21),0)</f>
        <v>0</v>
      </c>
      <c r="V29" s="10">
        <f>ROUND('Vendas de Veículos'!V31*(1-'Frota Nacional 2034'!V$21),0)</f>
        <v>0</v>
      </c>
      <c r="W29" s="10">
        <f>ROUND('Vendas de Veículos'!W31*(1-'Frota Nacional 2034'!W$21),0)</f>
        <v>0</v>
      </c>
      <c r="X29" s="10">
        <f>ROUND('Vendas de Veículos'!X31*(1-'Frota Nacional 2034'!X$21),0)</f>
        <v>0</v>
      </c>
      <c r="Y29" s="10">
        <f>ROUND('Vendas de Veículos'!Y31*(1-'Frota Nacional 2034'!Y$21),0)</f>
        <v>0</v>
      </c>
      <c r="Z29" s="10">
        <f>ROUND('Vendas de Veículos'!Z31*(1-'Frota Nacional 2034'!Z$21),0)</f>
        <v>0</v>
      </c>
      <c r="AA29" s="10">
        <f>ROUND('Vendas de Veículos'!AA31*(1-'Frota Nacional 2034'!AA$21),0)</f>
        <v>0</v>
      </c>
      <c r="AB29" s="10">
        <f>ROUND('Vendas de Veículos'!AB31*(1-'Frota Nacional 2034'!AB$21),0)</f>
        <v>0</v>
      </c>
      <c r="AC29" s="10">
        <f>ROUND('Vendas de Veículos'!AC31*(1-'Frota Nacional 2034'!AC$21),0)</f>
        <v>0</v>
      </c>
      <c r="AD29" s="10">
        <f>ROUND('Vendas de Veículos'!AD31*(1-'Frota Nacional 2034'!AD$21),0)</f>
        <v>0</v>
      </c>
      <c r="AE29" s="10">
        <f>ROUND('Vendas de Veículos'!AE31*(1-'Frota Nacional 2034'!AE$21),0)</f>
        <v>0</v>
      </c>
      <c r="AF29" s="10">
        <f>ROUND('Vendas de Veículos'!AF31*(1-'Frota Nacional 2034'!AF$21),0)</f>
        <v>0</v>
      </c>
      <c r="AG29" s="10">
        <f>ROUND('Vendas de Veículos'!AG31*(1-'Frota Nacional 2034'!AG$21),0)</f>
        <v>0</v>
      </c>
      <c r="AH29" s="10">
        <f>ROUND('Vendas de Veículos'!AH31*(1-'Frota Nacional 2034'!AH$21),0)</f>
        <v>0</v>
      </c>
      <c r="AI29" s="10">
        <f>ROUND('Vendas de Veículos'!AI31*(1-'Frota Nacional 2034'!AI$21),0)</f>
        <v>0</v>
      </c>
      <c r="AJ29" s="10">
        <f>ROUND('Vendas de Veículos'!AJ31*(1-'Frota Nacional 2034'!AJ$21),0)</f>
        <v>0</v>
      </c>
      <c r="AK29" s="10">
        <f>ROUND('Vendas de Veículos'!AK31*(1-'Frota Nacional 2034'!AK$21),0)</f>
        <v>0</v>
      </c>
      <c r="AL29" s="10">
        <f>ROUND('Vendas de Veículos'!AL31*(1-'Frota Nacional 2034'!AL$21),0)</f>
        <v>0</v>
      </c>
      <c r="AM29" s="10">
        <f>ROUND('Vendas de Veículos'!AM31*(1-'Frota Nacional 2034'!AM$21),0)</f>
        <v>0</v>
      </c>
      <c r="AN29" s="10">
        <f>ROUND('Vendas de Veículos'!AN31*(1-'Frota Nacional 2034'!AN$21),0)</f>
        <v>0</v>
      </c>
      <c r="AO29" s="10">
        <f>ROUND('Vendas de Veículos'!AO31*(1-'Frota Nacional 2034'!AO$21),0)</f>
        <v>0</v>
      </c>
      <c r="AP29" s="10">
        <f>ROUND('Vendas de Veículos'!AP31*(1-'Frota Nacional 2034'!AP$21),0)</f>
        <v>0</v>
      </c>
      <c r="AQ29" s="10">
        <f>ROUND('Vendas de Veículos'!AQ31*(1-'Frota Nacional 2034'!AQ$21),0)</f>
        <v>0</v>
      </c>
      <c r="AR29" s="10">
        <f>ROUND('Vendas de Veículos'!AR31*(1-'Frota Nacional 2034'!AR$21),0)</f>
        <v>0</v>
      </c>
      <c r="AS29" s="10">
        <f>ROUND('Vendas de Veículos'!AS31*(1-'Frota Nacional 2034'!AS$21),0)</f>
        <v>0</v>
      </c>
      <c r="AT29" s="10">
        <f>ROUND('Vendas de Veículos'!AT31*(1-'Frota Nacional 2034'!AT$21),0)</f>
        <v>0</v>
      </c>
      <c r="AU29" s="10">
        <f>ROUND('Vendas de Veículos'!AU31*(1-'Frota Nacional 2034'!AU$21),0)</f>
        <v>0</v>
      </c>
      <c r="AV29" s="10">
        <f>ROUND('Vendas de Veículos'!AV31*(1-'Frota Nacional 2034'!AV$21),0)</f>
        <v>0</v>
      </c>
      <c r="AW29" s="10">
        <f>ROUND('Vendas de Veículos'!AW31*(1-'Frota Nacional 2034'!AW$21),0)</f>
        <v>0</v>
      </c>
      <c r="AX29" s="10">
        <f>ROUND('Vendas de Veículos'!AX31*(1-'Frota Nacional 2034'!AX$21),0)</f>
        <v>0</v>
      </c>
      <c r="AY29" s="10">
        <f>ROUND('Vendas de Veículos'!AY31*(1-'Frota Nacional 2034'!AY$21),0)</f>
        <v>0</v>
      </c>
      <c r="AZ29" s="10">
        <f>ROUND('Vendas de Veículos'!AZ31*(1-'Frota Nacional 2034'!AZ$21),0)</f>
        <v>7</v>
      </c>
      <c r="BA29" s="10">
        <f>ROUND('Vendas de Veículos'!BA31*(1-'Frota Nacional 2034'!BA$21),0)</f>
        <v>2</v>
      </c>
      <c r="BB29" s="10">
        <f>ROUND('Vendas de Veículos'!BB31*(1-'Frota Nacional 2034'!BB$21),0)</f>
        <v>1</v>
      </c>
      <c r="BC29" s="10">
        <f>ROUND('Vendas de Veículos'!BC31*(1-'Frota Nacional 2034'!BC$21),0)</f>
        <v>1</v>
      </c>
      <c r="BD29" s="10">
        <f>ROUND('Vendas de Veículos'!BD31*(1-'Frota Nacional 2034'!BD$21),0)</f>
        <v>7</v>
      </c>
      <c r="BE29" s="10">
        <f>ROUND('Vendas de Veículos'!BE31*(1-'Frota Nacional 2034'!BE$21),0)</f>
        <v>2</v>
      </c>
      <c r="BF29" s="10">
        <f>ROUND('Vendas de Veículos'!BF31*(1-'Frota Nacional 2034'!BF$21),0)</f>
        <v>2</v>
      </c>
      <c r="BG29" s="10">
        <f>ROUND('Vendas de Veículos'!BG31*(1-'Frota Nacional 2034'!BG$21),0)</f>
        <v>64</v>
      </c>
      <c r="BH29" s="10">
        <f>ROUND('Vendas de Veículos'!BH31*(1-'Frota Nacional 2034'!BH$21),0)</f>
        <v>84</v>
      </c>
      <c r="BI29" s="10">
        <f>ROUND('Vendas de Veículos'!BI31*(1-'Frota Nacional 2034'!BI$21),0)</f>
        <v>0</v>
      </c>
      <c r="BJ29" s="10">
        <f>ROUND('Vendas de Veículos'!BJ31*(1-'Frota Nacional 2034'!BJ$21),0)</f>
        <v>10</v>
      </c>
      <c r="BK29" s="10">
        <f>ROUND('Vendas de Veículos'!BK31*(1-'Frota Nacional 2034'!BK$21),0)</f>
        <v>12</v>
      </c>
      <c r="BL29" s="10">
        <f>ROUND('Vendas de Veículos'!BL31*(1-'Frota Nacional 2034'!BL$21),0)</f>
        <v>2</v>
      </c>
      <c r="BM29" s="10">
        <f>ROUND('Vendas de Veículos'!BM31*(1-'Frota Nacional 2034'!BM$21),0)</f>
        <v>3</v>
      </c>
      <c r="BN29" s="10">
        <f>ROUND('Vendas de Veículos'!BN31*(1-'Frota Nacional 2034'!BN$21),0)</f>
        <v>33</v>
      </c>
      <c r="BO29" s="10">
        <f>ROUND('Vendas de Veículos'!BO31*(1-'Frota Nacional 2034'!BO$21),0)</f>
        <v>16</v>
      </c>
      <c r="BP29" s="10">
        <f>ROUND('Vendas de Veículos'!BP31*(1-'Frota Nacional 2034'!BP$21),0)</f>
        <v>18</v>
      </c>
      <c r="BQ29" s="10">
        <f>ROUND('Vendas de Veículos'!BQ31*(1-'Frota Nacional 2034'!BQ$21),0)</f>
        <v>33</v>
      </c>
      <c r="BR29" s="10">
        <f>ROUND('Vendas de Veículos'!BR31*(1-'Frota Nacional 2034'!BR$21),0)</f>
        <v>246</v>
      </c>
      <c r="BS29" s="10">
        <f>ROUND('Vendas de Veículos'!BS31*(1-'Frota Nacional 2034'!BS$21),0)</f>
        <v>377</v>
      </c>
      <c r="BT29" s="10">
        <f>ROUND('Vendas de Veículos'!BT31*(1-'Frota Nacional 2034'!BT$21),0)</f>
        <v>529</v>
      </c>
      <c r="BU29" s="10">
        <f>ROUND('Vendas de Veículos'!BU31*(1-'Frota Nacional 2034'!BU$21),0)</f>
        <v>698</v>
      </c>
      <c r="BV29" s="10">
        <f>ROUND('Vendas de Veículos'!BV31*(1-'Frota Nacional 2034'!BV$21),0)</f>
        <v>955</v>
      </c>
      <c r="BW29" s="10">
        <f>ROUND('Vendas de Veículos'!BW31*(1-'Frota Nacional 2034'!BW$21),0)</f>
        <v>1260</v>
      </c>
      <c r="BX29" s="10">
        <f>ROUND('Vendas de Veículos'!BX31*(1-'Frota Nacional 2034'!BX$21),0)</f>
        <v>1608</v>
      </c>
      <c r="BY29" s="10">
        <f>ROUND('Vendas de Veículos'!BY31*(1-'Frota Nacional 2034'!BY$21),0)</f>
        <v>2086</v>
      </c>
      <c r="BZ29" s="10">
        <f>ROUND('Vendas de Veículos'!BZ31*(1-'Frota Nacional 2034'!BZ$21),0)</f>
        <v>2651</v>
      </c>
      <c r="CA29" s="10">
        <f>ROUND('Vendas de Veículos'!CA31*(1-'Frota Nacional 2034'!CA$21),0)</f>
        <v>3308</v>
      </c>
      <c r="CB29" s="10">
        <f>ROUND('Vendas de Veículos'!CB31*(1-'Frota Nacional 2034'!CB$21),0)</f>
        <v>4177</v>
      </c>
      <c r="CC29" s="10" t="e">
        <f>ROUND('Vendas de Veículos'!#REF!*(1-'Frota Nacional 2034'!CC$21),0)</f>
        <v>#REF!</v>
      </c>
    </row>
    <row r="30" spans="2:81" x14ac:dyDescent="0.35">
      <c r="B30" s="15" t="s">
        <v>22</v>
      </c>
      <c r="C30" s="15" t="s">
        <v>21</v>
      </c>
      <c r="D30" s="11">
        <f>ROUND('Vendas de Veículos'!D32*(1-'Frota Nacional 2034'!D$21),0)</f>
        <v>0</v>
      </c>
      <c r="E30" s="11">
        <f>ROUND('Vendas de Veículos'!E32*(1-'Frota Nacional 2034'!E$21),0)</f>
        <v>0</v>
      </c>
      <c r="F30" s="11">
        <f>ROUND('Vendas de Veículos'!F32*(1-'Frota Nacional 2034'!F$21),0)</f>
        <v>0</v>
      </c>
      <c r="G30" s="11">
        <f>ROUND('Vendas de Veículos'!G32*(1-'Frota Nacional 2034'!G$21),0)</f>
        <v>0</v>
      </c>
      <c r="H30" s="11">
        <f>ROUND('Vendas de Veículos'!H32*(1-'Frota Nacional 2034'!H$21),0)</f>
        <v>0</v>
      </c>
      <c r="I30" s="11">
        <f>ROUND('Vendas de Veículos'!I32*(1-'Frota Nacional 2034'!I$21),0)</f>
        <v>0</v>
      </c>
      <c r="J30" s="11">
        <f>ROUND('Vendas de Veículos'!J32*(1-'Frota Nacional 2034'!J$21),0)</f>
        <v>0</v>
      </c>
      <c r="K30" s="11">
        <f>ROUND('Vendas de Veículos'!K32*(1-'Frota Nacional 2034'!K$21),0)</f>
        <v>0</v>
      </c>
      <c r="L30" s="11">
        <f>ROUND('Vendas de Veículos'!L32*(1-'Frota Nacional 2034'!L$21),0)</f>
        <v>0</v>
      </c>
      <c r="M30" s="11">
        <f>ROUND('Vendas de Veículos'!M32*(1-'Frota Nacional 2034'!M$21),0)</f>
        <v>0</v>
      </c>
      <c r="N30" s="11">
        <f>ROUND('Vendas de Veículos'!N32*(1-'Frota Nacional 2034'!N$21),0)</f>
        <v>0</v>
      </c>
      <c r="O30" s="11">
        <f>ROUND('Vendas de Veículos'!O32*(1-'Frota Nacional 2034'!O$21),0)</f>
        <v>0</v>
      </c>
      <c r="P30" s="11">
        <f>ROUND('Vendas de Veículos'!P32*(1-'Frota Nacional 2034'!P$21),0)</f>
        <v>0</v>
      </c>
      <c r="Q30" s="11">
        <f>ROUND('Vendas de Veículos'!Q32*(1-'Frota Nacional 2034'!Q$21),0)</f>
        <v>0</v>
      </c>
      <c r="R30" s="11">
        <f>ROUND('Vendas de Veículos'!R32*(1-'Frota Nacional 2034'!R$21),0)</f>
        <v>0</v>
      </c>
      <c r="S30" s="11">
        <f>ROUND('Vendas de Veículos'!S32*(1-'Frota Nacional 2034'!S$21),0)</f>
        <v>0</v>
      </c>
      <c r="T30" s="11">
        <f>ROUND('Vendas de Veículos'!T32*(1-'Frota Nacional 2034'!T$21),0)</f>
        <v>0</v>
      </c>
      <c r="U30" s="11">
        <f>ROUND('Vendas de Veículos'!U32*(1-'Frota Nacional 2034'!U$21),0)</f>
        <v>0</v>
      </c>
      <c r="V30" s="11">
        <f>ROUND('Vendas de Veículos'!V32*(1-'Frota Nacional 2034'!V$21),0)</f>
        <v>0</v>
      </c>
      <c r="W30" s="11">
        <f>ROUND('Vendas de Veículos'!W32*(1-'Frota Nacional 2034'!W$21),0)</f>
        <v>0</v>
      </c>
      <c r="X30" s="11">
        <f>ROUND('Vendas de Veículos'!X32*(1-'Frota Nacional 2034'!X$21),0)</f>
        <v>0</v>
      </c>
      <c r="Y30" s="11">
        <f>ROUND('Vendas de Veículos'!Y32*(1-'Frota Nacional 2034'!Y$21),0)</f>
        <v>0</v>
      </c>
      <c r="Z30" s="11">
        <f>ROUND('Vendas de Veículos'!Z32*(1-'Frota Nacional 2034'!Z$21),0)</f>
        <v>0</v>
      </c>
      <c r="AA30" s="11">
        <f>ROUND('Vendas de Veículos'!AA32*(1-'Frota Nacional 2034'!AA$21),0)</f>
        <v>0</v>
      </c>
      <c r="AB30" s="11">
        <f>ROUND('Vendas de Veículos'!AB32*(1-'Frota Nacional 2034'!AB$21),0)</f>
        <v>0</v>
      </c>
      <c r="AC30" s="11">
        <f>ROUND('Vendas de Veículos'!AC32*(1-'Frota Nacional 2034'!AC$21),0)</f>
        <v>0</v>
      </c>
      <c r="AD30" s="11">
        <f>ROUND('Vendas de Veículos'!AD32*(1-'Frota Nacional 2034'!AD$21),0)</f>
        <v>0</v>
      </c>
      <c r="AE30" s="11">
        <f>ROUND('Vendas de Veículos'!AE32*(1-'Frota Nacional 2034'!AE$21),0)</f>
        <v>0</v>
      </c>
      <c r="AF30" s="11">
        <f>ROUND('Vendas de Veículos'!AF32*(1-'Frota Nacional 2034'!AF$21),0)</f>
        <v>0</v>
      </c>
      <c r="AG30" s="11">
        <f>ROUND('Vendas de Veículos'!AG32*(1-'Frota Nacional 2034'!AG$21),0)</f>
        <v>0</v>
      </c>
      <c r="AH30" s="11">
        <f>ROUND('Vendas de Veículos'!AH32*(1-'Frota Nacional 2034'!AH$21),0)</f>
        <v>0</v>
      </c>
      <c r="AI30" s="11">
        <f>ROUND('Vendas de Veículos'!AI32*(1-'Frota Nacional 2034'!AI$21),0)</f>
        <v>0</v>
      </c>
      <c r="AJ30" s="11">
        <f>ROUND('Vendas de Veículos'!AJ32*(1-'Frota Nacional 2034'!AJ$21),0)</f>
        <v>0</v>
      </c>
      <c r="AK30" s="11">
        <f>ROUND('Vendas de Veículos'!AK32*(1-'Frota Nacional 2034'!AK$21),0)</f>
        <v>0</v>
      </c>
      <c r="AL30" s="11">
        <f>ROUND('Vendas de Veículos'!AL32*(1-'Frota Nacional 2034'!AL$21),0)</f>
        <v>0</v>
      </c>
      <c r="AM30" s="11">
        <f>ROUND('Vendas de Veículos'!AM32*(1-'Frota Nacional 2034'!AM$21),0)</f>
        <v>0</v>
      </c>
      <c r="AN30" s="11">
        <f>ROUND('Vendas de Veículos'!AN32*(1-'Frota Nacional 2034'!AN$21),0)</f>
        <v>0</v>
      </c>
      <c r="AO30" s="11">
        <f>ROUND('Vendas de Veículos'!AO32*(1-'Frota Nacional 2034'!AO$21),0)</f>
        <v>0</v>
      </c>
      <c r="AP30" s="11">
        <f>ROUND('Vendas de Veículos'!AP32*(1-'Frota Nacional 2034'!AP$21),0)</f>
        <v>0</v>
      </c>
      <c r="AQ30" s="11">
        <f>ROUND('Vendas de Veículos'!AQ32*(1-'Frota Nacional 2034'!AQ$21),0)</f>
        <v>0</v>
      </c>
      <c r="AR30" s="11">
        <f>ROUND('Vendas de Veículos'!AR32*(1-'Frota Nacional 2034'!AR$21),0)</f>
        <v>0</v>
      </c>
      <c r="AS30" s="11">
        <f>ROUND('Vendas de Veículos'!AS32*(1-'Frota Nacional 2034'!AS$21),0)</f>
        <v>0</v>
      </c>
      <c r="AT30" s="11">
        <f>ROUND('Vendas de Veículos'!AT32*(1-'Frota Nacional 2034'!AT$21),0)</f>
        <v>0</v>
      </c>
      <c r="AU30" s="11">
        <f>ROUND('Vendas de Veículos'!AU32*(1-'Frota Nacional 2034'!AU$21),0)</f>
        <v>0</v>
      </c>
      <c r="AV30" s="11">
        <f>ROUND('Vendas de Veículos'!AV32*(1-'Frota Nacional 2034'!AV$21),0)</f>
        <v>0</v>
      </c>
      <c r="AW30" s="11">
        <f>ROUND('Vendas de Veículos'!AW32*(1-'Frota Nacional 2034'!AW$21),0)</f>
        <v>0</v>
      </c>
      <c r="AX30" s="11">
        <f>ROUND('Vendas de Veículos'!AX32*(1-'Frota Nacional 2034'!AX$21),0)</f>
        <v>0</v>
      </c>
      <c r="AY30" s="11">
        <f>ROUND('Vendas de Veículos'!AY32*(1-'Frota Nacional 2034'!AY$21),0)</f>
        <v>0</v>
      </c>
      <c r="AZ30" s="11">
        <f>ROUND('Vendas de Veículos'!AZ32*(1-'Frota Nacional 2034'!AZ$21),0)</f>
        <v>2</v>
      </c>
      <c r="BA30" s="11">
        <f>ROUND('Vendas de Veículos'!BA32*(1-'Frota Nacional 2034'!BA$21),0)</f>
        <v>1</v>
      </c>
      <c r="BB30" s="11">
        <f>ROUND('Vendas de Veículos'!BB32*(1-'Frota Nacional 2034'!BB$21),0)</f>
        <v>1</v>
      </c>
      <c r="BC30" s="11">
        <f>ROUND('Vendas de Veículos'!BC32*(1-'Frota Nacional 2034'!BC$21),0)</f>
        <v>0</v>
      </c>
      <c r="BD30" s="11">
        <f>ROUND('Vendas de Veículos'!BD32*(1-'Frota Nacional 2034'!BD$21),0)</f>
        <v>2</v>
      </c>
      <c r="BE30" s="11">
        <f>ROUND('Vendas de Veículos'!BE32*(1-'Frota Nacional 2034'!BE$21),0)</f>
        <v>1</v>
      </c>
      <c r="BF30" s="11">
        <f>ROUND('Vendas de Veículos'!BF32*(1-'Frota Nacional 2034'!BF$21),0)</f>
        <v>0</v>
      </c>
      <c r="BG30" s="11">
        <f>ROUND('Vendas de Veículos'!BG32*(1-'Frota Nacional 2034'!BG$21),0)</f>
        <v>0</v>
      </c>
      <c r="BH30" s="11">
        <f>ROUND('Vendas de Veículos'!BH32*(1-'Frota Nacional 2034'!BH$21),0)</f>
        <v>0</v>
      </c>
      <c r="BI30" s="11">
        <f>ROUND('Vendas de Veículos'!BI32*(1-'Frota Nacional 2034'!BI$21),0)</f>
        <v>0</v>
      </c>
      <c r="BJ30" s="11">
        <f>ROUND('Vendas de Veículos'!BJ32*(1-'Frota Nacional 2034'!BJ$21),0)</f>
        <v>1</v>
      </c>
      <c r="BK30" s="11">
        <f>ROUND('Vendas de Veículos'!BK32*(1-'Frota Nacional 2034'!BK$21),0)</f>
        <v>2</v>
      </c>
      <c r="BL30" s="11">
        <f>ROUND('Vendas de Veículos'!BL32*(1-'Frota Nacional 2034'!BL$21),0)</f>
        <v>0</v>
      </c>
      <c r="BM30" s="11">
        <f>ROUND('Vendas de Veículos'!BM32*(1-'Frota Nacional 2034'!BM$21),0)</f>
        <v>0</v>
      </c>
      <c r="BN30" s="11">
        <f>ROUND('Vendas de Veículos'!BN32*(1-'Frota Nacional 2034'!BN$21),0)</f>
        <v>0</v>
      </c>
      <c r="BO30" s="11">
        <f>ROUND('Vendas de Veículos'!BO32*(1-'Frota Nacional 2034'!BO$21),0)</f>
        <v>0</v>
      </c>
      <c r="BP30" s="11">
        <f>ROUND('Vendas de Veículos'!BP32*(1-'Frota Nacional 2034'!BP$21),0)</f>
        <v>2</v>
      </c>
      <c r="BQ30" s="11">
        <f>ROUND('Vendas de Veículos'!BQ32*(1-'Frota Nacional 2034'!BQ$21),0)</f>
        <v>0</v>
      </c>
      <c r="BR30" s="11">
        <f>ROUND('Vendas de Veículos'!BR32*(1-'Frota Nacional 2034'!BR$21),0)</f>
        <v>0</v>
      </c>
      <c r="BS30" s="11">
        <f>ROUND('Vendas de Veículos'!BS32*(1-'Frota Nacional 2034'!BS$21),0)</f>
        <v>0</v>
      </c>
      <c r="BT30" s="11">
        <f>ROUND('Vendas de Veículos'!BT32*(1-'Frota Nacional 2034'!BT$21),0)</f>
        <v>0</v>
      </c>
      <c r="BU30" s="11">
        <f>ROUND('Vendas de Veículos'!BU32*(1-'Frota Nacional 2034'!BU$21),0)</f>
        <v>0</v>
      </c>
      <c r="BV30" s="11">
        <f>ROUND('Vendas de Veículos'!BV32*(1-'Frota Nacional 2034'!BV$21),0)</f>
        <v>0</v>
      </c>
      <c r="BW30" s="11">
        <f>ROUND('Vendas de Veículos'!BW32*(1-'Frota Nacional 2034'!BW$21),0)</f>
        <v>0</v>
      </c>
      <c r="BX30" s="11">
        <f>ROUND('Vendas de Veículos'!BX32*(1-'Frota Nacional 2034'!BX$21),0)</f>
        <v>0</v>
      </c>
      <c r="BY30" s="11">
        <f>ROUND('Vendas de Veículos'!BY32*(1-'Frota Nacional 2034'!BY$21),0)</f>
        <v>0</v>
      </c>
      <c r="BZ30" s="11">
        <f>ROUND('Vendas de Veículos'!BZ32*(1-'Frota Nacional 2034'!BZ$21),0)</f>
        <v>0</v>
      </c>
      <c r="CA30" s="11">
        <f>ROUND('Vendas de Veículos'!CA32*(1-'Frota Nacional 2034'!CA$21),0)</f>
        <v>0</v>
      </c>
      <c r="CB30" s="11">
        <f>ROUND('Vendas de Veículos'!CB32*(1-'Frota Nacional 2034'!CB$21),0)</f>
        <v>0</v>
      </c>
      <c r="CC30" s="11" t="e">
        <f>ROUND('Vendas de Veículos'!#REF!*(1-'Frota Nacional 2034'!CC$21),0)</f>
        <v>#REF!</v>
      </c>
    </row>
    <row r="31" spans="2:81" x14ac:dyDescent="0.35">
      <c r="B31" s="15" t="s">
        <v>22</v>
      </c>
      <c r="C31" s="15" t="s">
        <v>19</v>
      </c>
      <c r="D31" s="11">
        <f>ROUND('Vendas de Veículos'!D33*(1-'Frota Nacional 2034'!D$21),0)</f>
        <v>15</v>
      </c>
      <c r="E31" s="11">
        <f>ROUND('Vendas de Veículos'!E33*(1-'Frota Nacional 2034'!E$21),0)</f>
        <v>29</v>
      </c>
      <c r="F31" s="11">
        <f>ROUND('Vendas de Veículos'!F33*(1-'Frota Nacional 2034'!F$21),0)</f>
        <v>3</v>
      </c>
      <c r="G31" s="11">
        <f>ROUND('Vendas de Veículos'!G33*(1-'Frota Nacional 2034'!G$21),0)</f>
        <v>36</v>
      </c>
      <c r="H31" s="11">
        <f>ROUND('Vendas de Veículos'!H33*(1-'Frota Nacional 2034'!H$21),0)</f>
        <v>3</v>
      </c>
      <c r="I31" s="11">
        <f>ROUND('Vendas de Veículos'!I33*(1-'Frota Nacional 2034'!I$21),0)</f>
        <v>40</v>
      </c>
      <c r="J31" s="11">
        <f>ROUND('Vendas de Veículos'!J33*(1-'Frota Nacional 2034'!J$21),0)</f>
        <v>31</v>
      </c>
      <c r="K31" s="11">
        <f>ROUND('Vendas de Veículos'!K33*(1-'Frota Nacional 2034'!K$21),0)</f>
        <v>38</v>
      </c>
      <c r="L31" s="11">
        <f>ROUND('Vendas de Veículos'!L33*(1-'Frota Nacional 2034'!L$21),0)</f>
        <v>48</v>
      </c>
      <c r="M31" s="11">
        <f>ROUND('Vendas de Veículos'!M33*(1-'Frota Nacional 2034'!M$21),0)</f>
        <v>64</v>
      </c>
      <c r="N31" s="11">
        <f>ROUND('Vendas de Veículos'!N33*(1-'Frota Nacional 2034'!N$21),0)</f>
        <v>93</v>
      </c>
      <c r="O31" s="11">
        <f>ROUND('Vendas de Veículos'!O33*(1-'Frota Nacional 2034'!O$21),0)</f>
        <v>149</v>
      </c>
      <c r="P31" s="11">
        <f>ROUND('Vendas de Veículos'!P33*(1-'Frota Nacional 2034'!P$21),0)</f>
        <v>131</v>
      </c>
      <c r="Q31" s="11">
        <f>ROUND('Vendas de Veículos'!Q33*(1-'Frota Nacional 2034'!Q$21),0)</f>
        <v>1</v>
      </c>
      <c r="R31" s="11">
        <f>ROUND('Vendas de Veículos'!R33*(1-'Frota Nacional 2034'!R$21),0)</f>
        <v>119</v>
      </c>
      <c r="S31" s="11">
        <f>ROUND('Vendas de Veículos'!S33*(1-'Frota Nacional 2034'!S$21),0)</f>
        <v>128</v>
      </c>
      <c r="T31" s="11">
        <f>ROUND('Vendas de Veículos'!T33*(1-'Frota Nacional 2034'!T$21),0)</f>
        <v>210</v>
      </c>
      <c r="U31" s="11">
        <f>ROUND('Vendas de Veículos'!U33*(1-'Frota Nacional 2034'!U$21),0)</f>
        <v>26</v>
      </c>
      <c r="V31" s="11">
        <f>ROUND('Vendas de Veículos'!V33*(1-'Frota Nacional 2034'!V$21),0)</f>
        <v>35</v>
      </c>
      <c r="W31" s="11">
        <f>ROUND('Vendas de Veículos'!W33*(1-'Frota Nacional 2034'!W$21),0)</f>
        <v>474</v>
      </c>
      <c r="X31" s="11">
        <f>ROUND('Vendas de Veículos'!X33*(1-'Frota Nacional 2034'!X$21),0)</f>
        <v>567</v>
      </c>
      <c r="Y31" s="11">
        <f>ROUND('Vendas de Veículos'!Y33*(1-'Frota Nacional 2034'!Y$21),0)</f>
        <v>611</v>
      </c>
      <c r="Z31" s="11">
        <f>ROUND('Vendas de Veículos'!Z33*(1-'Frota Nacional 2034'!Z$21),0)</f>
        <v>648</v>
      </c>
      <c r="AA31" s="11">
        <f>ROUND('Vendas de Veículos'!AA33*(1-'Frota Nacional 2034'!AA$21),0)</f>
        <v>707</v>
      </c>
      <c r="AB31" s="11">
        <f>ROUND('Vendas de Veículos'!AB33*(1-'Frota Nacional 2034'!AB$21),0)</f>
        <v>614</v>
      </c>
      <c r="AC31" s="11">
        <f>ROUND('Vendas de Veículos'!AC33*(1-'Frota Nacional 2034'!AC$21),0)</f>
        <v>587</v>
      </c>
      <c r="AD31" s="11">
        <f>ROUND('Vendas de Veículos'!AD33*(1-'Frota Nacional 2034'!AD$21),0)</f>
        <v>523</v>
      </c>
      <c r="AE31" s="11">
        <f>ROUND('Vendas de Veículos'!AE33*(1-'Frota Nacional 2034'!AE$21),0)</f>
        <v>519</v>
      </c>
      <c r="AF31" s="11">
        <f>ROUND('Vendas de Veículos'!AF33*(1-'Frota Nacional 2034'!AF$21),0)</f>
        <v>675</v>
      </c>
      <c r="AG31" s="11">
        <f>ROUND('Vendas de Veículos'!AG33*(1-'Frota Nacional 2034'!AG$21),0)</f>
        <v>874</v>
      </c>
      <c r="AH31" s="11">
        <f>ROUND('Vendas de Veículos'!AH33*(1-'Frota Nacional 2034'!AH$21),0)</f>
        <v>1128</v>
      </c>
      <c r="AI31" s="11">
        <f>ROUND('Vendas de Veículos'!AI33*(1-'Frota Nacional 2034'!AI$21),0)</f>
        <v>1581</v>
      </c>
      <c r="AJ31" s="11">
        <f>ROUND('Vendas de Veículos'!AJ33*(1-'Frota Nacional 2034'!AJ$21),0)</f>
        <v>1258</v>
      </c>
      <c r="AK31" s="11">
        <f>ROUND('Vendas de Veículos'!AK33*(1-'Frota Nacional 2034'!AK$21),0)</f>
        <v>1455</v>
      </c>
      <c r="AL31" s="11">
        <f>ROUND('Vendas de Veículos'!AL33*(1-'Frota Nacional 2034'!AL$21),0)</f>
        <v>2641</v>
      </c>
      <c r="AM31" s="11">
        <f>ROUND('Vendas de Veículos'!AM33*(1-'Frota Nacional 2034'!AM$21),0)</f>
        <v>2331</v>
      </c>
      <c r="AN31" s="11">
        <f>ROUND('Vendas de Veículos'!AN33*(1-'Frota Nacional 2034'!AN$21),0)</f>
        <v>2102</v>
      </c>
      <c r="AO31" s="11">
        <f>ROUND('Vendas de Veículos'!AO33*(1-'Frota Nacional 2034'!AO$21),0)</f>
        <v>2519</v>
      </c>
      <c r="AP31" s="11">
        <f>ROUND('Vendas de Veículos'!AP33*(1-'Frota Nacional 2034'!AP$21),0)</f>
        <v>3762</v>
      </c>
      <c r="AQ31" s="11">
        <f>ROUND('Vendas de Veículos'!AQ33*(1-'Frota Nacional 2034'!AQ$21),0)</f>
        <v>3638</v>
      </c>
      <c r="AR31" s="11">
        <f>ROUND('Vendas de Veículos'!AR33*(1-'Frota Nacional 2034'!AR$21),0)</f>
        <v>3767</v>
      </c>
      <c r="AS31" s="11">
        <f>ROUND('Vendas de Veículos'!AS33*(1-'Frota Nacional 2034'!AS$21),0)</f>
        <v>4314</v>
      </c>
      <c r="AT31" s="11">
        <f>ROUND('Vendas de Veículos'!AT33*(1-'Frota Nacional 2034'!AT$21),0)</f>
        <v>3153</v>
      </c>
      <c r="AU31" s="11">
        <f>ROUND('Vendas de Veículos'!AU33*(1-'Frota Nacional 2034'!AU$21),0)</f>
        <v>5290</v>
      </c>
      <c r="AV31" s="11">
        <f>ROUND('Vendas de Veículos'!AV33*(1-'Frota Nacional 2034'!AV$21),0)</f>
        <v>580</v>
      </c>
      <c r="AW31" s="11">
        <f>ROUND('Vendas de Veículos'!AW33*(1-'Frota Nacional 2034'!AW$21),0)</f>
        <v>617</v>
      </c>
      <c r="AX31" s="11">
        <f>ROUND('Vendas de Veículos'!AX33*(1-'Frota Nacional 2034'!AX$21),0)</f>
        <v>6868</v>
      </c>
      <c r="AY31" s="11">
        <f>ROUND('Vendas de Veículos'!AY33*(1-'Frota Nacional 2034'!AY$21),0)</f>
        <v>7173</v>
      </c>
      <c r="AZ31" s="11">
        <f>ROUND('Vendas de Veículos'!AZ33*(1-'Frota Nacional 2034'!AZ$21),0)</f>
        <v>6884</v>
      </c>
      <c r="BA31" s="11">
        <f>ROUND('Vendas de Veículos'!BA33*(1-'Frota Nacional 2034'!BA$21),0)</f>
        <v>9380</v>
      </c>
      <c r="BB31" s="11">
        <f>ROUND('Vendas de Veículos'!BB33*(1-'Frota Nacional 2034'!BB$21),0)</f>
        <v>11742</v>
      </c>
      <c r="BC31" s="11">
        <f>ROUND('Vendas de Veículos'!BC33*(1-'Frota Nacional 2034'!BC$21),0)</f>
        <v>14636</v>
      </c>
      <c r="BD31" s="11">
        <f>ROUND('Vendas de Veículos'!BD33*(1-'Frota Nacional 2034'!BD$21),0)</f>
        <v>13003</v>
      </c>
      <c r="BE31" s="11">
        <f>ROUND('Vendas de Veículos'!BE33*(1-'Frota Nacional 2034'!BE$21),0)</f>
        <v>17279</v>
      </c>
      <c r="BF31" s="11">
        <f>ROUND('Vendas de Veículos'!BF33*(1-'Frota Nacional 2034'!BF$21),0)</f>
        <v>22217</v>
      </c>
      <c r="BG31" s="11">
        <f>ROUND('Vendas de Veículos'!BG33*(1-'Frota Nacional 2034'!BG$21),0)</f>
        <v>1935</v>
      </c>
      <c r="BH31" s="11">
        <f>ROUND('Vendas de Veículos'!BH33*(1-'Frota Nacional 2034'!BH$21),0)</f>
        <v>2323</v>
      </c>
      <c r="BI31" s="11">
        <f>ROUND('Vendas de Veículos'!BI33*(1-'Frota Nacional 2034'!BI$21),0)</f>
        <v>20351</v>
      </c>
      <c r="BJ31" s="11">
        <f>ROUND('Vendas de Veículos'!BJ33*(1-'Frota Nacional 2034'!BJ$21),0)</f>
        <v>12947</v>
      </c>
      <c r="BK31" s="11">
        <f>ROUND('Vendas de Veículos'!BK33*(1-'Frota Nacional 2034'!BK$21),0)</f>
        <v>8930</v>
      </c>
      <c r="BL31" s="11">
        <f>ROUND('Vendas de Veículos'!BL33*(1-'Frota Nacional 2034'!BL$21),0)</f>
        <v>9747</v>
      </c>
      <c r="BM31" s="11">
        <f>ROUND('Vendas de Veículos'!BM33*(1-'Frota Nacional 2034'!BM$21),0)</f>
        <v>12896</v>
      </c>
      <c r="BN31" s="11">
        <f>ROUND('Vendas de Veículos'!BN33*(1-'Frota Nacional 2034'!BN$21),0)</f>
        <v>18379</v>
      </c>
      <c r="BO31" s="11">
        <f>ROUND('Vendas de Veículos'!BO33*(1-'Frota Nacional 2034'!BO$21),0)</f>
        <v>12548</v>
      </c>
      <c r="BP31" s="11">
        <f>ROUND('Vendas de Veículos'!BP33*(1-'Frota Nacional 2034'!BP$21),0)</f>
        <v>1293</v>
      </c>
      <c r="BQ31" s="11">
        <f>ROUND('Vendas de Veículos'!BQ33*(1-'Frota Nacional 2034'!BQ$21),0)</f>
        <v>16240</v>
      </c>
      <c r="BR31" s="11">
        <f>ROUND('Vendas de Veículos'!BR33*(1-'Frota Nacional 2034'!BR$21),0)</f>
        <v>17598</v>
      </c>
      <c r="BS31" s="11">
        <f>ROUND('Vendas de Veículos'!BS33*(1-'Frota Nacional 2034'!BS$21),0)</f>
        <v>19137</v>
      </c>
      <c r="BT31" s="11">
        <f>ROUND('Vendas de Veículos'!BT33*(1-'Frota Nacional 2034'!BT$21),0)</f>
        <v>20759</v>
      </c>
      <c r="BU31" s="11">
        <f>ROUND('Vendas de Veículos'!BU33*(1-'Frota Nacional 2034'!BU$21),0)</f>
        <v>22474</v>
      </c>
      <c r="BV31" s="11">
        <f>ROUND('Vendas de Veículos'!BV33*(1-'Frota Nacional 2034'!BV$21),0)</f>
        <v>24220</v>
      </c>
      <c r="BW31" s="11">
        <f>ROUND('Vendas de Veículos'!BW33*(1-'Frota Nacional 2034'!BW$21),0)</f>
        <v>26048</v>
      </c>
      <c r="BX31" s="11">
        <f>ROUND('Vendas de Veículos'!BX33*(1-'Frota Nacional 2034'!BX$21),0)</f>
        <v>27977</v>
      </c>
      <c r="BY31" s="11">
        <f>ROUND('Vendas de Veículos'!BY33*(1-'Frota Nacional 2034'!BY$21),0)</f>
        <v>29934</v>
      </c>
      <c r="BZ31" s="11">
        <f>ROUND('Vendas de Veículos'!BZ33*(1-'Frota Nacional 2034'!BZ$21),0)</f>
        <v>31978</v>
      </c>
      <c r="CA31" s="11">
        <f>ROUND('Vendas de Veículos'!CA33*(1-'Frota Nacional 2034'!CA$21),0)</f>
        <v>34123</v>
      </c>
      <c r="CB31" s="11">
        <f>ROUND('Vendas de Veículos'!CB33*(1-'Frota Nacional 2034'!CB$21),0)</f>
        <v>36269</v>
      </c>
      <c r="CC31" s="11" t="e">
        <f>ROUND('Vendas de Veículos'!#REF!*(1-'Frota Nacional 2034'!CC$21),0)</f>
        <v>#REF!</v>
      </c>
    </row>
    <row r="32" spans="2:81" x14ac:dyDescent="0.35">
      <c r="B32" s="2"/>
      <c r="C32" s="3" t="s">
        <v>40</v>
      </c>
      <c r="D32" s="7">
        <f>EXP(-EXP($G$3+$I$3*($D$1-D4)))</f>
        <v>0.99984912749883847</v>
      </c>
      <c r="E32" s="7">
        <f t="shared" ref="E32:BP32" si="4">EXP(-EXP($G$3+$I$3*($D$1-E4)))</f>
        <v>0.99982697708536405</v>
      </c>
      <c r="F32" s="7">
        <f t="shared" si="4"/>
        <v>0.99980157497177014</v>
      </c>
      <c r="G32" s="7">
        <f t="shared" si="4"/>
        <v>0.99977244390734321</v>
      </c>
      <c r="H32" s="7">
        <f t="shared" si="4"/>
        <v>0.99973903662753594</v>
      </c>
      <c r="I32" s="7">
        <f t="shared" si="4"/>
        <v>0.99970072559287504</v>
      </c>
      <c r="J32" s="7">
        <f t="shared" si="4"/>
        <v>0.99965679122720885</v>
      </c>
      <c r="K32" s="7">
        <f t="shared" si="4"/>
        <v>0.99960640843683457</v>
      </c>
      <c r="L32" s="7">
        <f t="shared" si="4"/>
        <v>0.99954863116055381</v>
      </c>
      <c r="M32" s="7">
        <f t="shared" si="4"/>
        <v>0.99948237466478929</v>
      </c>
      <c r="N32" s="7">
        <f t="shared" si="4"/>
        <v>0.99940639525693675</v>
      </c>
      <c r="O32" s="7">
        <f t="shared" si="4"/>
        <v>0.99931926704348506</v>
      </c>
      <c r="P32" s="7">
        <f t="shared" si="4"/>
        <v>0.99921935530636385</v>
      </c>
      <c r="Q32" s="7">
        <f t="shared" si="4"/>
        <v>0.99910478601066999</v>
      </c>
      <c r="R32" s="7">
        <f t="shared" si="4"/>
        <v>0.99897341088848524</v>
      </c>
      <c r="S32" s="7">
        <f t="shared" si="4"/>
        <v>0.9988227674659691</v>
      </c>
      <c r="T32" s="7">
        <f t="shared" si="4"/>
        <v>0.99865003331325297</v>
      </c>
      <c r="U32" s="7">
        <f t="shared" si="4"/>
        <v>0.99845197369778238</v>
      </c>
      <c r="V32" s="7">
        <f t="shared" si="4"/>
        <v>0.99822488171051615</v>
      </c>
      <c r="W32" s="7">
        <f t="shared" si="4"/>
        <v>0.99796450980966256</v>
      </c>
      <c r="X32" s="7">
        <f t="shared" si="4"/>
        <v>0.99766599158730629</v>
      </c>
      <c r="Y32" s="7">
        <f t="shared" si="4"/>
        <v>0.99732375240937732</v>
      </c>
      <c r="Z32" s="7">
        <f t="shared" si="4"/>
        <v>0.99693140740815389</v>
      </c>
      <c r="AA32" s="7">
        <f t="shared" si="4"/>
        <v>0.99648164511846049</v>
      </c>
      <c r="AB32" s="7">
        <f t="shared" si="4"/>
        <v>0.99596609484402432</v>
      </c>
      <c r="AC32" s="7">
        <f t="shared" si="4"/>
        <v>0.99537517562002886</v>
      </c>
      <c r="AD32" s="7">
        <f t="shared" si="4"/>
        <v>0.99469792440381699</v>
      </c>
      <c r="AE32" s="7">
        <f t="shared" si="4"/>
        <v>0.99392180088165549</v>
      </c>
      <c r="AF32" s="7">
        <f t="shared" si="4"/>
        <v>0.99303246603143258</v>
      </c>
      <c r="AG32" s="7">
        <f t="shared" si="4"/>
        <v>0.99201353133813563</v>
      </c>
      <c r="AH32" s="7">
        <f t="shared" si="4"/>
        <v>0.99084627533411584</v>
      </c>
      <c r="AI32" s="7">
        <f t="shared" si="4"/>
        <v>0.98950932394817137</v>
      </c>
      <c r="AJ32" s="7">
        <f t="shared" si="4"/>
        <v>0.98797829102238655</v>
      </c>
      <c r="AK32" s="7">
        <f t="shared" si="4"/>
        <v>0.98622537532904997</v>
      </c>
      <c r="AL32" s="7">
        <f t="shared" si="4"/>
        <v>0.98421891053992383</v>
      </c>
      <c r="AM32" s="7">
        <f t="shared" si="4"/>
        <v>0.98192286493078851</v>
      </c>
      <c r="AN32" s="7">
        <f t="shared" si="4"/>
        <v>0.97929628823019488</v>
      </c>
      <c r="AO32" s="7">
        <f t="shared" si="4"/>
        <v>0.97629270405320667</v>
      </c>
      <c r="AP32" s="7">
        <f t="shared" si="4"/>
        <v>0.97285944794128898</v>
      </c>
      <c r="AQ32" s="7">
        <f t="shared" si="4"/>
        <v>0.96893695334056984</v>
      </c>
      <c r="AR32" s="7">
        <f t="shared" si="4"/>
        <v>0.96445799112211872</v>
      </c>
      <c r="AS32" s="7">
        <f t="shared" si="4"/>
        <v>0.95934687276509312</v>
      </c>
      <c r="AT32" s="7">
        <f t="shared" si="4"/>
        <v>0.95351863343533205</v>
      </c>
      <c r="AU32" s="7">
        <f t="shared" si="4"/>
        <v>0.94687821931546456</v>
      </c>
      <c r="AV32" s="7">
        <f t="shared" si="4"/>
        <v>0.93931971416360571</v>
      </c>
      <c r="AW32" s="7">
        <f t="shared" si="4"/>
        <v>0.93072565374119087</v>
      </c>
      <c r="AX32" s="7">
        <f t="shared" si="4"/>
        <v>0.92096649403535658</v>
      </c>
      <c r="AY32" s="7">
        <f t="shared" si="4"/>
        <v>0.90990032066991677</v>
      </c>
      <c r="AZ32" s="7">
        <f t="shared" si="4"/>
        <v>0.89737291300825173</v>
      </c>
      <c r="BA32" s="7">
        <f t="shared" si="4"/>
        <v>0.88321830740738239</v>
      </c>
      <c r="BB32" s="7">
        <f t="shared" si="4"/>
        <v>0.86726003961592757</v>
      </c>
      <c r="BC32" s="7">
        <f t="shared" si="4"/>
        <v>0.84931328534446748</v>
      </c>
      <c r="BD32" s="7">
        <f t="shared" si="4"/>
        <v>0.82918815822840697</v>
      </c>
      <c r="BE32" s="7">
        <f t="shared" si="4"/>
        <v>0.80669446150818402</v>
      </c>
      <c r="BF32" s="7">
        <f t="shared" si="4"/>
        <v>0.78164821684245012</v>
      </c>
      <c r="BG32" s="7">
        <f t="shared" si="4"/>
        <v>0.75388030021795338</v>
      </c>
      <c r="BH32" s="7">
        <f t="shared" si="4"/>
        <v>0.7232474858644018</v>
      </c>
      <c r="BI32" s="7">
        <f t="shared" si="4"/>
        <v>0.68964611413565224</v>
      </c>
      <c r="BJ32" s="7">
        <f t="shared" si="4"/>
        <v>0.65302843296223179</v>
      </c>
      <c r="BK32" s="7">
        <f t="shared" si="4"/>
        <v>0.61342138540010138</v>
      </c>
      <c r="BL32" s="7">
        <f t="shared" si="4"/>
        <v>0.57094719884623257</v>
      </c>
      <c r="BM32" s="7">
        <f t="shared" si="4"/>
        <v>0.52584455356868054</v>
      </c>
      <c r="BN32" s="7">
        <f t="shared" si="4"/>
        <v>0.47848836957560087</v>
      </c>
      <c r="BO32" s="7">
        <f t="shared" si="4"/>
        <v>0.42940539280525503</v>
      </c>
      <c r="BP32" s="7">
        <f t="shared" si="4"/>
        <v>0.37928189159250653</v>
      </c>
      <c r="BQ32" s="7">
        <f t="shared" ref="BQ32:CC32" si="5">EXP(-EXP($G$3+$I$3*($D$1-BQ4)))</f>
        <v>0.32895909195614254</v>
      </c>
      <c r="BR32" s="7">
        <f t="shared" si="5"/>
        <v>0.2794117931754857</v>
      </c>
      <c r="BS32" s="7">
        <f t="shared" si="5"/>
        <v>0.23170631579006803</v>
      </c>
      <c r="BT32" s="7">
        <f t="shared" si="5"/>
        <v>0.18693596978845631</v>
      </c>
      <c r="BU32" s="7">
        <f t="shared" si="5"/>
        <v>0.14613588994476942</v>
      </c>
      <c r="BV32" s="7">
        <f t="shared" si="5"/>
        <v>0.11018429293770678</v>
      </c>
      <c r="BW32" s="7">
        <f t="shared" si="5"/>
        <v>7.9703225387389706E-2</v>
      </c>
      <c r="BX32" s="7">
        <f t="shared" si="5"/>
        <v>5.4977075811719761E-2</v>
      </c>
      <c r="BY32" s="7">
        <f t="shared" si="5"/>
        <v>3.5909126302346613E-2</v>
      </c>
      <c r="BZ32" s="7">
        <f t="shared" si="5"/>
        <v>2.203272632438022E-2</v>
      </c>
      <c r="CA32" s="7">
        <f t="shared" si="5"/>
        <v>1.2582994808545227E-2</v>
      </c>
      <c r="CB32" s="7">
        <f t="shared" si="5"/>
        <v>6.618793365645346E-3</v>
      </c>
      <c r="CC32" s="7">
        <f t="shared" si="5"/>
        <v>3.168165149053243E-3</v>
      </c>
    </row>
    <row r="33" spans="2:81" x14ac:dyDescent="0.35">
      <c r="B33" s="24" t="s">
        <v>36</v>
      </c>
      <c r="C33" s="24" t="s">
        <v>37</v>
      </c>
      <c r="D33" s="25">
        <f>ROUND('Vendas de Veículos'!D35*(1-'Frota Nacional 2034'!D$32),0)</f>
        <v>0</v>
      </c>
      <c r="E33" s="25">
        <f>ROUND('Vendas de Veículos'!E35*(1-'Frota Nacional 2034'!E$32),0)</f>
        <v>0</v>
      </c>
      <c r="F33" s="25">
        <f>ROUND('Vendas de Veículos'!F35*(1-'Frota Nacional 2034'!F$32),0)</f>
        <v>0</v>
      </c>
      <c r="G33" s="25">
        <f>ROUND('Vendas de Veículos'!G35*(1-'Frota Nacional 2034'!G$32),0)</f>
        <v>0</v>
      </c>
      <c r="H33" s="25">
        <f>ROUND('Vendas de Veículos'!H35*(1-'Frota Nacional 2034'!H$32),0)</f>
        <v>0</v>
      </c>
      <c r="I33" s="25">
        <f>ROUND('Vendas de Veículos'!I35*(1-'Frota Nacional 2034'!I$32),0)</f>
        <v>0</v>
      </c>
      <c r="J33" s="25">
        <f>ROUND('Vendas de Veículos'!J35*(1-'Frota Nacional 2034'!J$32),0)</f>
        <v>0</v>
      </c>
      <c r="K33" s="25">
        <f>ROUND('Vendas de Veículos'!K35*(1-'Frota Nacional 2034'!K$32),0)</f>
        <v>0</v>
      </c>
      <c r="L33" s="25">
        <f>ROUND('Vendas de Veículos'!L35*(1-'Frota Nacional 2034'!L$32),0)</f>
        <v>0</v>
      </c>
      <c r="M33" s="25">
        <f>ROUND('Vendas de Veículos'!M35*(1-'Frota Nacional 2034'!M$32),0)</f>
        <v>0</v>
      </c>
      <c r="N33" s="25">
        <f>ROUND('Vendas de Veículos'!N35*(1-'Frota Nacional 2034'!N$32),0)</f>
        <v>0</v>
      </c>
      <c r="O33" s="25">
        <f>ROUND('Vendas de Veículos'!O35*(1-'Frota Nacional 2034'!O$32),0)</f>
        <v>0</v>
      </c>
      <c r="P33" s="25">
        <f>ROUND('Vendas de Veículos'!P35*(1-'Frota Nacional 2034'!P$32),0)</f>
        <v>0</v>
      </c>
      <c r="Q33" s="25">
        <f>ROUND('Vendas de Veículos'!Q35*(1-'Frota Nacional 2034'!Q$32),0)</f>
        <v>0</v>
      </c>
      <c r="R33" s="25">
        <f>ROUND('Vendas de Veículos'!R35*(1-'Frota Nacional 2034'!R$32),0)</f>
        <v>0</v>
      </c>
      <c r="S33" s="25">
        <f>ROUND('Vendas de Veículos'!S35*(1-'Frota Nacional 2034'!S$32),0)</f>
        <v>0</v>
      </c>
      <c r="T33" s="25">
        <f>ROUND('Vendas de Veículos'!T35*(1-'Frota Nacional 2034'!T$32),0)</f>
        <v>0</v>
      </c>
      <c r="U33" s="25">
        <f>ROUND('Vendas de Veículos'!U35*(1-'Frota Nacional 2034'!U$32),0)</f>
        <v>0</v>
      </c>
      <c r="V33" s="25">
        <f>ROUND('Vendas de Veículos'!V35*(1-'Frota Nacional 2034'!V$32),0)</f>
        <v>0</v>
      </c>
      <c r="W33" s="25">
        <f>ROUND('Vendas de Veículos'!W35*(1-'Frota Nacional 2034'!W$32),0)</f>
        <v>5</v>
      </c>
      <c r="X33" s="25">
        <f>ROUND('Vendas de Veículos'!X35*(1-'Frota Nacional 2034'!X$32),0)</f>
        <v>69</v>
      </c>
      <c r="Y33" s="25">
        <f>ROUND('Vendas de Veículos'!Y35*(1-'Frota Nacional 2034'!Y$32),0)</f>
        <v>86</v>
      </c>
      <c r="Z33" s="25">
        <f>ROUND('Vendas de Veículos'!Z35*(1-'Frota Nacional 2034'!Z$32),0)</f>
        <v>161</v>
      </c>
      <c r="AA33" s="25">
        <f>ROUND('Vendas de Veículos'!AA35*(1-'Frota Nacional 2034'!AA$32),0)</f>
        <v>276</v>
      </c>
      <c r="AB33" s="25">
        <f>ROUND('Vendas de Veículos'!AB35*(1-'Frota Nacional 2034'!AB$32),0)</f>
        <v>462</v>
      </c>
      <c r="AC33" s="25">
        <f>ROUND('Vendas de Veículos'!AC35*(1-'Frota Nacional 2034'!AC$32),0)</f>
        <v>768</v>
      </c>
      <c r="AD33" s="25">
        <f>ROUND('Vendas de Veículos'!AD35*(1-'Frota Nacional 2034'!AD$32),0)</f>
        <v>1000</v>
      </c>
      <c r="AE33" s="25">
        <f>ROUND('Vendas de Veículos'!AE35*(1-'Frota Nacional 2034'!AE$32),0)</f>
        <v>789</v>
      </c>
      <c r="AF33" s="25">
        <f>ROUND('Vendas de Veículos'!AF35*(1-'Frota Nacional 2034'!AF$32),0)</f>
        <v>812</v>
      </c>
      <c r="AG33" s="25">
        <f>ROUND('Vendas de Veículos'!AG35*(1-'Frota Nacional 2034'!AG$32),0)</f>
        <v>919</v>
      </c>
      <c r="AH33" s="25">
        <f>ROUND('Vendas de Veículos'!AH35*(1-'Frota Nacional 2034'!AH$32),0)</f>
        <v>1203</v>
      </c>
      <c r="AI33" s="25">
        <f>ROUND('Vendas de Veículos'!AI35*(1-'Frota Nacional 2034'!AI$32),0)</f>
        <v>1444</v>
      </c>
      <c r="AJ33" s="25">
        <f>ROUND('Vendas de Veículos'!AJ35*(1-'Frota Nacional 2034'!AJ$32),0)</f>
        <v>1691</v>
      </c>
      <c r="AK33" s="25">
        <f>ROUND('Vendas de Veículos'!AK35*(1-'Frota Nacional 2034'!AK$32),0)</f>
        <v>1697</v>
      </c>
      <c r="AL33" s="25">
        <f>ROUND('Vendas de Veículos'!AL35*(1-'Frota Nacional 2034'!AL$32),0)</f>
        <v>1517</v>
      </c>
      <c r="AM33" s="25">
        <f>ROUND('Vendas de Veículos'!AM35*(1-'Frota Nacional 2034'!AM$32),0)</f>
        <v>2263</v>
      </c>
      <c r="AN33" s="25">
        <f>ROUND('Vendas de Veículos'!AN35*(1-'Frota Nacional 2034'!AN$32),0)</f>
        <v>1428</v>
      </c>
      <c r="AO33" s="25">
        <f>ROUND('Vendas de Veículos'!AO35*(1-'Frota Nacional 2034'!AO$32),0)</f>
        <v>3014</v>
      </c>
      <c r="AP33" s="25">
        <f>ROUND('Vendas de Veículos'!AP35*(1-'Frota Nacional 2034'!AP$32),0)</f>
        <v>5649</v>
      </c>
      <c r="AQ33" s="25">
        <f>ROUND('Vendas de Veículos'!AQ35*(1-'Frota Nacional 2034'!AQ$32),0)</f>
        <v>8983</v>
      </c>
      <c r="AR33" s="25">
        <f>ROUND('Vendas de Veículos'!AR35*(1-'Frota Nacional 2034'!AR$32),0)</f>
        <v>13158</v>
      </c>
      <c r="AS33" s="25">
        <f>ROUND('Vendas de Veículos'!AS35*(1-'Frota Nacional 2034'!AS$32),0)</f>
        <v>18344</v>
      </c>
      <c r="AT33" s="25">
        <f>ROUND('Vendas de Veículos'!AT35*(1-'Frota Nacional 2034'!AT$32),0)</f>
        <v>24945</v>
      </c>
      <c r="AU33" s="25">
        <f>ROUND('Vendas de Veículos'!AU35*(1-'Frota Nacional 2034'!AU$32),0)</f>
        <v>33048</v>
      </c>
      <c r="AV33" s="25">
        <f>ROUND('Vendas de Veículos'!AV35*(1-'Frota Nacional 2034'!AV$32),0)</f>
        <v>42934</v>
      </c>
      <c r="AW33" s="25">
        <f>ROUND('Vendas de Veículos'!AW35*(1-'Frota Nacional 2034'!AW$32),0)</f>
        <v>54934</v>
      </c>
      <c r="AX33" s="25">
        <f>ROUND('Vendas de Veículos'!AX35*(1-'Frota Nacional 2034'!AX$32),0)</f>
        <v>65232</v>
      </c>
      <c r="AY33" s="25">
        <f>ROUND('Vendas de Veículos'!AY35*(1-'Frota Nacional 2034'!AY$32),0)</f>
        <v>79117</v>
      </c>
      <c r="AZ33" s="25">
        <f>ROUND('Vendas de Veículos'!AZ35*(1-'Frota Nacional 2034'!AZ$32),0)</f>
        <v>103359</v>
      </c>
      <c r="BA33" s="25">
        <f>ROUND('Vendas de Veículos'!BA35*(1-'Frota Nacional 2034'!BA$32),0)</f>
        <v>148332</v>
      </c>
      <c r="BB33" s="25">
        <f>ROUND('Vendas de Veículos'!BB35*(1-'Frota Nacional 2034'!BB$32),0)</f>
        <v>224930</v>
      </c>
      <c r="BC33" s="25">
        <f>ROUND('Vendas de Veículos'!BC35*(1-'Frota Nacional 2034'!BC$32),0)</f>
        <v>290156</v>
      </c>
      <c r="BD33" s="25">
        <f>ROUND('Vendas de Veículos'!BD35*(1-'Frota Nacional 2034'!BD$32),0)</f>
        <v>274947</v>
      </c>
      <c r="BE33" s="25">
        <f>ROUND('Vendas de Veículos'!BE35*(1-'Frota Nacional 2034'!BE$32),0)</f>
        <v>348820</v>
      </c>
      <c r="BF33" s="25">
        <f>ROUND('Vendas de Veículos'!BF35*(1-'Frota Nacional 2034'!BF$32),0)</f>
        <v>423721</v>
      </c>
      <c r="BG33" s="25">
        <f>ROUND('Vendas de Veículos'!BG35*(1-'Frota Nacional 2034'!BG$32),0)</f>
        <v>402995</v>
      </c>
      <c r="BH33" s="25">
        <f>ROUND('Vendas de Veículos'!BH35*(1-'Frota Nacional 2034'!BH$32),0)</f>
        <v>419438</v>
      </c>
      <c r="BI33" s="25">
        <f>ROUND('Vendas de Veículos'!BI35*(1-'Frota Nacional 2034'!BI$32),0)</f>
        <v>443695</v>
      </c>
      <c r="BJ33" s="25">
        <f>ROUND('Vendas de Veículos'!BJ35*(1-'Frota Nacional 2034'!BJ$32),0)</f>
        <v>424900</v>
      </c>
      <c r="BK33" s="25">
        <f>ROUND('Vendas de Veículos'!BK35*(1-'Frota Nacional 2034'!BK$32),0)</f>
        <v>347841</v>
      </c>
      <c r="BL33" s="25">
        <f>ROUND('Vendas de Veículos'!BL35*(1-'Frota Nacional 2034'!BL$32),0)</f>
        <v>365130</v>
      </c>
      <c r="BM33" s="25">
        <f>ROUND('Vendas de Veículos'!BM35*(1-'Frota Nacional 2034'!BM$32),0)</f>
        <v>445757</v>
      </c>
      <c r="BN33" s="25">
        <f>ROUND('Vendas de Veículos'!BN35*(1-'Frota Nacional 2034'!BN$32),0)</f>
        <v>561790</v>
      </c>
      <c r="BO33" s="25">
        <f>ROUND('Vendas de Veículos'!BO35*(1-'Frota Nacional 2034'!BO$32),0)</f>
        <v>522184</v>
      </c>
      <c r="BP33" s="25">
        <f>ROUND('Vendas de Veículos'!BP35*(1-'Frota Nacional 2034'!BP$32),0)</f>
        <v>718032</v>
      </c>
      <c r="BQ33" s="25">
        <f>ROUND('Vendas de Veículos'!BQ35*(1-'Frota Nacional 2034'!BQ$32),0)</f>
        <v>913918</v>
      </c>
      <c r="BR33" s="25">
        <f>ROUND('Vendas de Veículos'!BR35*(1-'Frota Nacional 2034'!BR$32),0)</f>
        <v>1010841</v>
      </c>
      <c r="BS33" s="25">
        <f>ROUND('Vendas de Veículos'!BS35*(1-'Frota Nacional 2034'!BS$32),0)</f>
        <v>1110095</v>
      </c>
      <c r="BT33" s="25">
        <f>ROUND('Vendas de Veículos'!BT35*(1-'Frota Nacional 2034'!BT$32),0)</f>
        <v>1210026</v>
      </c>
      <c r="BU33" s="25">
        <f>ROUND('Vendas de Veículos'!BU35*(1-'Frota Nacional 2034'!BU$32),0)</f>
        <v>1308868</v>
      </c>
      <c r="BV33" s="25">
        <f>ROUND('Vendas de Veículos'!BV35*(1-'Frota Nacional 2034'!BV$32),0)</f>
        <v>1404897</v>
      </c>
      <c r="BW33" s="25">
        <f>ROUND('Vendas de Veículos'!BW35*(1-'Frota Nacional 2034'!BW$32),0)</f>
        <v>1496613</v>
      </c>
      <c r="BX33" s="25">
        <f>ROUND('Vendas de Veículos'!BX35*(1-'Frota Nacional 2034'!BX$32),0)</f>
        <v>1582928</v>
      </c>
      <c r="BY33" s="25">
        <f>ROUND('Vendas de Veículos'!BY35*(1-'Frota Nacional 2034'!BY$32),0)</f>
        <v>1663313</v>
      </c>
      <c r="BZ33" s="25">
        <f>ROUND('Vendas de Veículos'!BZ35*(1-'Frota Nacional 2034'!BZ$32),0)</f>
        <v>1737871</v>
      </c>
      <c r="CA33" s="25">
        <f>ROUND('Vendas de Veículos'!CA35*(1-'Frota Nacional 2034'!CA$32),0)</f>
        <v>1807304</v>
      </c>
      <c r="CB33" s="25">
        <f>ROUND('Vendas de Veículos'!CB35*(1-'Frota Nacional 2034'!CB$32),0)</f>
        <v>1872767</v>
      </c>
      <c r="CC33" s="25" t="e">
        <f>ROUND('Vendas de Veículos'!#REF!*(1-'Frota Nacional 2034'!CC$32),0)</f>
        <v>#REF!</v>
      </c>
    </row>
    <row r="34" spans="2:81" x14ac:dyDescent="0.35">
      <c r="B34" s="24" t="s">
        <v>36</v>
      </c>
      <c r="C34" s="24" t="s">
        <v>10</v>
      </c>
      <c r="D34" s="26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>
        <f>ROUND('Vendas de Veículos'!W36*(1-'Frota Nacional 2034'!W$32),0)</f>
        <v>5</v>
      </c>
      <c r="X34" s="25">
        <f>ROUND('Vendas de Veículos'!X36*(1-'Frota Nacional 2034'!X$32),0)</f>
        <v>69</v>
      </c>
      <c r="Y34" s="25">
        <f>ROUND('Vendas de Veículos'!Y36*(1-'Frota Nacional 2034'!Y$32),0)</f>
        <v>86</v>
      </c>
      <c r="Z34" s="25">
        <f>ROUND('Vendas de Veículos'!Z36*(1-'Frota Nacional 2034'!Z$32),0)</f>
        <v>161</v>
      </c>
      <c r="AA34" s="25">
        <f>ROUND('Vendas de Veículos'!AA36*(1-'Frota Nacional 2034'!AA$32),0)</f>
        <v>276</v>
      </c>
      <c r="AB34" s="25">
        <f>ROUND('Vendas de Veículos'!AB36*(1-'Frota Nacional 2034'!AB$32),0)</f>
        <v>462</v>
      </c>
      <c r="AC34" s="25">
        <f>ROUND('Vendas de Veículos'!AC36*(1-'Frota Nacional 2034'!AC$32),0)</f>
        <v>768</v>
      </c>
      <c r="AD34" s="25">
        <f>ROUND('Vendas de Veículos'!AD36*(1-'Frota Nacional 2034'!AD$32),0)</f>
        <v>1000</v>
      </c>
      <c r="AE34" s="25">
        <f>ROUND('Vendas de Veículos'!AE36*(1-'Frota Nacional 2034'!AE$32),0)</f>
        <v>789</v>
      </c>
      <c r="AF34" s="25">
        <f>ROUND('Vendas de Veículos'!AF36*(1-'Frota Nacional 2034'!AF$32),0)</f>
        <v>812</v>
      </c>
      <c r="AG34" s="25">
        <f>ROUND('Vendas de Veículos'!AG36*(1-'Frota Nacional 2034'!AG$32),0)</f>
        <v>919</v>
      </c>
      <c r="AH34" s="25">
        <f>ROUND('Vendas de Veículos'!AH36*(1-'Frota Nacional 2034'!AH$32),0)</f>
        <v>1203</v>
      </c>
      <c r="AI34" s="25">
        <f>ROUND('Vendas de Veículos'!AI36*(1-'Frota Nacional 2034'!AI$32),0)</f>
        <v>1444</v>
      </c>
      <c r="AJ34" s="25">
        <f>ROUND('Vendas de Veículos'!AJ36*(1-'Frota Nacional 2034'!AJ$32),0)</f>
        <v>1691</v>
      </c>
      <c r="AK34" s="25">
        <f>ROUND('Vendas de Veículos'!AK36*(1-'Frota Nacional 2034'!AK$32),0)</f>
        <v>1697</v>
      </c>
      <c r="AL34" s="25">
        <f>ROUND('Vendas de Veículos'!AL36*(1-'Frota Nacional 2034'!AL$32),0)</f>
        <v>1517</v>
      </c>
      <c r="AM34" s="25">
        <f>ROUND('Vendas de Veículos'!AM36*(1-'Frota Nacional 2034'!AM$32),0)</f>
        <v>2263</v>
      </c>
      <c r="AN34" s="25">
        <f>ROUND('Vendas de Veículos'!AN36*(1-'Frota Nacional 2034'!AN$32),0)</f>
        <v>1428</v>
      </c>
      <c r="AO34" s="25">
        <f>ROUND('Vendas de Veículos'!AO36*(1-'Frota Nacional 2034'!AO$32),0)</f>
        <v>3014</v>
      </c>
      <c r="AP34" s="25">
        <f>ROUND('Vendas de Veículos'!AP36*(1-'Frota Nacional 2034'!AP$32),0)</f>
        <v>5649</v>
      </c>
      <c r="AQ34" s="25">
        <f>ROUND('Vendas de Veículos'!AQ36*(1-'Frota Nacional 2034'!AQ$32),0)</f>
        <v>8983</v>
      </c>
      <c r="AR34" s="25">
        <f>ROUND('Vendas de Veículos'!AR36*(1-'Frota Nacional 2034'!AR$32),0)</f>
        <v>13158</v>
      </c>
      <c r="AS34" s="25">
        <f>ROUND('Vendas de Veículos'!AS36*(1-'Frota Nacional 2034'!AS$32),0)</f>
        <v>18344</v>
      </c>
      <c r="AT34" s="25">
        <f>ROUND('Vendas de Veículos'!AT36*(1-'Frota Nacional 2034'!AT$32),0)</f>
        <v>24945</v>
      </c>
      <c r="AU34" s="25">
        <f>ROUND('Vendas de Veículos'!AU36*(1-'Frota Nacional 2034'!AU$32),0)</f>
        <v>33048</v>
      </c>
      <c r="AV34" s="25">
        <f>ROUND('Vendas de Veículos'!AV36*(1-'Frota Nacional 2034'!AV$32),0)</f>
        <v>42934</v>
      </c>
      <c r="AW34" s="25">
        <f>ROUND('Vendas de Veículos'!AW36*(1-'Frota Nacional 2034'!AW$32),0)</f>
        <v>54934</v>
      </c>
      <c r="AX34" s="25">
        <f>ROUND('Vendas de Veículos'!AX36*(1-'Frota Nacional 2034'!AX$32),0)</f>
        <v>65232</v>
      </c>
      <c r="AY34" s="25">
        <f>ROUND('Vendas de Veículos'!AY36*(1-'Frota Nacional 2034'!AY$32),0)</f>
        <v>79117</v>
      </c>
      <c r="AZ34" s="25">
        <f>ROUND('Vendas de Veículos'!AZ36*(1-'Frota Nacional 2034'!AZ$32),0)</f>
        <v>103359</v>
      </c>
      <c r="BA34" s="25">
        <f>ROUND('Vendas de Veículos'!BA36*(1-'Frota Nacional 2034'!BA$32),0)</f>
        <v>148332</v>
      </c>
      <c r="BB34" s="25">
        <f>ROUND('Vendas de Veículos'!BB36*(1-'Frota Nacional 2034'!BB$32),0)</f>
        <v>224930</v>
      </c>
      <c r="BC34" s="25">
        <f>ROUND('Vendas de Veículos'!BC36*(1-'Frota Nacional 2034'!BC$32),0)</f>
        <v>290156</v>
      </c>
      <c r="BD34" s="25">
        <f>ROUND('Vendas de Veículos'!BD36*(1-'Frota Nacional 2034'!BD$32),0)</f>
        <v>247452</v>
      </c>
      <c r="BE34" s="25">
        <f>ROUND('Vendas de Veículos'!BE36*(1-'Frota Nacional 2034'!BE$32),0)</f>
        <v>279056</v>
      </c>
      <c r="BF34" s="25">
        <f>ROUND('Vendas de Veículos'!BF36*(1-'Frota Nacional 2034'!BF$32),0)</f>
        <v>296605</v>
      </c>
      <c r="BG34" s="25">
        <f>ROUND('Vendas de Veículos'!BG36*(1-'Frota Nacional 2034'!BG$32),0)</f>
        <v>241797</v>
      </c>
      <c r="BH34" s="25">
        <f>ROUND('Vendas de Veículos'!BH36*(1-'Frota Nacional 2034'!BH$32),0)</f>
        <v>197862</v>
      </c>
      <c r="BI34" s="25">
        <f>ROUND('Vendas de Veículos'!BI36*(1-'Frota Nacional 2034'!BI$32),0)</f>
        <v>209305</v>
      </c>
      <c r="BJ34" s="25">
        <f>ROUND('Vendas de Veículos'!BJ36*(1-'Frota Nacional 2034'!BJ$32),0)</f>
        <v>200354</v>
      </c>
      <c r="BK34" s="25">
        <f>ROUND('Vendas de Veículos'!BK36*(1-'Frota Nacional 2034'!BK$32),0)</f>
        <v>163948</v>
      </c>
      <c r="BL34" s="25">
        <f>ROUND('Vendas de Veículos'!BL36*(1-'Frota Nacional 2034'!BL$32),0)</f>
        <v>172243</v>
      </c>
      <c r="BM34" s="25">
        <f>ROUND('Vendas de Veículos'!BM36*(1-'Frota Nacional 2034'!BM$32),0)</f>
        <v>209546</v>
      </c>
      <c r="BN34" s="25">
        <f>ROUND('Vendas de Veículos'!BN36*(1-'Frota Nacional 2034'!BN$32),0)</f>
        <v>252805</v>
      </c>
      <c r="BO34" s="25">
        <f>ROUND('Vendas de Veículos'!BO36*(1-'Frota Nacional 2034'!BO$32),0)</f>
        <v>219317</v>
      </c>
      <c r="BP34" s="25">
        <f>ROUND('Vendas de Veículos'!BP36*(1-'Frota Nacional 2034'!BP$32),0)</f>
        <v>275757</v>
      </c>
      <c r="BQ34" s="25">
        <f>ROUND('Vendas de Veículos'!BQ36*(1-'Frota Nacional 2034'!BQ$32),0)</f>
        <v>350986</v>
      </c>
      <c r="BR34" s="25">
        <f>ROUND('Vendas de Veículos'!BR36*(1-'Frota Nacional 2034'!BR$32),0)</f>
        <v>386141</v>
      </c>
      <c r="BS34" s="25">
        <f>ROUND('Vendas de Veículos'!BS36*(1-'Frota Nacional 2034'!BS$32),0)</f>
        <v>422946</v>
      </c>
      <c r="BT34" s="25">
        <f>ROUND('Vendas de Veículos'!BT36*(1-'Frota Nacional 2034'!BT$32),0)</f>
        <v>459810</v>
      </c>
      <c r="BU34" s="25">
        <f>ROUND('Vendas de Veículos'!BU36*(1-'Frota Nacional 2034'!BU$32),0)</f>
        <v>497370</v>
      </c>
      <c r="BV34" s="25">
        <f>ROUND('Vendas de Veículos'!BV36*(1-'Frota Nacional 2034'!BV$32),0)</f>
        <v>533861</v>
      </c>
      <c r="BW34" s="25">
        <f>ROUND('Vendas de Veículos'!BW36*(1-'Frota Nacional 2034'!BW$32),0)</f>
        <v>568713</v>
      </c>
      <c r="BX34" s="25">
        <f>ROUND('Vendas de Veículos'!BX36*(1-'Frota Nacional 2034'!BX$32),0)</f>
        <v>601513</v>
      </c>
      <c r="BY34" s="25">
        <f>ROUND('Vendas de Veículos'!BY36*(1-'Frota Nacional 2034'!BY$32),0)</f>
        <v>632059</v>
      </c>
      <c r="BZ34" s="25">
        <f>ROUND('Vendas de Veículos'!BZ36*(1-'Frota Nacional 2034'!BZ$32),0)</f>
        <v>660391</v>
      </c>
      <c r="CA34" s="25">
        <f>ROUND('Vendas de Veículos'!CA36*(1-'Frota Nacional 2034'!CA$32),0)</f>
        <v>686775</v>
      </c>
      <c r="CB34" s="25">
        <f>ROUND('Vendas de Veículos'!CB36*(1-'Frota Nacional 2034'!CB$32),0)</f>
        <v>711651</v>
      </c>
      <c r="CC34" s="25" t="e">
        <f>ROUND('Vendas de Veículos'!#REF!*(1-'Frota Nacional 2034'!CC$32),0)</f>
        <v>#REF!</v>
      </c>
    </row>
    <row r="35" spans="2:81" x14ac:dyDescent="0.35">
      <c r="B35" s="24" t="s">
        <v>36</v>
      </c>
      <c r="C35" s="24" t="s">
        <v>38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>
        <f>ROUND('Vendas de Veículos'!W37*(1-'Frota Nacional 2034'!W$32),0)</f>
        <v>0</v>
      </c>
      <c r="X35" s="25">
        <f>ROUND('Vendas de Veículos'!X37*(1-'Frota Nacional 2034'!X$32),0)</f>
        <v>0</v>
      </c>
      <c r="Y35" s="25">
        <f>ROUND('Vendas de Veículos'!Y37*(1-'Frota Nacional 2034'!Y$32),0)</f>
        <v>0</v>
      </c>
      <c r="Z35" s="25">
        <f>ROUND('Vendas de Veículos'!Z37*(1-'Frota Nacional 2034'!Z$32),0)</f>
        <v>0</v>
      </c>
      <c r="AA35" s="25">
        <f>ROUND('Vendas de Veículos'!AA37*(1-'Frota Nacional 2034'!AA$32),0)</f>
        <v>0</v>
      </c>
      <c r="AB35" s="25">
        <f>ROUND('Vendas de Veículos'!AB37*(1-'Frota Nacional 2034'!AB$32),0)</f>
        <v>0</v>
      </c>
      <c r="AC35" s="25">
        <f>ROUND('Vendas de Veículos'!AC37*(1-'Frota Nacional 2034'!AC$32),0)</f>
        <v>0</v>
      </c>
      <c r="AD35" s="25">
        <f>ROUND('Vendas de Veículos'!AD37*(1-'Frota Nacional 2034'!AD$32),0)</f>
        <v>0</v>
      </c>
      <c r="AE35" s="25">
        <f>ROUND('Vendas de Veículos'!AE37*(1-'Frota Nacional 2034'!AE$32),0)</f>
        <v>0</v>
      </c>
      <c r="AF35" s="25">
        <f>ROUND('Vendas de Veículos'!AF37*(1-'Frota Nacional 2034'!AF$32),0)</f>
        <v>0</v>
      </c>
      <c r="AG35" s="25">
        <f>ROUND('Vendas de Veículos'!AG37*(1-'Frota Nacional 2034'!AG$32),0)</f>
        <v>0</v>
      </c>
      <c r="AH35" s="25">
        <f>ROUND('Vendas de Veículos'!AH37*(1-'Frota Nacional 2034'!AH$32),0)</f>
        <v>0</v>
      </c>
      <c r="AI35" s="25">
        <f>ROUND('Vendas de Veículos'!AI37*(1-'Frota Nacional 2034'!AI$32),0)</f>
        <v>0</v>
      </c>
      <c r="AJ35" s="25">
        <f>ROUND('Vendas de Veículos'!AJ37*(1-'Frota Nacional 2034'!AJ$32),0)</f>
        <v>0</v>
      </c>
      <c r="AK35" s="25">
        <f>ROUND('Vendas de Veículos'!AK37*(1-'Frota Nacional 2034'!AK$32),0)</f>
        <v>0</v>
      </c>
      <c r="AL35" s="25">
        <f>ROUND('Vendas de Veículos'!AL37*(1-'Frota Nacional 2034'!AL$32),0)</f>
        <v>0</v>
      </c>
      <c r="AM35" s="25">
        <f>ROUND('Vendas de Veículos'!AM37*(1-'Frota Nacional 2034'!AM$32),0)</f>
        <v>0</v>
      </c>
      <c r="AN35" s="25">
        <f>ROUND('Vendas de Veículos'!AN37*(1-'Frota Nacional 2034'!AN$32),0)</f>
        <v>0</v>
      </c>
      <c r="AO35" s="25">
        <f>ROUND('Vendas de Veículos'!AO37*(1-'Frota Nacional 2034'!AO$32),0)</f>
        <v>0</v>
      </c>
      <c r="AP35" s="25">
        <f>ROUND('Vendas de Veículos'!AP37*(1-'Frota Nacional 2034'!AP$32),0)</f>
        <v>0</v>
      </c>
      <c r="AQ35" s="25">
        <f>ROUND('Vendas de Veículos'!AQ37*(1-'Frota Nacional 2034'!AQ$32),0)</f>
        <v>0</v>
      </c>
      <c r="AR35" s="25">
        <f>ROUND('Vendas de Veículos'!AR37*(1-'Frota Nacional 2034'!AR$32),0)</f>
        <v>0</v>
      </c>
      <c r="AS35" s="25">
        <f>ROUND('Vendas de Veículos'!AS37*(1-'Frota Nacional 2034'!AS$32),0)</f>
        <v>0</v>
      </c>
      <c r="AT35" s="25">
        <f>ROUND('Vendas de Veículos'!AT37*(1-'Frota Nacional 2034'!AT$32),0)</f>
        <v>0</v>
      </c>
      <c r="AU35" s="25">
        <f>ROUND('Vendas de Veículos'!AU37*(1-'Frota Nacional 2034'!AU$32),0)</f>
        <v>0</v>
      </c>
      <c r="AV35" s="25">
        <f>ROUND('Vendas de Veículos'!AV37*(1-'Frota Nacional 2034'!AV$32),0)</f>
        <v>0</v>
      </c>
      <c r="AW35" s="25">
        <f>ROUND('Vendas de Veículos'!AW37*(1-'Frota Nacional 2034'!AW$32),0)</f>
        <v>0</v>
      </c>
      <c r="AX35" s="25">
        <f>ROUND('Vendas de Veículos'!AX37*(1-'Frota Nacional 2034'!AX$32),0)</f>
        <v>0</v>
      </c>
      <c r="AY35" s="25">
        <f>ROUND('Vendas de Veículos'!AY37*(1-'Frota Nacional 2034'!AY$32),0)</f>
        <v>0</v>
      </c>
      <c r="AZ35" s="25">
        <f>ROUND('Vendas de Veículos'!AZ37*(1-'Frota Nacional 2034'!AZ$32),0)</f>
        <v>0</v>
      </c>
      <c r="BA35" s="25">
        <f>ROUND('Vendas de Veículos'!BA37*(1-'Frota Nacional 2034'!BA$32),0)</f>
        <v>0</v>
      </c>
      <c r="BB35" s="25">
        <f>ROUND('Vendas de Veículos'!BB37*(1-'Frota Nacional 2034'!BB$32),0)</f>
        <v>0</v>
      </c>
      <c r="BC35" s="25">
        <f>ROUND('Vendas de Veículos'!BC37*(1-'Frota Nacional 2034'!BC$32),0)</f>
        <v>0</v>
      </c>
      <c r="BD35" s="25">
        <f>ROUND('Vendas de Veículos'!BD37*(1-'Frota Nacional 2034'!BD$32),0)</f>
        <v>27467</v>
      </c>
      <c r="BE35" s="25">
        <f>ROUND('Vendas de Veículos'!BE37*(1-'Frota Nacional 2034'!BE$32),0)</f>
        <v>69729</v>
      </c>
      <c r="BF35" s="25">
        <f>ROUND('Vendas de Veículos'!BF37*(1-'Frota Nacional 2034'!BF$32),0)</f>
        <v>127074</v>
      </c>
      <c r="BG35" s="25">
        <f>ROUND('Vendas de Veículos'!BG37*(1-'Frota Nacional 2034'!BG$32),0)</f>
        <v>161157</v>
      </c>
      <c r="BH35" s="25">
        <f>ROUND('Vendas de Veículos'!BH37*(1-'Frota Nacional 2034'!BH$32),0)</f>
        <v>221480</v>
      </c>
      <c r="BI35" s="25">
        <f>ROUND('Vendas de Veículos'!BI37*(1-'Frota Nacional 2034'!BI$32),0)</f>
        <v>234289</v>
      </c>
      <c r="BJ35" s="25">
        <f>ROUND('Vendas de Veículos'!BJ37*(1-'Frota Nacional 2034'!BJ$32),0)</f>
        <v>224365</v>
      </c>
      <c r="BK35" s="25">
        <f>ROUND('Vendas de Veículos'!BK37*(1-'Frota Nacional 2034'!BK$32),0)</f>
        <v>183674</v>
      </c>
      <c r="BL35" s="25">
        <f>ROUND('Vendas de Veículos'!BL37*(1-'Frota Nacional 2034'!BL$32),0)</f>
        <v>192584</v>
      </c>
      <c r="BM35" s="25">
        <f>ROUND('Vendas de Veículos'!BM37*(1-'Frota Nacional 2034'!BM$32),0)</f>
        <v>235737</v>
      </c>
      <c r="BN35" s="25">
        <f>ROUND('Vendas de Veículos'!BN37*(1-'Frota Nacional 2034'!BN$32),0)</f>
        <v>308310</v>
      </c>
      <c r="BO35" s="25">
        <f>ROUND('Vendas de Veículos'!BO37*(1-'Frota Nacional 2034'!BO$32),0)</f>
        <v>302187</v>
      </c>
      <c r="BP35" s="25">
        <f>ROUND('Vendas de Veículos'!BP37*(1-'Frota Nacional 2034'!BP$32),0)</f>
        <v>441268</v>
      </c>
      <c r="BQ35" s="25">
        <f>ROUND('Vendas de Veículos'!BQ37*(1-'Frota Nacional 2034'!BQ$32),0)</f>
        <v>561651</v>
      </c>
      <c r="BR35" s="25">
        <f>ROUND('Vendas de Veículos'!BR37*(1-'Frota Nacional 2034'!BR$32),0)</f>
        <v>620151</v>
      </c>
      <c r="BS35" s="25">
        <f>ROUND('Vendas de Veículos'!BS37*(1-'Frota Nacional 2034'!BS$32),0)</f>
        <v>680154</v>
      </c>
      <c r="BT35" s="25">
        <f>ROUND('Vendas de Veículos'!BT37*(1-'Frota Nacional 2034'!BT$32),0)</f>
        <v>739326</v>
      </c>
      <c r="BU35" s="25">
        <f>ROUND('Vendas de Veículos'!BU37*(1-'Frota Nacional 2034'!BU$32),0)</f>
        <v>795661</v>
      </c>
      <c r="BV35" s="25">
        <f>ROUND('Vendas de Veículos'!BV37*(1-'Frota Nacional 2034'!BV$32),0)</f>
        <v>847434</v>
      </c>
      <c r="BW35" s="25">
        <f>ROUND('Vendas de Veículos'!BW37*(1-'Frota Nacional 2034'!BW$32),0)</f>
        <v>894825</v>
      </c>
      <c r="BX35" s="25">
        <f>ROUND('Vendas de Veículos'!BX37*(1-'Frota Nacional 2034'!BX$32),0)</f>
        <v>933928</v>
      </c>
      <c r="BY35" s="25">
        <f>ROUND('Vendas de Veículos'!BY37*(1-'Frota Nacional 2034'!BY$32),0)</f>
        <v>963391</v>
      </c>
      <c r="BZ35" s="25">
        <f>ROUND('Vendas de Veículos'!BZ37*(1-'Frota Nacional 2034'!BZ$32),0)</f>
        <v>985026</v>
      </c>
      <c r="CA35" s="25">
        <f>ROUND('Vendas de Veículos'!CA37*(1-'Frota Nacional 2034'!CA$32),0)</f>
        <v>1001246</v>
      </c>
      <c r="CB35" s="25">
        <f>ROUND('Vendas de Veículos'!CB37*(1-'Frota Nacional 2034'!CB$32),0)</f>
        <v>1011669</v>
      </c>
      <c r="CC35" s="25" t="e">
        <f>ROUND('Vendas de Veículos'!#REF!*(1-'Frota Nacional 2034'!CC$32),0)</f>
        <v>#REF!</v>
      </c>
    </row>
    <row r="36" spans="2:81" x14ac:dyDescent="0.35">
      <c r="B36" s="24" t="s">
        <v>36</v>
      </c>
      <c r="C36" s="24" t="s">
        <v>39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>
        <f>ROUND('Vendas de Veículos'!W38*(1-'Frota Nacional 2034'!W$32),0)</f>
        <v>0</v>
      </c>
      <c r="X36" s="25">
        <f>ROUND('Vendas de Veículos'!X38*(1-'Frota Nacional 2034'!X$32),0)</f>
        <v>0</v>
      </c>
      <c r="Y36" s="25">
        <f>ROUND('Vendas de Veículos'!Y38*(1-'Frota Nacional 2034'!Y$32),0)</f>
        <v>0</v>
      </c>
      <c r="Z36" s="25">
        <f>ROUND('Vendas de Veículos'!Z38*(1-'Frota Nacional 2034'!Z$32),0)</f>
        <v>0</v>
      </c>
      <c r="AA36" s="25">
        <f>ROUND('Vendas de Veículos'!AA38*(1-'Frota Nacional 2034'!AA$32),0)</f>
        <v>0</v>
      </c>
      <c r="AB36" s="25">
        <f>ROUND('Vendas de Veículos'!AB38*(1-'Frota Nacional 2034'!AB$32),0)</f>
        <v>0</v>
      </c>
      <c r="AC36" s="25">
        <f>ROUND('Vendas de Veículos'!AC38*(1-'Frota Nacional 2034'!AC$32),0)</f>
        <v>0</v>
      </c>
      <c r="AD36" s="25">
        <f>ROUND('Vendas de Veículos'!AD38*(1-'Frota Nacional 2034'!AD$32),0)</f>
        <v>0</v>
      </c>
      <c r="AE36" s="25">
        <f>ROUND('Vendas de Veículos'!AE38*(1-'Frota Nacional 2034'!AE$32),0)</f>
        <v>0</v>
      </c>
      <c r="AF36" s="25">
        <f>ROUND('Vendas de Veículos'!AF38*(1-'Frota Nacional 2034'!AF$32),0)</f>
        <v>0</v>
      </c>
      <c r="AG36" s="25">
        <f>ROUND('Vendas de Veículos'!AG38*(1-'Frota Nacional 2034'!AG$32),0)</f>
        <v>0</v>
      </c>
      <c r="AH36" s="25">
        <f>ROUND('Vendas de Veículos'!AH38*(1-'Frota Nacional 2034'!AH$32),0)</f>
        <v>0</v>
      </c>
      <c r="AI36" s="25">
        <f>ROUND('Vendas de Veículos'!AI38*(1-'Frota Nacional 2034'!AI$32),0)</f>
        <v>0</v>
      </c>
      <c r="AJ36" s="25">
        <f>ROUND('Vendas de Veículos'!AJ38*(1-'Frota Nacional 2034'!AJ$32),0)</f>
        <v>0</v>
      </c>
      <c r="AK36" s="25">
        <f>ROUND('Vendas de Veículos'!AK38*(1-'Frota Nacional 2034'!AK$32),0)</f>
        <v>0</v>
      </c>
      <c r="AL36" s="25">
        <f>ROUND('Vendas de Veículos'!AL38*(1-'Frota Nacional 2034'!AL$32),0)</f>
        <v>0</v>
      </c>
      <c r="AM36" s="25">
        <f>ROUND('Vendas de Veículos'!AM38*(1-'Frota Nacional 2034'!AM$32),0)</f>
        <v>0</v>
      </c>
      <c r="AN36" s="25">
        <f>ROUND('Vendas de Veículos'!AN38*(1-'Frota Nacional 2034'!AN$32),0)</f>
        <v>0</v>
      </c>
      <c r="AO36" s="25">
        <f>ROUND('Vendas de Veículos'!AO38*(1-'Frota Nacional 2034'!AO$32),0)</f>
        <v>0</v>
      </c>
      <c r="AP36" s="25">
        <f>ROUND('Vendas de Veículos'!AP38*(1-'Frota Nacional 2034'!AP$32),0)</f>
        <v>0</v>
      </c>
      <c r="AQ36" s="25">
        <f>ROUND('Vendas de Veículos'!AQ38*(1-'Frota Nacional 2034'!AQ$32),0)</f>
        <v>0</v>
      </c>
      <c r="AR36" s="25">
        <f>ROUND('Vendas de Veículos'!AR38*(1-'Frota Nacional 2034'!AR$32),0)</f>
        <v>0</v>
      </c>
      <c r="AS36" s="25">
        <f>ROUND('Vendas de Veículos'!AS38*(1-'Frota Nacional 2034'!AS$32),0)</f>
        <v>0</v>
      </c>
      <c r="AT36" s="25">
        <f>ROUND('Vendas de Veículos'!AT38*(1-'Frota Nacional 2034'!AT$32),0)</f>
        <v>0</v>
      </c>
      <c r="AU36" s="25">
        <f>ROUND('Vendas de Veículos'!AU38*(1-'Frota Nacional 2034'!AU$32),0)</f>
        <v>0</v>
      </c>
      <c r="AV36" s="25">
        <f>ROUND('Vendas de Veículos'!AV38*(1-'Frota Nacional 2034'!AV$32),0)</f>
        <v>0</v>
      </c>
      <c r="AW36" s="25">
        <f>ROUND('Vendas de Veículos'!AW38*(1-'Frota Nacional 2034'!AW$32),0)</f>
        <v>0</v>
      </c>
      <c r="AX36" s="25">
        <f>ROUND('Vendas de Veículos'!AX38*(1-'Frota Nacional 2034'!AX$32),0)</f>
        <v>0</v>
      </c>
      <c r="AY36" s="25">
        <f>ROUND('Vendas de Veículos'!AY38*(1-'Frota Nacional 2034'!AY$32),0)</f>
        <v>0</v>
      </c>
      <c r="AZ36" s="25">
        <f>ROUND('Vendas de Veículos'!AZ38*(1-'Frota Nacional 2034'!AZ$32),0)</f>
        <v>0</v>
      </c>
      <c r="BA36" s="25">
        <f>ROUND('Vendas de Veículos'!BA38*(1-'Frota Nacional 2034'!BA$32),0)</f>
        <v>0</v>
      </c>
      <c r="BB36" s="25">
        <f>ROUND('Vendas de Veículos'!BB38*(1-'Frota Nacional 2034'!BB$32),0)</f>
        <v>0</v>
      </c>
      <c r="BC36" s="25">
        <f>ROUND('Vendas de Veículos'!BC38*(1-'Frota Nacional 2034'!BC$32),0)</f>
        <v>0</v>
      </c>
      <c r="BD36" s="25">
        <f>ROUND('Vendas de Veículos'!BD38*(1-'Frota Nacional 2034'!BD$32),0)</f>
        <v>28</v>
      </c>
      <c r="BE36" s="25">
        <f>ROUND('Vendas de Veículos'!BE38*(1-'Frota Nacional 2034'!BE$32),0)</f>
        <v>35</v>
      </c>
      <c r="BF36" s="25">
        <f>ROUND('Vendas de Veículos'!BF38*(1-'Frota Nacional 2034'!BF$32),0)</f>
        <v>42</v>
      </c>
      <c r="BG36" s="25">
        <f>ROUND('Vendas de Veículos'!BG38*(1-'Frota Nacional 2034'!BG$32),0)</f>
        <v>40</v>
      </c>
      <c r="BH36" s="25">
        <f>ROUND('Vendas de Veículos'!BH38*(1-'Frota Nacional 2034'!BH$32),0)</f>
        <v>96</v>
      </c>
      <c r="BI36" s="25">
        <f>ROUND('Vendas de Veículos'!BI38*(1-'Frota Nacional 2034'!BI$32),0)</f>
        <v>101</v>
      </c>
      <c r="BJ36" s="25">
        <f>ROUND('Vendas de Veículos'!BJ38*(1-'Frota Nacional 2034'!BJ$32),0)</f>
        <v>182</v>
      </c>
      <c r="BK36" s="25">
        <f>ROUND('Vendas de Veículos'!BK38*(1-'Frota Nacional 2034'!BK$32),0)</f>
        <v>218</v>
      </c>
      <c r="BL36" s="25">
        <f>ROUND('Vendas de Veículos'!BL38*(1-'Frota Nacional 2034'!BL$32),0)</f>
        <v>302</v>
      </c>
      <c r="BM36" s="25">
        <f>ROUND('Vendas de Veículos'!BM38*(1-'Frota Nacional 2034'!BM$32),0)</f>
        <v>474</v>
      </c>
      <c r="BN36" s="25">
        <f>ROUND('Vendas de Veículos'!BN38*(1-'Frota Nacional 2034'!BN$32),0)</f>
        <v>674</v>
      </c>
      <c r="BO36" s="25">
        <f>ROUND('Vendas de Veículos'!BO38*(1-'Frota Nacional 2034'!BO$32),0)</f>
        <v>679</v>
      </c>
      <c r="BP36" s="25">
        <f>ROUND('Vendas de Veículos'!BP38*(1-'Frota Nacional 2034'!BP$32),0)</f>
        <v>1007</v>
      </c>
      <c r="BQ36" s="25">
        <f>ROUND('Vendas de Veículos'!BQ38*(1-'Frota Nacional 2034'!BQ$32),0)</f>
        <v>1282</v>
      </c>
      <c r="BR36" s="25">
        <f>ROUND('Vendas de Veículos'!BR38*(1-'Frota Nacional 2034'!BR$32),0)</f>
        <v>4549</v>
      </c>
      <c r="BS36" s="25">
        <f>ROUND('Vendas de Veículos'!BS38*(1-'Frota Nacional 2034'!BS$32),0)</f>
        <v>6995</v>
      </c>
      <c r="BT36" s="25">
        <f>ROUND('Vendas de Veículos'!BT38*(1-'Frota Nacional 2034'!BT$32),0)</f>
        <v>10890</v>
      </c>
      <c r="BU36" s="25">
        <f>ROUND('Vendas de Veículos'!BU38*(1-'Frota Nacional 2034'!BU$32),0)</f>
        <v>15837</v>
      </c>
      <c r="BV36" s="25">
        <f>ROUND('Vendas de Veículos'!BV38*(1-'Frota Nacional 2034'!BV$32),0)</f>
        <v>23602</v>
      </c>
      <c r="BW36" s="25">
        <f>ROUND('Vendas de Veículos'!BW38*(1-'Frota Nacional 2034'!BW$32),0)</f>
        <v>33075</v>
      </c>
      <c r="BX36" s="25">
        <f>ROUND('Vendas de Veículos'!BX38*(1-'Frota Nacional 2034'!BX$32),0)</f>
        <v>47488</v>
      </c>
      <c r="BY36" s="25">
        <f>ROUND('Vendas de Veículos'!BY38*(1-'Frota Nacional 2034'!BY$32),0)</f>
        <v>67863</v>
      </c>
      <c r="BZ36" s="25">
        <f>ROUND('Vendas de Veículos'!BZ38*(1-'Frota Nacional 2034'!BZ$32),0)</f>
        <v>92455</v>
      </c>
      <c r="CA36" s="25">
        <f>ROUND('Vendas de Veículos'!CA38*(1-'Frota Nacional 2034'!CA$32),0)</f>
        <v>119282</v>
      </c>
      <c r="CB36" s="25">
        <f>ROUND('Vendas de Veículos'!CB38*(1-'Frota Nacional 2034'!CB$32),0)</f>
        <v>149447</v>
      </c>
      <c r="CC36" s="25" t="e">
        <f>ROUND('Vendas de Veículos'!#REF!*(1-'Frota Nacional 2034'!CC$32),0)</f>
        <v>#REF!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BP390"/>
  <sheetViews>
    <sheetView topLeftCell="A75" zoomScale="150" zoomScaleNormal="150" workbookViewId="0">
      <pane xSplit="1" topLeftCell="AO1" activePane="topRight" state="frozen"/>
      <selection activeCell="A181" sqref="A181"/>
      <selection pane="topRight" activeCell="AS53" sqref="AS53"/>
    </sheetView>
  </sheetViews>
  <sheetFormatPr defaultColWidth="6.26953125" defaultRowHeight="14.15" customHeight="1" x14ac:dyDescent="0.35"/>
  <cols>
    <col min="1" max="1" width="31.453125" style="64" customWidth="1"/>
    <col min="2" max="53" width="8.81640625" style="63" customWidth="1"/>
    <col min="54" max="54" width="10.453125" style="63" customWidth="1"/>
    <col min="55" max="55" width="10.453125" style="62" customWidth="1"/>
    <col min="56" max="56" width="11.1796875" style="61" bestFit="1" customWidth="1"/>
    <col min="57" max="63" width="10.453125" style="60" bestFit="1" customWidth="1"/>
    <col min="64" max="64" width="11.7265625" style="60" bestFit="1" customWidth="1"/>
    <col min="65" max="65" width="10.453125" style="60" bestFit="1" customWidth="1"/>
    <col min="66" max="66" width="31" style="60" customWidth="1"/>
    <col min="67" max="67" width="6.26953125" style="60" customWidth="1"/>
    <col min="68" max="68" width="6.26953125" style="60"/>
    <col min="69" max="69" width="7.81640625" style="60" bestFit="1" customWidth="1"/>
    <col min="70" max="16384" width="6.26953125" style="60"/>
  </cols>
  <sheetData>
    <row r="1" spans="1:66" ht="15" customHeight="1" thickBot="1" x14ac:dyDescent="0.4">
      <c r="A1" s="87" t="s">
        <v>257</v>
      </c>
      <c r="B1" s="86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 t="s">
        <v>236</v>
      </c>
      <c r="BD1" s="111"/>
      <c r="BE1" s="66"/>
      <c r="BN1" s="85" t="s">
        <v>256</v>
      </c>
    </row>
    <row r="2" spans="1:66" ht="15" customHeight="1" x14ac:dyDescent="0.35">
      <c r="A2" s="79" t="s">
        <v>128</v>
      </c>
      <c r="B2" s="78">
        <v>1970</v>
      </c>
      <c r="C2" s="78">
        <v>1971</v>
      </c>
      <c r="D2" s="78">
        <v>1972</v>
      </c>
      <c r="E2" s="78">
        <v>1973</v>
      </c>
      <c r="F2" s="78">
        <v>1974</v>
      </c>
      <c r="G2" s="78">
        <v>1975</v>
      </c>
      <c r="H2" s="78">
        <v>1976</v>
      </c>
      <c r="I2" s="78">
        <v>1977</v>
      </c>
      <c r="J2" s="78">
        <v>1978</v>
      </c>
      <c r="K2" s="78">
        <v>1979</v>
      </c>
      <c r="L2" s="78">
        <v>1980</v>
      </c>
      <c r="M2" s="78">
        <v>1981</v>
      </c>
      <c r="N2" s="78">
        <v>1982</v>
      </c>
      <c r="O2" s="78">
        <v>1983</v>
      </c>
      <c r="P2" s="78">
        <v>1984</v>
      </c>
      <c r="Q2" s="78">
        <v>1985</v>
      </c>
      <c r="R2" s="78">
        <v>1986</v>
      </c>
      <c r="S2" s="78">
        <v>1987</v>
      </c>
      <c r="T2" s="78">
        <v>1988</v>
      </c>
      <c r="U2" s="78">
        <v>1989</v>
      </c>
      <c r="V2" s="78">
        <v>1990</v>
      </c>
      <c r="W2" s="78">
        <v>1991</v>
      </c>
      <c r="X2" s="78">
        <v>1992</v>
      </c>
      <c r="Y2" s="78">
        <v>1993</v>
      </c>
      <c r="Z2" s="78">
        <v>1994</v>
      </c>
      <c r="AA2" s="78">
        <v>1995</v>
      </c>
      <c r="AB2" s="78">
        <v>1996</v>
      </c>
      <c r="AC2" s="78">
        <v>1997</v>
      </c>
      <c r="AD2" s="78">
        <v>1998</v>
      </c>
      <c r="AE2" s="78">
        <v>1999</v>
      </c>
      <c r="AF2" s="78">
        <v>2000</v>
      </c>
      <c r="AG2" s="78">
        <v>2001</v>
      </c>
      <c r="AH2" s="78">
        <v>2002</v>
      </c>
      <c r="AI2" s="78">
        <v>2003</v>
      </c>
      <c r="AJ2" s="78">
        <v>2004</v>
      </c>
      <c r="AK2" s="106">
        <v>2005</v>
      </c>
      <c r="AL2" s="106">
        <v>2006</v>
      </c>
      <c r="AM2" s="106">
        <v>2007</v>
      </c>
      <c r="AN2" s="106">
        <v>2008</v>
      </c>
      <c r="AO2" s="106">
        <v>2009</v>
      </c>
      <c r="AP2" s="106">
        <v>2010</v>
      </c>
      <c r="AQ2" s="106">
        <v>2011</v>
      </c>
      <c r="AR2" s="106">
        <v>2012</v>
      </c>
      <c r="AS2" s="106">
        <v>2013</v>
      </c>
      <c r="AT2" s="106">
        <v>2014</v>
      </c>
      <c r="AU2" s="106">
        <v>2015</v>
      </c>
      <c r="AV2" s="106">
        <v>2016</v>
      </c>
      <c r="AW2" s="106">
        <v>2017</v>
      </c>
      <c r="AX2" s="106">
        <v>2018</v>
      </c>
      <c r="AY2" s="78">
        <v>2019</v>
      </c>
      <c r="AZ2" s="78">
        <v>2020</v>
      </c>
      <c r="BA2" s="78">
        <v>2021</v>
      </c>
      <c r="BB2" s="78">
        <v>2022</v>
      </c>
      <c r="BC2" s="78">
        <v>2023</v>
      </c>
      <c r="BD2" s="78">
        <v>2024</v>
      </c>
      <c r="BE2" s="78">
        <v>2025</v>
      </c>
      <c r="BF2" s="78">
        <v>2026</v>
      </c>
      <c r="BG2" s="78">
        <v>2027</v>
      </c>
      <c r="BH2" s="78">
        <v>2028</v>
      </c>
      <c r="BI2" s="78">
        <v>2029</v>
      </c>
      <c r="BJ2" s="78">
        <v>2030</v>
      </c>
      <c r="BK2" s="78">
        <v>2031</v>
      </c>
      <c r="BL2" s="78">
        <v>2032</v>
      </c>
      <c r="BM2" s="78">
        <v>2033</v>
      </c>
      <c r="BN2" s="82" t="s">
        <v>127</v>
      </c>
    </row>
    <row r="3" spans="1:66" ht="15" hidden="1" customHeight="1" x14ac:dyDescent="0.35">
      <c r="A3" s="64" t="s">
        <v>255</v>
      </c>
      <c r="B3" s="63">
        <v>1264</v>
      </c>
      <c r="C3" s="63">
        <v>1178</v>
      </c>
      <c r="D3" s="63">
        <v>1241</v>
      </c>
      <c r="E3" s="63">
        <v>1180</v>
      </c>
      <c r="F3" s="63">
        <v>1488</v>
      </c>
      <c r="G3" s="63">
        <v>1625</v>
      </c>
      <c r="H3" s="63">
        <v>1642</v>
      </c>
      <c r="I3" s="63">
        <v>1808</v>
      </c>
      <c r="J3" s="63">
        <v>1933</v>
      </c>
      <c r="K3" s="63">
        <v>1899</v>
      </c>
      <c r="L3" s="63">
        <v>2205</v>
      </c>
      <c r="M3" s="63">
        <v>2475</v>
      </c>
      <c r="N3" s="63">
        <v>3030</v>
      </c>
      <c r="O3" s="63">
        <v>4013</v>
      </c>
      <c r="P3" s="63">
        <v>4902</v>
      </c>
      <c r="Q3" s="63">
        <v>5467</v>
      </c>
      <c r="R3" s="63">
        <v>5686</v>
      </c>
      <c r="S3" s="63">
        <v>5781</v>
      </c>
      <c r="T3" s="63">
        <v>6076</v>
      </c>
      <c r="U3" s="63">
        <v>6105</v>
      </c>
      <c r="V3" s="63">
        <v>6279</v>
      </c>
      <c r="W3" s="63">
        <v>6597</v>
      </c>
      <c r="X3" s="63">
        <v>6976</v>
      </c>
      <c r="Y3" s="63">
        <v>7355</v>
      </c>
      <c r="Z3" s="63">
        <v>7756</v>
      </c>
      <c r="AA3" s="63">
        <v>7955</v>
      </c>
      <c r="AB3" s="63">
        <v>9156</v>
      </c>
      <c r="AC3" s="63">
        <v>9825</v>
      </c>
      <c r="AD3" s="63">
        <v>10788</v>
      </c>
      <c r="AE3" s="63">
        <v>11898</v>
      </c>
      <c r="AF3" s="63">
        <v>13283</v>
      </c>
      <c r="AG3" s="63">
        <v>13998</v>
      </c>
      <c r="AH3" s="63">
        <v>15525</v>
      </c>
      <c r="AI3" s="63">
        <v>15792</v>
      </c>
      <c r="AJ3" s="63">
        <v>16971</v>
      </c>
      <c r="AK3" s="105">
        <v>17699.201002999998</v>
      </c>
      <c r="AL3" s="105">
        <v>17706</v>
      </c>
      <c r="AM3" s="105">
        <v>18151.651560999999</v>
      </c>
      <c r="AN3" s="105">
        <v>21592.652401084037</v>
      </c>
      <c r="AO3" s="105">
        <v>21137.149999999998</v>
      </c>
      <c r="AP3" s="105">
        <v>22938.44651283</v>
      </c>
      <c r="AQ3" s="105">
        <v>24064</v>
      </c>
      <c r="AR3" s="105">
        <v>25761.7</v>
      </c>
      <c r="AS3" s="105">
        <v>28174.35</v>
      </c>
      <c r="AT3" s="105">
        <v>31893.699999999997</v>
      </c>
      <c r="AU3" s="105">
        <v>35127.599999999999</v>
      </c>
      <c r="AV3" s="105">
        <v>37887</v>
      </c>
      <c r="AW3" s="105">
        <v>40102.550000000003</v>
      </c>
      <c r="AX3" s="105">
        <v>40858.1</v>
      </c>
      <c r="AY3" s="63">
        <v>44724.28</v>
      </c>
      <c r="AZ3" s="63">
        <v>46639.380000000005</v>
      </c>
      <c r="BA3" s="63">
        <v>48818.75</v>
      </c>
      <c r="BB3" s="63">
        <v>50338.080000000002</v>
      </c>
      <c r="BD3" s="111"/>
      <c r="BE3" s="66"/>
      <c r="BN3" s="62" t="s">
        <v>125</v>
      </c>
    </row>
    <row r="4" spans="1:66" ht="15" hidden="1" customHeight="1" x14ac:dyDescent="0.35">
      <c r="A4" s="64" t="s">
        <v>254</v>
      </c>
      <c r="B4" s="63">
        <v>0</v>
      </c>
      <c r="C4" s="63">
        <v>0</v>
      </c>
      <c r="D4" s="63">
        <v>0</v>
      </c>
      <c r="E4" s="63">
        <v>0</v>
      </c>
      <c r="F4" s="63">
        <v>0</v>
      </c>
      <c r="G4" s="63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  <c r="P4" s="63">
        <v>0</v>
      </c>
      <c r="Q4" s="63">
        <v>0</v>
      </c>
      <c r="R4" s="63">
        <v>0</v>
      </c>
      <c r="S4" s="63">
        <v>0</v>
      </c>
      <c r="T4" s="63">
        <v>0</v>
      </c>
      <c r="U4" s="63">
        <v>0</v>
      </c>
      <c r="V4" s="63">
        <v>0</v>
      </c>
      <c r="W4" s="63">
        <v>0</v>
      </c>
      <c r="X4" s="63">
        <v>0</v>
      </c>
      <c r="Y4" s="63">
        <v>0</v>
      </c>
      <c r="Z4" s="63">
        <v>0</v>
      </c>
      <c r="AA4" s="63">
        <v>0</v>
      </c>
      <c r="AB4" s="63">
        <v>0</v>
      </c>
      <c r="AC4" s="63">
        <v>0</v>
      </c>
      <c r="AD4" s="63">
        <v>0</v>
      </c>
      <c r="AE4" s="63">
        <v>400</v>
      </c>
      <c r="AF4" s="63">
        <v>2211</v>
      </c>
      <c r="AG4" s="63">
        <v>4608</v>
      </c>
      <c r="AH4" s="63">
        <v>5369</v>
      </c>
      <c r="AI4" s="63">
        <v>5055</v>
      </c>
      <c r="AJ4" s="63">
        <v>8086</v>
      </c>
      <c r="AK4" s="63">
        <v>8997.552365432075</v>
      </c>
      <c r="AL4" s="63">
        <v>9789</v>
      </c>
      <c r="AM4" s="63">
        <v>10334</v>
      </c>
      <c r="AN4" s="63">
        <v>11347.900805990883</v>
      </c>
      <c r="AO4" s="63">
        <v>8365.8000000000011</v>
      </c>
      <c r="AP4" s="63">
        <v>12647.163058880647</v>
      </c>
      <c r="AQ4" s="63">
        <v>10481.230275383872</v>
      </c>
      <c r="AR4" s="63">
        <v>13184.073682</v>
      </c>
      <c r="AS4" s="63">
        <v>16961.55</v>
      </c>
      <c r="AT4" s="63">
        <v>19319.45</v>
      </c>
      <c r="AU4" s="63">
        <v>18406.95</v>
      </c>
      <c r="AV4" s="63">
        <v>11727.45</v>
      </c>
      <c r="AW4" s="63">
        <v>10720.050000000001</v>
      </c>
      <c r="AX4" s="63">
        <v>10595.95</v>
      </c>
      <c r="AY4" s="63">
        <v>9804.6400000000031</v>
      </c>
      <c r="AZ4" s="63">
        <v>9611.16</v>
      </c>
      <c r="BA4" s="63">
        <v>16855.7</v>
      </c>
      <c r="BB4" s="63">
        <v>8774.6</v>
      </c>
      <c r="BD4" s="111"/>
      <c r="BE4" s="66"/>
      <c r="BN4" s="62" t="s">
        <v>123</v>
      </c>
    </row>
    <row r="5" spans="1:66" ht="15" hidden="1" customHeight="1" x14ac:dyDescent="0.35">
      <c r="A5" s="64" t="s">
        <v>169</v>
      </c>
      <c r="B5" s="63">
        <v>-1137</v>
      </c>
      <c r="C5" s="63">
        <v>-1003</v>
      </c>
      <c r="D5" s="63">
        <v>-1008</v>
      </c>
      <c r="E5" s="63">
        <v>-925</v>
      </c>
      <c r="F5" s="63">
        <v>-1040</v>
      </c>
      <c r="G5" s="63">
        <v>-1135</v>
      </c>
      <c r="H5" s="63">
        <v>-1091</v>
      </c>
      <c r="I5" s="63">
        <v>-1134</v>
      </c>
      <c r="J5" s="63">
        <v>-1070</v>
      </c>
      <c r="K5" s="63">
        <v>-966</v>
      </c>
      <c r="L5" s="63">
        <v>-1123</v>
      </c>
      <c r="M5" s="63">
        <v>-1480</v>
      </c>
      <c r="N5" s="63">
        <v>-1635</v>
      </c>
      <c r="O5" s="63">
        <v>-1976</v>
      </c>
      <c r="P5" s="63">
        <v>-2499</v>
      </c>
      <c r="Q5" s="63">
        <v>-2440</v>
      </c>
      <c r="R5" s="63">
        <v>-2212</v>
      </c>
      <c r="S5" s="63">
        <v>-1805</v>
      </c>
      <c r="T5" s="63">
        <v>-2165</v>
      </c>
      <c r="U5" s="63">
        <v>-2014</v>
      </c>
      <c r="V5" s="63">
        <v>-2178</v>
      </c>
      <c r="W5" s="63">
        <v>-2446</v>
      </c>
      <c r="X5" s="63">
        <v>-2478</v>
      </c>
      <c r="Y5" s="63">
        <v>-2535</v>
      </c>
      <c r="Z5" s="63">
        <v>-2633</v>
      </c>
      <c r="AA5" s="63">
        <v>-2633</v>
      </c>
      <c r="AB5" s="63">
        <v>-3211.9529432943209</v>
      </c>
      <c r="AC5" s="63">
        <v>-3592.0283570358361</v>
      </c>
      <c r="AD5" s="63">
        <v>-4084.0474885171816</v>
      </c>
      <c r="AE5" s="63">
        <v>-4565.9609442864466</v>
      </c>
      <c r="AF5" s="63">
        <v>-5363.4446238030096</v>
      </c>
      <c r="AG5" s="63">
        <v>-5776.5721682508665</v>
      </c>
      <c r="AH5" s="63">
        <v>-5838.8531486827942</v>
      </c>
      <c r="AI5" s="63">
        <v>-4905.9485679943373</v>
      </c>
      <c r="AJ5" s="63">
        <v>-5619.4370285833211</v>
      </c>
      <c r="AK5" s="63">
        <v>-5719.1604551466708</v>
      </c>
      <c r="AL5" s="63">
        <v>-5458.1302616738103</v>
      </c>
      <c r="AM5" s="63">
        <v>-5572.5696783838212</v>
      </c>
      <c r="AN5" s="63">
        <v>-6042.119222584347</v>
      </c>
      <c r="AO5" s="63">
        <v>-7922.5154010648494</v>
      </c>
      <c r="AP5" s="63">
        <v>-7274.3634240203128</v>
      </c>
      <c r="AQ5" s="63">
        <v>-6211.8242026529078</v>
      </c>
      <c r="AR5" s="63">
        <v>-5488.1781631006234</v>
      </c>
      <c r="AS5" s="63">
        <v>-5651.0159315545343</v>
      </c>
      <c r="AT5" s="63">
        <v>-7982.7306411881218</v>
      </c>
      <c r="AU5" s="63">
        <v>-11024.96551921127</v>
      </c>
      <c r="AV5" s="63">
        <v>-12580.36204930084</v>
      </c>
      <c r="AW5" s="63">
        <v>-11974.906879436759</v>
      </c>
      <c r="AX5" s="63">
        <v>-14403.653088414707</v>
      </c>
      <c r="AY5" s="63">
        <v>-17788.970999454155</v>
      </c>
      <c r="AZ5" s="63">
        <v>-21703.49278939579</v>
      </c>
      <c r="BA5" s="63">
        <v>-23439.552803183153</v>
      </c>
      <c r="BB5" s="63">
        <v>-26021.326648910956</v>
      </c>
      <c r="BD5" s="111"/>
      <c r="BE5" s="66"/>
      <c r="BN5" s="62" t="s">
        <v>253</v>
      </c>
    </row>
    <row r="6" spans="1:66" ht="15" hidden="1" customHeight="1" x14ac:dyDescent="0.35">
      <c r="A6" s="64" t="s">
        <v>118</v>
      </c>
      <c r="B6" s="63">
        <v>127</v>
      </c>
      <c r="C6" s="63">
        <v>175</v>
      </c>
      <c r="D6" s="63">
        <v>233</v>
      </c>
      <c r="E6" s="63">
        <v>255</v>
      </c>
      <c r="F6" s="63">
        <v>448</v>
      </c>
      <c r="G6" s="63">
        <v>490</v>
      </c>
      <c r="H6" s="63">
        <v>551</v>
      </c>
      <c r="I6" s="63">
        <v>674</v>
      </c>
      <c r="J6" s="63">
        <v>863</v>
      </c>
      <c r="K6" s="63">
        <v>933</v>
      </c>
      <c r="L6" s="63">
        <v>1082</v>
      </c>
      <c r="M6" s="63">
        <v>995</v>
      </c>
      <c r="N6" s="63">
        <v>1395</v>
      </c>
      <c r="O6" s="63">
        <v>2037</v>
      </c>
      <c r="P6" s="63">
        <v>2403</v>
      </c>
      <c r="Q6" s="63">
        <v>3027</v>
      </c>
      <c r="R6" s="63">
        <v>3474</v>
      </c>
      <c r="S6" s="63">
        <v>3976</v>
      </c>
      <c r="T6" s="63">
        <v>3911</v>
      </c>
      <c r="U6" s="63">
        <v>4091</v>
      </c>
      <c r="V6" s="63">
        <v>4101</v>
      </c>
      <c r="W6" s="63">
        <v>4151</v>
      </c>
      <c r="X6" s="63">
        <v>4498</v>
      </c>
      <c r="Y6" s="63">
        <v>4820</v>
      </c>
      <c r="Z6" s="63">
        <v>5123</v>
      </c>
      <c r="AA6" s="63">
        <v>5322</v>
      </c>
      <c r="AB6" s="63">
        <v>5944.0470567056791</v>
      </c>
      <c r="AC6" s="63">
        <v>6232.9716429641639</v>
      </c>
      <c r="AD6" s="63">
        <v>6703.9525114828184</v>
      </c>
      <c r="AE6" s="63">
        <v>7732.0390557135534</v>
      </c>
      <c r="AF6" s="63">
        <v>10130.55537619699</v>
      </c>
      <c r="AG6" s="63">
        <v>12829.427831749133</v>
      </c>
      <c r="AH6" s="63">
        <v>15055.146851317208</v>
      </c>
      <c r="AI6" s="63">
        <v>15941.051432005661</v>
      </c>
      <c r="AJ6" s="63">
        <v>19437.562971416679</v>
      </c>
      <c r="AK6" s="63">
        <v>20977.592913285403</v>
      </c>
      <c r="AL6" s="63">
        <v>22036.86973832619</v>
      </c>
      <c r="AM6" s="63">
        <v>22913.081882616174</v>
      </c>
      <c r="AN6" s="63">
        <v>26898.43398449057</v>
      </c>
      <c r="AO6" s="63">
        <v>21580.434598935146</v>
      </c>
      <c r="AP6" s="63">
        <v>28311.246147690334</v>
      </c>
      <c r="AQ6" s="63">
        <v>28333.406072730966</v>
      </c>
      <c r="AR6" s="63">
        <v>33457.595518899383</v>
      </c>
      <c r="AS6" s="63">
        <v>39484.884068445463</v>
      </c>
      <c r="AT6" s="63">
        <v>43230.41935881188</v>
      </c>
      <c r="AU6" s="63">
        <v>42509.584480788733</v>
      </c>
      <c r="AV6" s="63">
        <v>37034.087950699162</v>
      </c>
      <c r="AW6" s="63">
        <v>38847.693120563243</v>
      </c>
      <c r="AX6" s="63">
        <v>37050.396911585296</v>
      </c>
      <c r="AY6" s="63">
        <v>36739.949000545843</v>
      </c>
      <c r="AZ6" s="63">
        <v>34547.047210604214</v>
      </c>
      <c r="BA6" s="63">
        <v>42234.897196816848</v>
      </c>
      <c r="BB6" s="63">
        <v>33091.353351089048</v>
      </c>
      <c r="BD6" s="111"/>
      <c r="BE6" s="66"/>
      <c r="BN6" s="62" t="s">
        <v>117</v>
      </c>
    </row>
    <row r="7" spans="1:66" ht="15" hidden="1" customHeight="1" x14ac:dyDescent="0.35">
      <c r="A7" s="64" t="s">
        <v>252</v>
      </c>
      <c r="B7" s="63">
        <v>47</v>
      </c>
      <c r="C7" s="63">
        <v>49</v>
      </c>
      <c r="D7" s="63">
        <v>60</v>
      </c>
      <c r="E7" s="63">
        <v>57</v>
      </c>
      <c r="F7" s="63">
        <v>67</v>
      </c>
      <c r="G7" s="63">
        <v>76</v>
      </c>
      <c r="H7" s="63">
        <v>74</v>
      </c>
      <c r="I7" s="63">
        <v>79</v>
      </c>
      <c r="J7" s="63">
        <v>80</v>
      </c>
      <c r="K7" s="63">
        <v>75</v>
      </c>
      <c r="L7" s="63">
        <v>79</v>
      </c>
      <c r="M7" s="63">
        <v>95</v>
      </c>
      <c r="N7" s="63">
        <v>109</v>
      </c>
      <c r="O7" s="63">
        <v>298</v>
      </c>
      <c r="P7" s="63">
        <v>379</v>
      </c>
      <c r="Q7" s="63">
        <v>488</v>
      </c>
      <c r="R7" s="63">
        <v>516</v>
      </c>
      <c r="S7" s="63">
        <v>674</v>
      </c>
      <c r="T7" s="63">
        <v>658</v>
      </c>
      <c r="U7" s="63">
        <v>730</v>
      </c>
      <c r="V7" s="63">
        <v>749</v>
      </c>
      <c r="W7" s="63">
        <v>756</v>
      </c>
      <c r="X7" s="63">
        <v>803</v>
      </c>
      <c r="Y7" s="63">
        <v>804</v>
      </c>
      <c r="Z7" s="63">
        <v>860</v>
      </c>
      <c r="AA7" s="63">
        <v>887</v>
      </c>
      <c r="AB7" s="63">
        <v>850.0470567056791</v>
      </c>
      <c r="AC7" s="63">
        <v>824.97164296416395</v>
      </c>
      <c r="AD7" s="63">
        <v>964.95251148281841</v>
      </c>
      <c r="AE7" s="63">
        <v>1417.0390557135534</v>
      </c>
      <c r="AF7" s="63">
        <v>2165.5553761969904</v>
      </c>
      <c r="AG7" s="63">
        <v>3579.4278317491344</v>
      </c>
      <c r="AH7" s="63">
        <v>3783.0468513172063</v>
      </c>
      <c r="AI7" s="63">
        <v>3753.0514320056618</v>
      </c>
      <c r="AJ7" s="63">
        <v>5772.5629714166789</v>
      </c>
      <c r="AK7" s="63">
        <v>5933.945165493622</v>
      </c>
      <c r="AL7" s="63">
        <v>5956.5343164899605</v>
      </c>
      <c r="AM7" s="63">
        <v>5627.1192321686358</v>
      </c>
      <c r="AN7" s="63">
        <v>8283.5989627491654</v>
      </c>
      <c r="AO7" s="63">
        <v>4581.5868174439202</v>
      </c>
      <c r="AP7" s="63">
        <v>9338.136182674587</v>
      </c>
      <c r="AQ7" s="63">
        <v>8470.3126645759039</v>
      </c>
      <c r="AR7" s="63">
        <v>13943.252933178621</v>
      </c>
      <c r="AS7" s="63">
        <v>19874.234617368071</v>
      </c>
      <c r="AT7" s="63">
        <v>23009.875745163274</v>
      </c>
      <c r="AU7" s="63">
        <v>22938.73439514952</v>
      </c>
      <c r="AV7" s="63">
        <v>17721.408661133639</v>
      </c>
      <c r="AW7" s="63">
        <v>19483.689971050531</v>
      </c>
      <c r="AX7" s="63">
        <v>16409.690902403727</v>
      </c>
      <c r="AY7" s="63">
        <v>18243.967815978627</v>
      </c>
      <c r="AZ7" s="63">
        <v>18117.854801302332</v>
      </c>
      <c r="BA7" s="63">
        <v>23493.709509692573</v>
      </c>
      <c r="BB7" s="63">
        <v>13892.58041091359</v>
      </c>
      <c r="BD7" s="111"/>
      <c r="BE7" s="66"/>
      <c r="BN7" s="62" t="s">
        <v>251</v>
      </c>
    </row>
    <row r="8" spans="1:66" ht="15" hidden="1" customHeight="1" x14ac:dyDescent="0.35">
      <c r="A8" s="64" t="s">
        <v>250</v>
      </c>
      <c r="B8" s="63">
        <v>47</v>
      </c>
      <c r="C8" s="63">
        <v>49</v>
      </c>
      <c r="D8" s="63">
        <v>60</v>
      </c>
      <c r="E8" s="63">
        <v>57</v>
      </c>
      <c r="F8" s="63">
        <v>67</v>
      </c>
      <c r="G8" s="63">
        <v>76</v>
      </c>
      <c r="H8" s="63">
        <v>74</v>
      </c>
      <c r="I8" s="63">
        <v>79</v>
      </c>
      <c r="J8" s="63">
        <v>80</v>
      </c>
      <c r="K8" s="63">
        <v>75</v>
      </c>
      <c r="L8" s="63">
        <v>79</v>
      </c>
      <c r="M8" s="63">
        <v>95</v>
      </c>
      <c r="N8" s="63">
        <v>109</v>
      </c>
      <c r="O8" s="63">
        <v>298</v>
      </c>
      <c r="P8" s="63">
        <v>379</v>
      </c>
      <c r="Q8" s="63">
        <v>488</v>
      </c>
      <c r="R8" s="63">
        <v>516</v>
      </c>
      <c r="S8" s="63">
        <v>674</v>
      </c>
      <c r="T8" s="63">
        <v>656</v>
      </c>
      <c r="U8" s="63">
        <v>660</v>
      </c>
      <c r="V8" s="63">
        <v>663</v>
      </c>
      <c r="W8" s="63">
        <v>673</v>
      </c>
      <c r="X8" s="63">
        <v>647</v>
      </c>
      <c r="Y8" s="63">
        <v>645</v>
      </c>
      <c r="Z8" s="63">
        <v>681</v>
      </c>
      <c r="AA8" s="63">
        <v>674</v>
      </c>
      <c r="AB8" s="63">
        <v>584</v>
      </c>
      <c r="AC8" s="63">
        <v>561</v>
      </c>
      <c r="AD8" s="63">
        <v>616</v>
      </c>
      <c r="AE8" s="63">
        <v>785</v>
      </c>
      <c r="AF8" s="63">
        <v>1190</v>
      </c>
      <c r="AG8" s="63">
        <v>1250</v>
      </c>
      <c r="AH8" s="63">
        <v>772</v>
      </c>
      <c r="AI8" s="63">
        <v>848.20000000000073</v>
      </c>
      <c r="AJ8" s="63">
        <v>1169.4611999999997</v>
      </c>
      <c r="AK8" s="63">
        <v>1428.5029980213985</v>
      </c>
      <c r="AL8" s="63">
        <v>1798.0999999999985</v>
      </c>
      <c r="AM8" s="63">
        <v>2109</v>
      </c>
      <c r="AN8" s="63">
        <v>1856.4025693831481</v>
      </c>
      <c r="AO8" s="63">
        <v>1673.6</v>
      </c>
      <c r="AP8" s="63">
        <v>1607.9680000000008</v>
      </c>
      <c r="AQ8" s="63">
        <v>2747.8324060144387</v>
      </c>
      <c r="AR8" s="63">
        <v>3081.581549385216</v>
      </c>
      <c r="AS8" s="63">
        <v>3171.9626598332866</v>
      </c>
      <c r="AT8" s="63">
        <v>3454.4226100069741</v>
      </c>
      <c r="AU8" s="63">
        <v>3746.7280019454042</v>
      </c>
      <c r="AV8" s="63">
        <v>3974.4723519823001</v>
      </c>
      <c r="AW8" s="63">
        <v>3577.8201962126577</v>
      </c>
      <c r="AX8" s="63">
        <v>3051.3522674746296</v>
      </c>
      <c r="AY8" s="63">
        <v>3959.5581817672228</v>
      </c>
      <c r="AZ8" s="63">
        <v>4580.9700878637241</v>
      </c>
      <c r="BA8" s="63">
        <v>4039.1967713583704</v>
      </c>
      <c r="BB8" s="63">
        <v>3676.3301874210401</v>
      </c>
      <c r="BD8" s="111"/>
      <c r="BE8" s="66"/>
      <c r="BN8" s="62" t="s">
        <v>249</v>
      </c>
    </row>
    <row r="9" spans="1:66" ht="15" hidden="1" customHeight="1" x14ac:dyDescent="0.35">
      <c r="A9" s="64" t="s">
        <v>248</v>
      </c>
      <c r="B9" s="63">
        <v>0</v>
      </c>
      <c r="C9" s="63">
        <v>0</v>
      </c>
      <c r="D9" s="63">
        <v>0</v>
      </c>
      <c r="E9" s="63">
        <v>0</v>
      </c>
      <c r="F9" s="63">
        <v>0</v>
      </c>
      <c r="G9" s="63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  <c r="P9" s="63">
        <v>0</v>
      </c>
      <c r="Q9" s="63">
        <v>0</v>
      </c>
      <c r="R9" s="63">
        <v>0</v>
      </c>
      <c r="S9" s="63">
        <v>0</v>
      </c>
      <c r="T9" s="63">
        <v>2</v>
      </c>
      <c r="U9" s="63">
        <v>70</v>
      </c>
      <c r="V9" s="63">
        <v>86</v>
      </c>
      <c r="W9" s="63">
        <v>83</v>
      </c>
      <c r="X9" s="63">
        <v>156</v>
      </c>
      <c r="Y9" s="63">
        <v>159</v>
      </c>
      <c r="Z9" s="63">
        <v>179</v>
      </c>
      <c r="AA9" s="63">
        <v>213</v>
      </c>
      <c r="AB9" s="63">
        <v>266.04705670567904</v>
      </c>
      <c r="AC9" s="63">
        <v>263.97164296416378</v>
      </c>
      <c r="AD9" s="63">
        <v>348.95251148281875</v>
      </c>
      <c r="AE9" s="63">
        <v>632.0390557135529</v>
      </c>
      <c r="AF9" s="63">
        <v>975.55537619699044</v>
      </c>
      <c r="AG9" s="63">
        <v>2329.4278317491344</v>
      </c>
      <c r="AH9" s="63">
        <v>3011.0468513172063</v>
      </c>
      <c r="AI9" s="63">
        <v>2904.851432005662</v>
      </c>
      <c r="AJ9" s="63">
        <v>4603.1017714166783</v>
      </c>
      <c r="AK9" s="63">
        <v>4505.4421674722244</v>
      </c>
      <c r="AL9" s="63">
        <v>4158.4343164899619</v>
      </c>
      <c r="AM9" s="63">
        <v>3518.1192321686362</v>
      </c>
      <c r="AN9" s="63">
        <v>6427.1963933660163</v>
      </c>
      <c r="AO9" s="63">
        <v>2907.9868174439198</v>
      </c>
      <c r="AP9" s="63">
        <v>7730.1681826745871</v>
      </c>
      <c r="AQ9" s="63">
        <v>5722.4802585614643</v>
      </c>
      <c r="AR9" s="63">
        <v>10861.671383793404</v>
      </c>
      <c r="AS9" s="63">
        <v>16702.271957534784</v>
      </c>
      <c r="AT9" s="63">
        <v>19555.453135156298</v>
      </c>
      <c r="AU9" s="63">
        <v>19192.006393204116</v>
      </c>
      <c r="AV9" s="63">
        <v>13746.936309151341</v>
      </c>
      <c r="AW9" s="63">
        <v>15905.869774837876</v>
      </c>
      <c r="AX9" s="63">
        <v>13358.338634929096</v>
      </c>
      <c r="AY9" s="63">
        <v>14284.409634211403</v>
      </c>
      <c r="AZ9" s="63">
        <v>13536.884713438609</v>
      </c>
      <c r="BA9" s="63">
        <v>19454.512738334201</v>
      </c>
      <c r="BB9" s="63">
        <v>10216.250223492549</v>
      </c>
      <c r="BD9" s="111"/>
      <c r="BE9" s="66"/>
      <c r="BN9" s="62" t="s">
        <v>247</v>
      </c>
    </row>
    <row r="10" spans="1:66" ht="15" hidden="1" customHeight="1" x14ac:dyDescent="0.35">
      <c r="A10" s="64" t="s">
        <v>116</v>
      </c>
      <c r="B10" s="63">
        <v>80</v>
      </c>
      <c r="C10" s="63">
        <v>126</v>
      </c>
      <c r="D10" s="63">
        <v>173</v>
      </c>
      <c r="E10" s="63">
        <v>198</v>
      </c>
      <c r="F10" s="63">
        <v>381</v>
      </c>
      <c r="G10" s="63">
        <v>414</v>
      </c>
      <c r="H10" s="63">
        <v>477</v>
      </c>
      <c r="I10" s="63">
        <v>595</v>
      </c>
      <c r="J10" s="63">
        <v>783</v>
      </c>
      <c r="K10" s="63">
        <v>858</v>
      </c>
      <c r="L10" s="63">
        <v>1003</v>
      </c>
      <c r="M10" s="63">
        <v>900</v>
      </c>
      <c r="N10" s="63">
        <v>1286</v>
      </c>
      <c r="O10" s="63">
        <v>1739</v>
      </c>
      <c r="P10" s="63">
        <v>2024</v>
      </c>
      <c r="Q10" s="63">
        <v>2539</v>
      </c>
      <c r="R10" s="63">
        <v>2958</v>
      </c>
      <c r="S10" s="63">
        <v>3302</v>
      </c>
      <c r="T10" s="63">
        <v>3253</v>
      </c>
      <c r="U10" s="63">
        <v>3361</v>
      </c>
      <c r="V10" s="63">
        <v>3352</v>
      </c>
      <c r="W10" s="63">
        <v>3395</v>
      </c>
      <c r="X10" s="63">
        <v>3695</v>
      </c>
      <c r="Y10" s="63">
        <v>4016</v>
      </c>
      <c r="Z10" s="63">
        <v>4263</v>
      </c>
      <c r="AA10" s="63">
        <v>4435</v>
      </c>
      <c r="AB10" s="63">
        <v>5094</v>
      </c>
      <c r="AC10" s="63">
        <v>5408</v>
      </c>
      <c r="AD10" s="63">
        <v>5739</v>
      </c>
      <c r="AE10" s="63">
        <v>6315</v>
      </c>
      <c r="AF10" s="63">
        <v>7965</v>
      </c>
      <c r="AG10" s="63">
        <v>9250</v>
      </c>
      <c r="AH10" s="63">
        <v>11272.1</v>
      </c>
      <c r="AI10" s="63">
        <v>12188</v>
      </c>
      <c r="AJ10" s="63">
        <v>13665</v>
      </c>
      <c r="AK10" s="63">
        <v>15043.647747791782</v>
      </c>
      <c r="AL10" s="63">
        <v>16080.335421836229</v>
      </c>
      <c r="AM10" s="63">
        <v>17285.962650447538</v>
      </c>
      <c r="AN10" s="63">
        <v>18614.835021741404</v>
      </c>
      <c r="AO10" s="63">
        <v>16998.847781491226</v>
      </c>
      <c r="AP10" s="63">
        <v>18973.109965015748</v>
      </c>
      <c r="AQ10" s="63">
        <v>19863.093408155062</v>
      </c>
      <c r="AR10" s="63">
        <v>19514.342585720759</v>
      </c>
      <c r="AS10" s="63">
        <v>19610.649451077392</v>
      </c>
      <c r="AT10" s="63">
        <v>20220.543613648602</v>
      </c>
      <c r="AU10" s="63">
        <v>19570.850085639209</v>
      </c>
      <c r="AV10" s="63">
        <v>19312.67928956552</v>
      </c>
      <c r="AW10" s="63">
        <v>19364.003149512708</v>
      </c>
      <c r="AX10" s="63">
        <v>20640.706009181566</v>
      </c>
      <c r="AY10" s="63">
        <v>18495.981184567216</v>
      </c>
      <c r="AZ10" s="63">
        <v>16429.192409301879</v>
      </c>
      <c r="BA10" s="63">
        <v>18741.187687124275</v>
      </c>
      <c r="BB10" s="63">
        <v>19198.772940175459</v>
      </c>
      <c r="BD10" s="111"/>
      <c r="BE10" s="66"/>
      <c r="BN10" s="62" t="s">
        <v>115</v>
      </c>
    </row>
    <row r="11" spans="1:66" ht="15" hidden="1" customHeight="1" x14ac:dyDescent="0.35">
      <c r="A11" s="64" t="s">
        <v>114</v>
      </c>
      <c r="B11" s="63">
        <v>3</v>
      </c>
      <c r="C11" s="63">
        <v>21</v>
      </c>
      <c r="D11" s="63">
        <v>51</v>
      </c>
      <c r="E11" s="63">
        <v>77</v>
      </c>
      <c r="F11" s="63">
        <v>81</v>
      </c>
      <c r="G11" s="63">
        <v>92</v>
      </c>
      <c r="H11" s="63">
        <v>148</v>
      </c>
      <c r="I11" s="63">
        <v>123</v>
      </c>
      <c r="J11" s="63">
        <v>333</v>
      </c>
      <c r="K11" s="63">
        <v>386</v>
      </c>
      <c r="L11" s="63">
        <v>452</v>
      </c>
      <c r="M11" s="63">
        <v>322</v>
      </c>
      <c r="N11" s="63">
        <v>482</v>
      </c>
      <c r="O11" s="63">
        <v>801</v>
      </c>
      <c r="P11" s="63">
        <v>877</v>
      </c>
      <c r="Q11" s="63">
        <v>948</v>
      </c>
      <c r="R11" s="63">
        <v>1037</v>
      </c>
      <c r="S11" s="63">
        <v>1107</v>
      </c>
      <c r="T11" s="63">
        <v>1117</v>
      </c>
      <c r="U11" s="63">
        <v>1216</v>
      </c>
      <c r="V11" s="63">
        <v>948</v>
      </c>
      <c r="W11" s="63">
        <v>998</v>
      </c>
      <c r="X11" s="63">
        <v>1040</v>
      </c>
      <c r="Y11" s="63">
        <v>1037</v>
      </c>
      <c r="Z11" s="63">
        <v>1119</v>
      </c>
      <c r="AA11" s="63">
        <v>956</v>
      </c>
      <c r="AB11" s="63">
        <v>878</v>
      </c>
      <c r="AC11" s="63">
        <v>768</v>
      </c>
      <c r="AD11" s="63">
        <v>845</v>
      </c>
      <c r="AE11" s="63">
        <v>807</v>
      </c>
      <c r="AF11" s="63">
        <v>831</v>
      </c>
      <c r="AG11" s="63">
        <v>798</v>
      </c>
      <c r="AH11" s="63">
        <v>821</v>
      </c>
      <c r="AI11" s="63">
        <v>791</v>
      </c>
      <c r="AJ11" s="63">
        <v>838</v>
      </c>
      <c r="AK11" s="63">
        <v>848.8994721183193</v>
      </c>
      <c r="AL11" s="63">
        <v>863.3</v>
      </c>
      <c r="AM11" s="63">
        <v>876.6</v>
      </c>
      <c r="AN11" s="63">
        <v>807</v>
      </c>
      <c r="AO11" s="63">
        <v>815.07</v>
      </c>
      <c r="AP11" s="63">
        <v>1650.6676913452766</v>
      </c>
      <c r="AQ11" s="63">
        <v>1019.4213050005681</v>
      </c>
      <c r="AR11" s="63">
        <v>1020.6913050005678</v>
      </c>
      <c r="AS11" s="63">
        <v>950</v>
      </c>
      <c r="AT11" s="63">
        <v>777.49999999999977</v>
      </c>
      <c r="AU11" s="63">
        <v>778.34999999999991</v>
      </c>
      <c r="AV11" s="63">
        <v>769.65200000000004</v>
      </c>
      <c r="AW11" s="63">
        <v>783.33579608338914</v>
      </c>
      <c r="AX11" s="63">
        <v>657.11999999999989</v>
      </c>
      <c r="AY11" s="63">
        <v>351.84999999999991</v>
      </c>
      <c r="AZ11" s="63">
        <v>246</v>
      </c>
      <c r="BA11" s="63">
        <v>855.55000000000018</v>
      </c>
      <c r="BB11" s="63">
        <v>1107.4000000000001</v>
      </c>
      <c r="BD11" s="111"/>
      <c r="BE11" s="66"/>
      <c r="BN11" s="62" t="s">
        <v>113</v>
      </c>
    </row>
    <row r="12" spans="1:66" ht="15" hidden="1" customHeight="1" x14ac:dyDescent="0.35">
      <c r="A12" s="64" t="s">
        <v>112</v>
      </c>
      <c r="B12" s="63">
        <v>77</v>
      </c>
      <c r="C12" s="63">
        <v>105</v>
      </c>
      <c r="D12" s="63">
        <v>122</v>
      </c>
      <c r="E12" s="63">
        <v>121</v>
      </c>
      <c r="F12" s="63">
        <v>300</v>
      </c>
      <c r="G12" s="63">
        <v>322</v>
      </c>
      <c r="H12" s="63">
        <v>329</v>
      </c>
      <c r="I12" s="63">
        <v>472</v>
      </c>
      <c r="J12" s="63">
        <v>450</v>
      </c>
      <c r="K12" s="63">
        <v>472</v>
      </c>
      <c r="L12" s="63">
        <v>551</v>
      </c>
      <c r="M12" s="63">
        <v>578</v>
      </c>
      <c r="N12" s="63">
        <v>804</v>
      </c>
      <c r="O12" s="63">
        <v>938</v>
      </c>
      <c r="P12" s="63">
        <v>1147</v>
      </c>
      <c r="Q12" s="63">
        <v>1591</v>
      </c>
      <c r="R12" s="63">
        <v>1921</v>
      </c>
      <c r="S12" s="63">
        <v>2195</v>
      </c>
      <c r="T12" s="63">
        <v>2136</v>
      </c>
      <c r="U12" s="63">
        <v>2145</v>
      </c>
      <c r="V12" s="63">
        <v>2404</v>
      </c>
      <c r="W12" s="63">
        <v>2397</v>
      </c>
      <c r="X12" s="63">
        <v>2655</v>
      </c>
      <c r="Y12" s="63">
        <v>2979</v>
      </c>
      <c r="Z12" s="63">
        <v>3144</v>
      </c>
      <c r="AA12" s="63">
        <v>3479</v>
      </c>
      <c r="AB12" s="63">
        <v>4216</v>
      </c>
      <c r="AC12" s="63">
        <v>4640</v>
      </c>
      <c r="AD12" s="63">
        <v>4894</v>
      </c>
      <c r="AE12" s="63">
        <v>5508</v>
      </c>
      <c r="AF12" s="63">
        <v>7134</v>
      </c>
      <c r="AG12" s="63">
        <v>8452</v>
      </c>
      <c r="AH12" s="63">
        <v>10451.1</v>
      </c>
      <c r="AI12" s="63">
        <v>11397</v>
      </c>
      <c r="AJ12" s="63">
        <v>12827</v>
      </c>
      <c r="AK12" s="63">
        <v>14194.748275673463</v>
      </c>
      <c r="AL12" s="63">
        <v>15217.03542183623</v>
      </c>
      <c r="AM12" s="63">
        <v>16409.36265044754</v>
      </c>
      <c r="AN12" s="63">
        <v>17807.835021741404</v>
      </c>
      <c r="AO12" s="63">
        <v>16183.777781491228</v>
      </c>
      <c r="AP12" s="63">
        <v>17322.442273670473</v>
      </c>
      <c r="AQ12" s="63">
        <v>18843.672103154495</v>
      </c>
      <c r="AR12" s="63">
        <v>18493.651280720191</v>
      </c>
      <c r="AS12" s="63">
        <v>18660.649451077392</v>
      </c>
      <c r="AT12" s="63">
        <v>19443.043613648602</v>
      </c>
      <c r="AU12" s="63">
        <v>18792.500085639211</v>
      </c>
      <c r="AV12" s="63">
        <v>18543.027289565518</v>
      </c>
      <c r="AW12" s="63">
        <v>18580.667353429319</v>
      </c>
      <c r="AX12" s="63">
        <v>19983.586009181567</v>
      </c>
      <c r="AY12" s="63">
        <v>18144.131184567217</v>
      </c>
      <c r="AZ12" s="63">
        <v>16183.192409301879</v>
      </c>
      <c r="BA12" s="63">
        <v>17885.637687124276</v>
      </c>
      <c r="BB12" s="63">
        <v>18091.372940175457</v>
      </c>
      <c r="BD12" s="111"/>
      <c r="BE12" s="66"/>
      <c r="BN12" s="62" t="s">
        <v>111</v>
      </c>
    </row>
    <row r="13" spans="1:66" ht="15" hidden="1" customHeight="1" x14ac:dyDescent="0.35">
      <c r="A13" s="64" t="s">
        <v>167</v>
      </c>
      <c r="B13" s="63">
        <v>74</v>
      </c>
      <c r="C13" s="63">
        <v>93</v>
      </c>
      <c r="D13" s="63">
        <v>100</v>
      </c>
      <c r="E13" s="63">
        <v>98</v>
      </c>
      <c r="F13" s="63">
        <v>137</v>
      </c>
      <c r="G13" s="63">
        <v>149</v>
      </c>
      <c r="H13" s="63">
        <v>146</v>
      </c>
      <c r="I13" s="63">
        <v>160</v>
      </c>
      <c r="J13" s="63">
        <v>156</v>
      </c>
      <c r="K13" s="63">
        <v>161</v>
      </c>
      <c r="L13" s="63">
        <v>188</v>
      </c>
      <c r="M13" s="63">
        <v>197</v>
      </c>
      <c r="N13" s="63">
        <v>391</v>
      </c>
      <c r="O13" s="63">
        <v>489</v>
      </c>
      <c r="P13" s="63">
        <v>628</v>
      </c>
      <c r="Q13" s="63">
        <v>911</v>
      </c>
      <c r="R13" s="63">
        <v>1050</v>
      </c>
      <c r="S13" s="63">
        <v>1062</v>
      </c>
      <c r="T13" s="63">
        <v>935</v>
      </c>
      <c r="U13" s="63">
        <v>894</v>
      </c>
      <c r="V13" s="63">
        <v>859</v>
      </c>
      <c r="W13" s="63">
        <v>768</v>
      </c>
      <c r="X13" s="63">
        <v>840</v>
      </c>
      <c r="Y13" s="63">
        <v>974</v>
      </c>
      <c r="Z13" s="63">
        <v>1025</v>
      </c>
      <c r="AA13" s="63">
        <v>989</v>
      </c>
      <c r="AB13" s="63">
        <v>1199</v>
      </c>
      <c r="AC13" s="63">
        <v>1226</v>
      </c>
      <c r="AD13" s="63">
        <v>1471</v>
      </c>
      <c r="AE13" s="63">
        <v>1696</v>
      </c>
      <c r="AF13" s="63">
        <v>2278</v>
      </c>
      <c r="AG13" s="63">
        <v>2419</v>
      </c>
      <c r="AH13" s="63">
        <v>2722</v>
      </c>
      <c r="AI13" s="63">
        <v>2938</v>
      </c>
      <c r="AJ13" s="63">
        <v>3168</v>
      </c>
      <c r="AK13" s="63">
        <v>3500</v>
      </c>
      <c r="AL13" s="63">
        <v>3712</v>
      </c>
      <c r="AM13" s="63">
        <v>4013</v>
      </c>
      <c r="AN13" s="63">
        <v>5227.2958597723909</v>
      </c>
      <c r="AO13" s="63">
        <v>5280.0540253814943</v>
      </c>
      <c r="AP13" s="63">
        <v>4546.3424076057763</v>
      </c>
      <c r="AQ13" s="63">
        <v>5052.9110416830972</v>
      </c>
      <c r="AR13" s="63">
        <v>4907.5605305715744</v>
      </c>
      <c r="AS13" s="63">
        <v>5196.8044227845476</v>
      </c>
      <c r="AT13" s="63">
        <v>6166.2857052722011</v>
      </c>
      <c r="AU13" s="63">
        <v>5831.076669297694</v>
      </c>
      <c r="AV13" s="63">
        <v>6061.9292638257339</v>
      </c>
      <c r="AW13" s="63">
        <v>5803.9285825872867</v>
      </c>
      <c r="AX13" s="63">
        <v>6654.2007542876927</v>
      </c>
      <c r="AY13" s="63">
        <v>5789.9903898340126</v>
      </c>
      <c r="AZ13" s="63">
        <v>5482.5105274075613</v>
      </c>
      <c r="BA13" s="63">
        <v>5156.436318383232</v>
      </c>
      <c r="BB13" s="63">
        <v>4730.4978622596645</v>
      </c>
      <c r="BD13" s="111"/>
      <c r="BE13" s="66"/>
      <c r="BN13" s="62" t="s">
        <v>166</v>
      </c>
    </row>
    <row r="14" spans="1:66" ht="15" hidden="1" customHeight="1" x14ac:dyDescent="0.35">
      <c r="A14" s="64" t="s">
        <v>165</v>
      </c>
      <c r="B14" s="63">
        <v>0</v>
      </c>
      <c r="C14" s="63">
        <v>0</v>
      </c>
      <c r="D14" s="63">
        <v>0</v>
      </c>
      <c r="E14" s="63">
        <v>0</v>
      </c>
      <c r="F14" s="63">
        <v>0</v>
      </c>
      <c r="G14" s="63">
        <v>0</v>
      </c>
      <c r="H14" s="63">
        <v>0</v>
      </c>
      <c r="I14" s="63">
        <v>0</v>
      </c>
      <c r="J14" s="63">
        <v>0</v>
      </c>
      <c r="K14" s="63">
        <v>0</v>
      </c>
      <c r="L14" s="63">
        <v>0</v>
      </c>
      <c r="M14" s="63">
        <v>0</v>
      </c>
      <c r="N14" s="63">
        <v>0</v>
      </c>
      <c r="O14" s="63">
        <v>0</v>
      </c>
      <c r="P14" s="63">
        <v>0</v>
      </c>
      <c r="Q14" s="63">
        <v>0</v>
      </c>
      <c r="R14" s="63">
        <v>0</v>
      </c>
      <c r="S14" s="63">
        <v>1</v>
      </c>
      <c r="T14" s="63">
        <v>0</v>
      </c>
      <c r="U14" s="63">
        <v>2</v>
      </c>
      <c r="V14" s="63">
        <v>5</v>
      </c>
      <c r="W14" s="63">
        <v>6</v>
      </c>
      <c r="X14" s="63">
        <v>6</v>
      </c>
      <c r="Y14" s="63">
        <v>20</v>
      </c>
      <c r="Z14" s="63">
        <v>30</v>
      </c>
      <c r="AA14" s="63">
        <v>52</v>
      </c>
      <c r="AB14" s="63">
        <v>72</v>
      </c>
      <c r="AC14" s="63">
        <v>81</v>
      </c>
      <c r="AD14" s="63">
        <v>87</v>
      </c>
      <c r="AE14" s="63">
        <v>79</v>
      </c>
      <c r="AF14" s="63">
        <v>114</v>
      </c>
      <c r="AG14" s="63">
        <v>140</v>
      </c>
      <c r="AH14" s="63">
        <v>154</v>
      </c>
      <c r="AI14" s="63">
        <v>196</v>
      </c>
      <c r="AJ14" s="63">
        <v>206</v>
      </c>
      <c r="AK14" s="63">
        <v>216.82246289272032</v>
      </c>
      <c r="AL14" s="63">
        <v>235.6</v>
      </c>
      <c r="AM14" s="63">
        <v>250.63648832392155</v>
      </c>
      <c r="AN14" s="63">
        <v>260.47985621945793</v>
      </c>
      <c r="AO14" s="63">
        <v>270.10000000000002</v>
      </c>
      <c r="AP14" s="63">
        <v>290</v>
      </c>
      <c r="AQ14" s="63">
        <v>318</v>
      </c>
      <c r="AR14" s="63">
        <v>335.8</v>
      </c>
      <c r="AS14" s="63">
        <v>365</v>
      </c>
      <c r="AT14" s="63">
        <v>352.2</v>
      </c>
      <c r="AU14" s="63">
        <v>354.05</v>
      </c>
      <c r="AV14" s="63">
        <v>405.15000000000003</v>
      </c>
      <c r="AW14" s="63">
        <v>430.7</v>
      </c>
      <c r="AX14" s="63">
        <v>459.85642690040606</v>
      </c>
      <c r="AY14" s="63">
        <v>463.59000000000003</v>
      </c>
      <c r="AZ14" s="63">
        <v>505.08</v>
      </c>
      <c r="BA14" s="63">
        <v>518.29999999999995</v>
      </c>
      <c r="BB14" s="63">
        <v>529.25</v>
      </c>
      <c r="BD14" s="111"/>
      <c r="BE14" s="66"/>
      <c r="BN14" s="62" t="s">
        <v>164</v>
      </c>
    </row>
    <row r="15" spans="1:66" ht="15" hidden="1" customHeight="1" x14ac:dyDescent="0.35">
      <c r="A15" s="64" t="s">
        <v>246</v>
      </c>
      <c r="B15" s="63">
        <v>0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3">
        <v>0</v>
      </c>
      <c r="I15" s="63">
        <v>0</v>
      </c>
      <c r="J15" s="63">
        <v>0</v>
      </c>
      <c r="K15" s="63">
        <v>0</v>
      </c>
      <c r="L15" s="63">
        <v>0</v>
      </c>
      <c r="M15" s="63">
        <v>0</v>
      </c>
      <c r="N15" s="63">
        <v>0</v>
      </c>
      <c r="O15" s="63">
        <v>0</v>
      </c>
      <c r="P15" s="63">
        <v>0</v>
      </c>
      <c r="Q15" s="63">
        <v>0</v>
      </c>
      <c r="R15" s="63">
        <v>0</v>
      </c>
      <c r="S15" s="63">
        <v>1</v>
      </c>
      <c r="T15" s="63">
        <v>0</v>
      </c>
      <c r="U15" s="63">
        <v>1</v>
      </c>
      <c r="V15" s="63">
        <v>3</v>
      </c>
      <c r="W15" s="63">
        <v>4</v>
      </c>
      <c r="X15" s="63">
        <v>3</v>
      </c>
      <c r="Y15" s="63">
        <v>13</v>
      </c>
      <c r="Z15" s="63">
        <v>18</v>
      </c>
      <c r="AA15" s="63">
        <v>36</v>
      </c>
      <c r="AB15" s="63">
        <v>49</v>
      </c>
      <c r="AC15" s="63">
        <v>92</v>
      </c>
      <c r="AD15" s="63">
        <v>71</v>
      </c>
      <c r="AE15" s="63">
        <v>57</v>
      </c>
      <c r="AF15" s="63">
        <v>86</v>
      </c>
      <c r="AG15" s="63">
        <v>180</v>
      </c>
      <c r="AH15" s="63">
        <v>250</v>
      </c>
      <c r="AI15" s="63">
        <v>275</v>
      </c>
      <c r="AJ15" s="63">
        <v>299</v>
      </c>
      <c r="AK15" s="63">
        <v>324.73947085425914</v>
      </c>
      <c r="AL15" s="63">
        <v>368</v>
      </c>
      <c r="AM15" s="63">
        <v>390.9128</v>
      </c>
      <c r="AN15" s="63">
        <v>262.05004972644554</v>
      </c>
      <c r="AO15" s="63">
        <v>284.7285</v>
      </c>
      <c r="AP15" s="63">
        <v>300.06167815231254</v>
      </c>
      <c r="AQ15" s="63">
        <v>263.77277142490777</v>
      </c>
      <c r="AR15" s="63">
        <v>269.77277142490783</v>
      </c>
      <c r="AS15" s="63">
        <v>256.69587710592151</v>
      </c>
      <c r="AT15" s="63">
        <v>248.6143332572492</v>
      </c>
      <c r="AU15" s="63">
        <v>178.98294243961158</v>
      </c>
      <c r="AV15" s="63">
        <v>201.3961019144777</v>
      </c>
      <c r="AW15" s="63">
        <v>153.29029201288458</v>
      </c>
      <c r="AX15" s="63">
        <v>173.19665923808319</v>
      </c>
      <c r="AY15" s="63">
        <v>167.08282471187977</v>
      </c>
      <c r="AZ15" s="63">
        <v>126.23058625823566</v>
      </c>
      <c r="BA15" s="63">
        <v>155.80308587610565</v>
      </c>
      <c r="BB15" s="63">
        <v>187.89681101198926</v>
      </c>
      <c r="BD15" s="111"/>
      <c r="BE15" s="66"/>
      <c r="BN15" s="62" t="s">
        <v>245</v>
      </c>
    </row>
    <row r="16" spans="1:66" ht="15" hidden="1" customHeight="1" x14ac:dyDescent="0.35">
      <c r="A16" s="64" t="s">
        <v>244</v>
      </c>
      <c r="B16" s="63">
        <v>0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3">
        <v>0</v>
      </c>
      <c r="I16" s="63">
        <v>0</v>
      </c>
      <c r="J16" s="63">
        <v>0</v>
      </c>
      <c r="K16" s="63">
        <v>0</v>
      </c>
      <c r="L16" s="63">
        <v>0</v>
      </c>
      <c r="M16" s="63">
        <v>0</v>
      </c>
      <c r="N16" s="63">
        <v>0</v>
      </c>
      <c r="O16" s="63">
        <v>0</v>
      </c>
      <c r="P16" s="63">
        <v>0</v>
      </c>
      <c r="Q16" s="63">
        <v>0</v>
      </c>
      <c r="R16" s="63">
        <v>0</v>
      </c>
      <c r="S16" s="63">
        <v>0</v>
      </c>
      <c r="T16" s="63">
        <v>3</v>
      </c>
      <c r="U16" s="63">
        <v>2</v>
      </c>
      <c r="V16" s="63">
        <v>2</v>
      </c>
      <c r="W16" s="63">
        <v>2</v>
      </c>
      <c r="X16" s="63">
        <v>0</v>
      </c>
      <c r="Y16" s="63">
        <v>25</v>
      </c>
      <c r="Z16" s="63">
        <v>46</v>
      </c>
      <c r="AA16" s="63">
        <v>49</v>
      </c>
      <c r="AB16" s="63">
        <v>36</v>
      </c>
      <c r="AC16" s="63">
        <v>47</v>
      </c>
      <c r="AD16" s="63">
        <v>132</v>
      </c>
      <c r="AE16" s="63">
        <v>159</v>
      </c>
      <c r="AF16" s="63">
        <v>313</v>
      </c>
      <c r="AG16" s="63">
        <v>572</v>
      </c>
      <c r="AH16" s="63">
        <v>980</v>
      </c>
      <c r="AI16" s="63">
        <v>1328</v>
      </c>
      <c r="AJ16" s="63">
        <v>1580</v>
      </c>
      <c r="AK16" s="63">
        <v>1944.6383884022994</v>
      </c>
      <c r="AL16" s="63">
        <v>2306.6</v>
      </c>
      <c r="AM16" s="63">
        <v>2559</v>
      </c>
      <c r="AN16" s="63">
        <v>2452.6433905332642</v>
      </c>
      <c r="AO16" s="63">
        <v>2106.0499999999997</v>
      </c>
      <c r="AP16" s="63">
        <v>2007.5961547326119</v>
      </c>
      <c r="AQ16" s="63">
        <v>1972</v>
      </c>
      <c r="AR16" s="63">
        <v>1941.8</v>
      </c>
      <c r="AS16" s="63">
        <v>1872</v>
      </c>
      <c r="AT16" s="63">
        <v>1811.5</v>
      </c>
      <c r="AU16" s="63">
        <v>1764.4937254627728</v>
      </c>
      <c r="AV16" s="63">
        <v>1810.4</v>
      </c>
      <c r="AW16" s="63">
        <v>1970.9999999999998</v>
      </c>
      <c r="AX16" s="63">
        <v>2211.7253639916689</v>
      </c>
      <c r="AY16" s="63">
        <v>2284.59</v>
      </c>
      <c r="AZ16" s="63">
        <v>1884.9</v>
      </c>
      <c r="BA16" s="63">
        <v>2168.1000000000004</v>
      </c>
      <c r="BB16" s="63">
        <v>2263</v>
      </c>
      <c r="BD16" s="111"/>
      <c r="BE16" s="66"/>
      <c r="BN16" s="62" t="s">
        <v>107</v>
      </c>
    </row>
    <row r="17" spans="1:66" s="91" customFormat="1" ht="15" customHeight="1" x14ac:dyDescent="0.35">
      <c r="A17" s="103" t="s">
        <v>234</v>
      </c>
      <c r="B17" s="102">
        <v>0</v>
      </c>
      <c r="C17" s="102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2">
        <v>0</v>
      </c>
      <c r="K17" s="102">
        <v>0</v>
      </c>
      <c r="L17" s="102">
        <v>0</v>
      </c>
      <c r="M17" s="102">
        <v>0</v>
      </c>
      <c r="N17" s="102">
        <v>0</v>
      </c>
      <c r="O17" s="102">
        <v>0</v>
      </c>
      <c r="P17" s="102">
        <v>0</v>
      </c>
      <c r="Q17" s="102">
        <v>0</v>
      </c>
      <c r="R17" s="102">
        <v>0</v>
      </c>
      <c r="S17" s="102">
        <v>0</v>
      </c>
      <c r="T17" s="102">
        <v>3</v>
      </c>
      <c r="U17" s="102">
        <v>2</v>
      </c>
      <c r="V17" s="102">
        <v>2</v>
      </c>
      <c r="W17" s="102">
        <v>2</v>
      </c>
      <c r="X17" s="102">
        <v>0</v>
      </c>
      <c r="Y17" s="102">
        <v>25</v>
      </c>
      <c r="Z17" s="102">
        <v>46</v>
      </c>
      <c r="AA17" s="102">
        <v>49</v>
      </c>
      <c r="AB17" s="102">
        <v>36</v>
      </c>
      <c r="AC17" s="102">
        <v>47</v>
      </c>
      <c r="AD17" s="102">
        <v>132</v>
      </c>
      <c r="AE17" s="102">
        <v>159</v>
      </c>
      <c r="AF17" s="102">
        <v>313</v>
      </c>
      <c r="AG17" s="102">
        <v>572</v>
      </c>
      <c r="AH17" s="102">
        <v>980</v>
      </c>
      <c r="AI17" s="102">
        <v>1328</v>
      </c>
      <c r="AJ17" s="102">
        <v>1580</v>
      </c>
      <c r="AK17" s="102">
        <v>1944.6383884022994</v>
      </c>
      <c r="AL17" s="102">
        <v>2306.6</v>
      </c>
      <c r="AM17" s="102">
        <v>2559</v>
      </c>
      <c r="AN17" s="102">
        <v>2452.6433905332642</v>
      </c>
      <c r="AO17" s="102">
        <v>2106.0499999999997</v>
      </c>
      <c r="AP17" s="102">
        <v>2007.5961547326119</v>
      </c>
      <c r="AQ17" s="102">
        <v>1972</v>
      </c>
      <c r="AR17" s="102">
        <v>1941.8</v>
      </c>
      <c r="AS17" s="102">
        <v>1872</v>
      </c>
      <c r="AT17" s="102">
        <v>1811.5</v>
      </c>
      <c r="AU17" s="102">
        <v>1764.4937254627728</v>
      </c>
      <c r="AV17" s="102">
        <v>1810.4</v>
      </c>
      <c r="AW17" s="102">
        <v>1970.9999999999998</v>
      </c>
      <c r="AX17" s="102">
        <v>2211.7253639916689</v>
      </c>
      <c r="AY17" s="102">
        <v>2284.59</v>
      </c>
      <c r="AZ17" s="102">
        <v>1884.9</v>
      </c>
      <c r="BA17" s="102">
        <v>2168.1000000000004</v>
      </c>
      <c r="BB17" s="102">
        <v>2263</v>
      </c>
      <c r="BC17" s="154">
        <f>'Premissas e Valores de Entrada'!B53</f>
        <v>2263</v>
      </c>
      <c r="BD17" s="154">
        <f>BC17*(1+'Premissas e Valores de Entrada'!$B$54)</f>
        <v>2283.3669999999997</v>
      </c>
      <c r="BE17" s="154">
        <f>BD17*(1+'Premissas e Valores de Entrada'!$B$54)</f>
        <v>2303.9173029999997</v>
      </c>
      <c r="BF17" s="154">
        <f>BE17*(1+'Premissas e Valores de Entrada'!$B$54)</f>
        <v>2324.6525587269994</v>
      </c>
      <c r="BG17" s="154">
        <f>BF17*(1+'Premissas e Valores de Entrada'!$B$54)</f>
        <v>2345.5744317555423</v>
      </c>
      <c r="BH17" s="154">
        <f>BG17*(1+'Premissas e Valores de Entrada'!$B$54)</f>
        <v>2366.6846016413419</v>
      </c>
      <c r="BI17" s="154">
        <f>BH17*(1+'Premissas e Valores de Entrada'!$B$54)</f>
        <v>2387.9847630561139</v>
      </c>
      <c r="BJ17" s="154">
        <f>BI17*(1+'Premissas e Valores de Entrada'!$B$54)</f>
        <v>2409.4766259236189</v>
      </c>
      <c r="BK17" s="154">
        <f>BJ17*(1+'Premissas e Valores de Entrada'!$B$54)</f>
        <v>2431.161915556931</v>
      </c>
      <c r="BL17" s="154">
        <f>BK17*(1+'Premissas e Valores de Entrada'!$B$54)</f>
        <v>2453.0423727969433</v>
      </c>
      <c r="BM17" s="154">
        <f>BL17*(1+'Premissas e Valores de Entrada'!$B$54)</f>
        <v>2475.1197541521155</v>
      </c>
      <c r="BN17" s="119" t="s">
        <v>105</v>
      </c>
    </row>
    <row r="18" spans="1:66" ht="15" hidden="1" customHeight="1" x14ac:dyDescent="0.35">
      <c r="A18" s="64" t="s">
        <v>157</v>
      </c>
      <c r="B18" s="63">
        <v>3</v>
      </c>
      <c r="C18" s="63">
        <v>12</v>
      </c>
      <c r="D18" s="63">
        <v>22</v>
      </c>
      <c r="E18" s="63">
        <v>23</v>
      </c>
      <c r="F18" s="63">
        <v>163</v>
      </c>
      <c r="G18" s="63">
        <v>173</v>
      </c>
      <c r="H18" s="63">
        <v>183</v>
      </c>
      <c r="I18" s="63">
        <v>312</v>
      </c>
      <c r="J18" s="63">
        <v>294</v>
      </c>
      <c r="K18" s="63">
        <v>311</v>
      </c>
      <c r="L18" s="63">
        <v>363</v>
      </c>
      <c r="M18" s="63">
        <v>381</v>
      </c>
      <c r="N18" s="63">
        <v>413</v>
      </c>
      <c r="O18" s="63">
        <v>449</v>
      </c>
      <c r="P18" s="63">
        <v>519</v>
      </c>
      <c r="Q18" s="63">
        <v>680</v>
      </c>
      <c r="R18" s="63">
        <v>871</v>
      </c>
      <c r="S18" s="63">
        <v>1131</v>
      </c>
      <c r="T18" s="63">
        <v>1198</v>
      </c>
      <c r="U18" s="63">
        <v>1246</v>
      </c>
      <c r="V18" s="63">
        <v>1535</v>
      </c>
      <c r="W18" s="63">
        <v>1617</v>
      </c>
      <c r="X18" s="63">
        <v>1806</v>
      </c>
      <c r="Y18" s="63">
        <v>1947</v>
      </c>
      <c r="Z18" s="63">
        <v>2025</v>
      </c>
      <c r="AA18" s="63">
        <v>2353</v>
      </c>
      <c r="AB18" s="63">
        <v>2860</v>
      </c>
      <c r="AC18" s="63">
        <v>3194</v>
      </c>
      <c r="AD18" s="63">
        <v>3133</v>
      </c>
      <c r="AE18" s="63">
        <v>3517</v>
      </c>
      <c r="AF18" s="63">
        <v>4343</v>
      </c>
      <c r="AG18" s="63">
        <v>5141</v>
      </c>
      <c r="AH18" s="63">
        <v>6343.1</v>
      </c>
      <c r="AI18" s="63">
        <v>6658</v>
      </c>
      <c r="AJ18" s="63">
        <v>7572</v>
      </c>
      <c r="AK18" s="63">
        <v>8208.547953524183</v>
      </c>
      <c r="AL18" s="63">
        <v>8594.8354218362292</v>
      </c>
      <c r="AM18" s="63">
        <v>9195.8133621236175</v>
      </c>
      <c r="AN18" s="63">
        <v>9605.3658654898481</v>
      </c>
      <c r="AO18" s="63">
        <v>8242.8452561097329</v>
      </c>
      <c r="AP18" s="63">
        <v>10178.442033179772</v>
      </c>
      <c r="AQ18" s="63">
        <v>11236.643025028518</v>
      </c>
      <c r="AR18" s="63">
        <v>11038.372713705738</v>
      </c>
      <c r="AS18" s="63">
        <v>10970.149151186921</v>
      </c>
      <c r="AT18" s="63">
        <v>10864.443575119154</v>
      </c>
      <c r="AU18" s="63">
        <v>10663.896748439134</v>
      </c>
      <c r="AV18" s="63">
        <v>10064.151923825306</v>
      </c>
      <c r="AW18" s="63">
        <v>10221.748478829146</v>
      </c>
      <c r="AX18" s="63">
        <v>10484.606804763716</v>
      </c>
      <c r="AY18" s="63">
        <v>9438.8779700213236</v>
      </c>
      <c r="AZ18" s="63">
        <v>8184.4712956360818</v>
      </c>
      <c r="BA18" s="63">
        <v>9886.9982828649372</v>
      </c>
      <c r="BB18" s="63">
        <v>10380.728266903803</v>
      </c>
      <c r="BD18" s="111"/>
      <c r="BE18" s="66"/>
      <c r="BN18" s="62" t="s">
        <v>156</v>
      </c>
    </row>
    <row r="19" spans="1:66" ht="15" hidden="1" customHeight="1" x14ac:dyDescent="0.35">
      <c r="A19" s="64" t="s">
        <v>155</v>
      </c>
      <c r="B19" s="63">
        <v>0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3">
        <v>0</v>
      </c>
      <c r="I19" s="63">
        <v>51</v>
      </c>
      <c r="J19" s="63">
        <v>50</v>
      </c>
      <c r="K19" s="63">
        <v>51</v>
      </c>
      <c r="L19" s="63">
        <v>52</v>
      </c>
      <c r="M19" s="63">
        <v>25</v>
      </c>
      <c r="N19" s="63">
        <v>25</v>
      </c>
      <c r="O19" s="63">
        <v>25</v>
      </c>
      <c r="P19" s="63">
        <v>12</v>
      </c>
      <c r="Q19" s="63">
        <v>7</v>
      </c>
      <c r="R19" s="63">
        <v>21</v>
      </c>
      <c r="S19" s="63">
        <v>24</v>
      </c>
      <c r="T19" s="63">
        <v>24</v>
      </c>
      <c r="U19" s="63">
        <v>33</v>
      </c>
      <c r="V19" s="63">
        <v>40</v>
      </c>
      <c r="W19" s="63">
        <v>40</v>
      </c>
      <c r="X19" s="63">
        <v>40</v>
      </c>
      <c r="Y19" s="63">
        <v>6</v>
      </c>
      <c r="Z19" s="63">
        <v>6</v>
      </c>
      <c r="AA19" s="63">
        <v>27</v>
      </c>
      <c r="AB19" s="63">
        <v>31</v>
      </c>
      <c r="AC19" s="63">
        <v>37</v>
      </c>
      <c r="AD19" s="63">
        <v>53</v>
      </c>
      <c r="AE19" s="63">
        <v>58</v>
      </c>
      <c r="AF19" s="63">
        <v>56</v>
      </c>
      <c r="AG19" s="63">
        <v>27</v>
      </c>
      <c r="AH19" s="63">
        <v>32</v>
      </c>
      <c r="AI19" s="63">
        <v>16</v>
      </c>
      <c r="AJ19" s="63">
        <v>23</v>
      </c>
      <c r="AK19" s="63">
        <v>19.076983867391537</v>
      </c>
      <c r="AL19" s="63">
        <v>20</v>
      </c>
      <c r="AM19" s="63">
        <v>27.765000000000001</v>
      </c>
      <c r="AN19" s="63">
        <v>28.871074200000002</v>
      </c>
      <c r="AO19" s="63">
        <v>29</v>
      </c>
      <c r="AP19" s="63">
        <v>25.586754097433687</v>
      </c>
      <c r="AQ19" s="63">
        <v>48</v>
      </c>
      <c r="AR19" s="63">
        <v>63</v>
      </c>
      <c r="AS19" s="63">
        <v>35</v>
      </c>
      <c r="AT19" s="63">
        <v>28.45</v>
      </c>
      <c r="AU19" s="63">
        <v>13.2374013846</v>
      </c>
      <c r="AV19" s="63">
        <v>5.4856746363210398</v>
      </c>
      <c r="AW19" s="63">
        <v>4.5549996172</v>
      </c>
      <c r="AX19" s="63">
        <v>4.2861560710000006</v>
      </c>
      <c r="AY19" s="63">
        <v>4.5340185579999996</v>
      </c>
      <c r="AZ19" s="63">
        <v>4.2753217221909514</v>
      </c>
      <c r="BA19" s="63">
        <v>6.3444671910000006</v>
      </c>
      <c r="BB19" s="63">
        <v>2.859363257</v>
      </c>
      <c r="BD19" s="111"/>
      <c r="BE19" s="66"/>
      <c r="BN19" s="62" t="s">
        <v>154</v>
      </c>
    </row>
    <row r="20" spans="1:66" ht="15" hidden="1" customHeight="1" x14ac:dyDescent="0.35">
      <c r="A20" s="64" t="s">
        <v>153</v>
      </c>
      <c r="B20" s="63">
        <v>0</v>
      </c>
      <c r="C20" s="63">
        <v>0</v>
      </c>
      <c r="D20" s="63">
        <v>0</v>
      </c>
      <c r="E20" s="63">
        <v>0</v>
      </c>
      <c r="F20" s="63">
        <v>139</v>
      </c>
      <c r="G20" s="63">
        <v>146</v>
      </c>
      <c r="H20" s="63">
        <v>146</v>
      </c>
      <c r="I20" s="63">
        <v>139</v>
      </c>
      <c r="J20" s="63">
        <v>137</v>
      </c>
      <c r="K20" s="63">
        <v>133</v>
      </c>
      <c r="L20" s="63">
        <v>129</v>
      </c>
      <c r="M20" s="63">
        <v>123</v>
      </c>
      <c r="N20" s="63">
        <v>102</v>
      </c>
      <c r="O20" s="63">
        <v>120</v>
      </c>
      <c r="P20" s="63">
        <v>114</v>
      </c>
      <c r="Q20" s="63">
        <v>224</v>
      </c>
      <c r="R20" s="63">
        <v>322</v>
      </c>
      <c r="S20" s="63">
        <v>410</v>
      </c>
      <c r="T20" s="63">
        <v>370</v>
      </c>
      <c r="U20" s="63">
        <v>406</v>
      </c>
      <c r="V20" s="63">
        <v>379</v>
      </c>
      <c r="W20" s="63">
        <v>410</v>
      </c>
      <c r="X20" s="63">
        <v>440</v>
      </c>
      <c r="Y20" s="63">
        <v>435</v>
      </c>
      <c r="Z20" s="63">
        <v>505</v>
      </c>
      <c r="AA20" s="63">
        <v>682</v>
      </c>
      <c r="AB20" s="63">
        <v>841</v>
      </c>
      <c r="AC20" s="63">
        <v>804</v>
      </c>
      <c r="AD20" s="63">
        <v>687</v>
      </c>
      <c r="AE20" s="63">
        <v>731</v>
      </c>
      <c r="AF20" s="63">
        <v>832</v>
      </c>
      <c r="AG20" s="63">
        <v>835</v>
      </c>
      <c r="AH20" s="63">
        <v>1023</v>
      </c>
      <c r="AI20" s="63">
        <v>1035</v>
      </c>
      <c r="AJ20" s="63">
        <v>1064</v>
      </c>
      <c r="AK20" s="63">
        <v>1265.0051028750001</v>
      </c>
      <c r="AL20" s="63">
        <v>1255.221565531243</v>
      </c>
      <c r="AM20" s="63">
        <v>1379</v>
      </c>
      <c r="AN20" s="63">
        <v>1315.5449612329287</v>
      </c>
      <c r="AO20" s="63">
        <v>789.6</v>
      </c>
      <c r="AP20" s="63">
        <v>1018.8595446029971</v>
      </c>
      <c r="AQ20" s="63">
        <v>1283.3205863519554</v>
      </c>
      <c r="AR20" s="63">
        <v>1384.6901692448421</v>
      </c>
      <c r="AS20" s="63">
        <v>1458.7285069217141</v>
      </c>
      <c r="AT20" s="63">
        <v>1177.0058407662486</v>
      </c>
      <c r="AU20" s="63">
        <v>1390.2848316114128</v>
      </c>
      <c r="AV20" s="63">
        <v>1150.3163578625752</v>
      </c>
      <c r="AW20" s="63">
        <v>1318.8038267113027</v>
      </c>
      <c r="AX20" s="63">
        <v>1330.3250147223171</v>
      </c>
      <c r="AY20" s="63">
        <v>1367.617311125581</v>
      </c>
      <c r="AZ20" s="63">
        <v>1295.8704069183307</v>
      </c>
      <c r="BA20" s="63">
        <v>1467.0325481030047</v>
      </c>
      <c r="BB20" s="63">
        <v>1559.7104037290724</v>
      </c>
      <c r="BD20" s="111"/>
      <c r="BE20" s="66"/>
      <c r="BN20" s="62" t="s">
        <v>152</v>
      </c>
    </row>
    <row r="21" spans="1:66" ht="15" hidden="1" customHeight="1" x14ac:dyDescent="0.35">
      <c r="A21" s="64" t="s">
        <v>243</v>
      </c>
      <c r="B21" s="63">
        <v>0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3">
        <v>0</v>
      </c>
      <c r="I21" s="63"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63">
        <v>0</v>
      </c>
      <c r="Q21" s="63">
        <v>0</v>
      </c>
      <c r="R21" s="63">
        <v>0</v>
      </c>
      <c r="S21" s="63">
        <v>0</v>
      </c>
      <c r="T21" s="63">
        <v>0</v>
      </c>
      <c r="U21" s="63">
        <v>0</v>
      </c>
      <c r="V21" s="63">
        <v>4</v>
      </c>
      <c r="W21" s="63">
        <v>8</v>
      </c>
      <c r="X21" s="63">
        <v>15</v>
      </c>
      <c r="Y21" s="63">
        <v>29</v>
      </c>
      <c r="Z21" s="63">
        <v>30</v>
      </c>
      <c r="AA21" s="63">
        <v>0</v>
      </c>
      <c r="AB21" s="63">
        <v>0</v>
      </c>
      <c r="AC21" s="63">
        <v>0</v>
      </c>
      <c r="AD21" s="63">
        <v>0</v>
      </c>
      <c r="AE21" s="63">
        <v>0</v>
      </c>
      <c r="AF21" s="63">
        <v>0</v>
      </c>
      <c r="AG21" s="63">
        <v>0</v>
      </c>
      <c r="AH21" s="63">
        <v>0.1</v>
      </c>
      <c r="AI21" s="63">
        <v>1</v>
      </c>
      <c r="AJ21" s="63">
        <v>1</v>
      </c>
      <c r="AK21" s="63">
        <v>2.3220000000000001</v>
      </c>
      <c r="AL21" s="63">
        <v>2</v>
      </c>
      <c r="AM21" s="63">
        <v>32.808999999999997</v>
      </c>
      <c r="AN21" s="63">
        <v>1.94</v>
      </c>
      <c r="AO21" s="63">
        <v>2</v>
      </c>
      <c r="AP21" s="63">
        <v>2.22661</v>
      </c>
      <c r="AQ21" s="63">
        <v>3</v>
      </c>
      <c r="AR21" s="63">
        <v>3</v>
      </c>
      <c r="AS21" s="63">
        <v>25</v>
      </c>
      <c r="AT21" s="63">
        <v>23</v>
      </c>
      <c r="AU21" s="63">
        <v>6.547375342465755</v>
      </c>
      <c r="AV21" s="63">
        <v>0</v>
      </c>
      <c r="AW21" s="63">
        <v>0</v>
      </c>
      <c r="AX21" s="63">
        <v>2.8955150000000005</v>
      </c>
      <c r="AY21" s="63">
        <v>3.200630544</v>
      </c>
      <c r="AZ21" s="63">
        <v>2.838438771313176</v>
      </c>
      <c r="BA21" s="63">
        <v>3.3200826053000001</v>
      </c>
      <c r="BB21" s="63">
        <v>2.9406871441000004</v>
      </c>
      <c r="BD21" s="111"/>
      <c r="BE21" s="66"/>
      <c r="BN21" s="62" t="s">
        <v>242</v>
      </c>
    </row>
    <row r="22" spans="1:66" ht="15" hidden="1" customHeight="1" x14ac:dyDescent="0.35">
      <c r="A22" s="64" t="s">
        <v>151</v>
      </c>
      <c r="B22" s="63">
        <v>0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v>0</v>
      </c>
      <c r="M22" s="63">
        <v>0</v>
      </c>
      <c r="N22" s="63">
        <v>0</v>
      </c>
      <c r="O22" s="63">
        <v>0</v>
      </c>
      <c r="P22" s="63">
        <v>59</v>
      </c>
      <c r="Q22" s="63">
        <v>66</v>
      </c>
      <c r="R22" s="63">
        <v>71</v>
      </c>
      <c r="S22" s="63">
        <v>49</v>
      </c>
      <c r="T22" s="63">
        <v>68</v>
      </c>
      <c r="U22" s="63">
        <v>93</v>
      </c>
      <c r="V22" s="63">
        <v>92</v>
      </c>
      <c r="W22" s="63">
        <v>96</v>
      </c>
      <c r="X22" s="63">
        <v>74</v>
      </c>
      <c r="Y22" s="63">
        <v>83</v>
      </c>
      <c r="Z22" s="63">
        <v>87</v>
      </c>
      <c r="AA22" s="63">
        <v>91</v>
      </c>
      <c r="AB22" s="63">
        <v>125</v>
      </c>
      <c r="AC22" s="63">
        <v>175</v>
      </c>
      <c r="AD22" s="63">
        <v>121</v>
      </c>
      <c r="AE22" s="63">
        <v>161</v>
      </c>
      <c r="AF22" s="63">
        <v>161</v>
      </c>
      <c r="AG22" s="63">
        <v>322</v>
      </c>
      <c r="AH22" s="63">
        <v>207</v>
      </c>
      <c r="AI22" s="63">
        <v>217</v>
      </c>
      <c r="AJ22" s="63">
        <v>260</v>
      </c>
      <c r="AK22" s="63">
        <v>306.26401400000003</v>
      </c>
      <c r="AL22" s="63">
        <v>295.70940672230995</v>
      </c>
      <c r="AM22" s="63">
        <v>264.23936212361798</v>
      </c>
      <c r="AN22" s="63">
        <v>483.89011473802458</v>
      </c>
      <c r="AO22" s="63">
        <v>193.60000000000002</v>
      </c>
      <c r="AP22" s="63">
        <v>714.08955380000009</v>
      </c>
      <c r="AQ22" s="63">
        <v>789.42664279159737</v>
      </c>
      <c r="AR22" s="63">
        <v>765.12664279159731</v>
      </c>
      <c r="AS22" s="63">
        <v>719.95008515095026</v>
      </c>
      <c r="AT22" s="63">
        <v>803.62638297322553</v>
      </c>
      <c r="AU22" s="63">
        <v>746.88183100252195</v>
      </c>
      <c r="AV22" s="63">
        <v>465.54767383492242</v>
      </c>
      <c r="AW22" s="63">
        <v>473.2587793143482</v>
      </c>
      <c r="AX22" s="63">
        <v>493.95204309434297</v>
      </c>
      <c r="AY22" s="63">
        <v>352.45551488145935</v>
      </c>
      <c r="AZ22" s="63">
        <v>254.43932537858487</v>
      </c>
      <c r="BA22" s="63">
        <v>297.41505321343112</v>
      </c>
      <c r="BB22" s="63">
        <v>308.61823971240881</v>
      </c>
      <c r="BD22" s="111"/>
      <c r="BE22" s="66"/>
      <c r="BN22" s="62" t="s">
        <v>150</v>
      </c>
    </row>
    <row r="23" spans="1:66" ht="15" hidden="1" customHeight="1" x14ac:dyDescent="0.35">
      <c r="A23" s="64" t="s">
        <v>241</v>
      </c>
      <c r="B23" s="63">
        <v>0</v>
      </c>
      <c r="C23" s="63">
        <v>0</v>
      </c>
      <c r="D23" s="63">
        <v>0</v>
      </c>
      <c r="E23" s="63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v>0</v>
      </c>
      <c r="M23" s="63">
        <v>0</v>
      </c>
      <c r="N23" s="63">
        <v>0</v>
      </c>
      <c r="O23" s="63">
        <v>0</v>
      </c>
      <c r="P23" s="63">
        <v>0</v>
      </c>
      <c r="Q23" s="63">
        <v>0</v>
      </c>
      <c r="R23" s="63">
        <v>0</v>
      </c>
      <c r="S23" s="63">
        <v>12</v>
      </c>
      <c r="T23" s="63">
        <v>62</v>
      </c>
      <c r="U23" s="63">
        <v>24</v>
      </c>
      <c r="V23" s="63">
        <v>31</v>
      </c>
      <c r="W23" s="63">
        <v>33</v>
      </c>
      <c r="X23" s="63">
        <v>35</v>
      </c>
      <c r="Y23" s="63">
        <v>49</v>
      </c>
      <c r="Z23" s="63">
        <v>40</v>
      </c>
      <c r="AA23" s="63">
        <v>19</v>
      </c>
      <c r="AB23" s="63">
        <v>29</v>
      </c>
      <c r="AC23" s="63">
        <v>41</v>
      </c>
      <c r="AD23" s="63">
        <v>28</v>
      </c>
      <c r="AE23" s="63">
        <v>61</v>
      </c>
      <c r="AF23" s="63">
        <v>168</v>
      </c>
      <c r="AG23" s="63">
        <v>185</v>
      </c>
      <c r="AH23" s="63">
        <v>317</v>
      </c>
      <c r="AI23" s="63">
        <v>372</v>
      </c>
      <c r="AJ23" s="63">
        <v>514</v>
      </c>
      <c r="AK23" s="63">
        <v>557.13666000000001</v>
      </c>
      <c r="AL23" s="63">
        <v>599.51369275885406</v>
      </c>
      <c r="AM23" s="63">
        <v>718</v>
      </c>
      <c r="AN23" s="63">
        <v>767.22478467191661</v>
      </c>
      <c r="AO23" s="63">
        <v>460.2</v>
      </c>
      <c r="AP23" s="63">
        <v>825.63650903499615</v>
      </c>
      <c r="AQ23" s="63">
        <v>957.16800000000001</v>
      </c>
      <c r="AR23" s="63">
        <v>973.34631999999999</v>
      </c>
      <c r="AS23" s="63">
        <v>1070.3000000000002</v>
      </c>
      <c r="AT23" s="63">
        <v>1018.0865000000001</v>
      </c>
      <c r="AU23" s="63">
        <v>673.44891616582379</v>
      </c>
      <c r="AV23" s="63">
        <v>640.67258973543733</v>
      </c>
      <c r="AW23" s="63">
        <v>666.32660017874241</v>
      </c>
      <c r="AX23" s="63">
        <v>472.530541445842</v>
      </c>
      <c r="AY23" s="63">
        <v>460.96347780203467</v>
      </c>
      <c r="AZ23" s="63">
        <v>354.32350251032943</v>
      </c>
      <c r="BA23" s="63">
        <v>642.97475953067965</v>
      </c>
      <c r="BB23" s="63">
        <v>559.13123690985697</v>
      </c>
      <c r="BD23" s="111"/>
      <c r="BE23" s="66"/>
      <c r="BN23" s="62" t="s">
        <v>240</v>
      </c>
    </row>
    <row r="24" spans="1:66" ht="15" hidden="1" customHeight="1" x14ac:dyDescent="0.35">
      <c r="A24" s="64" t="s">
        <v>149</v>
      </c>
      <c r="B24" s="63">
        <v>3</v>
      </c>
      <c r="C24" s="63">
        <v>12</v>
      </c>
      <c r="D24" s="63">
        <v>22</v>
      </c>
      <c r="E24" s="63">
        <v>23</v>
      </c>
      <c r="F24" s="63">
        <v>24</v>
      </c>
      <c r="G24" s="63">
        <v>27</v>
      </c>
      <c r="H24" s="63">
        <v>34</v>
      </c>
      <c r="I24" s="63">
        <v>116</v>
      </c>
      <c r="J24" s="63">
        <v>105</v>
      </c>
      <c r="K24" s="63">
        <v>125</v>
      </c>
      <c r="L24" s="63">
        <v>179</v>
      </c>
      <c r="M24" s="63">
        <v>227</v>
      </c>
      <c r="N24" s="63">
        <v>270</v>
      </c>
      <c r="O24" s="63">
        <v>290</v>
      </c>
      <c r="P24" s="63">
        <v>305</v>
      </c>
      <c r="Q24" s="63">
        <v>301</v>
      </c>
      <c r="R24" s="63">
        <v>320</v>
      </c>
      <c r="S24" s="63">
        <v>327</v>
      </c>
      <c r="T24" s="63">
        <v>301</v>
      </c>
      <c r="U24" s="63">
        <v>336</v>
      </c>
      <c r="V24" s="63">
        <v>358</v>
      </c>
      <c r="W24" s="63">
        <v>390</v>
      </c>
      <c r="X24" s="63">
        <v>458</v>
      </c>
      <c r="Y24" s="63">
        <v>481</v>
      </c>
      <c r="Z24" s="63">
        <v>512</v>
      </c>
      <c r="AA24" s="63">
        <v>580</v>
      </c>
      <c r="AB24" s="63">
        <v>686</v>
      </c>
      <c r="AC24" s="63">
        <v>1085</v>
      </c>
      <c r="AD24" s="63">
        <v>1168</v>
      </c>
      <c r="AE24" s="63">
        <v>1220</v>
      </c>
      <c r="AF24" s="63">
        <v>1423</v>
      </c>
      <c r="AG24" s="63">
        <v>1555</v>
      </c>
      <c r="AH24" s="63">
        <v>1853</v>
      </c>
      <c r="AI24" s="63">
        <v>1876</v>
      </c>
      <c r="AJ24" s="63">
        <v>2344</v>
      </c>
      <c r="AK24" s="63">
        <v>2453.6483087193674</v>
      </c>
      <c r="AL24" s="63">
        <v>2540.5734716896009</v>
      </c>
      <c r="AM24" s="63">
        <v>2567</v>
      </c>
      <c r="AN24" s="63">
        <v>2639.6</v>
      </c>
      <c r="AO24" s="63">
        <v>2586.808</v>
      </c>
      <c r="AP24" s="63">
        <v>2601.4630638390104</v>
      </c>
      <c r="AQ24" s="63">
        <v>2768.8715753089841</v>
      </c>
      <c r="AR24" s="63">
        <v>2519.9533309468743</v>
      </c>
      <c r="AS24" s="63">
        <v>2314.5849994475925</v>
      </c>
      <c r="AT24" s="63">
        <v>2297.7276665303007</v>
      </c>
      <c r="AU24" s="63">
        <v>2525.4676941823918</v>
      </c>
      <c r="AV24" s="63">
        <v>2497.6257237279528</v>
      </c>
      <c r="AW24" s="63">
        <v>2457.5683621034696</v>
      </c>
      <c r="AX24" s="63">
        <v>2752.5928478564897</v>
      </c>
      <c r="AY24" s="63">
        <v>2211.9844972473502</v>
      </c>
      <c r="AZ24" s="63">
        <v>2067.9303846009066</v>
      </c>
      <c r="BA24" s="63">
        <v>2269.0846021748739</v>
      </c>
      <c r="BB24" s="63">
        <v>2247.7260264862966</v>
      </c>
      <c r="BD24" s="111"/>
      <c r="BE24" s="66"/>
      <c r="BN24" s="62" t="s">
        <v>148</v>
      </c>
    </row>
    <row r="25" spans="1:66" ht="15" hidden="1" customHeight="1" x14ac:dyDescent="0.35">
      <c r="A25" s="64" t="s">
        <v>147</v>
      </c>
      <c r="B25" s="63">
        <v>0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3">
        <v>0</v>
      </c>
      <c r="N25" s="63">
        <v>0</v>
      </c>
      <c r="O25" s="63">
        <v>0</v>
      </c>
      <c r="P25" s="63">
        <v>0</v>
      </c>
      <c r="Q25" s="63">
        <v>10</v>
      </c>
      <c r="R25" s="63">
        <v>29</v>
      </c>
      <c r="S25" s="63">
        <v>68</v>
      </c>
      <c r="T25" s="63">
        <v>72</v>
      </c>
      <c r="U25" s="63">
        <v>65</v>
      </c>
      <c r="V25" s="63">
        <v>149</v>
      </c>
      <c r="W25" s="63">
        <v>141</v>
      </c>
      <c r="X25" s="63">
        <v>190</v>
      </c>
      <c r="Y25" s="63">
        <v>196</v>
      </c>
      <c r="Z25" s="63">
        <v>180</v>
      </c>
      <c r="AA25" s="63">
        <v>186</v>
      </c>
      <c r="AB25" s="63">
        <v>288</v>
      </c>
      <c r="AC25" s="63">
        <v>168</v>
      </c>
      <c r="AD25" s="63">
        <v>227</v>
      </c>
      <c r="AE25" s="63">
        <v>255</v>
      </c>
      <c r="AF25" s="63">
        <v>257</v>
      </c>
      <c r="AG25" s="63">
        <v>306</v>
      </c>
      <c r="AH25" s="63">
        <v>462</v>
      </c>
      <c r="AI25" s="63">
        <v>491</v>
      </c>
      <c r="AJ25" s="63">
        <v>558</v>
      </c>
      <c r="AK25" s="63">
        <v>580.52936408191351</v>
      </c>
      <c r="AL25" s="63">
        <v>634.68522445296639</v>
      </c>
      <c r="AM25" s="63">
        <v>667</v>
      </c>
      <c r="AN25" s="63">
        <v>660.72045784926968</v>
      </c>
      <c r="AO25" s="63">
        <v>627.68443495680617</v>
      </c>
      <c r="AP25" s="63">
        <v>752.27626014795396</v>
      </c>
      <c r="AQ25" s="63">
        <v>781.030173677373</v>
      </c>
      <c r="AR25" s="63">
        <v>818.22646941065716</v>
      </c>
      <c r="AS25" s="63">
        <v>781.49670161735799</v>
      </c>
      <c r="AT25" s="63">
        <v>1016.1443635128154</v>
      </c>
      <c r="AU25" s="63">
        <v>947.16499556079236</v>
      </c>
      <c r="AV25" s="63">
        <v>946.51428671143049</v>
      </c>
      <c r="AW25" s="63">
        <v>965.70867271902944</v>
      </c>
      <c r="AX25" s="63">
        <v>1003.8711832350978</v>
      </c>
      <c r="AY25" s="63">
        <v>991.84828678181179</v>
      </c>
      <c r="AZ25" s="63">
        <v>919.67357964858286</v>
      </c>
      <c r="BA25" s="63">
        <v>1005.6534506756943</v>
      </c>
      <c r="BB25" s="63">
        <v>1003.4009332790406</v>
      </c>
      <c r="BD25" s="111"/>
      <c r="BE25" s="66"/>
      <c r="BN25" s="62" t="s">
        <v>146</v>
      </c>
    </row>
    <row r="26" spans="1:66" ht="15" hidden="1" customHeight="1" x14ac:dyDescent="0.35">
      <c r="A26" s="64" t="s">
        <v>145</v>
      </c>
      <c r="B26" s="63">
        <v>0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v>0</v>
      </c>
      <c r="M26" s="63">
        <v>0</v>
      </c>
      <c r="N26" s="63">
        <v>0</v>
      </c>
      <c r="O26" s="63">
        <v>0</v>
      </c>
      <c r="P26" s="63">
        <v>0</v>
      </c>
      <c r="Q26" s="63">
        <v>0</v>
      </c>
      <c r="R26" s="63">
        <v>5</v>
      </c>
      <c r="S26" s="63">
        <v>7</v>
      </c>
      <c r="T26" s="63">
        <v>35</v>
      </c>
      <c r="U26" s="63">
        <v>30</v>
      </c>
      <c r="V26" s="63">
        <v>59</v>
      </c>
      <c r="W26" s="63">
        <v>69</v>
      </c>
      <c r="X26" s="63">
        <v>80</v>
      </c>
      <c r="Y26" s="63">
        <v>86</v>
      </c>
      <c r="Z26" s="63">
        <v>91</v>
      </c>
      <c r="AA26" s="63">
        <v>107</v>
      </c>
      <c r="AB26" s="63">
        <v>213</v>
      </c>
      <c r="AC26" s="63">
        <v>81</v>
      </c>
      <c r="AD26" s="63">
        <v>89</v>
      </c>
      <c r="AE26" s="63">
        <v>107</v>
      </c>
      <c r="AF26" s="63">
        <v>195</v>
      </c>
      <c r="AG26" s="63">
        <v>211</v>
      </c>
      <c r="AH26" s="63">
        <v>270</v>
      </c>
      <c r="AI26" s="63">
        <v>300</v>
      </c>
      <c r="AJ26" s="63">
        <v>339</v>
      </c>
      <c r="AK26" s="63">
        <v>371.8672434289773</v>
      </c>
      <c r="AL26" s="63">
        <v>379.32509587187008</v>
      </c>
      <c r="AM26" s="63">
        <v>423</v>
      </c>
      <c r="AN26" s="63">
        <v>365.96900693619057</v>
      </c>
      <c r="AO26" s="63">
        <v>340.35117645065725</v>
      </c>
      <c r="AP26" s="63">
        <v>373.37810199810417</v>
      </c>
      <c r="AQ26" s="63">
        <v>371.14696677565132</v>
      </c>
      <c r="AR26" s="63">
        <v>360.2804964632117</v>
      </c>
      <c r="AS26" s="63">
        <v>355.03521670659478</v>
      </c>
      <c r="AT26" s="63">
        <v>281.49499073208756</v>
      </c>
      <c r="AU26" s="63">
        <v>244.12823731814416</v>
      </c>
      <c r="AV26" s="63">
        <v>224.27742699279096</v>
      </c>
      <c r="AW26" s="63">
        <v>253.78238964417233</v>
      </c>
      <c r="AX26" s="63">
        <v>262.20168526587872</v>
      </c>
      <c r="AY26" s="63">
        <v>246.58882413629991</v>
      </c>
      <c r="AZ26" s="63">
        <v>198.37520067637871</v>
      </c>
      <c r="BA26" s="63">
        <v>204.00438815703095</v>
      </c>
      <c r="BB26" s="63">
        <v>190.52765171468687</v>
      </c>
      <c r="BD26" s="111"/>
      <c r="BE26" s="66"/>
      <c r="BN26" s="62" t="s">
        <v>144</v>
      </c>
    </row>
    <row r="27" spans="1:66" ht="15" hidden="1" customHeight="1" x14ac:dyDescent="0.35">
      <c r="A27" s="64" t="s">
        <v>143</v>
      </c>
      <c r="B27" s="63">
        <v>0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3">
        <v>0</v>
      </c>
      <c r="M27" s="63">
        <v>3</v>
      </c>
      <c r="N27" s="63">
        <v>13</v>
      </c>
      <c r="O27" s="63">
        <v>11</v>
      </c>
      <c r="P27" s="63">
        <v>9</v>
      </c>
      <c r="Q27" s="63">
        <v>16</v>
      </c>
      <c r="R27" s="63">
        <v>30</v>
      </c>
      <c r="S27" s="63">
        <v>35</v>
      </c>
      <c r="T27" s="63">
        <v>28</v>
      </c>
      <c r="U27" s="63">
        <v>34</v>
      </c>
      <c r="V27" s="63">
        <v>62</v>
      </c>
      <c r="W27" s="63">
        <v>73</v>
      </c>
      <c r="X27" s="63">
        <v>90</v>
      </c>
      <c r="Y27" s="63">
        <v>101</v>
      </c>
      <c r="Z27" s="63">
        <v>104</v>
      </c>
      <c r="AA27" s="63">
        <v>142</v>
      </c>
      <c r="AB27" s="63">
        <v>162</v>
      </c>
      <c r="AC27" s="63">
        <v>162</v>
      </c>
      <c r="AD27" s="63">
        <v>165</v>
      </c>
      <c r="AE27" s="63">
        <v>249</v>
      </c>
      <c r="AF27" s="63">
        <v>310</v>
      </c>
      <c r="AG27" s="63">
        <v>448</v>
      </c>
      <c r="AH27" s="63">
        <v>452</v>
      </c>
      <c r="AI27" s="63">
        <v>484</v>
      </c>
      <c r="AJ27" s="63">
        <v>521</v>
      </c>
      <c r="AK27" s="63">
        <v>590.17887356221047</v>
      </c>
      <c r="AL27" s="63">
        <v>635.87667493796528</v>
      </c>
      <c r="AM27" s="63">
        <v>678</v>
      </c>
      <c r="AN27" s="63">
        <v>578.22962649485191</v>
      </c>
      <c r="AO27" s="63">
        <v>549.31814517010935</v>
      </c>
      <c r="AP27" s="63">
        <v>768.53608511521963</v>
      </c>
      <c r="AQ27" s="63">
        <v>859.20457545736554</v>
      </c>
      <c r="AR27" s="63">
        <v>873.49997490227815</v>
      </c>
      <c r="AS27" s="63">
        <v>919.11252497455655</v>
      </c>
      <c r="AT27" s="63">
        <v>963.46048981833792</v>
      </c>
      <c r="AU27" s="63">
        <v>914.6003254460386</v>
      </c>
      <c r="AV27" s="63">
        <v>883.70729387179335</v>
      </c>
      <c r="AW27" s="63">
        <v>922.55204655258206</v>
      </c>
      <c r="AX27" s="63">
        <v>1101.3939322671129</v>
      </c>
      <c r="AY27" s="63">
        <v>1039.800109132952</v>
      </c>
      <c r="AZ27" s="63">
        <v>1022.4675013268302</v>
      </c>
      <c r="BA27" s="63">
        <v>1183.5363248057229</v>
      </c>
      <c r="BB27" s="63">
        <v>1178.4558335656452</v>
      </c>
      <c r="BD27" s="111"/>
      <c r="BE27" s="66"/>
      <c r="BN27" s="62" t="s">
        <v>142</v>
      </c>
    </row>
    <row r="28" spans="1:66" ht="15" hidden="1" customHeight="1" x14ac:dyDescent="0.35">
      <c r="A28" s="64" t="s">
        <v>141</v>
      </c>
      <c r="B28" s="63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3</v>
      </c>
      <c r="I28" s="63">
        <v>6</v>
      </c>
      <c r="J28" s="63">
        <v>2</v>
      </c>
      <c r="K28" s="63">
        <v>2</v>
      </c>
      <c r="L28" s="63">
        <v>3</v>
      </c>
      <c r="M28" s="63">
        <v>3</v>
      </c>
      <c r="N28" s="63">
        <v>3</v>
      </c>
      <c r="O28" s="63">
        <v>3</v>
      </c>
      <c r="P28" s="63">
        <v>10</v>
      </c>
      <c r="Q28" s="63">
        <v>25</v>
      </c>
      <c r="R28" s="63">
        <v>27</v>
      </c>
      <c r="S28" s="63">
        <v>35</v>
      </c>
      <c r="T28" s="63">
        <v>52</v>
      </c>
      <c r="U28" s="63">
        <v>68</v>
      </c>
      <c r="V28" s="63">
        <v>69</v>
      </c>
      <c r="W28" s="63">
        <v>67</v>
      </c>
      <c r="X28" s="63">
        <v>100</v>
      </c>
      <c r="Y28" s="63">
        <v>112</v>
      </c>
      <c r="Z28" s="63">
        <v>118</v>
      </c>
      <c r="AA28" s="63">
        <v>129</v>
      </c>
      <c r="AB28" s="63">
        <v>102</v>
      </c>
      <c r="AC28" s="63">
        <v>116</v>
      </c>
      <c r="AD28" s="63">
        <v>152</v>
      </c>
      <c r="AE28" s="63">
        <v>177</v>
      </c>
      <c r="AF28" s="63">
        <v>296</v>
      </c>
      <c r="AG28" s="63">
        <v>489</v>
      </c>
      <c r="AH28" s="63">
        <v>803</v>
      </c>
      <c r="AI28" s="63">
        <v>896</v>
      </c>
      <c r="AJ28" s="63">
        <v>872</v>
      </c>
      <c r="AK28" s="63">
        <v>943.81000109090917</v>
      </c>
      <c r="AL28" s="63">
        <v>1024.3527746447101</v>
      </c>
      <c r="AM28" s="63">
        <v>1091</v>
      </c>
      <c r="AN28" s="63">
        <v>1144.2693740160062</v>
      </c>
      <c r="AO28" s="63">
        <v>1109.9412927955259</v>
      </c>
      <c r="AP28" s="63">
        <v>1296.3895505440571</v>
      </c>
      <c r="AQ28" s="63">
        <v>1478.9620388036797</v>
      </c>
      <c r="AR28" s="63">
        <v>1493.2421015293128</v>
      </c>
      <c r="AS28" s="63">
        <v>1538.0982104007837</v>
      </c>
      <c r="AT28" s="63">
        <v>1521.2977119970371</v>
      </c>
      <c r="AU28" s="63">
        <v>1504.5510944540367</v>
      </c>
      <c r="AV28" s="63">
        <v>1505.4277274284495</v>
      </c>
      <c r="AW28" s="63">
        <v>1507.0958540008569</v>
      </c>
      <c r="AX28" s="63">
        <v>1411.8757881061763</v>
      </c>
      <c r="AY28" s="63">
        <v>1419.4261721385685</v>
      </c>
      <c r="AZ28" s="63">
        <v>1269.8433176014048</v>
      </c>
      <c r="BA28" s="63">
        <v>1582.7302212204488</v>
      </c>
      <c r="BB28" s="63">
        <v>1492.2288420803422</v>
      </c>
      <c r="BD28" s="111"/>
      <c r="BE28" s="66"/>
      <c r="BN28" s="62" t="s">
        <v>140</v>
      </c>
    </row>
    <row r="29" spans="1:66" ht="15" hidden="1" customHeight="1" thickBot="1" x14ac:dyDescent="0.4">
      <c r="A29" s="100" t="s">
        <v>139</v>
      </c>
      <c r="B29" s="99">
        <v>0</v>
      </c>
      <c r="C29" s="99">
        <v>0</v>
      </c>
      <c r="D29" s="99">
        <v>0</v>
      </c>
      <c r="E29" s="99">
        <v>0</v>
      </c>
      <c r="F29" s="99">
        <v>0</v>
      </c>
      <c r="G29" s="99">
        <v>0</v>
      </c>
      <c r="H29" s="99">
        <v>0</v>
      </c>
      <c r="I29" s="99">
        <v>0</v>
      </c>
      <c r="J29" s="99">
        <v>0</v>
      </c>
      <c r="K29" s="99">
        <v>0</v>
      </c>
      <c r="L29" s="99">
        <v>0</v>
      </c>
      <c r="M29" s="99">
        <v>0</v>
      </c>
      <c r="N29" s="99">
        <v>0</v>
      </c>
      <c r="O29" s="99">
        <v>0</v>
      </c>
      <c r="P29" s="99">
        <v>10</v>
      </c>
      <c r="Q29" s="99">
        <v>31</v>
      </c>
      <c r="R29" s="99">
        <v>46</v>
      </c>
      <c r="S29" s="99">
        <v>164</v>
      </c>
      <c r="T29" s="99">
        <v>186</v>
      </c>
      <c r="U29" s="99">
        <v>157</v>
      </c>
      <c r="V29" s="99">
        <v>292</v>
      </c>
      <c r="W29" s="99">
        <v>290</v>
      </c>
      <c r="X29" s="99">
        <v>284</v>
      </c>
      <c r="Y29" s="99">
        <v>369</v>
      </c>
      <c r="Z29" s="99">
        <v>352</v>
      </c>
      <c r="AA29" s="99">
        <v>390</v>
      </c>
      <c r="AB29" s="99">
        <v>383</v>
      </c>
      <c r="AC29" s="99">
        <v>525</v>
      </c>
      <c r="AD29" s="99">
        <v>443</v>
      </c>
      <c r="AE29" s="99">
        <v>498</v>
      </c>
      <c r="AF29" s="99">
        <v>645</v>
      </c>
      <c r="AG29" s="99">
        <v>763</v>
      </c>
      <c r="AH29" s="99">
        <v>924</v>
      </c>
      <c r="AI29" s="99">
        <v>970</v>
      </c>
      <c r="AJ29" s="99">
        <v>1076</v>
      </c>
      <c r="AK29" s="99">
        <v>1118.7094018984128</v>
      </c>
      <c r="AL29" s="99">
        <v>1207.5775152267088</v>
      </c>
      <c r="AM29" s="99">
        <v>1348</v>
      </c>
      <c r="AN29" s="99">
        <v>1619.1064653506596</v>
      </c>
      <c r="AO29" s="99">
        <v>1554.3422067366332</v>
      </c>
      <c r="AP29" s="99">
        <v>1799.9999999999995</v>
      </c>
      <c r="AQ29" s="99">
        <v>1896.5124658619118</v>
      </c>
      <c r="AR29" s="99">
        <v>1784.0072084169642</v>
      </c>
      <c r="AS29" s="99">
        <v>1752.8429059673704</v>
      </c>
      <c r="AT29" s="99">
        <v>1734.1496287891</v>
      </c>
      <c r="AU29" s="99">
        <v>1697.5840459709073</v>
      </c>
      <c r="AV29" s="99">
        <v>1744.5771690236318</v>
      </c>
      <c r="AW29" s="99">
        <v>1652.0969479874423</v>
      </c>
      <c r="AX29" s="99">
        <v>1648.6820976994588</v>
      </c>
      <c r="AY29" s="99">
        <v>1340.4591276732667</v>
      </c>
      <c r="AZ29" s="99">
        <v>794.4343164812301</v>
      </c>
      <c r="BA29" s="99">
        <v>1224.9023851877507</v>
      </c>
      <c r="BB29" s="99">
        <v>1835.1290490253548</v>
      </c>
      <c r="BD29" s="111"/>
      <c r="BE29" s="66"/>
      <c r="BN29" s="128" t="s">
        <v>138</v>
      </c>
    </row>
    <row r="30" spans="1:66" ht="15" hidden="1" customHeight="1" x14ac:dyDescent="0.35">
      <c r="A30" s="97" t="s">
        <v>239</v>
      </c>
      <c r="BD30" s="111"/>
      <c r="BE30" s="66"/>
      <c r="BN30" s="62"/>
    </row>
    <row r="31" spans="1:66" s="107" customFormat="1" ht="15" hidden="1" customHeight="1" x14ac:dyDescent="0.35">
      <c r="A31" s="96" t="s">
        <v>238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D31" s="111"/>
      <c r="BE31" s="66"/>
      <c r="BN31" s="62"/>
    </row>
    <row r="32" spans="1:66" s="107" customFormat="1" ht="15" customHeight="1" x14ac:dyDescent="0.35">
      <c r="A32" s="96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D32" s="111"/>
      <c r="BE32" s="66"/>
      <c r="BN32" s="62"/>
    </row>
    <row r="33" spans="1:67" s="107" customFormat="1" ht="15" customHeight="1" thickBot="1" x14ac:dyDescent="0.4">
      <c r="A33" s="87" t="s">
        <v>237</v>
      </c>
      <c r="B33" s="86"/>
      <c r="C33" s="63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 t="s">
        <v>236</v>
      </c>
      <c r="BD33" s="111"/>
      <c r="BE33" s="66"/>
      <c r="BN33" s="85" t="s">
        <v>235</v>
      </c>
    </row>
    <row r="34" spans="1:67" s="107" customFormat="1" ht="15" customHeight="1" x14ac:dyDescent="0.35">
      <c r="A34" s="79" t="s">
        <v>128</v>
      </c>
      <c r="B34" s="78">
        <v>1970</v>
      </c>
      <c r="C34" s="78">
        <v>1971</v>
      </c>
      <c r="D34" s="78">
        <v>1972</v>
      </c>
      <c r="E34" s="78">
        <v>1973</v>
      </c>
      <c r="F34" s="78">
        <v>1974</v>
      </c>
      <c r="G34" s="78">
        <v>1975</v>
      </c>
      <c r="H34" s="78">
        <v>1976</v>
      </c>
      <c r="I34" s="78">
        <v>1977</v>
      </c>
      <c r="J34" s="78">
        <v>1978</v>
      </c>
      <c r="K34" s="78">
        <v>1979</v>
      </c>
      <c r="L34" s="78">
        <v>1980</v>
      </c>
      <c r="M34" s="78">
        <v>1981</v>
      </c>
      <c r="N34" s="78">
        <v>1982</v>
      </c>
      <c r="O34" s="78">
        <v>1983</v>
      </c>
      <c r="P34" s="78">
        <v>1984</v>
      </c>
      <c r="Q34" s="78">
        <v>1985</v>
      </c>
      <c r="R34" s="78">
        <v>1986</v>
      </c>
      <c r="S34" s="78">
        <v>1987</v>
      </c>
      <c r="T34" s="78">
        <v>1988</v>
      </c>
      <c r="U34" s="78">
        <v>1989</v>
      </c>
      <c r="V34" s="78">
        <v>1990</v>
      </c>
      <c r="W34" s="78">
        <v>1991</v>
      </c>
      <c r="X34" s="78">
        <v>1992</v>
      </c>
      <c r="Y34" s="78">
        <v>1993</v>
      </c>
      <c r="Z34" s="78">
        <v>1994</v>
      </c>
      <c r="AA34" s="78">
        <v>1995</v>
      </c>
      <c r="AB34" s="78">
        <v>1996</v>
      </c>
      <c r="AC34" s="78">
        <v>1997</v>
      </c>
      <c r="AD34" s="78">
        <v>1998</v>
      </c>
      <c r="AE34" s="78">
        <v>1999</v>
      </c>
      <c r="AF34" s="78">
        <v>2000</v>
      </c>
      <c r="AG34" s="78">
        <v>2001</v>
      </c>
      <c r="AH34" s="78">
        <v>2002</v>
      </c>
      <c r="AI34" s="78">
        <v>2003</v>
      </c>
      <c r="AJ34" s="78">
        <v>2004</v>
      </c>
      <c r="AK34" s="106">
        <v>2005</v>
      </c>
      <c r="AL34" s="106">
        <v>2006</v>
      </c>
      <c r="AM34" s="106">
        <v>2007</v>
      </c>
      <c r="AN34" s="106">
        <v>2008</v>
      </c>
      <c r="AO34" s="106">
        <v>2009</v>
      </c>
      <c r="AP34" s="106">
        <v>2010</v>
      </c>
      <c r="AQ34" s="106">
        <v>2011</v>
      </c>
      <c r="AR34" s="106">
        <v>2012</v>
      </c>
      <c r="AS34" s="106">
        <v>2013</v>
      </c>
      <c r="AT34" s="106">
        <v>2014</v>
      </c>
      <c r="AU34" s="106">
        <v>2015</v>
      </c>
      <c r="AV34" s="106">
        <v>2016</v>
      </c>
      <c r="AW34" s="106">
        <v>2017</v>
      </c>
      <c r="AX34" s="106">
        <v>2018</v>
      </c>
      <c r="AY34" s="78">
        <v>2019</v>
      </c>
      <c r="AZ34" s="78">
        <v>2020</v>
      </c>
      <c r="BA34" s="78">
        <v>2021</v>
      </c>
      <c r="BB34" s="78">
        <v>2022</v>
      </c>
      <c r="BC34" s="78">
        <v>2023</v>
      </c>
      <c r="BD34" s="78">
        <v>2024</v>
      </c>
      <c r="BE34" s="78">
        <v>2025</v>
      </c>
      <c r="BF34" s="78">
        <v>2026</v>
      </c>
      <c r="BG34" s="78">
        <v>2027</v>
      </c>
      <c r="BH34" s="78">
        <v>2028</v>
      </c>
      <c r="BI34" s="78">
        <v>2029</v>
      </c>
      <c r="BJ34" s="78">
        <v>2030</v>
      </c>
      <c r="BK34" s="78">
        <v>2031</v>
      </c>
      <c r="BL34" s="78">
        <v>2032</v>
      </c>
      <c r="BM34" s="78">
        <v>2033</v>
      </c>
      <c r="BN34" s="82" t="s">
        <v>127</v>
      </c>
    </row>
    <row r="35" spans="1:67" s="91" customFormat="1" ht="15" customHeight="1" x14ac:dyDescent="0.35">
      <c r="A35" s="103" t="s">
        <v>234</v>
      </c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91">
        <v>49.65</v>
      </c>
      <c r="BC35" s="159">
        <f>'Premissas e Valores de Entrada'!B55</f>
        <v>60.41</v>
      </c>
      <c r="BD35" s="159">
        <f>+BC35*(1+'Premissas e Valores de Entrada'!$B$56)</f>
        <v>72.49199999999999</v>
      </c>
      <c r="BE35" s="159">
        <f>+BD35*(1+'Premissas e Valores de Entrada'!$B$56)</f>
        <v>86.99039999999998</v>
      </c>
      <c r="BF35" s="159">
        <f>+BE35*(1+'Premissas e Valores de Entrada'!$B$56)</f>
        <v>104.38847999999997</v>
      </c>
      <c r="BG35" s="159">
        <f>+BF35*(1+'Premissas e Valores de Entrada'!$B$56)</f>
        <v>125.26617599999996</v>
      </c>
      <c r="BH35" s="159">
        <f>+BG35*(1+'Premissas e Valores de Entrada'!$B$56)</f>
        <v>150.31941119999993</v>
      </c>
      <c r="BI35" s="159">
        <f>+BH35*(1+'Premissas e Valores de Entrada'!$B$56)</f>
        <v>180.3832934399999</v>
      </c>
      <c r="BJ35" s="159">
        <f>+BI35*(1+'Premissas e Valores de Entrada'!$B$56)</f>
        <v>216.45995212799988</v>
      </c>
      <c r="BK35" s="159">
        <f>+BJ35*(1+'Premissas e Valores de Entrada'!$B$56)</f>
        <v>259.75194255359986</v>
      </c>
      <c r="BL35" s="159">
        <f>+BK35*(1+'Premissas e Valores de Entrada'!$B$56)</f>
        <v>311.70233106431982</v>
      </c>
      <c r="BM35" s="159">
        <f>+BL35*(1+'Premissas e Valores de Entrada'!$B$56)</f>
        <v>374.04279727718375</v>
      </c>
      <c r="BN35" s="119" t="s">
        <v>105</v>
      </c>
      <c r="BO35" s="158">
        <v>0.1</v>
      </c>
    </row>
    <row r="36" spans="1:67" s="157" customFormat="1" ht="15" customHeight="1" x14ac:dyDescent="0.35">
      <c r="A36" s="131" t="s">
        <v>291</v>
      </c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156">
        <f>+BB35/BB17</f>
        <v>2.1939902783915156E-2</v>
      </c>
      <c r="BC36" s="156">
        <f t="shared" ref="BC36:BM36" si="0">+BC35/BC17</f>
        <v>2.6694653115333627E-2</v>
      </c>
      <c r="BD36" s="156">
        <f t="shared" si="0"/>
        <v>3.1747853060852677E-2</v>
      </c>
      <c r="BE36" s="156">
        <f t="shared" si="0"/>
        <v>3.775760522598931E-2</v>
      </c>
      <c r="BF36" s="156">
        <f t="shared" si="0"/>
        <v>4.4904981438242987E-2</v>
      </c>
      <c r="BG36" s="156">
        <f t="shared" si="0"/>
        <v>5.3405329758068963E-2</v>
      </c>
      <c r="BH36" s="156">
        <f t="shared" si="0"/>
        <v>6.3514762844085984E-2</v>
      </c>
      <c r="BI36" s="156">
        <f t="shared" si="0"/>
        <v>7.5537874542024944E-2</v>
      </c>
      <c r="BJ36" s="156">
        <f t="shared" si="0"/>
        <v>8.9836917195668914E-2</v>
      </c>
      <c r="BK36" s="156">
        <f t="shared" si="0"/>
        <v>0.10684271618910081</v>
      </c>
      <c r="BL36" s="156">
        <f t="shared" si="0"/>
        <v>0.12706765057177499</v>
      </c>
      <c r="BM36" s="156">
        <f t="shared" si="0"/>
        <v>0.15112109086831516</v>
      </c>
      <c r="BN36" s="62"/>
    </row>
    <row r="37" spans="1:67" s="107" customFormat="1" ht="15" customHeight="1" x14ac:dyDescent="0.35">
      <c r="A37" s="64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62"/>
    </row>
    <row r="38" spans="1:67" ht="15" customHeight="1" thickBot="1" x14ac:dyDescent="0.4">
      <c r="A38" s="87" t="s">
        <v>233</v>
      </c>
      <c r="B38" s="86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J38" s="65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 t="s">
        <v>130</v>
      </c>
      <c r="BD38" s="84"/>
      <c r="BE38" s="66"/>
      <c r="BN38" s="85" t="s">
        <v>232</v>
      </c>
    </row>
    <row r="39" spans="1:67" ht="15" customHeight="1" x14ac:dyDescent="0.35">
      <c r="A39" s="79" t="s">
        <v>128</v>
      </c>
      <c r="B39" s="78">
        <v>1970</v>
      </c>
      <c r="C39" s="78">
        <v>1971</v>
      </c>
      <c r="D39" s="78">
        <v>1972</v>
      </c>
      <c r="E39" s="78">
        <v>1973</v>
      </c>
      <c r="F39" s="78">
        <v>1974</v>
      </c>
      <c r="G39" s="78">
        <v>1975</v>
      </c>
      <c r="H39" s="78">
        <v>1976</v>
      </c>
      <c r="I39" s="78">
        <v>1977</v>
      </c>
      <c r="J39" s="78">
        <v>1978</v>
      </c>
      <c r="K39" s="78">
        <v>1979</v>
      </c>
      <c r="L39" s="78">
        <v>1980</v>
      </c>
      <c r="M39" s="78">
        <v>1981</v>
      </c>
      <c r="N39" s="78">
        <v>1982</v>
      </c>
      <c r="O39" s="78">
        <v>1983</v>
      </c>
      <c r="P39" s="78">
        <v>1984</v>
      </c>
      <c r="Q39" s="78">
        <v>1985</v>
      </c>
      <c r="R39" s="78">
        <v>1986</v>
      </c>
      <c r="S39" s="78">
        <v>1987</v>
      </c>
      <c r="T39" s="78">
        <v>1988</v>
      </c>
      <c r="U39" s="78">
        <v>1989</v>
      </c>
      <c r="V39" s="78">
        <v>1990</v>
      </c>
      <c r="W39" s="78">
        <v>1991</v>
      </c>
      <c r="X39" s="78">
        <v>1992</v>
      </c>
      <c r="Y39" s="78">
        <v>1993</v>
      </c>
      <c r="Z39" s="78">
        <v>1994</v>
      </c>
      <c r="AA39" s="78">
        <v>1995</v>
      </c>
      <c r="AB39" s="78">
        <v>1996</v>
      </c>
      <c r="AC39" s="78">
        <v>1997</v>
      </c>
      <c r="AD39" s="78">
        <v>1998</v>
      </c>
      <c r="AE39" s="78">
        <v>1999</v>
      </c>
      <c r="AF39" s="78">
        <v>2000</v>
      </c>
      <c r="AG39" s="78">
        <v>2001</v>
      </c>
      <c r="AH39" s="78">
        <v>2002</v>
      </c>
      <c r="AI39" s="78">
        <v>2003</v>
      </c>
      <c r="AJ39" s="78">
        <v>2004</v>
      </c>
      <c r="AK39" s="78">
        <v>2005</v>
      </c>
      <c r="AL39" s="78">
        <v>2006</v>
      </c>
      <c r="AM39" s="78">
        <v>2007</v>
      </c>
      <c r="AN39" s="78">
        <v>2008</v>
      </c>
      <c r="AO39" s="78">
        <v>2009</v>
      </c>
      <c r="AP39" s="78">
        <v>2010</v>
      </c>
      <c r="AQ39" s="78">
        <v>2011</v>
      </c>
      <c r="AR39" s="78">
        <v>2012</v>
      </c>
      <c r="AS39" s="78">
        <v>2013</v>
      </c>
      <c r="AT39" s="78">
        <v>2014</v>
      </c>
      <c r="AU39" s="78">
        <v>2015</v>
      </c>
      <c r="AV39" s="78">
        <v>2016</v>
      </c>
      <c r="AW39" s="78">
        <v>2017</v>
      </c>
      <c r="AX39" s="78">
        <v>2018</v>
      </c>
      <c r="AY39" s="78">
        <v>2019</v>
      </c>
      <c r="AZ39" s="78">
        <v>2020</v>
      </c>
      <c r="BA39" s="78">
        <v>2021</v>
      </c>
      <c r="BB39" s="78">
        <v>2022</v>
      </c>
      <c r="BC39" s="78">
        <v>2023</v>
      </c>
      <c r="BD39" s="78">
        <v>2024</v>
      </c>
      <c r="BE39" s="78">
        <v>2025</v>
      </c>
      <c r="BF39" s="78">
        <v>2026</v>
      </c>
      <c r="BG39" s="78">
        <v>2027</v>
      </c>
      <c r="BH39" s="78">
        <v>2028</v>
      </c>
      <c r="BI39" s="78">
        <v>2029</v>
      </c>
      <c r="BJ39" s="78">
        <v>2030</v>
      </c>
      <c r="BK39" s="78">
        <v>2031</v>
      </c>
      <c r="BL39" s="78">
        <v>2032</v>
      </c>
      <c r="BM39" s="78">
        <v>2033</v>
      </c>
      <c r="BN39" s="82" t="s">
        <v>127</v>
      </c>
    </row>
    <row r="40" spans="1:67" ht="15" hidden="1" customHeight="1" x14ac:dyDescent="0.35">
      <c r="A40" s="64" t="s">
        <v>126</v>
      </c>
      <c r="B40" s="63">
        <v>6619</v>
      </c>
      <c r="C40" s="63">
        <v>7075</v>
      </c>
      <c r="D40" s="63">
        <v>8898</v>
      </c>
      <c r="E40" s="63">
        <v>10204</v>
      </c>
      <c r="F40" s="63">
        <v>11269</v>
      </c>
      <c r="G40" s="63">
        <v>12415</v>
      </c>
      <c r="H40" s="63">
        <v>14047</v>
      </c>
      <c r="I40" s="63">
        <v>15465</v>
      </c>
      <c r="J40" s="63">
        <v>17089</v>
      </c>
      <c r="K40" s="63">
        <v>17785</v>
      </c>
      <c r="L40" s="63">
        <v>19524</v>
      </c>
      <c r="M40" s="63">
        <v>18446</v>
      </c>
      <c r="N40" s="63">
        <v>19446</v>
      </c>
      <c r="O40" s="63">
        <v>19389</v>
      </c>
      <c r="P40" s="63">
        <v>20469</v>
      </c>
      <c r="Q40" s="63">
        <v>20507</v>
      </c>
      <c r="R40" s="63">
        <v>22668.6</v>
      </c>
      <c r="S40" s="63">
        <v>24120</v>
      </c>
      <c r="T40" s="63">
        <v>24731</v>
      </c>
      <c r="U40" s="63">
        <v>24656</v>
      </c>
      <c r="V40" s="63">
        <v>24160</v>
      </c>
      <c r="W40" s="63">
        <v>23844</v>
      </c>
      <c r="X40" s="63">
        <v>24300</v>
      </c>
      <c r="Y40" s="63">
        <v>23450</v>
      </c>
      <c r="Z40" s="63">
        <v>26216</v>
      </c>
      <c r="AA40" s="63">
        <v>25879</v>
      </c>
      <c r="AB40" s="63">
        <v>26729</v>
      </c>
      <c r="AC40" s="63">
        <v>27959</v>
      </c>
      <c r="AD40" s="63">
        <v>29409</v>
      </c>
      <c r="AE40" s="63">
        <v>31521</v>
      </c>
      <c r="AF40" s="63">
        <v>31316</v>
      </c>
      <c r="AG40" s="63">
        <v>32369</v>
      </c>
      <c r="AH40" s="63">
        <v>32549</v>
      </c>
      <c r="AI40" s="63">
        <v>35421</v>
      </c>
      <c r="AJ40" s="63">
        <v>39235</v>
      </c>
      <c r="AK40" s="63">
        <v>38396.799799565219</v>
      </c>
      <c r="AL40" s="63">
        <v>38729.301981000004</v>
      </c>
      <c r="AM40" s="63">
        <v>39568.129140000005</v>
      </c>
      <c r="AN40" s="63">
        <v>42243.628414999999</v>
      </c>
      <c r="AO40" s="63">
        <v>44052.448417</v>
      </c>
      <c r="AP40" s="63">
        <v>43815.661838</v>
      </c>
      <c r="AQ40" s="63">
        <v>45689.359918000002</v>
      </c>
      <c r="AR40" s="63">
        <v>48257.832489</v>
      </c>
      <c r="AS40" s="63">
        <v>52118.367269000002</v>
      </c>
      <c r="AT40" s="63">
        <v>52770.215969999997</v>
      </c>
      <c r="AU40" s="63">
        <v>53091.602326</v>
      </c>
      <c r="AV40" s="63">
        <v>48606.704997999994</v>
      </c>
      <c r="AW40" s="63">
        <v>44283.887481999998</v>
      </c>
      <c r="AX40" s="63">
        <v>46628.050165749999</v>
      </c>
      <c r="AY40" s="63">
        <v>46603.027000000002</v>
      </c>
      <c r="AZ40" s="63">
        <v>47980.922250000003</v>
      </c>
      <c r="BA40" s="63">
        <v>49618.830226000005</v>
      </c>
      <c r="BB40" s="63">
        <v>51635.551072999995</v>
      </c>
      <c r="BD40" s="111"/>
      <c r="BE40" s="66"/>
      <c r="BN40" s="89" t="s">
        <v>125</v>
      </c>
    </row>
    <row r="41" spans="1:67" ht="15" hidden="1" customHeight="1" x14ac:dyDescent="0.35">
      <c r="A41" s="64" t="s">
        <v>171</v>
      </c>
      <c r="B41" s="63">
        <v>0</v>
      </c>
      <c r="C41" s="63">
        <v>224</v>
      </c>
      <c r="D41" s="63">
        <v>0</v>
      </c>
      <c r="E41" s="63">
        <v>250</v>
      </c>
      <c r="F41" s="63">
        <v>70</v>
      </c>
      <c r="G41" s="63">
        <v>100</v>
      </c>
      <c r="H41" s="63">
        <v>179</v>
      </c>
      <c r="I41" s="63">
        <v>76</v>
      </c>
      <c r="J41" s="63">
        <v>86</v>
      </c>
      <c r="K41" s="63">
        <v>164</v>
      </c>
      <c r="L41" s="63">
        <v>678</v>
      </c>
      <c r="M41" s="63">
        <v>908</v>
      </c>
      <c r="N41" s="63">
        <v>239</v>
      </c>
      <c r="O41" s="63">
        <v>271</v>
      </c>
      <c r="P41" s="63">
        <v>2</v>
      </c>
      <c r="Q41" s="63">
        <v>428</v>
      </c>
      <c r="R41" s="63">
        <v>814</v>
      </c>
      <c r="S41" s="63">
        <v>576</v>
      </c>
      <c r="T41" s="63">
        <v>548</v>
      </c>
      <c r="U41" s="63">
        <v>973</v>
      </c>
      <c r="V41" s="63">
        <v>681</v>
      </c>
      <c r="W41" s="63">
        <v>1821</v>
      </c>
      <c r="X41" s="63">
        <v>2257</v>
      </c>
      <c r="Y41" s="63">
        <v>4384</v>
      </c>
      <c r="Z41" s="63">
        <v>3267</v>
      </c>
      <c r="AA41" s="63">
        <v>4250</v>
      </c>
      <c r="AB41" s="63">
        <v>4907</v>
      </c>
      <c r="AC41" s="63">
        <v>5892</v>
      </c>
      <c r="AD41" s="63">
        <v>6207</v>
      </c>
      <c r="AE41" s="63">
        <v>5223</v>
      </c>
      <c r="AF41" s="63">
        <v>5859</v>
      </c>
      <c r="AG41" s="63">
        <v>6585</v>
      </c>
      <c r="AH41" s="63">
        <v>6389</v>
      </c>
      <c r="AI41" s="63">
        <v>3820</v>
      </c>
      <c r="AJ41" s="63">
        <v>2695</v>
      </c>
      <c r="AK41" s="63">
        <v>2971.3055070422502</v>
      </c>
      <c r="AL41" s="63">
        <v>3545</v>
      </c>
      <c r="AM41" s="63">
        <v>5099.4059999999999</v>
      </c>
      <c r="AN41" s="63">
        <v>5829.3089835680703</v>
      </c>
      <c r="AO41" s="63">
        <v>3515</v>
      </c>
      <c r="AP41" s="63">
        <v>9006.9962453051594</v>
      </c>
      <c r="AQ41" s="63">
        <v>9333</v>
      </c>
      <c r="AR41" s="63">
        <v>9718.7000000000007</v>
      </c>
      <c r="AS41" s="63">
        <v>10024.409</v>
      </c>
      <c r="AT41" s="63">
        <v>11275.109</v>
      </c>
      <c r="AU41" s="63">
        <v>6940.1</v>
      </c>
      <c r="AV41" s="63">
        <v>8469.3240000000005</v>
      </c>
      <c r="AW41" s="63">
        <v>12955.23</v>
      </c>
      <c r="AX41" s="63">
        <v>11649.957</v>
      </c>
      <c r="AY41" s="63">
        <v>13007.764999999999</v>
      </c>
      <c r="AZ41" s="63">
        <v>11994.558999999999</v>
      </c>
      <c r="BA41" s="63">
        <v>14436.654</v>
      </c>
      <c r="BB41" s="63">
        <v>14384.664000000001</v>
      </c>
      <c r="BD41" s="111"/>
      <c r="BE41" s="66"/>
      <c r="BN41" s="89" t="s">
        <v>170</v>
      </c>
    </row>
    <row r="42" spans="1:67" ht="15" hidden="1" customHeight="1" x14ac:dyDescent="0.35">
      <c r="A42" s="64" t="s">
        <v>122</v>
      </c>
      <c r="B42" s="63">
        <v>-55</v>
      </c>
      <c r="C42" s="63">
        <v>-158</v>
      </c>
      <c r="D42" s="63">
        <v>-408</v>
      </c>
      <c r="E42" s="63">
        <v>-579</v>
      </c>
      <c r="F42" s="63">
        <v>-1033</v>
      </c>
      <c r="G42" s="63">
        <v>-661</v>
      </c>
      <c r="H42" s="63">
        <v>-309</v>
      </c>
      <c r="I42" s="63">
        <v>-532</v>
      </c>
      <c r="J42" s="63">
        <v>-644</v>
      </c>
      <c r="K42" s="63">
        <v>-404</v>
      </c>
      <c r="L42" s="63">
        <v>-636</v>
      </c>
      <c r="M42" s="63">
        <v>-693</v>
      </c>
      <c r="N42" s="63">
        <v>-1475</v>
      </c>
      <c r="O42" s="63">
        <v>-1164</v>
      </c>
      <c r="P42" s="63">
        <v>-1589</v>
      </c>
      <c r="Q42" s="63">
        <v>-1295</v>
      </c>
      <c r="R42" s="63">
        <v>-907</v>
      </c>
      <c r="S42" s="63">
        <v>-918</v>
      </c>
      <c r="T42" s="63">
        <v>-1057</v>
      </c>
      <c r="U42" s="63">
        <v>-664</v>
      </c>
      <c r="V42" s="63">
        <v>-255</v>
      </c>
      <c r="W42" s="63">
        <v>-185</v>
      </c>
      <c r="X42" s="63">
        <v>-294</v>
      </c>
      <c r="Y42" s="63">
        <v>-790</v>
      </c>
      <c r="Z42" s="63">
        <v>-940</v>
      </c>
      <c r="AA42" s="63">
        <v>-653</v>
      </c>
      <c r="AB42" s="63">
        <v>-409</v>
      </c>
      <c r="AC42" s="63">
        <v>-598</v>
      </c>
      <c r="AD42" s="63">
        <v>-540</v>
      </c>
      <c r="AE42" s="63">
        <v>-590</v>
      </c>
      <c r="AF42" s="63">
        <v>-753</v>
      </c>
      <c r="AG42" s="63">
        <v>-848</v>
      </c>
      <c r="AH42" s="63">
        <v>-805</v>
      </c>
      <c r="AI42" s="63">
        <v>-821</v>
      </c>
      <c r="AJ42" s="63">
        <v>-965</v>
      </c>
      <c r="AK42" s="63">
        <v>-1051</v>
      </c>
      <c r="AL42" s="63">
        <v>-1337</v>
      </c>
      <c r="AM42" s="63">
        <v>-1804.1</v>
      </c>
      <c r="AN42" s="63">
        <v>-1556.7</v>
      </c>
      <c r="AO42" s="63">
        <v>-2009.56</v>
      </c>
      <c r="AP42" s="63">
        <v>-1545.2837421829172</v>
      </c>
      <c r="AQ42" s="63">
        <v>-1109.730859</v>
      </c>
      <c r="AR42" s="63">
        <v>-791.62124500000004</v>
      </c>
      <c r="AS42" s="63">
        <v>-1029.677418</v>
      </c>
      <c r="AT42" s="63">
        <v>-936.31183099999998</v>
      </c>
      <c r="AU42" s="63">
        <v>-767.87788300000011</v>
      </c>
      <c r="AV42" s="63">
        <v>-832.31281300000001</v>
      </c>
      <c r="AW42" s="63">
        <v>-686.76491299999998</v>
      </c>
      <c r="AX42" s="63">
        <v>-1428.900118</v>
      </c>
      <c r="AY42" s="63">
        <v>-600.17583599999989</v>
      </c>
      <c r="AZ42" s="63">
        <v>-950.38618999999994</v>
      </c>
      <c r="BA42" s="63">
        <v>-590.25513999999998</v>
      </c>
      <c r="BB42" s="63">
        <v>-645.48698340202338</v>
      </c>
      <c r="BD42" s="111"/>
      <c r="BE42" s="66"/>
      <c r="BN42" s="89" t="s">
        <v>121</v>
      </c>
    </row>
    <row r="43" spans="1:67" ht="15" hidden="1" customHeight="1" x14ac:dyDescent="0.35">
      <c r="A43" s="64" t="s">
        <v>231</v>
      </c>
      <c r="B43" s="63">
        <v>-48.951050195799326</v>
      </c>
      <c r="C43" s="63">
        <v>16.980530419715251</v>
      </c>
      <c r="D43" s="63">
        <v>-311.99580268628051</v>
      </c>
      <c r="E43" s="63">
        <v>-162.91139616223882</v>
      </c>
      <c r="F43" s="63">
        <v>443.31626880418116</v>
      </c>
      <c r="G43" s="63">
        <v>142.22435141509413</v>
      </c>
      <c r="H43" s="63">
        <v>-119.72296124612149</v>
      </c>
      <c r="I43" s="63">
        <v>-201.73435853482806</v>
      </c>
      <c r="J43" s="63">
        <v>-366.677372091297</v>
      </c>
      <c r="K43" s="63">
        <v>55.300023984651489</v>
      </c>
      <c r="L43" s="63">
        <v>-813.89792801063595</v>
      </c>
      <c r="M43" s="63">
        <v>-200.84197381009653</v>
      </c>
      <c r="N43" s="63">
        <v>579.20544109295224</v>
      </c>
      <c r="O43" s="63">
        <v>-15.696715857338859</v>
      </c>
      <c r="P43" s="63">
        <v>40.245387661794666</v>
      </c>
      <c r="Q43" s="63">
        <v>535.01440047652795</v>
      </c>
      <c r="R43" s="63">
        <v>-193.34193064933424</v>
      </c>
      <c r="S43" s="63">
        <v>-102.01737210333158</v>
      </c>
      <c r="T43" s="63">
        <v>200.89363528430113</v>
      </c>
      <c r="U43" s="63">
        <v>24.708186859450507</v>
      </c>
      <c r="V43" s="63">
        <v>3</v>
      </c>
      <c r="W43" s="63">
        <v>104</v>
      </c>
      <c r="X43" s="63">
        <v>4.1071176560835738</v>
      </c>
      <c r="Y43" s="63">
        <v>-47.919167011117679</v>
      </c>
      <c r="Z43" s="63">
        <v>-439.55136524006593</v>
      </c>
      <c r="AA43" s="63">
        <v>556.99935012967762</v>
      </c>
      <c r="AB43" s="63">
        <v>-102.81190274885375</v>
      </c>
      <c r="AC43" s="63">
        <v>-211.32579012842325</v>
      </c>
      <c r="AD43" s="63">
        <v>-247.2696724338166</v>
      </c>
      <c r="AE43" s="63">
        <v>41.716277937259292</v>
      </c>
      <c r="AF43" s="63">
        <v>20.323135669357725</v>
      </c>
      <c r="AG43" s="63">
        <v>-58.782359736054786</v>
      </c>
      <c r="AH43" s="63">
        <v>826.11562127066281</v>
      </c>
      <c r="AI43" s="63">
        <v>42.2190028863115</v>
      </c>
      <c r="AJ43" s="63">
        <v>-26.442902793780377</v>
      </c>
      <c r="AK43" s="63">
        <v>411.68183931855208</v>
      </c>
      <c r="AL43" s="63">
        <v>94.37301900000783</v>
      </c>
      <c r="AM43" s="63">
        <v>389.78759228064229</v>
      </c>
      <c r="AN43" s="63">
        <v>306.80617656177759</v>
      </c>
      <c r="AO43" s="63">
        <v>389.40924663379957</v>
      </c>
      <c r="AP43" s="63">
        <v>210.73150779232085</v>
      </c>
      <c r="AQ43" s="63">
        <v>-95.396753811318376</v>
      </c>
      <c r="AR43" s="63">
        <v>461.3436945305109</v>
      </c>
      <c r="AS43" s="63">
        <v>-426.81503612425513</v>
      </c>
      <c r="AT43" s="63">
        <v>-366.77328198391228</v>
      </c>
      <c r="AU43" s="63">
        <v>365.95791175107729</v>
      </c>
      <c r="AV43" s="63">
        <v>-165.59189175271763</v>
      </c>
      <c r="AW43" s="63">
        <v>-132.25980393083319</v>
      </c>
      <c r="AX43" s="63">
        <v>209.31355064149693</v>
      </c>
      <c r="AY43" s="63">
        <v>-214.27343711743993</v>
      </c>
      <c r="AZ43" s="63">
        <v>-153.62865451294533</v>
      </c>
      <c r="BA43" s="63">
        <v>33.338069819547854</v>
      </c>
      <c r="BB43" s="63">
        <v>-660.01375416310566</v>
      </c>
      <c r="BD43" s="111"/>
      <c r="BE43" s="66"/>
      <c r="BN43" s="126" t="s">
        <v>230</v>
      </c>
    </row>
    <row r="44" spans="1:67" ht="15" hidden="1" customHeight="1" x14ac:dyDescent="0.35">
      <c r="A44" s="64" t="s">
        <v>118</v>
      </c>
      <c r="B44" s="63">
        <v>6515.0489498042007</v>
      </c>
      <c r="C44" s="63">
        <v>7157.9805304197153</v>
      </c>
      <c r="D44" s="63">
        <v>8178.0041973137195</v>
      </c>
      <c r="E44" s="63">
        <v>9712.0886038377612</v>
      </c>
      <c r="F44" s="63">
        <v>10749.316268804181</v>
      </c>
      <c r="G44" s="63">
        <v>11996.224351415094</v>
      </c>
      <c r="H44" s="63">
        <v>13797.277038753879</v>
      </c>
      <c r="I44" s="63">
        <v>14807.265641465172</v>
      </c>
      <c r="J44" s="63">
        <v>16164.322627908701</v>
      </c>
      <c r="K44" s="63">
        <v>17600.300023984651</v>
      </c>
      <c r="L44" s="63">
        <v>18752.102071989364</v>
      </c>
      <c r="M44" s="63">
        <v>18460.158026189903</v>
      </c>
      <c r="N44" s="63">
        <v>18789.205441092952</v>
      </c>
      <c r="O44" s="63">
        <v>18480.303284142661</v>
      </c>
      <c r="P44" s="63">
        <v>18922.245387661795</v>
      </c>
      <c r="Q44" s="63">
        <v>20175.014400476528</v>
      </c>
      <c r="R44" s="63">
        <v>22382.258069350664</v>
      </c>
      <c r="S44" s="63">
        <v>23675.982627896668</v>
      </c>
      <c r="T44" s="63">
        <v>24422.893635284301</v>
      </c>
      <c r="U44" s="63">
        <v>24989.708186859451</v>
      </c>
      <c r="V44" s="63">
        <v>24589</v>
      </c>
      <c r="W44" s="63">
        <v>25584</v>
      </c>
      <c r="X44" s="63">
        <v>26267.107117656084</v>
      </c>
      <c r="Y44" s="63">
        <v>26996.080832988882</v>
      </c>
      <c r="Z44" s="63">
        <v>28103.448634759934</v>
      </c>
      <c r="AA44" s="63">
        <v>30032.999350129678</v>
      </c>
      <c r="AB44" s="63">
        <v>31124.188097251146</v>
      </c>
      <c r="AC44" s="63">
        <v>33041.674209871577</v>
      </c>
      <c r="AD44" s="63">
        <v>34828.730327566176</v>
      </c>
      <c r="AE44" s="63">
        <v>36195.716277937259</v>
      </c>
      <c r="AF44" s="63">
        <v>36442.323135669365</v>
      </c>
      <c r="AG44" s="63">
        <v>38047.217640263945</v>
      </c>
      <c r="AH44" s="63">
        <v>38959.115621270663</v>
      </c>
      <c r="AI44" s="63">
        <v>38462.219002886312</v>
      </c>
      <c r="AJ44" s="63">
        <v>40938.55709720622</v>
      </c>
      <c r="AK44" s="63">
        <v>40728.78714592602</v>
      </c>
      <c r="AL44" s="63">
        <v>41031.67500000001</v>
      </c>
      <c r="AM44" s="63">
        <v>43253.222732280643</v>
      </c>
      <c r="AN44" s="63">
        <v>46823.043575129857</v>
      </c>
      <c r="AO44" s="63">
        <v>45947.297663633784</v>
      </c>
      <c r="AP44" s="63">
        <v>51488.105848914558</v>
      </c>
      <c r="AQ44" s="63">
        <v>53817.232305188678</v>
      </c>
      <c r="AR44" s="63">
        <v>57646.254938530517</v>
      </c>
      <c r="AS44" s="63">
        <v>60686.283814875751</v>
      </c>
      <c r="AT44" s="63">
        <v>62742.239857016088</v>
      </c>
      <c r="AU44" s="63">
        <v>59629.782354751078</v>
      </c>
      <c r="AV44" s="63">
        <v>56078.124293247281</v>
      </c>
      <c r="AW44" s="63">
        <v>56420.092765069159</v>
      </c>
      <c r="AX44" s="63">
        <v>57058.420598391494</v>
      </c>
      <c r="AY44" s="63">
        <v>58796.342726882569</v>
      </c>
      <c r="AZ44" s="63">
        <v>58871.466405487045</v>
      </c>
      <c r="BA44" s="63">
        <v>63498.567155819554</v>
      </c>
      <c r="BB44" s="63">
        <v>64714.714335434866</v>
      </c>
      <c r="BD44" s="111"/>
      <c r="BE44" s="66"/>
      <c r="BN44" s="89" t="s">
        <v>117</v>
      </c>
    </row>
    <row r="45" spans="1:67" ht="15" hidden="1" customHeight="1" x14ac:dyDescent="0.35">
      <c r="A45" s="64" t="s">
        <v>229</v>
      </c>
      <c r="B45" s="63">
        <v>225.04894980420079</v>
      </c>
      <c r="C45" s="63">
        <v>196.98053041971505</v>
      </c>
      <c r="D45" s="63">
        <v>214.0041973137192</v>
      </c>
      <c r="E45" s="63">
        <v>218.08860383776153</v>
      </c>
      <c r="F45" s="63">
        <v>222.31626880418153</v>
      </c>
      <c r="G45" s="63">
        <v>237.2243514150943</v>
      </c>
      <c r="H45" s="63">
        <v>192.27703875387786</v>
      </c>
      <c r="I45" s="63">
        <v>178.26564146517185</v>
      </c>
      <c r="J45" s="63">
        <v>218.322627908702</v>
      </c>
      <c r="K45" s="63">
        <v>338.30002398464984</v>
      </c>
      <c r="L45" s="63">
        <v>431.10207198936303</v>
      </c>
      <c r="M45" s="63">
        <v>540.15802618990267</v>
      </c>
      <c r="N45" s="63">
        <v>390.20544109295133</v>
      </c>
      <c r="O45" s="63">
        <v>416.30328414266279</v>
      </c>
      <c r="P45" s="63">
        <v>411.2453876617941</v>
      </c>
      <c r="Q45" s="63">
        <v>482.01440047652778</v>
      </c>
      <c r="R45" s="63">
        <v>651.25806935066578</v>
      </c>
      <c r="S45" s="63">
        <v>1055.9826278966696</v>
      </c>
      <c r="T45" s="63">
        <v>1062.8936352843025</v>
      </c>
      <c r="U45" s="63">
        <v>746.70818685945164</v>
      </c>
      <c r="V45" s="63">
        <v>653</v>
      </c>
      <c r="W45" s="63">
        <v>657</v>
      </c>
      <c r="X45" s="63">
        <v>817.10711765608221</v>
      </c>
      <c r="Y45" s="63">
        <v>721.08083298888323</v>
      </c>
      <c r="Z45" s="63">
        <v>762.44863475993247</v>
      </c>
      <c r="AA45" s="63">
        <v>1083.9993501296781</v>
      </c>
      <c r="AB45" s="63">
        <v>1023.1880972511451</v>
      </c>
      <c r="AC45" s="63">
        <v>1377.6742098715752</v>
      </c>
      <c r="AD45" s="63">
        <v>1721.7303275661793</v>
      </c>
      <c r="AE45" s="63">
        <v>2251.7162779372629</v>
      </c>
      <c r="AF45" s="63">
        <v>1768.323135669362</v>
      </c>
      <c r="AG45" s="63">
        <v>1957.2176402639475</v>
      </c>
      <c r="AH45" s="63">
        <v>1524.9156212706641</v>
      </c>
      <c r="AI45" s="63">
        <v>1886.9190028863113</v>
      </c>
      <c r="AJ45" s="63">
        <v>2166.4570972062197</v>
      </c>
      <c r="AK45" s="63">
        <v>2235.0671430688244</v>
      </c>
      <c r="AL45" s="63">
        <v>1909.8050000000001</v>
      </c>
      <c r="AM45" s="63">
        <v>1703.6023928294892</v>
      </c>
      <c r="AN45" s="63">
        <v>2215.2916303236457</v>
      </c>
      <c r="AO45" s="63">
        <v>2005.5555838857722</v>
      </c>
      <c r="AP45" s="63">
        <v>2551.3612227791755</v>
      </c>
      <c r="AQ45" s="63">
        <v>2460.385769282193</v>
      </c>
      <c r="AR45" s="63">
        <v>3767.0135466363422</v>
      </c>
      <c r="AS45" s="63">
        <v>3814.4882899477375</v>
      </c>
      <c r="AT45" s="63">
        <v>4695.7253221073752</v>
      </c>
      <c r="AU45" s="63">
        <v>3471.1474466542727</v>
      </c>
      <c r="AV45" s="63">
        <v>1808.4649406610906</v>
      </c>
      <c r="AW45" s="63">
        <v>1556.3351327121586</v>
      </c>
      <c r="AX45" s="63">
        <v>1718.9303392596289</v>
      </c>
      <c r="AY45" s="63">
        <v>1976.3764185804519</v>
      </c>
      <c r="AZ45" s="63">
        <v>1943.1637500257089</v>
      </c>
      <c r="BA45" s="63">
        <v>2285.3654863968418</v>
      </c>
      <c r="BB45" s="63">
        <v>1698.2843582430066</v>
      </c>
      <c r="BD45" s="111"/>
      <c r="BE45" s="66"/>
      <c r="BN45" s="89" t="s">
        <v>228</v>
      </c>
    </row>
    <row r="46" spans="1:67" ht="15" hidden="1" customHeight="1" x14ac:dyDescent="0.35">
      <c r="A46" s="64" t="s">
        <v>116</v>
      </c>
      <c r="B46" s="63">
        <v>6290</v>
      </c>
      <c r="C46" s="63">
        <v>6961</v>
      </c>
      <c r="D46" s="63">
        <v>7964</v>
      </c>
      <c r="E46" s="63">
        <v>9494</v>
      </c>
      <c r="F46" s="63">
        <v>10527</v>
      </c>
      <c r="G46" s="63">
        <v>11759</v>
      </c>
      <c r="H46" s="63">
        <v>13605</v>
      </c>
      <c r="I46" s="63">
        <v>14629</v>
      </c>
      <c r="J46" s="63">
        <v>15946</v>
      </c>
      <c r="K46" s="63">
        <v>17262</v>
      </c>
      <c r="L46" s="63">
        <v>18321</v>
      </c>
      <c r="M46" s="63">
        <v>17920</v>
      </c>
      <c r="N46" s="63">
        <v>18399</v>
      </c>
      <c r="O46" s="63">
        <v>18064</v>
      </c>
      <c r="P46" s="63">
        <v>18511</v>
      </c>
      <c r="Q46" s="63">
        <v>19693</v>
      </c>
      <c r="R46" s="63">
        <v>21731</v>
      </c>
      <c r="S46" s="63">
        <v>22620</v>
      </c>
      <c r="T46" s="63">
        <v>23360</v>
      </c>
      <c r="U46" s="63">
        <v>24243</v>
      </c>
      <c r="V46" s="63">
        <v>23936</v>
      </c>
      <c r="W46" s="63">
        <v>24927</v>
      </c>
      <c r="X46" s="63">
        <v>25450</v>
      </c>
      <c r="Y46" s="63">
        <v>26275</v>
      </c>
      <c r="Z46" s="63">
        <v>27341</v>
      </c>
      <c r="AA46" s="63">
        <v>28949</v>
      </c>
      <c r="AB46" s="63">
        <v>30101</v>
      </c>
      <c r="AC46" s="63">
        <v>31664</v>
      </c>
      <c r="AD46" s="63">
        <v>33107</v>
      </c>
      <c r="AE46" s="63">
        <v>33944</v>
      </c>
      <c r="AF46" s="63">
        <v>34674</v>
      </c>
      <c r="AG46" s="63">
        <v>36090</v>
      </c>
      <c r="AH46" s="63">
        <v>37434.199999999997</v>
      </c>
      <c r="AI46" s="63">
        <v>36575.300000000003</v>
      </c>
      <c r="AJ46" s="63">
        <v>38772.1</v>
      </c>
      <c r="AK46" s="63">
        <v>38493.720002857197</v>
      </c>
      <c r="AL46" s="63">
        <v>39121.87000000001</v>
      </c>
      <c r="AM46" s="63">
        <v>41549.620339451154</v>
      </c>
      <c r="AN46" s="63">
        <v>44607.751944806208</v>
      </c>
      <c r="AO46" s="63">
        <v>43941.742079748015</v>
      </c>
      <c r="AP46" s="63">
        <v>48936.744626135383</v>
      </c>
      <c r="AQ46" s="63">
        <v>51356.846535906487</v>
      </c>
      <c r="AR46" s="63">
        <v>53879.241391894175</v>
      </c>
      <c r="AS46" s="63">
        <v>56871.795524928013</v>
      </c>
      <c r="AT46" s="63">
        <v>58046.514534908711</v>
      </c>
      <c r="AU46" s="63">
        <v>56158.634908096807</v>
      </c>
      <c r="AV46" s="63">
        <v>54269.65935258619</v>
      </c>
      <c r="AW46" s="63">
        <v>54863.757632357003</v>
      </c>
      <c r="AX46" s="63">
        <v>55339.490259131868</v>
      </c>
      <c r="AY46" s="63">
        <v>56819.966308302115</v>
      </c>
      <c r="AZ46" s="63">
        <v>56928.302655461339</v>
      </c>
      <c r="BA46" s="63">
        <v>61213.201669422713</v>
      </c>
      <c r="BB46" s="63">
        <v>63016.42997719186</v>
      </c>
      <c r="BD46" s="111"/>
      <c r="BE46" s="66"/>
      <c r="BN46" s="89" t="s">
        <v>115</v>
      </c>
    </row>
    <row r="47" spans="1:67" ht="15" hidden="1" customHeight="1" x14ac:dyDescent="0.35">
      <c r="A47" s="64" t="s">
        <v>112</v>
      </c>
      <c r="B47" s="63">
        <v>6290</v>
      </c>
      <c r="C47" s="63">
        <v>6961</v>
      </c>
      <c r="D47" s="63">
        <v>7964</v>
      </c>
      <c r="E47" s="63">
        <v>9494</v>
      </c>
      <c r="F47" s="63">
        <v>10527</v>
      </c>
      <c r="G47" s="63">
        <v>11759</v>
      </c>
      <c r="H47" s="63">
        <v>13605</v>
      </c>
      <c r="I47" s="63">
        <v>14629</v>
      </c>
      <c r="J47" s="63">
        <v>15946</v>
      </c>
      <c r="K47" s="63">
        <v>17262</v>
      </c>
      <c r="L47" s="63">
        <v>18321</v>
      </c>
      <c r="M47" s="63">
        <v>17920</v>
      </c>
      <c r="N47" s="63">
        <v>18399</v>
      </c>
      <c r="O47" s="63">
        <v>18064</v>
      </c>
      <c r="P47" s="63">
        <v>18511</v>
      </c>
      <c r="Q47" s="63">
        <v>19693</v>
      </c>
      <c r="R47" s="63">
        <v>21731</v>
      </c>
      <c r="S47" s="63">
        <v>22620</v>
      </c>
      <c r="T47" s="63">
        <v>23360</v>
      </c>
      <c r="U47" s="63">
        <v>24243</v>
      </c>
      <c r="V47" s="63">
        <v>23936</v>
      </c>
      <c r="W47" s="63">
        <v>24927</v>
      </c>
      <c r="X47" s="63">
        <v>25450</v>
      </c>
      <c r="Y47" s="63">
        <v>26275</v>
      </c>
      <c r="Z47" s="63">
        <v>27341</v>
      </c>
      <c r="AA47" s="63">
        <v>28949</v>
      </c>
      <c r="AB47" s="63">
        <v>30101</v>
      </c>
      <c r="AC47" s="63">
        <v>31664</v>
      </c>
      <c r="AD47" s="63">
        <v>33107</v>
      </c>
      <c r="AE47" s="63">
        <v>33944</v>
      </c>
      <c r="AF47" s="63">
        <v>34674</v>
      </c>
      <c r="AG47" s="63">
        <v>36090</v>
      </c>
      <c r="AH47" s="63">
        <v>37434.199999999997</v>
      </c>
      <c r="AI47" s="63">
        <v>36575.300000000003</v>
      </c>
      <c r="AJ47" s="63">
        <v>38772.1</v>
      </c>
      <c r="AK47" s="63">
        <v>38493.720002857197</v>
      </c>
      <c r="AL47" s="63">
        <v>39121.87000000001</v>
      </c>
      <c r="AM47" s="63">
        <v>41549.620339451154</v>
      </c>
      <c r="AN47" s="63">
        <v>44607.751944806208</v>
      </c>
      <c r="AO47" s="63">
        <v>43941.742079748015</v>
      </c>
      <c r="AP47" s="63">
        <v>48936.744626135383</v>
      </c>
      <c r="AQ47" s="63">
        <v>51356.846535906487</v>
      </c>
      <c r="AR47" s="63">
        <v>53879.241391894175</v>
      </c>
      <c r="AS47" s="63">
        <v>56871.795524928013</v>
      </c>
      <c r="AT47" s="63">
        <v>58046.514534908711</v>
      </c>
      <c r="AU47" s="63">
        <v>56158.634908096807</v>
      </c>
      <c r="AV47" s="63">
        <v>54269.65935258619</v>
      </c>
      <c r="AW47" s="63">
        <v>54863.757632357003</v>
      </c>
      <c r="AX47" s="63">
        <v>55339.490259131868</v>
      </c>
      <c r="AY47" s="63">
        <v>56819.966308302115</v>
      </c>
      <c r="AZ47" s="63">
        <v>56928.302655461339</v>
      </c>
      <c r="BA47" s="63">
        <v>61213.201669422713</v>
      </c>
      <c r="BB47" s="63">
        <v>63016.42997719186</v>
      </c>
      <c r="BD47" s="111"/>
      <c r="BE47" s="66"/>
      <c r="BN47" s="89" t="s">
        <v>111</v>
      </c>
    </row>
    <row r="48" spans="1:67" ht="15" hidden="1" customHeight="1" x14ac:dyDescent="0.35">
      <c r="A48" s="64" t="s">
        <v>167</v>
      </c>
      <c r="B48" s="63">
        <v>65</v>
      </c>
      <c r="C48" s="63">
        <v>62</v>
      </c>
      <c r="D48" s="63">
        <v>69</v>
      </c>
      <c r="E48" s="63">
        <v>132</v>
      </c>
      <c r="F48" s="63">
        <v>146</v>
      </c>
      <c r="G48" s="63">
        <v>163</v>
      </c>
      <c r="H48" s="63">
        <v>168</v>
      </c>
      <c r="I48" s="63">
        <v>177</v>
      </c>
      <c r="J48" s="63">
        <v>185</v>
      </c>
      <c r="K48" s="63">
        <v>262</v>
      </c>
      <c r="L48" s="63">
        <v>288</v>
      </c>
      <c r="M48" s="63">
        <v>274</v>
      </c>
      <c r="N48" s="63">
        <v>362</v>
      </c>
      <c r="O48" s="63">
        <v>431</v>
      </c>
      <c r="P48" s="63">
        <v>346</v>
      </c>
      <c r="Q48" s="63">
        <v>406</v>
      </c>
      <c r="R48" s="63">
        <v>434</v>
      </c>
      <c r="S48" s="63">
        <v>394</v>
      </c>
      <c r="T48" s="63">
        <v>466</v>
      </c>
      <c r="U48" s="63">
        <v>441</v>
      </c>
      <c r="V48" s="63">
        <v>490</v>
      </c>
      <c r="W48" s="63">
        <v>516</v>
      </c>
      <c r="X48" s="63">
        <v>576</v>
      </c>
      <c r="Y48" s="63">
        <v>377</v>
      </c>
      <c r="Z48" s="63">
        <v>282</v>
      </c>
      <c r="AA48" s="63">
        <v>169</v>
      </c>
      <c r="AB48" s="63">
        <v>196</v>
      </c>
      <c r="AC48" s="63">
        <v>211</v>
      </c>
      <c r="AD48" s="63">
        <v>245</v>
      </c>
      <c r="AE48" s="63">
        <v>280</v>
      </c>
      <c r="AF48" s="63">
        <v>297</v>
      </c>
      <c r="AG48" s="63">
        <v>304</v>
      </c>
      <c r="AH48" s="63">
        <v>105</v>
      </c>
      <c r="AI48" s="63">
        <v>181</v>
      </c>
      <c r="AJ48" s="63">
        <v>174</v>
      </c>
      <c r="AK48" s="63">
        <v>185.90567672738325</v>
      </c>
      <c r="AL48" s="63">
        <v>109.41800000000001</v>
      </c>
      <c r="AM48" s="63">
        <v>155.24040623848211</v>
      </c>
      <c r="AN48" s="63">
        <v>179</v>
      </c>
      <c r="AO48" s="63">
        <v>191.53</v>
      </c>
      <c r="AP48" s="63">
        <v>1070.6938659540401</v>
      </c>
      <c r="AQ48" s="63">
        <v>1114.9683117562067</v>
      </c>
      <c r="AR48" s="63">
        <v>811.22557349839394</v>
      </c>
      <c r="AS48" s="63">
        <v>869.28552701693411</v>
      </c>
      <c r="AT48" s="63">
        <v>944.96264578604507</v>
      </c>
      <c r="AU48" s="63">
        <v>971.6841121775816</v>
      </c>
      <c r="AV48" s="63">
        <v>760.93442040774585</v>
      </c>
      <c r="AW48" s="63">
        <v>671.77457469416834</v>
      </c>
      <c r="AX48" s="63">
        <v>656.32717124316048</v>
      </c>
      <c r="AY48" s="63">
        <v>659.83500572938954</v>
      </c>
      <c r="AZ48" s="63">
        <v>591.48420448750642</v>
      </c>
      <c r="BA48" s="63">
        <v>601.74698357262469</v>
      </c>
      <c r="BB48" s="63">
        <v>685.74538221139642</v>
      </c>
      <c r="BD48" s="111"/>
      <c r="BE48" s="66"/>
      <c r="BN48" s="89" t="s">
        <v>166</v>
      </c>
    </row>
    <row r="49" spans="1:66" ht="15" hidden="1" customHeight="1" x14ac:dyDescent="0.35">
      <c r="A49" s="64" t="s">
        <v>199</v>
      </c>
      <c r="B49" s="63">
        <v>75</v>
      </c>
      <c r="C49" s="63">
        <v>70</v>
      </c>
      <c r="D49" s="63">
        <v>68</v>
      </c>
      <c r="E49" s="63">
        <v>64</v>
      </c>
      <c r="F49" s="63">
        <v>59</v>
      </c>
      <c r="G49" s="63">
        <v>52</v>
      </c>
      <c r="H49" s="63">
        <v>48</v>
      </c>
      <c r="I49" s="63">
        <v>43</v>
      </c>
      <c r="J49" s="63">
        <v>37</v>
      </c>
      <c r="K49" s="63">
        <v>32</v>
      </c>
      <c r="L49" s="63">
        <v>28</v>
      </c>
      <c r="M49" s="63">
        <v>27</v>
      </c>
      <c r="N49" s="63">
        <v>26</v>
      </c>
      <c r="O49" s="63">
        <v>33</v>
      </c>
      <c r="P49" s="63">
        <v>10</v>
      </c>
      <c r="Q49" s="63">
        <v>12</v>
      </c>
      <c r="R49" s="63">
        <v>40</v>
      </c>
      <c r="S49" s="63">
        <v>37</v>
      </c>
      <c r="T49" s="63">
        <v>36</v>
      </c>
      <c r="U49" s="63">
        <v>53</v>
      </c>
      <c r="V49" s="63">
        <v>45</v>
      </c>
      <c r="W49" s="63">
        <v>48</v>
      </c>
      <c r="X49" s="63">
        <v>50</v>
      </c>
      <c r="Y49" s="63">
        <v>55</v>
      </c>
      <c r="Z49" s="63">
        <v>80</v>
      </c>
      <c r="AA49" s="63">
        <v>82</v>
      </c>
      <c r="AB49" s="63">
        <v>81</v>
      </c>
      <c r="AC49" s="63">
        <v>80</v>
      </c>
      <c r="AD49" s="63">
        <v>87</v>
      </c>
      <c r="AE49" s="63">
        <v>84</v>
      </c>
      <c r="AF49" s="63">
        <v>79</v>
      </c>
      <c r="AG49" s="63">
        <v>71</v>
      </c>
      <c r="AH49" s="63">
        <v>94</v>
      </c>
      <c r="AI49" s="63">
        <v>101</v>
      </c>
      <c r="AJ49" s="63">
        <v>121</v>
      </c>
      <c r="AK49" s="63">
        <v>62.760769963676701</v>
      </c>
      <c r="AL49" s="63">
        <v>63.521000000000001</v>
      </c>
      <c r="AM49" s="63">
        <v>66</v>
      </c>
      <c r="AN49" s="63">
        <v>69.3</v>
      </c>
      <c r="AO49" s="63">
        <v>67.221000000000004</v>
      </c>
      <c r="AP49" s="63">
        <v>42.031752799999992</v>
      </c>
      <c r="AQ49" s="63">
        <v>10.144669894542595</v>
      </c>
      <c r="AR49" s="63">
        <v>11.054417844542598</v>
      </c>
      <c r="AS49" s="63">
        <v>6.6248644652528341</v>
      </c>
      <c r="AT49" s="63">
        <v>8.0166580147505613</v>
      </c>
      <c r="AU49" s="63">
        <v>4.9159377557473292</v>
      </c>
      <c r="AV49" s="63">
        <v>9.5227243167613835</v>
      </c>
      <c r="AW49" s="63">
        <v>16.097490138132493</v>
      </c>
      <c r="AX49" s="63">
        <v>26.717822408399144</v>
      </c>
      <c r="AY49" s="63">
        <v>35.755522516847435</v>
      </c>
      <c r="AZ49" s="63">
        <v>37.621613398847444</v>
      </c>
      <c r="BA49" s="63">
        <v>44.931289895127321</v>
      </c>
      <c r="BB49" s="63">
        <v>56.763634303127311</v>
      </c>
      <c r="BD49" s="111"/>
      <c r="BE49" s="66"/>
      <c r="BN49" s="89" t="s">
        <v>216</v>
      </c>
    </row>
    <row r="50" spans="1:66" ht="15" hidden="1" customHeight="1" x14ac:dyDescent="0.35">
      <c r="A50" s="64" t="s">
        <v>197</v>
      </c>
      <c r="B50" s="63">
        <v>49</v>
      </c>
      <c r="C50" s="63">
        <v>80</v>
      </c>
      <c r="D50" s="63">
        <v>110</v>
      </c>
      <c r="E50" s="63">
        <v>134</v>
      </c>
      <c r="F50" s="63">
        <v>121</v>
      </c>
      <c r="G50" s="63">
        <v>145</v>
      </c>
      <c r="H50" s="63">
        <v>140</v>
      </c>
      <c r="I50" s="63">
        <v>94</v>
      </c>
      <c r="J50" s="63">
        <v>114</v>
      </c>
      <c r="K50" s="63">
        <v>116</v>
      </c>
      <c r="L50" s="63">
        <v>168</v>
      </c>
      <c r="M50" s="63">
        <v>76</v>
      </c>
      <c r="N50" s="63">
        <v>76</v>
      </c>
      <c r="O50" s="63">
        <v>80</v>
      </c>
      <c r="P50" s="63">
        <v>109</v>
      </c>
      <c r="Q50" s="63">
        <v>98</v>
      </c>
      <c r="R50" s="63">
        <v>67</v>
      </c>
      <c r="S50" s="63">
        <v>107</v>
      </c>
      <c r="T50" s="63">
        <v>170</v>
      </c>
      <c r="U50" s="63">
        <v>86</v>
      </c>
      <c r="V50" s="63">
        <v>94</v>
      </c>
      <c r="W50" s="63">
        <v>100</v>
      </c>
      <c r="X50" s="63">
        <v>85</v>
      </c>
      <c r="Y50" s="63">
        <v>92</v>
      </c>
      <c r="Z50" s="63">
        <v>210</v>
      </c>
      <c r="AA50" s="63">
        <v>211</v>
      </c>
      <c r="AB50" s="63">
        <v>93</v>
      </c>
      <c r="AC50" s="63">
        <v>173</v>
      </c>
      <c r="AD50" s="63">
        <v>178</v>
      </c>
      <c r="AE50" s="63">
        <v>293</v>
      </c>
      <c r="AF50" s="63">
        <v>139</v>
      </c>
      <c r="AG50" s="63">
        <v>134</v>
      </c>
      <c r="AH50" s="63">
        <v>202</v>
      </c>
      <c r="AI50" s="63">
        <v>139</v>
      </c>
      <c r="AJ50" s="63">
        <v>147</v>
      </c>
      <c r="AK50" s="63">
        <v>100.68025711185599</v>
      </c>
      <c r="AL50" s="63">
        <v>107.82899999999999</v>
      </c>
      <c r="AM50" s="63">
        <v>110.5</v>
      </c>
      <c r="AN50" s="63">
        <v>113.2</v>
      </c>
      <c r="AO50" s="63">
        <v>114.33199999999999</v>
      </c>
      <c r="AP50" s="63">
        <v>13.683752081573299</v>
      </c>
      <c r="AQ50" s="63">
        <v>4.8866108851732433</v>
      </c>
      <c r="AR50" s="63">
        <v>8.5688383851732421</v>
      </c>
      <c r="AS50" s="63">
        <v>5.6934433596588399</v>
      </c>
      <c r="AT50" s="63">
        <v>4.8502423629087037</v>
      </c>
      <c r="AU50" s="63">
        <v>3.0960666919696145</v>
      </c>
      <c r="AV50" s="63">
        <v>2.9835999146053727</v>
      </c>
      <c r="AW50" s="63">
        <v>2.6031465414218342</v>
      </c>
      <c r="AX50" s="63">
        <v>2.286805603198113</v>
      </c>
      <c r="AY50" s="63">
        <v>5.1572953287987415</v>
      </c>
      <c r="AZ50" s="63">
        <v>5.6334439287987443</v>
      </c>
      <c r="BA50" s="63">
        <v>6.9060911060244594</v>
      </c>
      <c r="BB50" s="63">
        <v>4.9907627660244573</v>
      </c>
      <c r="BD50" s="111"/>
      <c r="BE50" s="66"/>
      <c r="BN50" s="89" t="s">
        <v>215</v>
      </c>
    </row>
    <row r="51" spans="1:66" s="91" customFormat="1" ht="15" customHeight="1" x14ac:dyDescent="0.35">
      <c r="A51" s="103" t="s">
        <v>161</v>
      </c>
      <c r="B51" s="102">
        <v>458</v>
      </c>
      <c r="C51" s="102">
        <v>620</v>
      </c>
      <c r="D51" s="102">
        <v>830</v>
      </c>
      <c r="E51" s="102">
        <v>1092</v>
      </c>
      <c r="F51" s="102">
        <v>1208</v>
      </c>
      <c r="G51" s="102">
        <v>1342</v>
      </c>
      <c r="H51" s="102">
        <v>1551</v>
      </c>
      <c r="I51" s="102">
        <v>1763</v>
      </c>
      <c r="J51" s="102">
        <v>1790</v>
      </c>
      <c r="K51" s="102">
        <v>2200</v>
      </c>
      <c r="L51" s="102">
        <v>2588</v>
      </c>
      <c r="M51" s="102">
        <v>2500</v>
      </c>
      <c r="N51" s="102">
        <v>2609</v>
      </c>
      <c r="O51" s="102">
        <v>2832</v>
      </c>
      <c r="P51" s="102">
        <v>2952</v>
      </c>
      <c r="Q51" s="102">
        <v>3465</v>
      </c>
      <c r="R51" s="102">
        <v>3400</v>
      </c>
      <c r="S51" s="102">
        <v>3700</v>
      </c>
      <c r="T51" s="102">
        <v>3889</v>
      </c>
      <c r="U51" s="102">
        <v>4101</v>
      </c>
      <c r="V51" s="102">
        <v>3710</v>
      </c>
      <c r="W51" s="102">
        <v>3878</v>
      </c>
      <c r="X51" s="102">
        <v>3976</v>
      </c>
      <c r="Y51" s="102">
        <v>4394</v>
      </c>
      <c r="Z51" s="102">
        <v>4610</v>
      </c>
      <c r="AA51" s="102">
        <v>4910</v>
      </c>
      <c r="AB51" s="102">
        <v>5145</v>
      </c>
      <c r="AC51" s="102">
        <v>5351</v>
      </c>
      <c r="AD51" s="102">
        <v>5191</v>
      </c>
      <c r="AE51" s="102">
        <v>5389</v>
      </c>
      <c r="AF51" s="102">
        <v>5232</v>
      </c>
      <c r="AG51" s="102">
        <v>5723</v>
      </c>
      <c r="AH51" s="102">
        <v>5628</v>
      </c>
      <c r="AI51" s="102">
        <v>5690</v>
      </c>
      <c r="AJ51" s="102">
        <v>5621</v>
      </c>
      <c r="AK51" s="102">
        <v>5582.8111577789196</v>
      </c>
      <c r="AL51" s="102">
        <v>5659.5540000000001</v>
      </c>
      <c r="AM51" s="102">
        <v>6012.8000000000011</v>
      </c>
      <c r="AN51" s="102">
        <v>6704.3</v>
      </c>
      <c r="AO51" s="102">
        <v>6503.1709999999994</v>
      </c>
      <c r="AP51" s="102">
        <v>6806.8690857000001</v>
      </c>
      <c r="AQ51" s="102">
        <v>6677.4372177632931</v>
      </c>
      <c r="AR51" s="102">
        <v>6944.6557300571831</v>
      </c>
      <c r="AS51" s="102">
        <v>6943.7245720893889</v>
      </c>
      <c r="AT51" s="102">
        <v>7292.2236823313588</v>
      </c>
      <c r="AU51" s="102">
        <v>7460.871696210158</v>
      </c>
      <c r="AV51" s="102">
        <v>7287.8745279336354</v>
      </c>
      <c r="AW51" s="102">
        <v>7863.4313185261944</v>
      </c>
      <c r="AX51" s="102">
        <v>7865.2524299373845</v>
      </c>
      <c r="AY51" s="102">
        <v>8067.3140791632322</v>
      </c>
      <c r="AZ51" s="102">
        <v>8275.7988858930457</v>
      </c>
      <c r="BA51" s="102">
        <v>8298.4221601454792</v>
      </c>
      <c r="BB51" s="102">
        <v>8467.7762673768957</v>
      </c>
      <c r="BC51" s="102">
        <f>(BC$298/1000)*BB51/($BB$51+$BB$53+$BB$54)</f>
        <v>8980.4528132599135</v>
      </c>
      <c r="BD51" s="102">
        <f t="shared" ref="BD51:BM51" si="1">(BD$298/1000)*BC51/(BC$51+BC$53+BC$54)</f>
        <v>9127.3831057002135</v>
      </c>
      <c r="BE51" s="102">
        <f t="shared" si="1"/>
        <v>9669.2206961548618</v>
      </c>
      <c r="BF51" s="102">
        <f t="shared" si="1"/>
        <v>9886.4966746068658</v>
      </c>
      <c r="BG51" s="102">
        <f t="shared" si="1"/>
        <v>10101.606773490073</v>
      </c>
      <c r="BH51" s="102">
        <f t="shared" si="1"/>
        <v>10314.868778553184</v>
      </c>
      <c r="BI51" s="102">
        <f t="shared" si="1"/>
        <v>10526.816446442068</v>
      </c>
      <c r="BJ51" s="102">
        <f t="shared" si="1"/>
        <v>10737.215294468364</v>
      </c>
      <c r="BK51" s="102">
        <f t="shared" si="1"/>
        <v>10946.327573007213</v>
      </c>
      <c r="BL51" s="102">
        <f t="shared" si="1"/>
        <v>11154.187220342455</v>
      </c>
      <c r="BM51" s="102">
        <f t="shared" si="1"/>
        <v>11361.044145655109</v>
      </c>
      <c r="BN51" s="101" t="s">
        <v>195</v>
      </c>
    </row>
    <row r="52" spans="1:66" ht="15" hidden="1" customHeight="1" x14ac:dyDescent="0.35">
      <c r="A52" s="64" t="s">
        <v>214</v>
      </c>
      <c r="B52" s="63">
        <v>5262</v>
      </c>
      <c r="C52" s="63">
        <v>5739</v>
      </c>
      <c r="D52" s="63">
        <v>6502</v>
      </c>
      <c r="E52" s="63">
        <v>7677</v>
      </c>
      <c r="F52" s="63">
        <v>8597</v>
      </c>
      <c r="G52" s="63">
        <v>9640</v>
      </c>
      <c r="H52" s="63">
        <v>11227</v>
      </c>
      <c r="I52" s="63">
        <v>12079</v>
      </c>
      <c r="J52" s="63">
        <v>13334</v>
      </c>
      <c r="K52" s="63">
        <v>14180</v>
      </c>
      <c r="L52" s="63">
        <v>14804</v>
      </c>
      <c r="M52" s="63">
        <v>14529</v>
      </c>
      <c r="N52" s="63">
        <v>14952</v>
      </c>
      <c r="O52" s="63">
        <v>14365</v>
      </c>
      <c r="P52" s="63">
        <v>14789</v>
      </c>
      <c r="Q52" s="63">
        <v>15416</v>
      </c>
      <c r="R52" s="63">
        <v>17475</v>
      </c>
      <c r="S52" s="63">
        <v>18046</v>
      </c>
      <c r="T52" s="63">
        <v>18429</v>
      </c>
      <c r="U52" s="63">
        <v>19206</v>
      </c>
      <c r="V52" s="63">
        <v>19232</v>
      </c>
      <c r="W52" s="63">
        <v>20040</v>
      </c>
      <c r="X52" s="63">
        <v>20394</v>
      </c>
      <c r="Y52" s="63">
        <v>20914</v>
      </c>
      <c r="Z52" s="63">
        <v>21618</v>
      </c>
      <c r="AA52" s="63">
        <v>23014</v>
      </c>
      <c r="AB52" s="63">
        <v>24063</v>
      </c>
      <c r="AC52" s="63">
        <v>25269</v>
      </c>
      <c r="AD52" s="63">
        <v>26796</v>
      </c>
      <c r="AE52" s="63">
        <v>27304</v>
      </c>
      <c r="AF52" s="63">
        <v>28311</v>
      </c>
      <c r="AG52" s="63">
        <v>29279</v>
      </c>
      <c r="AH52" s="63">
        <v>30731.200000000001</v>
      </c>
      <c r="AI52" s="63">
        <v>29704.3</v>
      </c>
      <c r="AJ52" s="63">
        <v>31877.1</v>
      </c>
      <c r="AK52" s="63">
        <v>31776.022782779619</v>
      </c>
      <c r="AL52" s="63">
        <v>32395.292000000001</v>
      </c>
      <c r="AM52" s="63">
        <v>34350.559342285436</v>
      </c>
      <c r="AN52" s="63">
        <v>36658.059416000004</v>
      </c>
      <c r="AO52" s="63">
        <v>36231.910681220004</v>
      </c>
      <c r="AP52" s="63">
        <v>40148.44200413752</v>
      </c>
      <c r="AQ52" s="63">
        <v>42369.269813552775</v>
      </c>
      <c r="AR52" s="63">
        <v>44856.714606321322</v>
      </c>
      <c r="AS52" s="63">
        <v>47685.706918054406</v>
      </c>
      <c r="AT52" s="63">
        <v>48371.592120038564</v>
      </c>
      <c r="AU52" s="63">
        <v>46400.399523636479</v>
      </c>
      <c r="AV52" s="63">
        <v>44953.323949401827</v>
      </c>
      <c r="AW52" s="63">
        <v>45104.214909531132</v>
      </c>
      <c r="AX52" s="63">
        <v>45570.055986562664</v>
      </c>
      <c r="AY52" s="63">
        <v>46815.200997421802</v>
      </c>
      <c r="AZ52" s="63">
        <v>46709.361146089992</v>
      </c>
      <c r="BA52" s="63">
        <v>50861.447952955583</v>
      </c>
      <c r="BB52" s="63">
        <v>52244.067716440426</v>
      </c>
      <c r="BC52" s="102">
        <f>(BC$298/1000)*BB52/($BB$51+$BB$53+$BB$54)</f>
        <v>55407.154143621185</v>
      </c>
      <c r="BD52" s="102">
        <f t="shared" ref="BD52:BM52" si="2">(BD$298/1000)*BC52/(BC$51+BC$53+BC$54)</f>
        <v>56313.677403738613</v>
      </c>
      <c r="BE52" s="102">
        <f t="shared" si="2"/>
        <v>59656.68020319668</v>
      </c>
      <c r="BF52" s="102">
        <f t="shared" si="2"/>
        <v>60997.218801876341</v>
      </c>
      <c r="BG52" s="102">
        <f t="shared" si="2"/>
        <v>62324.394463784309</v>
      </c>
      <c r="BH52" s="102">
        <f t="shared" si="2"/>
        <v>63640.167847734665</v>
      </c>
      <c r="BI52" s="102">
        <f t="shared" si="2"/>
        <v>64947.832099114174</v>
      </c>
      <c r="BJ52" s="102">
        <f t="shared" si="2"/>
        <v>66245.940518215313</v>
      </c>
      <c r="BK52" s="102">
        <f t="shared" si="2"/>
        <v>67536.111124447809</v>
      </c>
      <c r="BL52" s="102">
        <f t="shared" si="2"/>
        <v>68818.553308558781</v>
      </c>
      <c r="BM52" s="102">
        <f t="shared" si="2"/>
        <v>70094.808947868049</v>
      </c>
      <c r="BN52" s="89" t="s">
        <v>107</v>
      </c>
    </row>
    <row r="53" spans="1:66" s="91" customFormat="1" ht="15" customHeight="1" x14ac:dyDescent="0.35">
      <c r="A53" s="103" t="s">
        <v>106</v>
      </c>
      <c r="B53" s="102">
        <v>4542</v>
      </c>
      <c r="C53" s="102">
        <v>4980</v>
      </c>
      <c r="D53" s="102">
        <v>5673</v>
      </c>
      <c r="E53" s="102">
        <v>6730</v>
      </c>
      <c r="F53" s="102">
        <v>7354</v>
      </c>
      <c r="G53" s="102">
        <v>8456</v>
      </c>
      <c r="H53" s="102">
        <v>9955</v>
      </c>
      <c r="I53" s="102">
        <v>10866</v>
      </c>
      <c r="J53" s="102">
        <v>12044</v>
      </c>
      <c r="K53" s="102">
        <v>12716</v>
      </c>
      <c r="L53" s="102">
        <v>13304</v>
      </c>
      <c r="M53" s="102">
        <v>13084</v>
      </c>
      <c r="N53" s="102">
        <v>13309</v>
      </c>
      <c r="O53" s="102">
        <v>12775</v>
      </c>
      <c r="P53" s="102">
        <v>13184</v>
      </c>
      <c r="Q53" s="102">
        <v>13655</v>
      </c>
      <c r="R53" s="102">
        <v>15937</v>
      </c>
      <c r="S53" s="102">
        <v>16823</v>
      </c>
      <c r="T53" s="102">
        <v>17218</v>
      </c>
      <c r="U53" s="102">
        <v>18135</v>
      </c>
      <c r="V53" s="102">
        <v>18266</v>
      </c>
      <c r="W53" s="102">
        <v>19050</v>
      </c>
      <c r="X53" s="102">
        <v>19389</v>
      </c>
      <c r="Y53" s="102">
        <v>19898</v>
      </c>
      <c r="Z53" s="102">
        <v>20795</v>
      </c>
      <c r="AA53" s="102">
        <v>22143</v>
      </c>
      <c r="AB53" s="102">
        <v>23160</v>
      </c>
      <c r="AC53" s="102">
        <v>24604</v>
      </c>
      <c r="AD53" s="102">
        <v>26045</v>
      </c>
      <c r="AE53" s="102">
        <v>26498</v>
      </c>
      <c r="AF53" s="102">
        <v>27511</v>
      </c>
      <c r="AG53" s="102">
        <v>28372</v>
      </c>
      <c r="AH53" s="102">
        <v>29569</v>
      </c>
      <c r="AI53" s="102">
        <v>28599</v>
      </c>
      <c r="AJ53" s="102">
        <v>30588</v>
      </c>
      <c r="AK53" s="102">
        <v>30428.755838993802</v>
      </c>
      <c r="AL53" s="102">
        <v>30898.560000000001</v>
      </c>
      <c r="AM53" s="102">
        <v>32714</v>
      </c>
      <c r="AN53" s="102">
        <v>34977</v>
      </c>
      <c r="AO53" s="102">
        <v>34627.230000000003</v>
      </c>
      <c r="AP53" s="102">
        <v>38489.180651845491</v>
      </c>
      <c r="AQ53" s="102">
        <v>40787.835580552775</v>
      </c>
      <c r="AR53" s="102">
        <v>43221.890486226082</v>
      </c>
      <c r="AS53" s="102">
        <v>46081.710300054408</v>
      </c>
      <c r="AT53" s="102">
        <v>46769.745249038569</v>
      </c>
      <c r="AU53" s="102">
        <v>44850.241565636476</v>
      </c>
      <c r="AV53" s="102">
        <v>43444.44466404937</v>
      </c>
      <c r="AW53" s="102">
        <v>43513.240616721152</v>
      </c>
      <c r="AX53" s="102">
        <v>43838.580987298155</v>
      </c>
      <c r="AY53" s="102">
        <v>45109.200578679447</v>
      </c>
      <c r="AZ53" s="102">
        <v>45090.533242734105</v>
      </c>
      <c r="BA53" s="102">
        <v>49228.883029709134</v>
      </c>
      <c r="BB53" s="102">
        <v>50570.597737422882</v>
      </c>
      <c r="BC53" s="102">
        <f>(BC$298/1000)*BB53/($BB$51+$BB$53+$BB$54)</f>
        <v>53632.364906584626</v>
      </c>
      <c r="BD53" s="102">
        <f t="shared" ref="BD53:BM53" si="3">(BD$298/1000)*BC53/(BC$51+BC$53+BC$54)</f>
        <v>54509.850621820944</v>
      </c>
      <c r="BE53" s="102">
        <f t="shared" si="3"/>
        <v>57745.771123341787</v>
      </c>
      <c r="BF53" s="102">
        <f t="shared" si="3"/>
        <v>59043.369897489014</v>
      </c>
      <c r="BG53" s="102">
        <f t="shared" si="3"/>
        <v>60328.033773386363</v>
      </c>
      <c r="BH53" s="102">
        <f t="shared" si="3"/>
        <v>61601.660606475052</v>
      </c>
      <c r="BI53" s="102">
        <f t="shared" si="3"/>
        <v>62867.43805686511</v>
      </c>
      <c r="BJ53" s="102">
        <f t="shared" si="3"/>
        <v>64123.965765201814</v>
      </c>
      <c r="BK53" s="102">
        <f t="shared" si="3"/>
        <v>65372.809922868728</v>
      </c>
      <c r="BL53" s="102">
        <f t="shared" si="3"/>
        <v>66614.173213456641</v>
      </c>
      <c r="BM53" s="102">
        <f t="shared" si="3"/>
        <v>67849.548125225178</v>
      </c>
      <c r="BN53" s="101" t="s">
        <v>105</v>
      </c>
    </row>
    <row r="54" spans="1:66" s="91" customFormat="1" ht="15" customHeight="1" x14ac:dyDescent="0.35">
      <c r="A54" s="103" t="s">
        <v>191</v>
      </c>
      <c r="B54" s="102">
        <v>407</v>
      </c>
      <c r="C54" s="102">
        <v>409</v>
      </c>
      <c r="D54" s="102">
        <v>429</v>
      </c>
      <c r="E54" s="102">
        <v>484</v>
      </c>
      <c r="F54" s="102">
        <v>567</v>
      </c>
      <c r="G54" s="102">
        <v>589</v>
      </c>
      <c r="H54" s="102">
        <v>613</v>
      </c>
      <c r="I54" s="102">
        <v>599</v>
      </c>
      <c r="J54" s="102">
        <v>602</v>
      </c>
      <c r="K54" s="102">
        <v>660</v>
      </c>
      <c r="L54" s="102">
        <v>680</v>
      </c>
      <c r="M54" s="102">
        <v>658</v>
      </c>
      <c r="N54" s="102">
        <v>638</v>
      </c>
      <c r="O54" s="102">
        <v>643</v>
      </c>
      <c r="P54" s="102">
        <v>649</v>
      </c>
      <c r="Q54" s="102">
        <v>674</v>
      </c>
      <c r="R54" s="102">
        <v>680</v>
      </c>
      <c r="S54" s="102">
        <v>652</v>
      </c>
      <c r="T54" s="102">
        <v>687</v>
      </c>
      <c r="U54" s="102">
        <v>697</v>
      </c>
      <c r="V54" s="102">
        <v>597</v>
      </c>
      <c r="W54" s="102">
        <v>600</v>
      </c>
      <c r="X54" s="102">
        <v>620</v>
      </c>
      <c r="Y54" s="102">
        <v>630</v>
      </c>
      <c r="Z54" s="102">
        <v>472</v>
      </c>
      <c r="AA54" s="102">
        <v>505</v>
      </c>
      <c r="AB54" s="102">
        <v>466</v>
      </c>
      <c r="AC54" s="102">
        <v>378</v>
      </c>
      <c r="AD54" s="102">
        <v>406</v>
      </c>
      <c r="AE54" s="102">
        <v>408</v>
      </c>
      <c r="AF54" s="102">
        <v>474</v>
      </c>
      <c r="AG54" s="102">
        <v>538</v>
      </c>
      <c r="AH54" s="102">
        <v>816.2</v>
      </c>
      <c r="AI54" s="102">
        <v>805.3</v>
      </c>
      <c r="AJ54" s="102">
        <v>918.1</v>
      </c>
      <c r="AK54" s="102">
        <v>971.90000000000009</v>
      </c>
      <c r="AL54" s="102">
        <v>1077.9070000000002</v>
      </c>
      <c r="AM54" s="102">
        <v>1155.2723600682164</v>
      </c>
      <c r="AN54" s="102">
        <v>1192.4200620000001</v>
      </c>
      <c r="AO54" s="102">
        <v>1164.90526262</v>
      </c>
      <c r="AP54" s="102">
        <v>1170.4380900000001</v>
      </c>
      <c r="AQ54" s="102">
        <v>1181.4722889999998</v>
      </c>
      <c r="AR54" s="102">
        <v>1211.6187930000001</v>
      </c>
      <c r="AS54" s="102">
        <v>1202.026292</v>
      </c>
      <c r="AT54" s="102">
        <v>1186.251773</v>
      </c>
      <c r="AU54" s="102">
        <v>1144.8769990000001</v>
      </c>
      <c r="AV54" s="102">
        <v>1122.5959409999998</v>
      </c>
      <c r="AW54" s="102">
        <v>1217.4197569999999</v>
      </c>
      <c r="AX54" s="102">
        <v>1362.068552</v>
      </c>
      <c r="AY54" s="102">
        <v>1281.2142859999999</v>
      </c>
      <c r="AZ54" s="102">
        <v>1249.0542850000002</v>
      </c>
      <c r="BA54" s="102">
        <v>1236.871519</v>
      </c>
      <c r="BB54" s="102">
        <v>1250.6275189999999</v>
      </c>
      <c r="BC54" s="102">
        <f>(BC$298/1000)*BB54/($BB$51+$BB$53+$BB$54)</f>
        <v>1326.3460283679601</v>
      </c>
      <c r="BD54" s="102">
        <f t="shared" ref="BD54:BM54" si="4">(BD$298/1000)*BC54/(BC$51+BC$53+BC$54)</f>
        <v>1348.0465387851398</v>
      </c>
      <c r="BE54" s="102">
        <f t="shared" si="4"/>
        <v>1428.0719173561245</v>
      </c>
      <c r="BF54" s="102">
        <f t="shared" si="4"/>
        <v>1460.1619619309445</v>
      </c>
      <c r="BG54" s="102">
        <f t="shared" si="4"/>
        <v>1491.9321222166611</v>
      </c>
      <c r="BH54" s="102">
        <f t="shared" si="4"/>
        <v>1523.4293328027013</v>
      </c>
      <c r="BI54" s="102">
        <f t="shared" si="4"/>
        <v>1554.7324255722772</v>
      </c>
      <c r="BJ54" s="102">
        <f t="shared" si="4"/>
        <v>1585.8067691778499</v>
      </c>
      <c r="BK54" s="102">
        <f t="shared" si="4"/>
        <v>1616.691096047588</v>
      </c>
      <c r="BL54" s="102">
        <f t="shared" si="4"/>
        <v>1647.3904186133716</v>
      </c>
      <c r="BM54" s="102">
        <f t="shared" si="4"/>
        <v>1677.9416466008668</v>
      </c>
      <c r="BN54" s="101" t="s">
        <v>213</v>
      </c>
    </row>
    <row r="55" spans="1:66" ht="15" hidden="1" customHeight="1" x14ac:dyDescent="0.35">
      <c r="A55" s="64" t="s">
        <v>212</v>
      </c>
      <c r="B55" s="63">
        <v>313</v>
      </c>
      <c r="C55" s="63">
        <v>350</v>
      </c>
      <c r="D55" s="63">
        <v>400</v>
      </c>
      <c r="E55" s="63">
        <v>463</v>
      </c>
      <c r="F55" s="63">
        <v>676</v>
      </c>
      <c r="G55" s="63">
        <v>595</v>
      </c>
      <c r="H55" s="63">
        <v>659</v>
      </c>
      <c r="I55" s="63">
        <v>614</v>
      </c>
      <c r="J55" s="63">
        <v>688</v>
      </c>
      <c r="K55" s="63">
        <v>804</v>
      </c>
      <c r="L55" s="63">
        <v>820</v>
      </c>
      <c r="M55" s="63">
        <v>787</v>
      </c>
      <c r="N55" s="63">
        <v>1005</v>
      </c>
      <c r="O55" s="63">
        <v>947</v>
      </c>
      <c r="P55" s="63">
        <v>956</v>
      </c>
      <c r="Q55" s="63">
        <v>1087</v>
      </c>
      <c r="R55" s="63">
        <v>858</v>
      </c>
      <c r="S55" s="63">
        <v>571</v>
      </c>
      <c r="T55" s="63">
        <v>524</v>
      </c>
      <c r="U55" s="63">
        <v>374</v>
      </c>
      <c r="V55" s="63">
        <v>369</v>
      </c>
      <c r="W55" s="63">
        <v>390</v>
      </c>
      <c r="X55" s="63">
        <v>385</v>
      </c>
      <c r="Y55" s="63">
        <v>386</v>
      </c>
      <c r="Z55" s="63">
        <v>351</v>
      </c>
      <c r="AA55" s="63">
        <v>366</v>
      </c>
      <c r="AB55" s="63">
        <v>437</v>
      </c>
      <c r="AC55" s="63">
        <v>287</v>
      </c>
      <c r="AD55" s="63">
        <v>345</v>
      </c>
      <c r="AE55" s="63">
        <v>398</v>
      </c>
      <c r="AF55" s="63">
        <v>326</v>
      </c>
      <c r="AG55" s="63">
        <v>369</v>
      </c>
      <c r="AH55" s="63">
        <v>346</v>
      </c>
      <c r="AI55" s="63">
        <v>300</v>
      </c>
      <c r="AJ55" s="63">
        <v>371</v>
      </c>
      <c r="AK55" s="63">
        <v>375.36694378582052</v>
      </c>
      <c r="AL55" s="63">
        <v>418.82499999999999</v>
      </c>
      <c r="AM55" s="63">
        <v>481.28698221721203</v>
      </c>
      <c r="AN55" s="63">
        <v>488.63935400000003</v>
      </c>
      <c r="AO55" s="63">
        <v>439.77541860000002</v>
      </c>
      <c r="AP55" s="63">
        <v>488.82326229202783</v>
      </c>
      <c r="AQ55" s="63">
        <v>399.96194400000002</v>
      </c>
      <c r="AR55" s="63">
        <v>423.20532709523809</v>
      </c>
      <c r="AS55" s="63">
        <v>401.970326</v>
      </c>
      <c r="AT55" s="63">
        <v>415.59509800000001</v>
      </c>
      <c r="AU55" s="63">
        <v>405.280959</v>
      </c>
      <c r="AV55" s="63">
        <v>386.28334435245631</v>
      </c>
      <c r="AW55" s="63">
        <v>373.55453580997784</v>
      </c>
      <c r="AX55" s="63">
        <v>369.40644726451268</v>
      </c>
      <c r="AY55" s="63">
        <v>424.78613274235431</v>
      </c>
      <c r="AZ55" s="63">
        <v>369.77361835587817</v>
      </c>
      <c r="BA55" s="63">
        <v>395.69340424645156</v>
      </c>
      <c r="BB55" s="63">
        <v>422.84246001753991</v>
      </c>
      <c r="BD55" s="111"/>
      <c r="BE55" s="66"/>
      <c r="BN55" s="89" t="s">
        <v>211</v>
      </c>
    </row>
    <row r="56" spans="1:66" ht="15" hidden="1" customHeight="1" x14ac:dyDescent="0.35">
      <c r="A56" s="64" t="s">
        <v>189</v>
      </c>
      <c r="B56" s="63">
        <v>381</v>
      </c>
      <c r="C56" s="63">
        <v>390</v>
      </c>
      <c r="D56" s="63">
        <v>385</v>
      </c>
      <c r="E56" s="63">
        <v>395</v>
      </c>
      <c r="F56" s="63">
        <v>396</v>
      </c>
      <c r="G56" s="63">
        <v>417</v>
      </c>
      <c r="H56" s="63">
        <v>471</v>
      </c>
      <c r="I56" s="63">
        <v>473</v>
      </c>
      <c r="J56" s="63">
        <v>486</v>
      </c>
      <c r="K56" s="63">
        <v>472</v>
      </c>
      <c r="L56" s="63">
        <v>445</v>
      </c>
      <c r="M56" s="63">
        <v>514</v>
      </c>
      <c r="N56" s="63">
        <v>374</v>
      </c>
      <c r="O56" s="63">
        <v>323</v>
      </c>
      <c r="P56" s="63">
        <v>305</v>
      </c>
      <c r="Q56" s="63">
        <v>296</v>
      </c>
      <c r="R56" s="63">
        <v>315</v>
      </c>
      <c r="S56" s="63">
        <v>336</v>
      </c>
      <c r="T56" s="63">
        <v>370</v>
      </c>
      <c r="U56" s="63">
        <v>356</v>
      </c>
      <c r="V56" s="63">
        <v>365</v>
      </c>
      <c r="W56" s="63">
        <v>345</v>
      </c>
      <c r="X56" s="63">
        <v>369</v>
      </c>
      <c r="Y56" s="63">
        <v>443</v>
      </c>
      <c r="Z56" s="63">
        <v>541</v>
      </c>
      <c r="AA56" s="63">
        <v>563</v>
      </c>
      <c r="AB56" s="63">
        <v>523</v>
      </c>
      <c r="AC56" s="63">
        <v>580</v>
      </c>
      <c r="AD56" s="63">
        <v>610</v>
      </c>
      <c r="AE56" s="63">
        <v>594</v>
      </c>
      <c r="AF56" s="63">
        <v>616</v>
      </c>
      <c r="AG56" s="63">
        <v>579</v>
      </c>
      <c r="AH56" s="63">
        <v>674</v>
      </c>
      <c r="AI56" s="63">
        <v>760</v>
      </c>
      <c r="AJ56" s="63">
        <v>832</v>
      </c>
      <c r="AK56" s="63">
        <v>785.53935849574702</v>
      </c>
      <c r="AL56" s="63">
        <v>786.25600000000009</v>
      </c>
      <c r="AM56" s="63">
        <v>854.52059092723914</v>
      </c>
      <c r="AN56" s="63">
        <v>883.89252880620347</v>
      </c>
      <c r="AO56" s="63">
        <v>833.57739852801444</v>
      </c>
      <c r="AP56" s="63">
        <v>855.02416546224299</v>
      </c>
      <c r="AQ56" s="63">
        <v>1180.1399120544941</v>
      </c>
      <c r="AR56" s="63">
        <v>1247.0222257875603</v>
      </c>
      <c r="AS56" s="63">
        <v>1360.7601999423653</v>
      </c>
      <c r="AT56" s="63">
        <v>1424.8691863750787</v>
      </c>
      <c r="AU56" s="63">
        <v>1317.6675716248728</v>
      </c>
      <c r="AV56" s="63">
        <v>1255.0201306116096</v>
      </c>
      <c r="AW56" s="63">
        <v>1205.6361929259549</v>
      </c>
      <c r="AX56" s="63">
        <v>1218.8500433770607</v>
      </c>
      <c r="AY56" s="63">
        <v>1236.7034081420454</v>
      </c>
      <c r="AZ56" s="63">
        <v>1308.4033616631509</v>
      </c>
      <c r="BA56" s="63">
        <v>1399.7471917478747</v>
      </c>
      <c r="BB56" s="63">
        <v>1557.0862140939894</v>
      </c>
      <c r="BD56" s="111"/>
      <c r="BE56" s="66"/>
      <c r="BN56" s="89" t="s">
        <v>156</v>
      </c>
    </row>
    <row r="57" spans="1:66" ht="15" hidden="1" customHeight="1" x14ac:dyDescent="0.35">
      <c r="A57" s="64" t="s">
        <v>155</v>
      </c>
      <c r="B57" s="63">
        <v>27</v>
      </c>
      <c r="C57" s="63">
        <v>27</v>
      </c>
      <c r="D57" s="63">
        <v>27</v>
      </c>
      <c r="E57" s="63">
        <v>28</v>
      </c>
      <c r="F57" s="63">
        <v>28</v>
      </c>
      <c r="G57" s="63">
        <v>30</v>
      </c>
      <c r="H57" s="63">
        <v>35</v>
      </c>
      <c r="I57" s="63">
        <v>34</v>
      </c>
      <c r="J57" s="63">
        <v>30</v>
      </c>
      <c r="K57" s="63">
        <v>31</v>
      </c>
      <c r="L57" s="63">
        <v>33</v>
      </c>
      <c r="M57" s="63">
        <v>31</v>
      </c>
      <c r="N57" s="63">
        <v>31</v>
      </c>
      <c r="O57" s="63">
        <v>23</v>
      </c>
      <c r="P57" s="63">
        <v>22</v>
      </c>
      <c r="Q57" s="63">
        <v>22</v>
      </c>
      <c r="R57" s="63">
        <v>23</v>
      </c>
      <c r="S57" s="63">
        <v>26</v>
      </c>
      <c r="T57" s="63">
        <v>26</v>
      </c>
      <c r="U57" s="63">
        <v>15</v>
      </c>
      <c r="V57" s="63">
        <v>12</v>
      </c>
      <c r="W57" s="63">
        <v>12</v>
      </c>
      <c r="X57" s="63">
        <v>12</v>
      </c>
      <c r="Y57" s="63">
        <v>15</v>
      </c>
      <c r="Z57" s="63">
        <v>19</v>
      </c>
      <c r="AA57" s="63">
        <v>18</v>
      </c>
      <c r="AB57" s="63">
        <v>18</v>
      </c>
      <c r="AC57" s="63">
        <v>23</v>
      </c>
      <c r="AD57" s="63">
        <v>25</v>
      </c>
      <c r="AE57" s="63">
        <v>30</v>
      </c>
      <c r="AF57" s="63">
        <v>28</v>
      </c>
      <c r="AG57" s="63">
        <v>27</v>
      </c>
      <c r="AH57" s="63">
        <v>29</v>
      </c>
      <c r="AI57" s="63">
        <v>31</v>
      </c>
      <c r="AJ57" s="63">
        <v>36</v>
      </c>
      <c r="AK57" s="63">
        <v>40.798643314442003</v>
      </c>
      <c r="AL57" s="63">
        <v>38.780999999999999</v>
      </c>
      <c r="AM57" s="63">
        <v>47.799036974160003</v>
      </c>
      <c r="AN57" s="63">
        <v>50.492528806203502</v>
      </c>
      <c r="AO57" s="63">
        <v>49.999999999999993</v>
      </c>
      <c r="AP57" s="63">
        <v>53.304313274687502</v>
      </c>
      <c r="AQ57" s="63">
        <v>76.071856599655433</v>
      </c>
      <c r="AR57" s="63">
        <v>82.03940629965544</v>
      </c>
      <c r="AS57" s="63">
        <v>79.818944930055011</v>
      </c>
      <c r="AT57" s="63">
        <v>84.701695530055019</v>
      </c>
      <c r="AU57" s="63">
        <v>70.380594595266871</v>
      </c>
      <c r="AV57" s="63">
        <v>65.193873895266876</v>
      </c>
      <c r="AW57" s="63">
        <v>60.793011695266884</v>
      </c>
      <c r="AX57" s="63">
        <v>64.990555062471145</v>
      </c>
      <c r="AY57" s="63">
        <v>69.871880029319954</v>
      </c>
      <c r="AZ57" s="63">
        <v>77.162697829319939</v>
      </c>
      <c r="BA57" s="63">
        <v>37.724132129319955</v>
      </c>
      <c r="BB57" s="63">
        <v>51.673632829319963</v>
      </c>
      <c r="BD57" s="111"/>
      <c r="BE57" s="66"/>
      <c r="BN57" s="89" t="s">
        <v>154</v>
      </c>
    </row>
    <row r="58" spans="1:66" ht="15" hidden="1" customHeight="1" x14ac:dyDescent="0.35">
      <c r="A58" s="64" t="s">
        <v>153</v>
      </c>
      <c r="B58" s="63">
        <v>13</v>
      </c>
      <c r="C58" s="63">
        <v>13</v>
      </c>
      <c r="D58" s="63">
        <v>14</v>
      </c>
      <c r="E58" s="63">
        <v>14</v>
      </c>
      <c r="F58" s="63">
        <v>15</v>
      </c>
      <c r="G58" s="63">
        <v>21</v>
      </c>
      <c r="H58" s="63">
        <v>28</v>
      </c>
      <c r="I58" s="63">
        <v>28</v>
      </c>
      <c r="J58" s="63">
        <v>33</v>
      </c>
      <c r="K58" s="63">
        <v>39</v>
      </c>
      <c r="L58" s="63">
        <v>47</v>
      </c>
      <c r="M58" s="63">
        <v>59</v>
      </c>
      <c r="N58" s="63">
        <v>45</v>
      </c>
      <c r="O58" s="63">
        <v>36</v>
      </c>
      <c r="P58" s="63">
        <v>35</v>
      </c>
      <c r="Q58" s="63">
        <v>36</v>
      </c>
      <c r="R58" s="63">
        <v>41</v>
      </c>
      <c r="S58" s="63">
        <v>46</v>
      </c>
      <c r="T58" s="63">
        <v>45</v>
      </c>
      <c r="U58" s="63">
        <v>48</v>
      </c>
      <c r="V58" s="63">
        <v>48</v>
      </c>
      <c r="W58" s="63">
        <v>47</v>
      </c>
      <c r="X58" s="63">
        <v>41</v>
      </c>
      <c r="Y58" s="63">
        <v>42</v>
      </c>
      <c r="Z58" s="63">
        <v>46</v>
      </c>
      <c r="AA58" s="63">
        <v>21</v>
      </c>
      <c r="AB58" s="63">
        <v>14</v>
      </c>
      <c r="AC58" s="63">
        <v>38</v>
      </c>
      <c r="AD58" s="63">
        <v>32</v>
      </c>
      <c r="AE58" s="63">
        <v>32</v>
      </c>
      <c r="AF58" s="63">
        <v>35</v>
      </c>
      <c r="AG58" s="63">
        <v>26</v>
      </c>
      <c r="AH58" s="63">
        <v>41</v>
      </c>
      <c r="AI58" s="63">
        <v>43</v>
      </c>
      <c r="AJ58" s="63">
        <v>47</v>
      </c>
      <c r="AK58" s="63">
        <v>51.741522437692304</v>
      </c>
      <c r="AL58" s="63">
        <v>47.12</v>
      </c>
      <c r="AM58" s="63">
        <v>16.844900000000003</v>
      </c>
      <c r="AN58" s="63">
        <v>16.5</v>
      </c>
      <c r="AO58" s="63">
        <v>16.999999999999996</v>
      </c>
      <c r="AP58" s="63">
        <v>18.067143999999999</v>
      </c>
      <c r="AQ58" s="63">
        <v>41.491570920340926</v>
      </c>
      <c r="AR58" s="63">
        <v>44.79167748041499</v>
      </c>
      <c r="AS58" s="63">
        <v>43.760969066155212</v>
      </c>
      <c r="AT58" s="63">
        <v>41.708916294626135</v>
      </c>
      <c r="AU58" s="63">
        <v>34.122617439069103</v>
      </c>
      <c r="AV58" s="63">
        <v>29.77286722056915</v>
      </c>
      <c r="AW58" s="63">
        <v>32.553340288184692</v>
      </c>
      <c r="AX58" s="63">
        <v>31.878289116612819</v>
      </c>
      <c r="AY58" s="63">
        <v>31.91525687585014</v>
      </c>
      <c r="AZ58" s="63">
        <v>35.095432764019726</v>
      </c>
      <c r="BA58" s="63">
        <v>45.843273971111245</v>
      </c>
      <c r="BB58" s="63">
        <v>43.959828467900202</v>
      </c>
      <c r="BD58" s="111"/>
      <c r="BE58" s="66"/>
      <c r="BN58" s="89" t="s">
        <v>152</v>
      </c>
    </row>
    <row r="59" spans="1:66" ht="15" hidden="1" customHeight="1" x14ac:dyDescent="0.35">
      <c r="A59" s="64" t="s">
        <v>151</v>
      </c>
      <c r="B59" s="63">
        <v>40</v>
      </c>
      <c r="C59" s="63">
        <v>43</v>
      </c>
      <c r="D59" s="63">
        <v>48</v>
      </c>
      <c r="E59" s="63">
        <v>50</v>
      </c>
      <c r="F59" s="63">
        <v>50</v>
      </c>
      <c r="G59" s="63">
        <v>53</v>
      </c>
      <c r="H59" s="63">
        <v>62</v>
      </c>
      <c r="I59" s="63">
        <v>59</v>
      </c>
      <c r="J59" s="63">
        <v>60</v>
      </c>
      <c r="K59" s="63">
        <v>65</v>
      </c>
      <c r="L59" s="63">
        <v>68</v>
      </c>
      <c r="M59" s="63">
        <v>70</v>
      </c>
      <c r="N59" s="63">
        <v>73</v>
      </c>
      <c r="O59" s="63">
        <v>64</v>
      </c>
      <c r="P59" s="63">
        <v>76</v>
      </c>
      <c r="Q59" s="63">
        <v>80</v>
      </c>
      <c r="R59" s="63">
        <v>84</v>
      </c>
      <c r="S59" s="63">
        <v>102</v>
      </c>
      <c r="T59" s="63">
        <v>129</v>
      </c>
      <c r="U59" s="63">
        <v>91</v>
      </c>
      <c r="V59" s="63">
        <v>89</v>
      </c>
      <c r="W59" s="63">
        <v>85</v>
      </c>
      <c r="X59" s="63">
        <v>90</v>
      </c>
      <c r="Y59" s="63">
        <v>123</v>
      </c>
      <c r="Z59" s="63">
        <v>154</v>
      </c>
      <c r="AA59" s="63">
        <v>155</v>
      </c>
      <c r="AB59" s="63">
        <v>138</v>
      </c>
      <c r="AC59" s="63">
        <v>170</v>
      </c>
      <c r="AD59" s="63">
        <v>190</v>
      </c>
      <c r="AE59" s="63">
        <v>182</v>
      </c>
      <c r="AF59" s="63">
        <v>186</v>
      </c>
      <c r="AG59" s="63">
        <v>196</v>
      </c>
      <c r="AH59" s="63">
        <v>187</v>
      </c>
      <c r="AI59" s="63">
        <v>232</v>
      </c>
      <c r="AJ59" s="63">
        <v>254</v>
      </c>
      <c r="AK59" s="63">
        <v>248.95490544942902</v>
      </c>
      <c r="AL59" s="63">
        <v>260.89999999999998</v>
      </c>
      <c r="AM59" s="63">
        <v>285.103061895564</v>
      </c>
      <c r="AN59" s="63">
        <v>293.60000000000002</v>
      </c>
      <c r="AO59" s="63">
        <v>264.24</v>
      </c>
      <c r="AP59" s="63">
        <v>306.68155889705292</v>
      </c>
      <c r="AQ59" s="63">
        <v>431.90933442690488</v>
      </c>
      <c r="AR59" s="63">
        <v>453.40031862690483</v>
      </c>
      <c r="AS59" s="63">
        <v>466.78442078268813</v>
      </c>
      <c r="AT59" s="63">
        <v>500.2015002910083</v>
      </c>
      <c r="AU59" s="63">
        <v>465.36805010921239</v>
      </c>
      <c r="AV59" s="63">
        <v>453.9898245446152</v>
      </c>
      <c r="AW59" s="63">
        <v>434.34850848462713</v>
      </c>
      <c r="AX59" s="63">
        <v>426.57643038462714</v>
      </c>
      <c r="AY59" s="63">
        <v>440.9909645559398</v>
      </c>
      <c r="AZ59" s="63">
        <v>449.96830105593983</v>
      </c>
      <c r="BA59" s="63">
        <v>522.18352735593976</v>
      </c>
      <c r="BB59" s="63">
        <v>555.47072215593971</v>
      </c>
      <c r="BD59" s="111"/>
      <c r="BE59" s="66"/>
      <c r="BN59" s="89" t="s">
        <v>150</v>
      </c>
    </row>
    <row r="60" spans="1:66" ht="15" hidden="1" customHeight="1" x14ac:dyDescent="0.35">
      <c r="A60" s="64" t="s">
        <v>149</v>
      </c>
      <c r="B60" s="63">
        <v>67</v>
      </c>
      <c r="C60" s="63">
        <v>70</v>
      </c>
      <c r="D60" s="63">
        <v>72</v>
      </c>
      <c r="E60" s="63">
        <v>70</v>
      </c>
      <c r="F60" s="63">
        <v>65</v>
      </c>
      <c r="G60" s="63">
        <v>65</v>
      </c>
      <c r="H60" s="63">
        <v>65</v>
      </c>
      <c r="I60" s="63">
        <v>62</v>
      </c>
      <c r="J60" s="63">
        <v>49</v>
      </c>
      <c r="K60" s="63">
        <v>47</v>
      </c>
      <c r="L60" s="63">
        <v>45</v>
      </c>
      <c r="M60" s="63">
        <v>36</v>
      </c>
      <c r="N60" s="63">
        <v>27</v>
      </c>
      <c r="O60" s="63">
        <v>17</v>
      </c>
      <c r="P60" s="63">
        <v>15</v>
      </c>
      <c r="Q60" s="63">
        <v>14</v>
      </c>
      <c r="R60" s="63">
        <v>14</v>
      </c>
      <c r="S60" s="63">
        <v>16</v>
      </c>
      <c r="T60" s="63">
        <v>9</v>
      </c>
      <c r="U60" s="63">
        <v>27</v>
      </c>
      <c r="V60" s="63">
        <v>26</v>
      </c>
      <c r="W60" s="63">
        <v>28</v>
      </c>
      <c r="X60" s="63">
        <v>30</v>
      </c>
      <c r="Y60" s="63">
        <v>35</v>
      </c>
      <c r="Z60" s="63">
        <v>79</v>
      </c>
      <c r="AA60" s="63">
        <v>86</v>
      </c>
      <c r="AB60" s="63">
        <v>113</v>
      </c>
      <c r="AC60" s="63">
        <v>112</v>
      </c>
      <c r="AD60" s="63">
        <v>94</v>
      </c>
      <c r="AE60" s="63">
        <v>101</v>
      </c>
      <c r="AF60" s="63">
        <v>97</v>
      </c>
      <c r="AG60" s="63">
        <v>89</v>
      </c>
      <c r="AH60" s="63">
        <v>140</v>
      </c>
      <c r="AI60" s="63">
        <v>161</v>
      </c>
      <c r="AJ60" s="63">
        <v>176</v>
      </c>
      <c r="AK60" s="63">
        <v>156.91482265548899</v>
      </c>
      <c r="AL60" s="63">
        <v>162</v>
      </c>
      <c r="AM60" s="63">
        <v>178.83683436304901</v>
      </c>
      <c r="AN60" s="63">
        <v>182</v>
      </c>
      <c r="AO60" s="63">
        <v>160.953150926744</v>
      </c>
      <c r="AP60" s="63">
        <v>31.813411499999997</v>
      </c>
      <c r="AQ60" s="63">
        <v>14.676807307876533</v>
      </c>
      <c r="AR60" s="63">
        <v>15.27452488086894</v>
      </c>
      <c r="AS60" s="63">
        <v>27.451473815862794</v>
      </c>
      <c r="AT60" s="63">
        <v>23.083505396885695</v>
      </c>
      <c r="AU60" s="63">
        <v>21.346396979894926</v>
      </c>
      <c r="AV60" s="63">
        <v>19.218896009517728</v>
      </c>
      <c r="AW60" s="63">
        <v>21.448510292431951</v>
      </c>
      <c r="AX60" s="63">
        <v>21.0219745582604</v>
      </c>
      <c r="AY60" s="63">
        <v>19.808769005506932</v>
      </c>
      <c r="AZ60" s="63">
        <v>21.576221405506935</v>
      </c>
      <c r="BA60" s="63">
        <v>24.754851305506936</v>
      </c>
      <c r="BB60" s="63">
        <v>26.888124005506938</v>
      </c>
      <c r="BD60" s="111"/>
      <c r="BE60" s="66"/>
      <c r="BN60" s="89" t="s">
        <v>148</v>
      </c>
    </row>
    <row r="61" spans="1:66" ht="15" hidden="1" customHeight="1" x14ac:dyDescent="0.35">
      <c r="A61" s="64" t="s">
        <v>147</v>
      </c>
      <c r="B61" s="63">
        <v>68</v>
      </c>
      <c r="C61" s="63">
        <v>68</v>
      </c>
      <c r="D61" s="63">
        <v>68</v>
      </c>
      <c r="E61" s="63">
        <v>69</v>
      </c>
      <c r="F61" s="63">
        <v>69</v>
      </c>
      <c r="G61" s="63">
        <v>72</v>
      </c>
      <c r="H61" s="63">
        <v>77</v>
      </c>
      <c r="I61" s="63">
        <v>74</v>
      </c>
      <c r="J61" s="63">
        <v>75</v>
      </c>
      <c r="K61" s="63">
        <v>77</v>
      </c>
      <c r="L61" s="63">
        <v>78</v>
      </c>
      <c r="M61" s="63">
        <v>78</v>
      </c>
      <c r="N61" s="63">
        <v>65</v>
      </c>
      <c r="O61" s="63">
        <v>65</v>
      </c>
      <c r="P61" s="63">
        <v>60</v>
      </c>
      <c r="Q61" s="63">
        <v>54</v>
      </c>
      <c r="R61" s="63">
        <v>49</v>
      </c>
      <c r="S61" s="63">
        <v>37</v>
      </c>
      <c r="T61" s="63">
        <v>45</v>
      </c>
      <c r="U61" s="63">
        <v>24</v>
      </c>
      <c r="V61" s="63">
        <v>22</v>
      </c>
      <c r="W61" s="63">
        <v>21</v>
      </c>
      <c r="X61" s="63">
        <v>25</v>
      </c>
      <c r="Y61" s="63">
        <v>28</v>
      </c>
      <c r="Z61" s="63">
        <v>34</v>
      </c>
      <c r="AA61" s="63">
        <v>39</v>
      </c>
      <c r="AB61" s="63">
        <v>40</v>
      </c>
      <c r="AC61" s="63">
        <v>41</v>
      </c>
      <c r="AD61" s="63">
        <v>40</v>
      </c>
      <c r="AE61" s="63">
        <v>39</v>
      </c>
      <c r="AF61" s="63">
        <v>45</v>
      </c>
      <c r="AG61" s="63">
        <v>46</v>
      </c>
      <c r="AH61" s="63">
        <v>59</v>
      </c>
      <c r="AI61" s="63">
        <v>72</v>
      </c>
      <c r="AJ61" s="63">
        <v>87</v>
      </c>
      <c r="AK61" s="63">
        <v>71.547249802908198</v>
      </c>
      <c r="AL61" s="63">
        <v>76.653999999999996</v>
      </c>
      <c r="AM61" s="63">
        <v>91</v>
      </c>
      <c r="AN61" s="63">
        <v>96.5</v>
      </c>
      <c r="AO61" s="63">
        <v>97</v>
      </c>
      <c r="AP61" s="63">
        <v>175.11722431999999</v>
      </c>
      <c r="AQ61" s="63">
        <v>225.19139185534556</v>
      </c>
      <c r="AR61" s="63">
        <v>249.63222235534553</v>
      </c>
      <c r="AS61" s="63">
        <v>306.18466117330991</v>
      </c>
      <c r="AT61" s="63">
        <v>293.24580755308079</v>
      </c>
      <c r="AU61" s="63">
        <v>281.68309793749603</v>
      </c>
      <c r="AV61" s="63">
        <v>285.95681967745168</v>
      </c>
      <c r="AW61" s="63">
        <v>276.24725579814276</v>
      </c>
      <c r="AX61" s="63">
        <v>276.80008319814272</v>
      </c>
      <c r="AY61" s="63">
        <v>281.77254805799538</v>
      </c>
      <c r="AZ61" s="63">
        <v>278.88907015799532</v>
      </c>
      <c r="BA61" s="63">
        <v>274.77943525799537</v>
      </c>
      <c r="BB61" s="63">
        <v>309.19454110799529</v>
      </c>
      <c r="BD61" s="111"/>
      <c r="BE61" s="66"/>
      <c r="BN61" s="89" t="s">
        <v>146</v>
      </c>
    </row>
    <row r="62" spans="1:66" ht="15" hidden="1" customHeight="1" x14ac:dyDescent="0.35">
      <c r="A62" s="64" t="s">
        <v>145</v>
      </c>
      <c r="B62" s="63">
        <v>6</v>
      </c>
      <c r="C62" s="63">
        <v>6</v>
      </c>
      <c r="D62" s="63">
        <v>6</v>
      </c>
      <c r="E62" s="63">
        <v>6</v>
      </c>
      <c r="F62" s="63">
        <v>6</v>
      </c>
      <c r="G62" s="63">
        <v>7</v>
      </c>
      <c r="H62" s="63">
        <v>8</v>
      </c>
      <c r="I62" s="63">
        <v>7</v>
      </c>
      <c r="J62" s="63">
        <v>7</v>
      </c>
      <c r="K62" s="63">
        <v>7</v>
      </c>
      <c r="L62" s="63">
        <v>7</v>
      </c>
      <c r="M62" s="63">
        <v>7</v>
      </c>
      <c r="N62" s="63">
        <v>7</v>
      </c>
      <c r="O62" s="63">
        <v>4</v>
      </c>
      <c r="P62" s="63">
        <v>2</v>
      </c>
      <c r="Q62" s="63">
        <v>2</v>
      </c>
      <c r="R62" s="63">
        <v>3</v>
      </c>
      <c r="S62" s="63">
        <v>7</v>
      </c>
      <c r="T62" s="63">
        <v>3</v>
      </c>
      <c r="U62" s="63">
        <v>3</v>
      </c>
      <c r="V62" s="63">
        <v>3</v>
      </c>
      <c r="W62" s="63">
        <v>3</v>
      </c>
      <c r="X62" s="63">
        <v>3</v>
      </c>
      <c r="Y62" s="63">
        <v>4</v>
      </c>
      <c r="Z62" s="63">
        <v>2</v>
      </c>
      <c r="AA62" s="63">
        <v>1</v>
      </c>
      <c r="AB62" s="63">
        <v>4</v>
      </c>
      <c r="AC62" s="63">
        <v>4</v>
      </c>
      <c r="AD62" s="63">
        <v>7</v>
      </c>
      <c r="AE62" s="63">
        <v>7</v>
      </c>
      <c r="AF62" s="63">
        <v>6</v>
      </c>
      <c r="AG62" s="63">
        <v>4</v>
      </c>
      <c r="AH62" s="63">
        <v>2</v>
      </c>
      <c r="AI62" s="63">
        <v>2</v>
      </c>
      <c r="AJ62" s="63">
        <v>2</v>
      </c>
      <c r="AK62" s="63">
        <v>1.85592530734327</v>
      </c>
      <c r="AL62" s="63">
        <v>2</v>
      </c>
      <c r="AM62" s="63">
        <v>3.2726903176605506</v>
      </c>
      <c r="AN62" s="63">
        <v>3.2</v>
      </c>
      <c r="AO62" s="63">
        <v>3.2072365113073396</v>
      </c>
      <c r="AP62" s="63">
        <v>3.3477134705025997</v>
      </c>
      <c r="AQ62" s="63">
        <v>7.6426451736444445</v>
      </c>
      <c r="AR62" s="63">
        <v>9.163541173644445</v>
      </c>
      <c r="AS62" s="63">
        <v>6.7220645717879215</v>
      </c>
      <c r="AT62" s="63">
        <v>5.3781918170729384</v>
      </c>
      <c r="AU62" s="63">
        <v>2.7137555171721388</v>
      </c>
      <c r="AV62" s="63">
        <v>2.4287555171721387</v>
      </c>
      <c r="AW62" s="63">
        <v>1.6454265171721389</v>
      </c>
      <c r="AX62" s="63">
        <v>1.1087915171721388</v>
      </c>
      <c r="AY62" s="63">
        <v>2.0081703447814263</v>
      </c>
      <c r="AZ62" s="63">
        <v>1.2556703447814257</v>
      </c>
      <c r="BA62" s="63">
        <v>0.67267034478142596</v>
      </c>
      <c r="BB62" s="63">
        <v>0.16367034478142584</v>
      </c>
      <c r="BD62" s="111"/>
      <c r="BE62" s="66"/>
      <c r="BN62" s="89" t="s">
        <v>144</v>
      </c>
    </row>
    <row r="63" spans="1:66" ht="15" hidden="1" customHeight="1" x14ac:dyDescent="0.35">
      <c r="A63" s="64" t="s">
        <v>143</v>
      </c>
      <c r="B63" s="63">
        <v>9</v>
      </c>
      <c r="C63" s="63">
        <v>9</v>
      </c>
      <c r="D63" s="63">
        <v>11</v>
      </c>
      <c r="E63" s="63">
        <v>11</v>
      </c>
      <c r="F63" s="63">
        <v>12</v>
      </c>
      <c r="G63" s="63">
        <v>13</v>
      </c>
      <c r="H63" s="63">
        <v>18</v>
      </c>
      <c r="I63" s="63">
        <v>16</v>
      </c>
      <c r="J63" s="63">
        <v>16</v>
      </c>
      <c r="K63" s="63">
        <v>18</v>
      </c>
      <c r="L63" s="63">
        <v>20</v>
      </c>
      <c r="M63" s="63">
        <v>23</v>
      </c>
      <c r="N63" s="63">
        <v>17</v>
      </c>
      <c r="O63" s="63">
        <v>16</v>
      </c>
      <c r="P63" s="63">
        <v>13</v>
      </c>
      <c r="Q63" s="63">
        <v>14</v>
      </c>
      <c r="R63" s="63">
        <v>17</v>
      </c>
      <c r="S63" s="63">
        <v>17</v>
      </c>
      <c r="T63" s="63">
        <v>18</v>
      </c>
      <c r="U63" s="63">
        <v>20</v>
      </c>
      <c r="V63" s="63">
        <v>21</v>
      </c>
      <c r="W63" s="63">
        <v>22</v>
      </c>
      <c r="X63" s="63">
        <v>20</v>
      </c>
      <c r="Y63" s="63">
        <v>25</v>
      </c>
      <c r="Z63" s="63">
        <v>25</v>
      </c>
      <c r="AA63" s="63">
        <v>28</v>
      </c>
      <c r="AB63" s="63">
        <v>29</v>
      </c>
      <c r="AC63" s="63">
        <v>37</v>
      </c>
      <c r="AD63" s="63">
        <v>27</v>
      </c>
      <c r="AE63" s="63">
        <v>29</v>
      </c>
      <c r="AF63" s="63">
        <v>37</v>
      </c>
      <c r="AG63" s="63">
        <v>36</v>
      </c>
      <c r="AH63" s="63">
        <v>44</v>
      </c>
      <c r="AI63" s="63">
        <v>57</v>
      </c>
      <c r="AJ63" s="63">
        <v>69</v>
      </c>
      <c r="AK63" s="63">
        <v>70.518535345628706</v>
      </c>
      <c r="AL63" s="63">
        <v>51.538000000000004</v>
      </c>
      <c r="AM63" s="63">
        <v>76.3</v>
      </c>
      <c r="AN63" s="63">
        <v>80.099999999999994</v>
      </c>
      <c r="AO63" s="63">
        <v>80</v>
      </c>
      <c r="AP63" s="63">
        <v>89.999999999999986</v>
      </c>
      <c r="AQ63" s="63">
        <v>136.13754137365052</v>
      </c>
      <c r="AR63" s="63">
        <v>145.65550437365053</v>
      </c>
      <c r="AS63" s="63">
        <v>161.36908325849754</v>
      </c>
      <c r="AT63" s="63">
        <v>193.91761166014246</v>
      </c>
      <c r="AU63" s="63">
        <v>204.36175426122628</v>
      </c>
      <c r="AV63" s="63">
        <v>215.57164262917868</v>
      </c>
      <c r="AW63" s="63">
        <v>216.63637459057423</v>
      </c>
      <c r="AX63" s="63">
        <v>243.3760205905742</v>
      </c>
      <c r="AY63" s="63">
        <v>225.9979302659919</v>
      </c>
      <c r="AZ63" s="63">
        <v>273.07121629892777</v>
      </c>
      <c r="BA63" s="63">
        <v>306.88615157656</v>
      </c>
      <c r="BB63" s="63">
        <v>382.38688677588578</v>
      </c>
      <c r="BD63" s="111"/>
      <c r="BE63" s="66"/>
      <c r="BN63" s="89" t="s">
        <v>142</v>
      </c>
    </row>
    <row r="64" spans="1:66" ht="15" hidden="1" customHeight="1" x14ac:dyDescent="0.35">
      <c r="A64" s="64" t="s">
        <v>141</v>
      </c>
      <c r="B64" s="63">
        <v>3</v>
      </c>
      <c r="C64" s="63">
        <v>3</v>
      </c>
      <c r="D64" s="63">
        <v>3</v>
      </c>
      <c r="E64" s="63">
        <v>4</v>
      </c>
      <c r="F64" s="63">
        <v>6</v>
      </c>
      <c r="G64" s="63">
        <v>8</v>
      </c>
      <c r="H64" s="63">
        <v>10</v>
      </c>
      <c r="I64" s="63">
        <v>10</v>
      </c>
      <c r="J64" s="63">
        <v>13</v>
      </c>
      <c r="K64" s="63">
        <v>13</v>
      </c>
      <c r="L64" s="63">
        <v>14</v>
      </c>
      <c r="M64" s="63">
        <v>16</v>
      </c>
      <c r="N64" s="63">
        <v>14</v>
      </c>
      <c r="O64" s="63">
        <v>11</v>
      </c>
      <c r="P64" s="63">
        <v>8</v>
      </c>
      <c r="Q64" s="63">
        <v>7</v>
      </c>
      <c r="R64" s="63">
        <v>13</v>
      </c>
      <c r="S64" s="63">
        <v>12</v>
      </c>
      <c r="T64" s="63">
        <v>9</v>
      </c>
      <c r="U64" s="63">
        <v>9</v>
      </c>
      <c r="V64" s="63">
        <v>7</v>
      </c>
      <c r="W64" s="63">
        <v>7</v>
      </c>
      <c r="X64" s="63">
        <v>8</v>
      </c>
      <c r="Y64" s="63">
        <v>11</v>
      </c>
      <c r="Z64" s="63">
        <v>8</v>
      </c>
      <c r="AA64" s="63">
        <v>8</v>
      </c>
      <c r="AB64" s="63">
        <v>8</v>
      </c>
      <c r="AC64" s="63">
        <v>7</v>
      </c>
      <c r="AD64" s="63">
        <v>8</v>
      </c>
      <c r="AE64" s="63">
        <v>7</v>
      </c>
      <c r="AF64" s="63">
        <v>6</v>
      </c>
      <c r="AG64" s="63">
        <v>6</v>
      </c>
      <c r="AH64" s="63">
        <v>8</v>
      </c>
      <c r="AI64" s="63">
        <v>10</v>
      </c>
      <c r="AJ64" s="63">
        <v>9</v>
      </c>
      <c r="AK64" s="63">
        <v>10.448631644361599</v>
      </c>
      <c r="AL64" s="63">
        <v>10</v>
      </c>
      <c r="AM64" s="63">
        <v>8.5766458784702611</v>
      </c>
      <c r="AN64" s="63">
        <v>9.2000000000000011</v>
      </c>
      <c r="AO64" s="63">
        <v>9.1770110899631785</v>
      </c>
      <c r="AP64" s="63">
        <v>7</v>
      </c>
      <c r="AQ64" s="63">
        <v>36.612623344798415</v>
      </c>
      <c r="AR64" s="63">
        <v>32.594035344798414</v>
      </c>
      <c r="AS64" s="63">
        <v>28.810035734372551</v>
      </c>
      <c r="AT64" s="63">
        <v>30.791535734372552</v>
      </c>
      <c r="AU64" s="63">
        <v>28.205004934389329</v>
      </c>
      <c r="AV64" s="63">
        <v>22.830606934389333</v>
      </c>
      <c r="AW64" s="63">
        <v>20.128714934389333</v>
      </c>
      <c r="AX64" s="63">
        <v>19.035480934389334</v>
      </c>
      <c r="AY64" s="63">
        <v>21.78125462292622</v>
      </c>
      <c r="AZ64" s="63">
        <v>20.795619622926221</v>
      </c>
      <c r="BA64" s="63">
        <v>25.223204622926222</v>
      </c>
      <c r="BB64" s="63">
        <v>23.402004622926221</v>
      </c>
      <c r="BD64" s="111"/>
      <c r="BE64" s="66"/>
      <c r="BN64" s="89" t="s">
        <v>140</v>
      </c>
    </row>
    <row r="65" spans="1:66" ht="15" hidden="1" customHeight="1" thickBot="1" x14ac:dyDescent="0.4">
      <c r="A65" s="100" t="s">
        <v>139</v>
      </c>
      <c r="B65" s="63">
        <v>148</v>
      </c>
      <c r="C65" s="63">
        <v>151</v>
      </c>
      <c r="D65" s="63">
        <v>136</v>
      </c>
      <c r="E65" s="63">
        <v>143</v>
      </c>
      <c r="F65" s="63">
        <v>145</v>
      </c>
      <c r="G65" s="63">
        <v>148</v>
      </c>
      <c r="H65" s="63">
        <v>168</v>
      </c>
      <c r="I65" s="63">
        <v>183</v>
      </c>
      <c r="J65" s="63">
        <v>203</v>
      </c>
      <c r="K65" s="63">
        <v>175</v>
      </c>
      <c r="L65" s="63">
        <v>133</v>
      </c>
      <c r="M65" s="63">
        <v>194</v>
      </c>
      <c r="N65" s="63">
        <v>95</v>
      </c>
      <c r="O65" s="63">
        <v>87</v>
      </c>
      <c r="P65" s="63">
        <v>74</v>
      </c>
      <c r="Q65" s="63">
        <v>67</v>
      </c>
      <c r="R65" s="63">
        <v>71</v>
      </c>
      <c r="S65" s="63">
        <v>73</v>
      </c>
      <c r="T65" s="63">
        <v>86</v>
      </c>
      <c r="U65" s="63">
        <v>119</v>
      </c>
      <c r="V65" s="63">
        <v>137</v>
      </c>
      <c r="W65" s="63">
        <v>120</v>
      </c>
      <c r="X65" s="63">
        <v>140</v>
      </c>
      <c r="Y65" s="63">
        <v>160</v>
      </c>
      <c r="Z65" s="63">
        <v>174</v>
      </c>
      <c r="AA65" s="63">
        <v>207</v>
      </c>
      <c r="AB65" s="63">
        <v>159</v>
      </c>
      <c r="AC65" s="63">
        <v>148</v>
      </c>
      <c r="AD65" s="63">
        <v>187</v>
      </c>
      <c r="AE65" s="63">
        <v>167</v>
      </c>
      <c r="AF65" s="63">
        <v>176</v>
      </c>
      <c r="AG65" s="63">
        <v>149</v>
      </c>
      <c r="AH65" s="63">
        <v>164</v>
      </c>
      <c r="AI65" s="63">
        <v>152</v>
      </c>
      <c r="AJ65" s="63">
        <v>152</v>
      </c>
      <c r="AK65" s="99">
        <v>132.75912253845297</v>
      </c>
      <c r="AL65" s="99">
        <v>137.26300000000015</v>
      </c>
      <c r="AM65" s="99">
        <v>146.78742149833533</v>
      </c>
      <c r="AN65" s="99">
        <v>152.29999999999984</v>
      </c>
      <c r="AO65" s="99">
        <v>151.99999999999989</v>
      </c>
      <c r="AP65" s="99">
        <v>169.69280000000003</v>
      </c>
      <c r="AQ65" s="99">
        <v>210.40614105227735</v>
      </c>
      <c r="AR65" s="99">
        <v>214.47099525227713</v>
      </c>
      <c r="AS65" s="99">
        <v>239.85854660963605</v>
      </c>
      <c r="AT65" s="99">
        <v>251.84042209783502</v>
      </c>
      <c r="AU65" s="99">
        <v>209.48629985114576</v>
      </c>
      <c r="AV65" s="99">
        <v>160.05684418344867</v>
      </c>
      <c r="AW65" s="99">
        <v>141.83505032516587</v>
      </c>
      <c r="AX65" s="99">
        <v>134.06241801481087</v>
      </c>
      <c r="AY65" s="99">
        <v>142.55663438373358</v>
      </c>
      <c r="AZ65" s="99">
        <v>150.58913218373368</v>
      </c>
      <c r="BA65" s="99">
        <v>161.67994518373393</v>
      </c>
      <c r="BB65" s="99">
        <v>163.94680378373391</v>
      </c>
      <c r="BD65" s="111"/>
      <c r="BE65" s="66"/>
      <c r="BN65" s="98" t="s">
        <v>138</v>
      </c>
    </row>
    <row r="66" spans="1:66" ht="15" hidden="1" customHeight="1" x14ac:dyDescent="0.35">
      <c r="A66" s="64" t="s">
        <v>227</v>
      </c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BE66" s="66"/>
      <c r="BN66" s="62"/>
    </row>
    <row r="67" spans="1:66" ht="15" hidden="1" customHeight="1" x14ac:dyDescent="0.35">
      <c r="A67" s="90" t="s">
        <v>226</v>
      </c>
      <c r="BE67" s="66"/>
      <c r="BN67" s="62"/>
    </row>
    <row r="68" spans="1:66" ht="15" hidden="1" customHeight="1" x14ac:dyDescent="0.35">
      <c r="A68" s="97" t="s">
        <v>225</v>
      </c>
      <c r="BE68" s="66"/>
      <c r="BN68" s="62"/>
    </row>
    <row r="69" spans="1:66" ht="15" hidden="1" customHeight="1" x14ac:dyDescent="0.35">
      <c r="A69" s="127" t="s">
        <v>224</v>
      </c>
      <c r="BE69" s="66"/>
      <c r="BN69" s="62"/>
    </row>
    <row r="70" spans="1:66" ht="15" hidden="1" customHeight="1" x14ac:dyDescent="0.35">
      <c r="A70" s="97" t="s">
        <v>223</v>
      </c>
      <c r="BE70" s="66"/>
      <c r="BN70" s="62"/>
    </row>
    <row r="71" spans="1:66" ht="15" hidden="1" customHeight="1" x14ac:dyDescent="0.35">
      <c r="A71" s="96" t="s">
        <v>222</v>
      </c>
      <c r="BE71" s="66"/>
      <c r="BN71" s="62"/>
    </row>
    <row r="72" spans="1:66" ht="15" customHeight="1" x14ac:dyDescent="0.35">
      <c r="A72" s="96"/>
      <c r="BE72" s="66"/>
      <c r="BN72" s="62"/>
    </row>
    <row r="73" spans="1:66" ht="15" customHeight="1" thickBot="1" x14ac:dyDescent="0.4">
      <c r="A73" s="87" t="s">
        <v>221</v>
      </c>
      <c r="B73" s="86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J73" s="65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 t="s">
        <v>130</v>
      </c>
      <c r="BE73" s="66"/>
      <c r="BN73" s="85" t="s">
        <v>220</v>
      </c>
    </row>
    <row r="74" spans="1:66" ht="15" customHeight="1" x14ac:dyDescent="0.35">
      <c r="A74" s="79" t="s">
        <v>128</v>
      </c>
      <c r="B74" s="78">
        <v>1970</v>
      </c>
      <c r="C74" s="78">
        <v>1971</v>
      </c>
      <c r="D74" s="78">
        <v>1972</v>
      </c>
      <c r="E74" s="78">
        <v>1973</v>
      </c>
      <c r="F74" s="78">
        <v>1974</v>
      </c>
      <c r="G74" s="78">
        <v>1975</v>
      </c>
      <c r="H74" s="78">
        <v>1976</v>
      </c>
      <c r="I74" s="78">
        <v>1977</v>
      </c>
      <c r="J74" s="78">
        <v>1978</v>
      </c>
      <c r="K74" s="78">
        <v>1979</v>
      </c>
      <c r="L74" s="78">
        <v>1980</v>
      </c>
      <c r="M74" s="78">
        <v>1981</v>
      </c>
      <c r="N74" s="78">
        <v>1982</v>
      </c>
      <c r="O74" s="78">
        <v>1983</v>
      </c>
      <c r="P74" s="78">
        <v>1984</v>
      </c>
      <c r="Q74" s="78">
        <v>1985</v>
      </c>
      <c r="R74" s="78">
        <v>1986</v>
      </c>
      <c r="S74" s="78">
        <v>1987</v>
      </c>
      <c r="T74" s="78">
        <v>1988</v>
      </c>
      <c r="U74" s="78">
        <v>1989</v>
      </c>
      <c r="V74" s="78">
        <v>1990</v>
      </c>
      <c r="W74" s="78">
        <v>1991</v>
      </c>
      <c r="X74" s="78">
        <v>1992</v>
      </c>
      <c r="Y74" s="78">
        <v>1993</v>
      </c>
      <c r="Z74" s="78">
        <v>1994</v>
      </c>
      <c r="AA74" s="78">
        <v>1995</v>
      </c>
      <c r="AB74" s="78">
        <v>1996</v>
      </c>
      <c r="AC74" s="78">
        <v>1997</v>
      </c>
      <c r="AD74" s="78">
        <v>1998</v>
      </c>
      <c r="AE74" s="78">
        <v>1999</v>
      </c>
      <c r="AF74" s="78">
        <v>2000</v>
      </c>
      <c r="AG74" s="78">
        <v>2001</v>
      </c>
      <c r="AH74" s="78">
        <v>2002</v>
      </c>
      <c r="AI74" s="78">
        <v>2003</v>
      </c>
      <c r="AJ74" s="78">
        <v>2004</v>
      </c>
      <c r="AK74" s="78">
        <v>2005</v>
      </c>
      <c r="AL74" s="78">
        <v>2006</v>
      </c>
      <c r="AM74" s="78">
        <v>2007</v>
      </c>
      <c r="AN74" s="78">
        <v>2008</v>
      </c>
      <c r="AO74" s="78">
        <v>0</v>
      </c>
      <c r="AP74" s="78">
        <v>2010</v>
      </c>
      <c r="AQ74" s="78">
        <v>2011</v>
      </c>
      <c r="AR74" s="78">
        <v>2012</v>
      </c>
      <c r="AS74" s="78">
        <v>2013</v>
      </c>
      <c r="AT74" s="78">
        <v>2014</v>
      </c>
      <c r="AU74" s="78">
        <v>2015</v>
      </c>
      <c r="AV74" s="78">
        <v>2016</v>
      </c>
      <c r="AW74" s="78">
        <v>2017</v>
      </c>
      <c r="AX74" s="78">
        <v>2018</v>
      </c>
      <c r="AY74" s="78">
        <v>2019</v>
      </c>
      <c r="AZ74" s="78">
        <v>2020</v>
      </c>
      <c r="BA74" s="78">
        <v>2021</v>
      </c>
      <c r="BB74" s="78">
        <v>2022</v>
      </c>
      <c r="BC74" s="78">
        <v>2023</v>
      </c>
      <c r="BD74" s="78">
        <v>2024</v>
      </c>
      <c r="BE74" s="78">
        <v>2025</v>
      </c>
      <c r="BF74" s="78">
        <v>2026</v>
      </c>
      <c r="BG74" s="78">
        <v>2027</v>
      </c>
      <c r="BH74" s="78">
        <v>2028</v>
      </c>
      <c r="BI74" s="78">
        <v>2029</v>
      </c>
      <c r="BJ74" s="78">
        <v>2030</v>
      </c>
      <c r="BK74" s="78">
        <v>2031</v>
      </c>
      <c r="BL74" s="78">
        <v>2032</v>
      </c>
      <c r="BM74" s="78">
        <v>2033</v>
      </c>
      <c r="BN74" s="82" t="s">
        <v>127</v>
      </c>
    </row>
    <row r="75" spans="1:66" ht="15" customHeight="1" x14ac:dyDescent="0.35">
      <c r="A75" s="64" t="s">
        <v>126</v>
      </c>
      <c r="B75" s="63">
        <v>6619</v>
      </c>
      <c r="C75" s="63">
        <v>7075</v>
      </c>
      <c r="D75" s="63">
        <v>8898</v>
      </c>
      <c r="E75" s="63">
        <v>10204</v>
      </c>
      <c r="F75" s="63">
        <v>11269</v>
      </c>
      <c r="G75" s="63">
        <v>12415</v>
      </c>
      <c r="H75" s="63">
        <v>14047</v>
      </c>
      <c r="I75" s="63">
        <v>15465</v>
      </c>
      <c r="J75" s="63">
        <v>17089</v>
      </c>
      <c r="K75" s="63">
        <v>17785</v>
      </c>
      <c r="L75" s="63">
        <v>19524</v>
      </c>
      <c r="M75" s="63">
        <v>18446</v>
      </c>
      <c r="N75" s="63">
        <v>19446</v>
      </c>
      <c r="O75" s="63">
        <v>19389</v>
      </c>
      <c r="P75" s="63">
        <v>20469</v>
      </c>
      <c r="Q75" s="63">
        <v>20507</v>
      </c>
      <c r="R75" s="63">
        <v>22668.6</v>
      </c>
      <c r="S75" s="63">
        <v>24120</v>
      </c>
      <c r="T75" s="63">
        <v>24731</v>
      </c>
      <c r="U75" s="63">
        <v>24656</v>
      </c>
      <c r="V75" s="63">
        <v>24160</v>
      </c>
      <c r="W75" s="63">
        <v>23844</v>
      </c>
      <c r="X75" s="63">
        <v>24300</v>
      </c>
      <c r="Y75" s="63">
        <v>23450</v>
      </c>
      <c r="Z75" s="63">
        <v>26216</v>
      </c>
      <c r="AA75" s="63">
        <v>25879</v>
      </c>
      <c r="AB75" s="63">
        <v>26729</v>
      </c>
      <c r="AC75" s="63">
        <v>27959</v>
      </c>
      <c r="AD75" s="63">
        <v>29409</v>
      </c>
      <c r="AE75" s="63">
        <v>31521</v>
      </c>
      <c r="AF75" s="63">
        <v>31316</v>
      </c>
      <c r="AG75" s="63">
        <v>32369</v>
      </c>
      <c r="AH75" s="63">
        <v>32549</v>
      </c>
      <c r="AI75" s="63">
        <v>35421</v>
      </c>
      <c r="AJ75" s="63">
        <v>39235</v>
      </c>
      <c r="AK75" s="63">
        <v>38396.06364</v>
      </c>
      <c r="AL75" s="63">
        <v>38660.300000000003</v>
      </c>
      <c r="AM75" s="63">
        <v>39163.800000000003</v>
      </c>
      <c r="AN75" s="63">
        <v>41076.5</v>
      </c>
      <c r="AO75" s="63">
        <v>42444</v>
      </c>
      <c r="AP75" s="63">
        <v>41429.263319999998</v>
      </c>
      <c r="AQ75" s="63">
        <v>43016.6</v>
      </c>
      <c r="AR75" s="63">
        <v>45540.349000000002</v>
      </c>
      <c r="AS75" s="63">
        <v>49200.879000000001</v>
      </c>
      <c r="AT75" s="63">
        <v>49350.377939999998</v>
      </c>
      <c r="AU75" s="63">
        <v>49154.333791999998</v>
      </c>
      <c r="AV75" s="63">
        <v>44805.365997999994</v>
      </c>
      <c r="AW75" s="63">
        <v>39992.593481999997</v>
      </c>
      <c r="AX75" s="63">
        <v>41278.014165749999</v>
      </c>
      <c r="AY75" s="63">
        <v>40679.159</v>
      </c>
      <c r="AZ75" s="63">
        <v>41548.914250000002</v>
      </c>
      <c r="BA75" s="63">
        <v>42852.980226000007</v>
      </c>
      <c r="BB75" s="63">
        <v>44869.701072999997</v>
      </c>
      <c r="BC75" s="63">
        <v>44869.701072999997</v>
      </c>
      <c r="BD75" s="63">
        <v>44869.701072999997</v>
      </c>
      <c r="BE75" s="63">
        <v>44869.701072999997</v>
      </c>
      <c r="BF75" s="63">
        <v>44869.701072999997</v>
      </c>
      <c r="BG75" s="63">
        <v>44869.701072999997</v>
      </c>
      <c r="BH75" s="63">
        <v>44869.701072999997</v>
      </c>
      <c r="BI75" s="63">
        <v>44869.701072999997</v>
      </c>
      <c r="BJ75" s="63">
        <v>44869.701072999997</v>
      </c>
      <c r="BK75" s="63">
        <v>44869.701072999997</v>
      </c>
      <c r="BL75" s="63">
        <v>44869.701072999997</v>
      </c>
      <c r="BM75" s="63">
        <v>44869.701072999997</v>
      </c>
      <c r="BN75" s="89" t="s">
        <v>125</v>
      </c>
    </row>
    <row r="76" spans="1:66" ht="15" customHeight="1" x14ac:dyDescent="0.35">
      <c r="A76" s="64" t="s">
        <v>171</v>
      </c>
      <c r="B76" s="63">
        <v>0</v>
      </c>
      <c r="C76" s="63">
        <v>224</v>
      </c>
      <c r="D76" s="63">
        <v>0</v>
      </c>
      <c r="E76" s="63">
        <v>250</v>
      </c>
      <c r="F76" s="63">
        <v>70</v>
      </c>
      <c r="G76" s="63">
        <v>100</v>
      </c>
      <c r="H76" s="63">
        <v>179</v>
      </c>
      <c r="I76" s="63">
        <v>76</v>
      </c>
      <c r="J76" s="63">
        <v>86</v>
      </c>
      <c r="K76" s="63">
        <v>164</v>
      </c>
      <c r="L76" s="63">
        <v>678</v>
      </c>
      <c r="M76" s="63">
        <v>908</v>
      </c>
      <c r="N76" s="63">
        <v>239</v>
      </c>
      <c r="O76" s="63">
        <v>271</v>
      </c>
      <c r="P76" s="63">
        <v>2</v>
      </c>
      <c r="Q76" s="63">
        <v>428</v>
      </c>
      <c r="R76" s="63">
        <v>814</v>
      </c>
      <c r="S76" s="63">
        <v>576</v>
      </c>
      <c r="T76" s="63">
        <v>548</v>
      </c>
      <c r="U76" s="63">
        <v>973</v>
      </c>
      <c r="V76" s="63">
        <v>681</v>
      </c>
      <c r="W76" s="63">
        <v>1821</v>
      </c>
      <c r="X76" s="63">
        <v>2257</v>
      </c>
      <c r="Y76" s="63">
        <v>4384</v>
      </c>
      <c r="Z76" s="63">
        <v>3267</v>
      </c>
      <c r="AA76" s="63">
        <v>4250</v>
      </c>
      <c r="AB76" s="63">
        <v>4907</v>
      </c>
      <c r="AC76" s="63">
        <v>5892</v>
      </c>
      <c r="AD76" s="63">
        <v>6207</v>
      </c>
      <c r="AE76" s="63">
        <v>5223</v>
      </c>
      <c r="AF76" s="63">
        <v>5859</v>
      </c>
      <c r="AG76" s="63">
        <v>6585</v>
      </c>
      <c r="AH76" s="63">
        <v>6389</v>
      </c>
      <c r="AI76" s="63">
        <v>3820</v>
      </c>
      <c r="AJ76" s="63">
        <v>2695</v>
      </c>
      <c r="AK76" s="63">
        <v>2971.3055070422502</v>
      </c>
      <c r="AL76" s="63">
        <v>3545</v>
      </c>
      <c r="AM76" s="63">
        <v>5099.4059999999999</v>
      </c>
      <c r="AN76" s="63">
        <v>5829.3089835680703</v>
      </c>
      <c r="AO76" s="63">
        <v>3515</v>
      </c>
      <c r="AP76" s="63">
        <v>9006.9962453051594</v>
      </c>
      <c r="AQ76" s="63">
        <v>9333</v>
      </c>
      <c r="AR76" s="63">
        <v>9718.7000000000007</v>
      </c>
      <c r="AS76" s="63">
        <v>10024.409</v>
      </c>
      <c r="AT76" s="63">
        <v>11275.109</v>
      </c>
      <c r="AU76" s="63">
        <v>6940.1</v>
      </c>
      <c r="AV76" s="63">
        <v>8469.3240000000005</v>
      </c>
      <c r="AW76" s="63">
        <v>12955.23</v>
      </c>
      <c r="AX76" s="63">
        <v>11649.957</v>
      </c>
      <c r="AY76" s="63">
        <v>13007.764999999999</v>
      </c>
      <c r="AZ76" s="63">
        <v>11994.558999999999</v>
      </c>
      <c r="BA76" s="63">
        <v>14436.654</v>
      </c>
      <c r="BB76" s="63">
        <v>14384.664000000001</v>
      </c>
      <c r="BC76" s="89">
        <f>+(BC86+BC88+BC89)-BC75</f>
        <v>11716.458844168068</v>
      </c>
      <c r="BD76" s="89">
        <f t="shared" ref="BD76:BM76" si="5">+(BD86+BD88+BD89)-BD75</f>
        <v>11829.95595935225</v>
      </c>
      <c r="BE76" s="89">
        <f t="shared" si="5"/>
        <v>14507.441400035525</v>
      </c>
      <c r="BF76" s="89">
        <f t="shared" si="5"/>
        <v>15137.798252257875</v>
      </c>
      <c r="BG76" s="89">
        <f t="shared" si="5"/>
        <v>15544.419969038208</v>
      </c>
      <c r="BH76" s="89">
        <f t="shared" si="5"/>
        <v>16085.464662799677</v>
      </c>
      <c r="BI76" s="89">
        <f t="shared" si="5"/>
        <v>17337.958077969946</v>
      </c>
      <c r="BJ76" s="89">
        <f t="shared" si="5"/>
        <v>17816.828946655383</v>
      </c>
      <c r="BK76" s="89">
        <f t="shared" si="5"/>
        <v>19037.67837237729</v>
      </c>
      <c r="BL76" s="89">
        <f t="shared" si="5"/>
        <v>20251.214625978224</v>
      </c>
      <c r="BM76" s="89">
        <f t="shared" si="5"/>
        <v>21458.896739334545</v>
      </c>
      <c r="BN76" s="89" t="s">
        <v>170</v>
      </c>
    </row>
    <row r="77" spans="1:66" ht="15" hidden="1" customHeight="1" x14ac:dyDescent="0.35">
      <c r="A77" s="64" t="s">
        <v>122</v>
      </c>
      <c r="B77" s="63">
        <v>-55</v>
      </c>
      <c r="C77" s="63">
        <v>-158</v>
      </c>
      <c r="D77" s="63">
        <v>-408</v>
      </c>
      <c r="E77" s="63">
        <v>-579</v>
      </c>
      <c r="F77" s="63">
        <v>-1033</v>
      </c>
      <c r="G77" s="63">
        <v>-661</v>
      </c>
      <c r="H77" s="63">
        <v>-309</v>
      </c>
      <c r="I77" s="63">
        <v>-532</v>
      </c>
      <c r="J77" s="63">
        <v>-644</v>
      </c>
      <c r="K77" s="63">
        <v>-404</v>
      </c>
      <c r="L77" s="63">
        <v>-636</v>
      </c>
      <c r="M77" s="63">
        <v>-693</v>
      </c>
      <c r="N77" s="63">
        <v>-1475</v>
      </c>
      <c r="O77" s="63">
        <v>-1164</v>
      </c>
      <c r="P77" s="63">
        <v>-1589</v>
      </c>
      <c r="Q77" s="63">
        <v>-1295</v>
      </c>
      <c r="R77" s="63">
        <v>-907</v>
      </c>
      <c r="S77" s="63">
        <v>-918</v>
      </c>
      <c r="T77" s="63">
        <v>-1057</v>
      </c>
      <c r="U77" s="63">
        <v>-664</v>
      </c>
      <c r="V77" s="63">
        <v>-255</v>
      </c>
      <c r="W77" s="63">
        <v>-185</v>
      </c>
      <c r="X77" s="63">
        <v>-294</v>
      </c>
      <c r="Y77" s="63">
        <v>-790</v>
      </c>
      <c r="Z77" s="63">
        <v>-940</v>
      </c>
      <c r="AA77" s="63">
        <v>-653</v>
      </c>
      <c r="AB77" s="63">
        <v>-409</v>
      </c>
      <c r="AC77" s="63">
        <v>-598</v>
      </c>
      <c r="AD77" s="63">
        <v>-540</v>
      </c>
      <c r="AE77" s="63">
        <v>-590</v>
      </c>
      <c r="AF77" s="63">
        <v>-753</v>
      </c>
      <c r="AG77" s="63">
        <v>-848</v>
      </c>
      <c r="AH77" s="63">
        <v>-805</v>
      </c>
      <c r="AI77" s="63">
        <v>-821</v>
      </c>
      <c r="AJ77" s="63">
        <v>-965</v>
      </c>
      <c r="AK77" s="63">
        <v>-1051</v>
      </c>
      <c r="AL77" s="63">
        <v>-1337</v>
      </c>
      <c r="AM77" s="63">
        <v>-1804.1</v>
      </c>
      <c r="AN77" s="63">
        <v>-1556.7</v>
      </c>
      <c r="AO77" s="63">
        <v>-2009.56</v>
      </c>
      <c r="AP77" s="63">
        <v>-1545.2837421829172</v>
      </c>
      <c r="AQ77" s="63">
        <v>-1109.730859</v>
      </c>
      <c r="AR77" s="63">
        <v>-791.62124500000004</v>
      </c>
      <c r="AS77" s="63">
        <v>-1029.677418</v>
      </c>
      <c r="AT77" s="63">
        <v>-936.31183099999998</v>
      </c>
      <c r="AU77" s="63">
        <v>-767.87788300000011</v>
      </c>
      <c r="AV77" s="63">
        <v>-832.31281300000001</v>
      </c>
      <c r="AW77" s="63">
        <v>-686.76491299999998</v>
      </c>
      <c r="AX77" s="63">
        <v>-1428.900118</v>
      </c>
      <c r="AY77" s="63">
        <v>-600.17583599999989</v>
      </c>
      <c r="AZ77" s="63">
        <v>-950.38618999999994</v>
      </c>
      <c r="BA77" s="63">
        <v>-590.25513999999998</v>
      </c>
      <c r="BB77" s="63">
        <v>-645.48698340202338</v>
      </c>
      <c r="BE77" s="66"/>
      <c r="BN77" s="89" t="s">
        <v>121</v>
      </c>
    </row>
    <row r="78" spans="1:66" ht="15" hidden="1" customHeight="1" x14ac:dyDescent="0.35">
      <c r="A78" s="64" t="s">
        <v>169</v>
      </c>
      <c r="B78" s="63">
        <v>-48.951050195799326</v>
      </c>
      <c r="C78" s="63">
        <v>16.980530419715251</v>
      </c>
      <c r="D78" s="63">
        <v>-311.99580268628051</v>
      </c>
      <c r="E78" s="63">
        <v>-162.91139616223882</v>
      </c>
      <c r="F78" s="63">
        <v>443.31626880418116</v>
      </c>
      <c r="G78" s="63">
        <v>142.22435141509413</v>
      </c>
      <c r="H78" s="63">
        <v>-119.72296124612149</v>
      </c>
      <c r="I78" s="63">
        <v>-201.73435853482806</v>
      </c>
      <c r="J78" s="63">
        <v>-366.677372091297</v>
      </c>
      <c r="K78" s="63">
        <v>55.300023984651489</v>
      </c>
      <c r="L78" s="63">
        <v>-813.89792801063595</v>
      </c>
      <c r="M78" s="63">
        <v>-200.84197381009653</v>
      </c>
      <c r="N78" s="63">
        <v>579.20544109295224</v>
      </c>
      <c r="O78" s="63">
        <v>-15.696715857338859</v>
      </c>
      <c r="P78" s="63">
        <v>40.245387661794666</v>
      </c>
      <c r="Q78" s="63">
        <v>535.01440047652795</v>
      </c>
      <c r="R78" s="63">
        <v>-193.34193064933424</v>
      </c>
      <c r="S78" s="63">
        <v>-102.01737210333158</v>
      </c>
      <c r="T78" s="63">
        <v>200.89363528430113</v>
      </c>
      <c r="U78" s="63">
        <v>24.708186859450507</v>
      </c>
      <c r="V78" s="63">
        <v>3</v>
      </c>
      <c r="W78" s="63">
        <v>104</v>
      </c>
      <c r="X78" s="63">
        <v>4.1071176560835738</v>
      </c>
      <c r="Y78" s="63">
        <v>-47.919167011117679</v>
      </c>
      <c r="Z78" s="63">
        <v>-439.55136524006593</v>
      </c>
      <c r="AA78" s="63">
        <v>556.99935012967762</v>
      </c>
      <c r="AB78" s="63">
        <v>-102.81190274885375</v>
      </c>
      <c r="AC78" s="63">
        <v>-211.32579012842325</v>
      </c>
      <c r="AD78" s="63">
        <v>-247.2696724338166</v>
      </c>
      <c r="AE78" s="63">
        <v>41.716277937259292</v>
      </c>
      <c r="AF78" s="63">
        <v>20.323135669357725</v>
      </c>
      <c r="AG78" s="63">
        <v>-58.782359736054786</v>
      </c>
      <c r="AH78" s="63">
        <v>826.11562127066281</v>
      </c>
      <c r="AI78" s="63">
        <v>42.2190028863115</v>
      </c>
      <c r="AJ78" s="63">
        <v>-26.442902793780377</v>
      </c>
      <c r="AK78" s="63">
        <v>411.70124513006135</v>
      </c>
      <c r="AL78" s="63">
        <v>94.295750868407481</v>
      </c>
      <c r="AM78" s="63">
        <v>388.18645512472392</v>
      </c>
      <c r="AN78" s="63">
        <v>307.03242538362468</v>
      </c>
      <c r="AO78" s="63">
        <v>390.03009438282709</v>
      </c>
      <c r="AP78" s="63">
        <v>211.53713307465526</v>
      </c>
      <c r="AQ78" s="63">
        <v>30.059787638681883</v>
      </c>
      <c r="AR78" s="63">
        <v>425.00714673051175</v>
      </c>
      <c r="AS78" s="63">
        <v>-394.32236522425501</v>
      </c>
      <c r="AT78" s="63">
        <v>-338.08311763191273</v>
      </c>
      <c r="AU78" s="63">
        <v>357.54355865107641</v>
      </c>
      <c r="AV78" s="63">
        <v>-158.61864067271858</v>
      </c>
      <c r="AW78" s="63">
        <v>-90.512272610742002</v>
      </c>
      <c r="AX78" s="63">
        <v>176.63596855844889</v>
      </c>
      <c r="AY78" s="63">
        <v>-196.06445171356404</v>
      </c>
      <c r="AZ78" s="63">
        <v>-151.7411074370923</v>
      </c>
      <c r="BA78" s="63">
        <v>-1.5956692152230971</v>
      </c>
      <c r="BB78" s="63">
        <v>-701.04174047169181</v>
      </c>
      <c r="BE78" s="66"/>
      <c r="BN78" s="126" t="s">
        <v>219</v>
      </c>
    </row>
    <row r="79" spans="1:66" ht="15" hidden="1" customHeight="1" x14ac:dyDescent="0.35">
      <c r="A79" s="64" t="s">
        <v>118</v>
      </c>
      <c r="B79" s="63">
        <v>6515.0489498042007</v>
      </c>
      <c r="C79" s="63">
        <v>7157.9805304197153</v>
      </c>
      <c r="D79" s="63">
        <v>8178.0041973137195</v>
      </c>
      <c r="E79" s="63">
        <v>9712.0886038377612</v>
      </c>
      <c r="F79" s="63">
        <v>10749.316268804181</v>
      </c>
      <c r="G79" s="63">
        <v>11996.224351415094</v>
      </c>
      <c r="H79" s="63">
        <v>13797.277038753879</v>
      </c>
      <c r="I79" s="63">
        <v>14807.265641465172</v>
      </c>
      <c r="J79" s="63">
        <v>16164.322627908701</v>
      </c>
      <c r="K79" s="63">
        <v>17600.300023984651</v>
      </c>
      <c r="L79" s="63">
        <v>18752.102071989364</v>
      </c>
      <c r="M79" s="63">
        <v>18460.158026189903</v>
      </c>
      <c r="N79" s="63">
        <v>18789.205441092952</v>
      </c>
      <c r="O79" s="63">
        <v>18480.303284142661</v>
      </c>
      <c r="P79" s="63">
        <v>18922.245387661795</v>
      </c>
      <c r="Q79" s="63">
        <v>20175.014400476528</v>
      </c>
      <c r="R79" s="63">
        <v>22382.258069350664</v>
      </c>
      <c r="S79" s="63">
        <v>23675.982627896668</v>
      </c>
      <c r="T79" s="63">
        <v>24422.893635284301</v>
      </c>
      <c r="U79" s="63">
        <v>24989.708186859451</v>
      </c>
      <c r="V79" s="63">
        <v>24589</v>
      </c>
      <c r="W79" s="63">
        <v>25584</v>
      </c>
      <c r="X79" s="63">
        <v>26267.107117656084</v>
      </c>
      <c r="Y79" s="63">
        <v>26996.080832988882</v>
      </c>
      <c r="Z79" s="63">
        <v>28103.448634759934</v>
      </c>
      <c r="AA79" s="63">
        <v>30032.999350129678</v>
      </c>
      <c r="AB79" s="63">
        <v>31124.188097251146</v>
      </c>
      <c r="AC79" s="63">
        <v>33041.674209871577</v>
      </c>
      <c r="AD79" s="63">
        <v>34828.730327566176</v>
      </c>
      <c r="AE79" s="63">
        <v>36195.716277937259</v>
      </c>
      <c r="AF79" s="63">
        <v>36442.323135669365</v>
      </c>
      <c r="AG79" s="63">
        <v>38047.217640263945</v>
      </c>
      <c r="AH79" s="63">
        <v>38959.115621270663</v>
      </c>
      <c r="AI79" s="63">
        <v>38462.219002886312</v>
      </c>
      <c r="AJ79" s="63">
        <v>40938.55709720622</v>
      </c>
      <c r="AK79" s="63">
        <v>40728.070392172311</v>
      </c>
      <c r="AL79" s="63">
        <v>40962.595750868408</v>
      </c>
      <c r="AM79" s="63">
        <v>42847.292455124727</v>
      </c>
      <c r="AN79" s="63">
        <v>45656.141408951698</v>
      </c>
      <c r="AO79" s="63">
        <v>44339.470094382814</v>
      </c>
      <c r="AP79" s="63">
        <v>49102.512956196893</v>
      </c>
      <c r="AQ79" s="63">
        <v>51269.928928638677</v>
      </c>
      <c r="AR79" s="63">
        <v>54892.434901730521</v>
      </c>
      <c r="AS79" s="63">
        <v>57801.288216775749</v>
      </c>
      <c r="AT79" s="63">
        <v>59351.091991368085</v>
      </c>
      <c r="AU79" s="63">
        <v>55684.099467651075</v>
      </c>
      <c r="AV79" s="63">
        <v>52283.758546327277</v>
      </c>
      <c r="AW79" s="63">
        <v>52170.546524389247</v>
      </c>
      <c r="AX79" s="63">
        <v>51675.707016308443</v>
      </c>
      <c r="AY79" s="63">
        <v>52890.683712286445</v>
      </c>
      <c r="AZ79" s="63">
        <v>52441.3459525629</v>
      </c>
      <c r="BA79" s="63">
        <v>56697.783190784787</v>
      </c>
      <c r="BB79" s="63">
        <v>58414.73387612628</v>
      </c>
      <c r="BE79" s="66"/>
      <c r="BN79" s="89" t="s">
        <v>117</v>
      </c>
    </row>
    <row r="80" spans="1:66" ht="15" hidden="1" customHeight="1" x14ac:dyDescent="0.35">
      <c r="A80" s="64" t="s">
        <v>218</v>
      </c>
      <c r="B80" s="63">
        <v>225.04894980420079</v>
      </c>
      <c r="C80" s="63">
        <v>196.98053041971505</v>
      </c>
      <c r="D80" s="63">
        <v>214.0041973137192</v>
      </c>
      <c r="E80" s="63">
        <v>218.08860383776153</v>
      </c>
      <c r="F80" s="63">
        <v>222.31626880418153</v>
      </c>
      <c r="G80" s="63">
        <v>237.2243514150943</v>
      </c>
      <c r="H80" s="63">
        <v>192.27703875387786</v>
      </c>
      <c r="I80" s="63">
        <v>178.26564146517185</v>
      </c>
      <c r="J80" s="63">
        <v>218.322627908702</v>
      </c>
      <c r="K80" s="63">
        <v>338.30002398464984</v>
      </c>
      <c r="L80" s="63">
        <v>431.10207198936303</v>
      </c>
      <c r="M80" s="63">
        <v>540.15802618990267</v>
      </c>
      <c r="N80" s="63">
        <v>390.20544109295133</v>
      </c>
      <c r="O80" s="63">
        <v>416.30328414266279</v>
      </c>
      <c r="P80" s="63">
        <v>411.2453876617941</v>
      </c>
      <c r="Q80" s="63">
        <v>482.01440047652778</v>
      </c>
      <c r="R80" s="63">
        <v>651.25806935066578</v>
      </c>
      <c r="S80" s="63">
        <v>1055.9826278966696</v>
      </c>
      <c r="T80" s="63">
        <v>1062.8936352843025</v>
      </c>
      <c r="U80" s="63">
        <v>746.70818685945164</v>
      </c>
      <c r="V80" s="63">
        <v>653</v>
      </c>
      <c r="W80" s="63">
        <v>657</v>
      </c>
      <c r="X80" s="63">
        <v>817.10711765608221</v>
      </c>
      <c r="Y80" s="63">
        <v>721.08083298888323</v>
      </c>
      <c r="Z80" s="63">
        <v>762.44863475993247</v>
      </c>
      <c r="AA80" s="63">
        <v>1083.9993501296781</v>
      </c>
      <c r="AB80" s="63">
        <v>1023.1880972511451</v>
      </c>
      <c r="AC80" s="63">
        <v>1377.6742098715752</v>
      </c>
      <c r="AD80" s="63">
        <v>1721.7303275661793</v>
      </c>
      <c r="AE80" s="63">
        <v>2251.7162779372629</v>
      </c>
      <c r="AF80" s="63">
        <v>1768.323135669362</v>
      </c>
      <c r="AG80" s="63">
        <v>1957.2176402639475</v>
      </c>
      <c r="AH80" s="63">
        <v>1524.9156212706641</v>
      </c>
      <c r="AI80" s="63">
        <v>1886.9190028863113</v>
      </c>
      <c r="AJ80" s="63">
        <v>2166.4570972062197</v>
      </c>
      <c r="AK80" s="63">
        <v>2235.0296205879949</v>
      </c>
      <c r="AL80" s="63">
        <v>1906.9527918954548</v>
      </c>
      <c r="AM80" s="63">
        <v>1688.3999343615628</v>
      </c>
      <c r="AN80" s="63">
        <v>2159.2918924643081</v>
      </c>
      <c r="AO80" s="63">
        <v>1941.224578441102</v>
      </c>
      <c r="AP80" s="63">
        <v>2437.3769259874603</v>
      </c>
      <c r="AQ80" s="63">
        <v>2352.1782067397071</v>
      </c>
      <c r="AR80" s="63">
        <v>3625.4340344013699</v>
      </c>
      <c r="AS80" s="63">
        <v>3671.5196754432914</v>
      </c>
      <c r="AT80" s="63">
        <v>4493.67120651603</v>
      </c>
      <c r="AU80" s="63">
        <v>3294.1814481386182</v>
      </c>
      <c r="AV80" s="63">
        <v>1732.670104888909</v>
      </c>
      <c r="AW80" s="63">
        <v>1490.0953410358716</v>
      </c>
      <c r="AX80" s="63">
        <v>1606.5055047287469</v>
      </c>
      <c r="AY80" s="63">
        <v>1832.9817475412312</v>
      </c>
      <c r="AZ80" s="63">
        <v>1793.0599492574052</v>
      </c>
      <c r="BA80" s="63">
        <v>2099.2358541570679</v>
      </c>
      <c r="BB80" s="63">
        <v>2198.8319915208067</v>
      </c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89" t="s">
        <v>217</v>
      </c>
    </row>
    <row r="81" spans="1:66" ht="15" hidden="1" customHeight="1" x14ac:dyDescent="0.35">
      <c r="A81" s="64" t="s">
        <v>116</v>
      </c>
      <c r="B81" s="63">
        <v>6290</v>
      </c>
      <c r="C81" s="63">
        <v>6961</v>
      </c>
      <c r="D81" s="63">
        <v>7964</v>
      </c>
      <c r="E81" s="63">
        <v>9494</v>
      </c>
      <c r="F81" s="63">
        <v>10527</v>
      </c>
      <c r="G81" s="63">
        <v>11759</v>
      </c>
      <c r="H81" s="63">
        <v>13605</v>
      </c>
      <c r="I81" s="63">
        <v>14629</v>
      </c>
      <c r="J81" s="63">
        <v>15946</v>
      </c>
      <c r="K81" s="63">
        <v>17262</v>
      </c>
      <c r="L81" s="63">
        <v>18321</v>
      </c>
      <c r="M81" s="63">
        <v>17920</v>
      </c>
      <c r="N81" s="63">
        <v>18399</v>
      </c>
      <c r="O81" s="63">
        <v>18064</v>
      </c>
      <c r="P81" s="63">
        <v>18511</v>
      </c>
      <c r="Q81" s="63">
        <v>19693</v>
      </c>
      <c r="R81" s="63">
        <v>21731</v>
      </c>
      <c r="S81" s="63">
        <v>22620</v>
      </c>
      <c r="T81" s="63">
        <v>23360</v>
      </c>
      <c r="U81" s="63">
        <v>24243</v>
      </c>
      <c r="V81" s="63">
        <v>23936</v>
      </c>
      <c r="W81" s="63">
        <v>24927</v>
      </c>
      <c r="X81" s="63">
        <v>25450</v>
      </c>
      <c r="Y81" s="63">
        <v>26275</v>
      </c>
      <c r="Z81" s="63">
        <v>27341</v>
      </c>
      <c r="AA81" s="63">
        <v>28949</v>
      </c>
      <c r="AB81" s="63">
        <v>30101</v>
      </c>
      <c r="AC81" s="63">
        <v>31664</v>
      </c>
      <c r="AD81" s="63">
        <v>33107</v>
      </c>
      <c r="AE81" s="63">
        <v>33944</v>
      </c>
      <c r="AF81" s="63">
        <v>34674</v>
      </c>
      <c r="AG81" s="63">
        <v>36090</v>
      </c>
      <c r="AH81" s="63">
        <v>37434.199999999997</v>
      </c>
      <c r="AI81" s="63">
        <v>36575.300000000003</v>
      </c>
      <c r="AJ81" s="63">
        <v>38772.1</v>
      </c>
      <c r="AK81" s="63">
        <v>38493.040771584318</v>
      </c>
      <c r="AL81" s="63">
        <v>39055.642958972952</v>
      </c>
      <c r="AM81" s="63">
        <v>41158.892520763162</v>
      </c>
      <c r="AN81" s="63">
        <v>43496.849516487389</v>
      </c>
      <c r="AO81" s="63">
        <v>42398.245515941715</v>
      </c>
      <c r="AP81" s="63">
        <v>46665.136030209433</v>
      </c>
      <c r="AQ81" s="63">
        <v>48917.75072189897</v>
      </c>
      <c r="AR81" s="63">
        <v>51267.000867329145</v>
      </c>
      <c r="AS81" s="63">
        <v>54129.768541332458</v>
      </c>
      <c r="AT81" s="63">
        <v>54857.420784852053</v>
      </c>
      <c r="AU81" s="63">
        <v>52389.918019512457</v>
      </c>
      <c r="AV81" s="63">
        <v>50551.088441438369</v>
      </c>
      <c r="AW81" s="63">
        <v>50680.451183353383</v>
      </c>
      <c r="AX81" s="63">
        <v>50069.201511579704</v>
      </c>
      <c r="AY81" s="63">
        <v>51057.701964745211</v>
      </c>
      <c r="AZ81" s="63">
        <v>50648.286003305497</v>
      </c>
      <c r="BA81" s="63">
        <v>54598.547336627715</v>
      </c>
      <c r="BB81" s="63">
        <v>56215.901884605475</v>
      </c>
      <c r="BE81" s="66"/>
      <c r="BN81" s="89" t="s">
        <v>115</v>
      </c>
    </row>
    <row r="82" spans="1:66" ht="15" hidden="1" customHeight="1" x14ac:dyDescent="0.35">
      <c r="A82" s="64" t="s">
        <v>112</v>
      </c>
      <c r="B82" s="63">
        <v>6290</v>
      </c>
      <c r="C82" s="63">
        <v>6961</v>
      </c>
      <c r="D82" s="63">
        <v>7964</v>
      </c>
      <c r="E82" s="63">
        <v>9494</v>
      </c>
      <c r="F82" s="63">
        <v>10527</v>
      </c>
      <c r="G82" s="63">
        <v>11759</v>
      </c>
      <c r="H82" s="63">
        <v>13605</v>
      </c>
      <c r="I82" s="63">
        <v>14629</v>
      </c>
      <c r="J82" s="63">
        <v>15946</v>
      </c>
      <c r="K82" s="63">
        <v>17262</v>
      </c>
      <c r="L82" s="63">
        <v>18321</v>
      </c>
      <c r="M82" s="63">
        <v>17920</v>
      </c>
      <c r="N82" s="63">
        <v>18399</v>
      </c>
      <c r="O82" s="63">
        <v>18064</v>
      </c>
      <c r="P82" s="63">
        <v>18511</v>
      </c>
      <c r="Q82" s="63">
        <v>19693</v>
      </c>
      <c r="R82" s="63">
        <v>21731</v>
      </c>
      <c r="S82" s="63">
        <v>22620</v>
      </c>
      <c r="T82" s="63">
        <v>23360</v>
      </c>
      <c r="U82" s="63">
        <v>24243</v>
      </c>
      <c r="V82" s="63">
        <v>23936</v>
      </c>
      <c r="W82" s="63">
        <v>24927</v>
      </c>
      <c r="X82" s="63">
        <v>25450</v>
      </c>
      <c r="Y82" s="63">
        <v>26275</v>
      </c>
      <c r="Z82" s="63">
        <v>27341</v>
      </c>
      <c r="AA82" s="63">
        <v>28949</v>
      </c>
      <c r="AB82" s="63">
        <v>30101</v>
      </c>
      <c r="AC82" s="63">
        <v>31664</v>
      </c>
      <c r="AD82" s="63">
        <v>33107</v>
      </c>
      <c r="AE82" s="63">
        <v>33944</v>
      </c>
      <c r="AF82" s="63">
        <v>34674</v>
      </c>
      <c r="AG82" s="63">
        <v>36090</v>
      </c>
      <c r="AH82" s="63">
        <v>37434.199999999997</v>
      </c>
      <c r="AI82" s="63">
        <v>36575.300000000003</v>
      </c>
      <c r="AJ82" s="63">
        <v>38772.1</v>
      </c>
      <c r="AK82" s="63">
        <v>38493.040771584318</v>
      </c>
      <c r="AL82" s="63">
        <v>39055.642958972952</v>
      </c>
      <c r="AM82" s="63">
        <v>41158.892520763162</v>
      </c>
      <c r="AN82" s="63">
        <v>43496.849516487389</v>
      </c>
      <c r="AO82" s="63">
        <v>42398.245515941715</v>
      </c>
      <c r="AP82" s="63">
        <v>46665.136030209433</v>
      </c>
      <c r="AQ82" s="63">
        <v>48917.75072189897</v>
      </c>
      <c r="AR82" s="63">
        <v>51267.000867329145</v>
      </c>
      <c r="AS82" s="63">
        <v>54129.768541332458</v>
      </c>
      <c r="AT82" s="63">
        <v>54857.420784852053</v>
      </c>
      <c r="AU82" s="63">
        <v>52389.918019512457</v>
      </c>
      <c r="AV82" s="63">
        <v>50551.088441438369</v>
      </c>
      <c r="AW82" s="63">
        <v>50680.451183353383</v>
      </c>
      <c r="AX82" s="63">
        <v>50069.201511579704</v>
      </c>
      <c r="AY82" s="63">
        <v>51057.701964745211</v>
      </c>
      <c r="AZ82" s="63">
        <v>50648.286003305497</v>
      </c>
      <c r="BA82" s="63">
        <v>54598.547336627715</v>
      </c>
      <c r="BB82" s="63">
        <v>56215.901884605475</v>
      </c>
      <c r="BE82" s="66"/>
      <c r="BN82" s="89" t="s">
        <v>111</v>
      </c>
    </row>
    <row r="83" spans="1:66" ht="15" hidden="1" customHeight="1" x14ac:dyDescent="0.35">
      <c r="A83" s="64" t="s">
        <v>167</v>
      </c>
      <c r="B83" s="63">
        <v>65</v>
      </c>
      <c r="C83" s="63">
        <v>62</v>
      </c>
      <c r="D83" s="63">
        <v>69</v>
      </c>
      <c r="E83" s="63">
        <v>132</v>
      </c>
      <c r="F83" s="63">
        <v>146</v>
      </c>
      <c r="G83" s="63">
        <v>163</v>
      </c>
      <c r="H83" s="63">
        <v>168</v>
      </c>
      <c r="I83" s="63">
        <v>177</v>
      </c>
      <c r="J83" s="63">
        <v>185</v>
      </c>
      <c r="K83" s="63">
        <v>262</v>
      </c>
      <c r="L83" s="63">
        <v>288</v>
      </c>
      <c r="M83" s="63">
        <v>274</v>
      </c>
      <c r="N83" s="63">
        <v>362</v>
      </c>
      <c r="O83" s="63">
        <v>431</v>
      </c>
      <c r="P83" s="63">
        <v>346</v>
      </c>
      <c r="Q83" s="63">
        <v>406</v>
      </c>
      <c r="R83" s="63">
        <v>434</v>
      </c>
      <c r="S83" s="63">
        <v>394</v>
      </c>
      <c r="T83" s="63">
        <v>466</v>
      </c>
      <c r="U83" s="63">
        <v>441</v>
      </c>
      <c r="V83" s="63">
        <v>490</v>
      </c>
      <c r="W83" s="63">
        <v>516</v>
      </c>
      <c r="X83" s="63">
        <v>576</v>
      </c>
      <c r="Y83" s="63">
        <v>377</v>
      </c>
      <c r="Z83" s="63">
        <v>282</v>
      </c>
      <c r="AA83" s="63">
        <v>169</v>
      </c>
      <c r="AB83" s="63">
        <v>196</v>
      </c>
      <c r="AC83" s="63">
        <v>211</v>
      </c>
      <c r="AD83" s="63">
        <v>245</v>
      </c>
      <c r="AE83" s="63">
        <v>280</v>
      </c>
      <c r="AF83" s="63">
        <v>297</v>
      </c>
      <c r="AG83" s="63">
        <v>304</v>
      </c>
      <c r="AH83" s="63">
        <v>105</v>
      </c>
      <c r="AI83" s="63">
        <v>181</v>
      </c>
      <c r="AJ83" s="63">
        <v>174</v>
      </c>
      <c r="AK83" s="63">
        <v>185.90567672738325</v>
      </c>
      <c r="AL83" s="63">
        <v>109.41800000000001</v>
      </c>
      <c r="AM83" s="63">
        <v>155.24040623848211</v>
      </c>
      <c r="AN83" s="63">
        <v>179</v>
      </c>
      <c r="AO83" s="63">
        <v>191.53</v>
      </c>
      <c r="AP83" s="63">
        <v>1070.6938659540401</v>
      </c>
      <c r="AQ83" s="63">
        <v>1114.9683117562067</v>
      </c>
      <c r="AR83" s="63">
        <v>811.22557349839394</v>
      </c>
      <c r="AS83" s="63">
        <v>869.28552701693411</v>
      </c>
      <c r="AT83" s="63">
        <v>944.96264578604507</v>
      </c>
      <c r="AU83" s="63">
        <v>971.6841121775816</v>
      </c>
      <c r="AV83" s="63">
        <v>760.93442040774585</v>
      </c>
      <c r="AW83" s="63">
        <v>671.77457469416834</v>
      </c>
      <c r="AX83" s="63">
        <v>656.32717124316048</v>
      </c>
      <c r="AY83" s="63">
        <v>659.83500572938954</v>
      </c>
      <c r="AZ83" s="63">
        <v>591.48420448750642</v>
      </c>
      <c r="BA83" s="63">
        <v>601.74698357262469</v>
      </c>
      <c r="BB83" s="63">
        <v>685.74538221139642</v>
      </c>
      <c r="BE83" s="66"/>
      <c r="BN83" s="89" t="s">
        <v>166</v>
      </c>
    </row>
    <row r="84" spans="1:66" ht="15" hidden="1" customHeight="1" x14ac:dyDescent="0.35">
      <c r="A84" s="64" t="s">
        <v>199</v>
      </c>
      <c r="B84" s="63">
        <v>75</v>
      </c>
      <c r="C84" s="63">
        <v>70</v>
      </c>
      <c r="D84" s="63">
        <v>68</v>
      </c>
      <c r="E84" s="63">
        <v>64</v>
      </c>
      <c r="F84" s="63">
        <v>59</v>
      </c>
      <c r="G84" s="63">
        <v>52</v>
      </c>
      <c r="H84" s="63">
        <v>48</v>
      </c>
      <c r="I84" s="63">
        <v>43</v>
      </c>
      <c r="J84" s="63">
        <v>37</v>
      </c>
      <c r="K84" s="63">
        <v>32</v>
      </c>
      <c r="L84" s="63">
        <v>28</v>
      </c>
      <c r="M84" s="63">
        <v>27</v>
      </c>
      <c r="N84" s="63">
        <v>26</v>
      </c>
      <c r="O84" s="63">
        <v>33</v>
      </c>
      <c r="P84" s="63">
        <v>10</v>
      </c>
      <c r="Q84" s="63">
        <v>12</v>
      </c>
      <c r="R84" s="63">
        <v>40</v>
      </c>
      <c r="S84" s="63">
        <v>37</v>
      </c>
      <c r="T84" s="63">
        <v>36</v>
      </c>
      <c r="U84" s="63">
        <v>53</v>
      </c>
      <c r="V84" s="63">
        <v>45</v>
      </c>
      <c r="W84" s="63">
        <v>48</v>
      </c>
      <c r="X84" s="63">
        <v>50</v>
      </c>
      <c r="Y84" s="63">
        <v>55</v>
      </c>
      <c r="Z84" s="63">
        <v>80</v>
      </c>
      <c r="AA84" s="63">
        <v>82</v>
      </c>
      <c r="AB84" s="63">
        <v>81</v>
      </c>
      <c r="AC84" s="63">
        <v>80</v>
      </c>
      <c r="AD84" s="63">
        <v>87</v>
      </c>
      <c r="AE84" s="63">
        <v>84</v>
      </c>
      <c r="AF84" s="63">
        <v>79</v>
      </c>
      <c r="AG84" s="63">
        <v>71</v>
      </c>
      <c r="AH84" s="63">
        <v>94</v>
      </c>
      <c r="AI84" s="63">
        <v>101</v>
      </c>
      <c r="AJ84" s="63">
        <v>121</v>
      </c>
      <c r="AK84" s="63">
        <v>62.759646148035714</v>
      </c>
      <c r="AL84" s="63">
        <v>63.415289130350992</v>
      </c>
      <c r="AM84" s="63">
        <v>65.369687447871627</v>
      </c>
      <c r="AN84" s="63">
        <v>67.508515325949247</v>
      </c>
      <c r="AO84" s="63">
        <v>64.923159867510662</v>
      </c>
      <c r="AP84" s="63">
        <v>39.949020031825441</v>
      </c>
      <c r="AQ84" s="63">
        <v>9.6374363998154653</v>
      </c>
      <c r="AR84" s="63">
        <v>10.501696952315468</v>
      </c>
      <c r="AS84" s="63">
        <v>6.2936212419901922</v>
      </c>
      <c r="AT84" s="63">
        <v>7.5621135053142048</v>
      </c>
      <c r="AU84" s="63">
        <v>4.5718221128450161</v>
      </c>
      <c r="AV84" s="63">
        <v>8.8561336145880869</v>
      </c>
      <c r="AW84" s="63">
        <v>14.846232229695454</v>
      </c>
      <c r="AX84" s="63">
        <v>24.125281448108375</v>
      </c>
      <c r="AY84" s="63">
        <v>32.058895684156681</v>
      </c>
      <c r="AZ84" s="63">
        <v>33.400122710312196</v>
      </c>
      <c r="BA84" s="63">
        <v>39.995622803035431</v>
      </c>
      <c r="BB84" s="63">
        <v>50.528193421919333</v>
      </c>
      <c r="BE84" s="66"/>
      <c r="BN84" s="89" t="s">
        <v>216</v>
      </c>
    </row>
    <row r="85" spans="1:66" ht="15" hidden="1" customHeight="1" x14ac:dyDescent="0.35">
      <c r="A85" s="64" t="s">
        <v>197</v>
      </c>
      <c r="B85" s="63">
        <v>49</v>
      </c>
      <c r="C85" s="63">
        <v>80</v>
      </c>
      <c r="D85" s="63">
        <v>110</v>
      </c>
      <c r="E85" s="63">
        <v>134</v>
      </c>
      <c r="F85" s="63">
        <v>121</v>
      </c>
      <c r="G85" s="63">
        <v>145</v>
      </c>
      <c r="H85" s="63">
        <v>140</v>
      </c>
      <c r="I85" s="63">
        <v>94</v>
      </c>
      <c r="J85" s="63">
        <v>114</v>
      </c>
      <c r="K85" s="63">
        <v>116</v>
      </c>
      <c r="L85" s="63">
        <v>168</v>
      </c>
      <c r="M85" s="63">
        <v>76</v>
      </c>
      <c r="N85" s="63">
        <v>76</v>
      </c>
      <c r="O85" s="63">
        <v>80</v>
      </c>
      <c r="P85" s="63">
        <v>109</v>
      </c>
      <c r="Q85" s="63">
        <v>98</v>
      </c>
      <c r="R85" s="63">
        <v>67</v>
      </c>
      <c r="S85" s="63">
        <v>107</v>
      </c>
      <c r="T85" s="63">
        <v>170</v>
      </c>
      <c r="U85" s="63">
        <v>86</v>
      </c>
      <c r="V85" s="63">
        <v>94</v>
      </c>
      <c r="W85" s="63">
        <v>100</v>
      </c>
      <c r="X85" s="63">
        <v>85</v>
      </c>
      <c r="Y85" s="63">
        <v>92</v>
      </c>
      <c r="Z85" s="63">
        <v>210</v>
      </c>
      <c r="AA85" s="63">
        <v>211</v>
      </c>
      <c r="AB85" s="63">
        <v>93</v>
      </c>
      <c r="AC85" s="63">
        <v>173</v>
      </c>
      <c r="AD85" s="63">
        <v>178</v>
      </c>
      <c r="AE85" s="63">
        <v>293</v>
      </c>
      <c r="AF85" s="63">
        <v>139</v>
      </c>
      <c r="AG85" s="63">
        <v>134</v>
      </c>
      <c r="AH85" s="63">
        <v>202</v>
      </c>
      <c r="AI85" s="63">
        <v>139</v>
      </c>
      <c r="AJ85" s="63">
        <v>147</v>
      </c>
      <c r="AK85" s="63">
        <v>100.67845429701248</v>
      </c>
      <c r="AL85" s="63">
        <v>107.64955229981607</v>
      </c>
      <c r="AM85" s="63">
        <v>109.44470398469416</v>
      </c>
      <c r="AN85" s="63">
        <v>110.27364985422012</v>
      </c>
      <c r="AO85" s="63">
        <v>110.42374725118978</v>
      </c>
      <c r="AP85" s="63">
        <v>13.005702822303068</v>
      </c>
      <c r="AQ85" s="63">
        <v>4.6422803409145814</v>
      </c>
      <c r="AR85" s="63">
        <v>8.1403964659145807</v>
      </c>
      <c r="AS85" s="63">
        <v>5.408771191675898</v>
      </c>
      <c r="AT85" s="63">
        <v>4.5752336209317805</v>
      </c>
      <c r="AU85" s="63">
        <v>2.8793420235317413</v>
      </c>
      <c r="AV85" s="63">
        <v>2.7747479205829966</v>
      </c>
      <c r="AW85" s="63">
        <v>2.400803960757115</v>
      </c>
      <c r="AX85" s="63">
        <v>2.0649073847022148</v>
      </c>
      <c r="AY85" s="63">
        <v>4.6241022734444206</v>
      </c>
      <c r="AZ85" s="63">
        <v>5.0013197602340362</v>
      </c>
      <c r="BA85" s="63">
        <v>6.1474623934601675</v>
      </c>
      <c r="BB85" s="63">
        <v>4.4425313752453608</v>
      </c>
      <c r="BE85" s="66"/>
      <c r="BN85" s="89" t="s">
        <v>215</v>
      </c>
    </row>
    <row r="86" spans="1:66" s="91" customFormat="1" ht="15" customHeight="1" x14ac:dyDescent="0.35">
      <c r="A86" s="103" t="s">
        <v>161</v>
      </c>
      <c r="B86" s="102">
        <v>458</v>
      </c>
      <c r="C86" s="102">
        <v>620</v>
      </c>
      <c r="D86" s="102">
        <v>830</v>
      </c>
      <c r="E86" s="102">
        <v>1092</v>
      </c>
      <c r="F86" s="102">
        <v>1208</v>
      </c>
      <c r="G86" s="102">
        <v>1342</v>
      </c>
      <c r="H86" s="102">
        <v>1551</v>
      </c>
      <c r="I86" s="102">
        <v>1763</v>
      </c>
      <c r="J86" s="102">
        <v>1790</v>
      </c>
      <c r="K86" s="102">
        <v>2200</v>
      </c>
      <c r="L86" s="102">
        <v>2588</v>
      </c>
      <c r="M86" s="102">
        <v>2500</v>
      </c>
      <c r="N86" s="102">
        <v>2609</v>
      </c>
      <c r="O86" s="102">
        <v>2832</v>
      </c>
      <c r="P86" s="102">
        <v>2952</v>
      </c>
      <c r="Q86" s="102">
        <v>3465</v>
      </c>
      <c r="R86" s="102">
        <v>3400</v>
      </c>
      <c r="S86" s="102">
        <v>3700</v>
      </c>
      <c r="T86" s="102">
        <v>3889</v>
      </c>
      <c r="U86" s="102">
        <v>4101</v>
      </c>
      <c r="V86" s="102">
        <v>3710</v>
      </c>
      <c r="W86" s="102">
        <v>3878</v>
      </c>
      <c r="X86" s="102">
        <v>3976</v>
      </c>
      <c r="Y86" s="102">
        <v>4394</v>
      </c>
      <c r="Z86" s="102">
        <v>4610</v>
      </c>
      <c r="AA86" s="102">
        <v>4910</v>
      </c>
      <c r="AB86" s="102">
        <v>5145</v>
      </c>
      <c r="AC86" s="102">
        <v>5351</v>
      </c>
      <c r="AD86" s="102">
        <v>5191</v>
      </c>
      <c r="AE86" s="102">
        <v>5389</v>
      </c>
      <c r="AF86" s="102">
        <v>5232</v>
      </c>
      <c r="AG86" s="102">
        <v>5723</v>
      </c>
      <c r="AH86" s="102">
        <v>5628</v>
      </c>
      <c r="AI86" s="102">
        <v>5690</v>
      </c>
      <c r="AJ86" s="102">
        <v>5621</v>
      </c>
      <c r="AK86" s="102">
        <v>5582.7111900681439</v>
      </c>
      <c r="AL86" s="102">
        <v>5650.1354396000452</v>
      </c>
      <c r="AM86" s="102">
        <v>5955.3766164630688</v>
      </c>
      <c r="AN86" s="102">
        <v>6530.9861370816961</v>
      </c>
      <c r="AO86" s="102">
        <v>6280.8707171681344</v>
      </c>
      <c r="AP86" s="102">
        <v>6469.5791001759662</v>
      </c>
      <c r="AQ86" s="102">
        <v>6343.5653568751286</v>
      </c>
      <c r="AR86" s="102">
        <v>6597.4229435543239</v>
      </c>
      <c r="AS86" s="102">
        <v>6596.5383434849191</v>
      </c>
      <c r="AT86" s="102">
        <v>6878.754599543171</v>
      </c>
      <c r="AU86" s="102">
        <v>6938.6106774754471</v>
      </c>
      <c r="AV86" s="102">
        <v>6777.723310978281</v>
      </c>
      <c r="AW86" s="102">
        <v>7252.2068021371533</v>
      </c>
      <c r="AX86" s="102">
        <v>7102.0544126757313</v>
      </c>
      <c r="AY86" s="102">
        <v>7233.2653058939532</v>
      </c>
      <c r="AZ86" s="102">
        <v>7347.1782133394827</v>
      </c>
      <c r="BA86" s="102">
        <v>7386.8469690544716</v>
      </c>
      <c r="BB86" s="102">
        <v>7537.5976599156111</v>
      </c>
      <c r="BC86" s="125">
        <f>(1-BC291)*BC51</f>
        <v>7947.7007397350235</v>
      </c>
      <c r="BD86" s="125">
        <f>(1-BD291)*BD51</f>
        <v>7963.6417597234367</v>
      </c>
      <c r="BE86" s="125">
        <f>(1-BE291)*BE51</f>
        <v>8339.7028504335685</v>
      </c>
      <c r="BF86" s="125">
        <f>(1-BF291)*BF51</f>
        <v>8428.2384151023543</v>
      </c>
      <c r="BG86" s="125">
        <f t="shared" ref="BG86:BM86" si="6">(1-BG291-BG292)*BG51</f>
        <v>8485.3496897316618</v>
      </c>
      <c r="BH86" s="125">
        <f t="shared" si="6"/>
        <v>8561.3410861991415</v>
      </c>
      <c r="BI86" s="125">
        <f t="shared" si="6"/>
        <v>8737.2576505469151</v>
      </c>
      <c r="BJ86" s="125">
        <f t="shared" si="6"/>
        <v>8804.5165414640578</v>
      </c>
      <c r="BK86" s="125">
        <f t="shared" si="6"/>
        <v>8975.9886098659135</v>
      </c>
      <c r="BL86" s="125">
        <f t="shared" si="6"/>
        <v>9146.4335206808137</v>
      </c>
      <c r="BM86" s="125">
        <f t="shared" si="6"/>
        <v>9316.0561994371892</v>
      </c>
      <c r="BN86" s="101" t="s">
        <v>195</v>
      </c>
    </row>
    <row r="87" spans="1:66" ht="15" hidden="1" customHeight="1" x14ac:dyDescent="0.35">
      <c r="A87" s="64" t="s">
        <v>214</v>
      </c>
      <c r="B87" s="63">
        <v>5262</v>
      </c>
      <c r="C87" s="63">
        <v>5739</v>
      </c>
      <c r="D87" s="63">
        <v>6502</v>
      </c>
      <c r="E87" s="63">
        <v>7677</v>
      </c>
      <c r="F87" s="63">
        <v>8597</v>
      </c>
      <c r="G87" s="63">
        <v>9640</v>
      </c>
      <c r="H87" s="63">
        <v>11227</v>
      </c>
      <c r="I87" s="63">
        <v>12079</v>
      </c>
      <c r="J87" s="63">
        <v>13334</v>
      </c>
      <c r="K87" s="63">
        <v>14180</v>
      </c>
      <c r="L87" s="63">
        <v>14804</v>
      </c>
      <c r="M87" s="63">
        <v>14529</v>
      </c>
      <c r="N87" s="63">
        <v>14952</v>
      </c>
      <c r="O87" s="63">
        <v>14365</v>
      </c>
      <c r="P87" s="63">
        <v>14789</v>
      </c>
      <c r="Q87" s="63">
        <v>15416</v>
      </c>
      <c r="R87" s="63">
        <v>17475</v>
      </c>
      <c r="S87" s="63">
        <v>18046</v>
      </c>
      <c r="T87" s="63">
        <v>18429</v>
      </c>
      <c r="U87" s="63">
        <v>19206</v>
      </c>
      <c r="V87" s="63">
        <v>19232</v>
      </c>
      <c r="W87" s="63">
        <v>20040</v>
      </c>
      <c r="X87" s="63">
        <v>20394</v>
      </c>
      <c r="Y87" s="63">
        <v>20914</v>
      </c>
      <c r="Z87" s="63">
        <v>21618</v>
      </c>
      <c r="AA87" s="63">
        <v>23014</v>
      </c>
      <c r="AB87" s="63">
        <v>24063</v>
      </c>
      <c r="AC87" s="63">
        <v>25269</v>
      </c>
      <c r="AD87" s="63">
        <v>26796</v>
      </c>
      <c r="AE87" s="63">
        <v>27304</v>
      </c>
      <c r="AF87" s="63">
        <v>28311</v>
      </c>
      <c r="AG87" s="63">
        <v>29279</v>
      </c>
      <c r="AH87" s="63">
        <v>30731.200000000001</v>
      </c>
      <c r="AI87" s="63">
        <v>29704.3</v>
      </c>
      <c r="AJ87" s="63">
        <v>31877.1</v>
      </c>
      <c r="AK87" s="63">
        <v>31775.460511982277</v>
      </c>
      <c r="AL87" s="63">
        <v>32340.077155541116</v>
      </c>
      <c r="AM87" s="63">
        <v>34027.101349861106</v>
      </c>
      <c r="AN87" s="63">
        <v>35748.038323498171</v>
      </c>
      <c r="AO87" s="63">
        <v>34945.414975504005</v>
      </c>
      <c r="AP87" s="63">
        <v>38259.251831841131</v>
      </c>
      <c r="AQ87" s="63">
        <v>40323.804420075139</v>
      </c>
      <c r="AR87" s="63">
        <v>42655.039142360016</v>
      </c>
      <c r="AS87" s="63">
        <v>45359.520088451682</v>
      </c>
      <c r="AT87" s="63">
        <v>45677.487088888978</v>
      </c>
      <c r="AU87" s="63">
        <v>43246.741224111924</v>
      </c>
      <c r="AV87" s="63">
        <v>41833.631107048372</v>
      </c>
      <c r="AW87" s="63">
        <v>41627.300678681786</v>
      </c>
      <c r="AX87" s="63">
        <v>41184.049763033763</v>
      </c>
      <c r="AY87" s="63">
        <v>42019.073286307314</v>
      </c>
      <c r="AZ87" s="63">
        <v>41509.633660057014</v>
      </c>
      <c r="BA87" s="63">
        <v>45317.824242507362</v>
      </c>
      <c r="BB87" s="63">
        <v>46551.546607720928</v>
      </c>
      <c r="BC87" s="125">
        <f t="shared" ref="BC87:BM87" si="7">(1-BC293)*BC52</f>
        <v>55407.154143621185</v>
      </c>
      <c r="BD87" s="125">
        <f t="shared" si="7"/>
        <v>56313.677403738613</v>
      </c>
      <c r="BE87" s="125">
        <f t="shared" si="7"/>
        <v>59656.68020319668</v>
      </c>
      <c r="BF87" s="125">
        <f t="shared" si="7"/>
        <v>60997.218801876341</v>
      </c>
      <c r="BG87" s="125">
        <f t="shared" si="7"/>
        <v>62324.394463784309</v>
      </c>
      <c r="BH87" s="125">
        <f t="shared" si="7"/>
        <v>63640.167847734665</v>
      </c>
      <c r="BI87" s="125">
        <f t="shared" si="7"/>
        <v>64947.832099114174</v>
      </c>
      <c r="BJ87" s="125">
        <f t="shared" si="7"/>
        <v>66245.940518215313</v>
      </c>
      <c r="BK87" s="125">
        <f t="shared" si="7"/>
        <v>67536.111124447809</v>
      </c>
      <c r="BL87" s="125">
        <f t="shared" si="7"/>
        <v>68818.553308558781</v>
      </c>
      <c r="BM87" s="125">
        <f t="shared" si="7"/>
        <v>70094.808947868049</v>
      </c>
      <c r="BN87" s="89" t="s">
        <v>107</v>
      </c>
    </row>
    <row r="88" spans="1:66" s="91" customFormat="1" ht="15" customHeight="1" x14ac:dyDescent="0.35">
      <c r="A88" s="103" t="s">
        <v>106</v>
      </c>
      <c r="B88" s="102">
        <v>4542</v>
      </c>
      <c r="C88" s="102">
        <v>4980</v>
      </c>
      <c r="D88" s="102">
        <v>5673</v>
      </c>
      <c r="E88" s="102">
        <v>6730</v>
      </c>
      <c r="F88" s="102">
        <v>7354</v>
      </c>
      <c r="G88" s="102">
        <v>8456</v>
      </c>
      <c r="H88" s="102">
        <v>9955</v>
      </c>
      <c r="I88" s="102">
        <v>10866</v>
      </c>
      <c r="J88" s="102">
        <v>12044</v>
      </c>
      <c r="K88" s="102">
        <v>12716</v>
      </c>
      <c r="L88" s="102">
        <v>13304</v>
      </c>
      <c r="M88" s="102">
        <v>13084</v>
      </c>
      <c r="N88" s="102">
        <v>13309</v>
      </c>
      <c r="O88" s="102">
        <v>12775</v>
      </c>
      <c r="P88" s="102">
        <v>13184</v>
      </c>
      <c r="Q88" s="102">
        <v>13655</v>
      </c>
      <c r="R88" s="102">
        <v>15937</v>
      </c>
      <c r="S88" s="102">
        <v>16823</v>
      </c>
      <c r="T88" s="102">
        <v>17218</v>
      </c>
      <c r="U88" s="102">
        <v>18135</v>
      </c>
      <c r="V88" s="102">
        <v>18266</v>
      </c>
      <c r="W88" s="102">
        <v>19050</v>
      </c>
      <c r="X88" s="102">
        <v>19389</v>
      </c>
      <c r="Y88" s="102">
        <v>19898</v>
      </c>
      <c r="Z88" s="102">
        <v>20795</v>
      </c>
      <c r="AA88" s="102">
        <v>22143</v>
      </c>
      <c r="AB88" s="102">
        <v>23160</v>
      </c>
      <c r="AC88" s="102">
        <v>24604</v>
      </c>
      <c r="AD88" s="102">
        <v>26045</v>
      </c>
      <c r="AE88" s="102">
        <v>26498</v>
      </c>
      <c r="AF88" s="102">
        <v>27511</v>
      </c>
      <c r="AG88" s="102">
        <v>28372</v>
      </c>
      <c r="AH88" s="102">
        <v>29569</v>
      </c>
      <c r="AI88" s="102">
        <v>28599</v>
      </c>
      <c r="AJ88" s="102">
        <v>30588</v>
      </c>
      <c r="AK88" s="102">
        <v>30428.210971367615</v>
      </c>
      <c r="AL88" s="102">
        <v>30845.13899515905</v>
      </c>
      <c r="AM88" s="102">
        <v>32401.575078328369</v>
      </c>
      <c r="AN88" s="102">
        <v>34097.804337023474</v>
      </c>
      <c r="AO88" s="102">
        <v>33380.55467873226</v>
      </c>
      <c r="AP88" s="102">
        <v>36657.987341463522</v>
      </c>
      <c r="AQ88" s="102">
        <v>38801.443801525136</v>
      </c>
      <c r="AR88" s="102">
        <v>41080.79596191478</v>
      </c>
      <c r="AS88" s="102">
        <v>43815.624785051688</v>
      </c>
      <c r="AT88" s="102">
        <v>44142.90069341808</v>
      </c>
      <c r="AU88" s="102">
        <v>41776.724656041923</v>
      </c>
      <c r="AV88" s="102">
        <v>40403.333537565915</v>
      </c>
      <c r="AW88" s="102">
        <v>40130.956423583419</v>
      </c>
      <c r="AX88" s="102">
        <v>39584.741916383973</v>
      </c>
      <c r="AY88" s="102">
        <v>40445.532716412723</v>
      </c>
      <c r="AZ88" s="102">
        <v>40030.961123715882</v>
      </c>
      <c r="BA88" s="102">
        <v>43821.128689308447</v>
      </c>
      <c r="BB88" s="102">
        <v>45015.457084603942</v>
      </c>
      <c r="BC88" s="125">
        <f>(1-BC291)*BC53</f>
        <v>47464.642942327395</v>
      </c>
      <c r="BD88" s="125">
        <f>(1-BD291)*BD53</f>
        <v>47559.844667538775</v>
      </c>
      <c r="BE88" s="125">
        <f>(1-BE291)*BE53</f>
        <v>49805.727593882293</v>
      </c>
      <c r="BF88" s="125">
        <f>(1-BF291)*BF53</f>
        <v>50334.472837609384</v>
      </c>
      <c r="BG88" s="125">
        <f t="shared" ref="BG88:BM88" si="8">(1-BG291-BG292)*BG53</f>
        <v>50675.548369644544</v>
      </c>
      <c r="BH88" s="125">
        <f t="shared" si="8"/>
        <v>51129.378303374287</v>
      </c>
      <c r="BI88" s="125">
        <f t="shared" si="8"/>
        <v>52179.973587198037</v>
      </c>
      <c r="BJ88" s="125">
        <f t="shared" si="8"/>
        <v>52581.651927465486</v>
      </c>
      <c r="BK88" s="125">
        <f t="shared" si="8"/>
        <v>53605.704136752356</v>
      </c>
      <c r="BL88" s="125">
        <f t="shared" si="8"/>
        <v>54623.622035034445</v>
      </c>
      <c r="BM88" s="125">
        <f t="shared" si="8"/>
        <v>55636.629462684643</v>
      </c>
      <c r="BN88" s="101" t="s">
        <v>105</v>
      </c>
    </row>
    <row r="89" spans="1:66" s="91" customFormat="1" ht="15" customHeight="1" x14ac:dyDescent="0.35">
      <c r="A89" s="103" t="s">
        <v>191</v>
      </c>
      <c r="B89" s="102">
        <v>407</v>
      </c>
      <c r="C89" s="102">
        <v>409</v>
      </c>
      <c r="D89" s="102">
        <v>429</v>
      </c>
      <c r="E89" s="102">
        <v>484</v>
      </c>
      <c r="F89" s="102">
        <v>567</v>
      </c>
      <c r="G89" s="102">
        <v>589</v>
      </c>
      <c r="H89" s="102">
        <v>613</v>
      </c>
      <c r="I89" s="102">
        <v>599</v>
      </c>
      <c r="J89" s="102">
        <v>602</v>
      </c>
      <c r="K89" s="102">
        <v>660</v>
      </c>
      <c r="L89" s="102">
        <v>680</v>
      </c>
      <c r="M89" s="102">
        <v>658</v>
      </c>
      <c r="N89" s="102">
        <v>638</v>
      </c>
      <c r="O89" s="102">
        <v>643</v>
      </c>
      <c r="P89" s="102">
        <v>649</v>
      </c>
      <c r="Q89" s="102">
        <v>674</v>
      </c>
      <c r="R89" s="102">
        <v>680</v>
      </c>
      <c r="S89" s="102">
        <v>652</v>
      </c>
      <c r="T89" s="102">
        <v>687</v>
      </c>
      <c r="U89" s="102">
        <v>697</v>
      </c>
      <c r="V89" s="102">
        <v>597</v>
      </c>
      <c r="W89" s="102">
        <v>600</v>
      </c>
      <c r="X89" s="102">
        <v>620</v>
      </c>
      <c r="Y89" s="102">
        <v>630</v>
      </c>
      <c r="Z89" s="102">
        <v>472</v>
      </c>
      <c r="AA89" s="102">
        <v>505</v>
      </c>
      <c r="AB89" s="102">
        <v>466</v>
      </c>
      <c r="AC89" s="102">
        <v>378</v>
      </c>
      <c r="AD89" s="102">
        <v>406</v>
      </c>
      <c r="AE89" s="102">
        <v>408</v>
      </c>
      <c r="AF89" s="102">
        <v>474</v>
      </c>
      <c r="AG89" s="102">
        <v>538</v>
      </c>
      <c r="AH89" s="102">
        <v>816.2</v>
      </c>
      <c r="AI89" s="102">
        <v>805.3</v>
      </c>
      <c r="AJ89" s="102">
        <v>918.1</v>
      </c>
      <c r="AK89" s="102">
        <v>971.88259682884541</v>
      </c>
      <c r="AL89" s="102">
        <v>1076.1131603820666</v>
      </c>
      <c r="AM89" s="102">
        <v>1144.2392893155197</v>
      </c>
      <c r="AN89" s="102">
        <v>1161.5946324746949</v>
      </c>
      <c r="AO89" s="102">
        <v>1125.0848781717432</v>
      </c>
      <c r="AP89" s="102">
        <v>1112.44122808558</v>
      </c>
      <c r="AQ89" s="102">
        <v>1122.3986745499999</v>
      </c>
      <c r="AR89" s="102">
        <v>1151.0378533500002</v>
      </c>
      <c r="AS89" s="102">
        <v>1141.9249774</v>
      </c>
      <c r="AT89" s="102">
        <v>1118.9912974709</v>
      </c>
      <c r="AU89" s="102">
        <v>1064.73560907</v>
      </c>
      <c r="AV89" s="102">
        <v>1044.0142251299999</v>
      </c>
      <c r="AW89" s="102">
        <v>1122.78971928839</v>
      </c>
      <c r="AX89" s="102">
        <v>1229.9013993852775</v>
      </c>
      <c r="AY89" s="102">
        <v>1148.754437152239</v>
      </c>
      <c r="AZ89" s="102">
        <v>1108.8989179852488</v>
      </c>
      <c r="BA89" s="102">
        <v>1101.0021489524677</v>
      </c>
      <c r="BB89" s="102">
        <v>1113.2470630994399</v>
      </c>
      <c r="BC89" s="125">
        <f>(1-BC291)*BC54</f>
        <v>1173.8162351056446</v>
      </c>
      <c r="BD89" s="125">
        <f>(1-BD291)*BD54</f>
        <v>1176.1706050900345</v>
      </c>
      <c r="BE89" s="125">
        <f>(1-BE291)*BE54</f>
        <v>1231.7120287196574</v>
      </c>
      <c r="BF89" s="125">
        <f>(1-BF291)*BF54</f>
        <v>1244.7880725461303</v>
      </c>
      <c r="BG89" s="125">
        <f t="shared" ref="BG89:BM89" si="9">(1-BG291-BG292)*BG54</f>
        <v>1253.2229826619953</v>
      </c>
      <c r="BH89" s="125">
        <f t="shared" si="9"/>
        <v>1264.446346226242</v>
      </c>
      <c r="BI89" s="125">
        <f t="shared" si="9"/>
        <v>1290.4279132249901</v>
      </c>
      <c r="BJ89" s="125">
        <f t="shared" si="9"/>
        <v>1300.3615507258369</v>
      </c>
      <c r="BK89" s="125">
        <f t="shared" si="9"/>
        <v>1325.686698759022</v>
      </c>
      <c r="BL89" s="125">
        <f t="shared" si="9"/>
        <v>1350.8601432629646</v>
      </c>
      <c r="BM89" s="125">
        <f t="shared" si="9"/>
        <v>1375.9121502127107</v>
      </c>
      <c r="BN89" s="101" t="s">
        <v>213</v>
      </c>
    </row>
    <row r="90" spans="1:66" ht="15" hidden="1" customHeight="1" x14ac:dyDescent="0.35">
      <c r="A90" s="64" t="s">
        <v>212</v>
      </c>
      <c r="B90" s="63">
        <v>313</v>
      </c>
      <c r="C90" s="63">
        <v>350</v>
      </c>
      <c r="D90" s="63">
        <v>400</v>
      </c>
      <c r="E90" s="63">
        <v>463</v>
      </c>
      <c r="F90" s="63">
        <v>676</v>
      </c>
      <c r="G90" s="63">
        <v>595</v>
      </c>
      <c r="H90" s="63">
        <v>659</v>
      </c>
      <c r="I90" s="63">
        <v>614</v>
      </c>
      <c r="J90" s="63">
        <v>688</v>
      </c>
      <c r="K90" s="63">
        <v>804</v>
      </c>
      <c r="L90" s="63">
        <v>820</v>
      </c>
      <c r="M90" s="63">
        <v>787</v>
      </c>
      <c r="N90" s="63">
        <v>1005</v>
      </c>
      <c r="O90" s="63">
        <v>947</v>
      </c>
      <c r="P90" s="63">
        <v>956</v>
      </c>
      <c r="Q90" s="63">
        <v>1087</v>
      </c>
      <c r="R90" s="63">
        <v>858</v>
      </c>
      <c r="S90" s="63">
        <v>571</v>
      </c>
      <c r="T90" s="63">
        <v>524</v>
      </c>
      <c r="U90" s="63">
        <v>374</v>
      </c>
      <c r="V90" s="63">
        <v>369</v>
      </c>
      <c r="W90" s="63">
        <v>390</v>
      </c>
      <c r="X90" s="63">
        <v>385</v>
      </c>
      <c r="Y90" s="63">
        <v>386</v>
      </c>
      <c r="Z90" s="63">
        <v>351</v>
      </c>
      <c r="AA90" s="63">
        <v>366</v>
      </c>
      <c r="AB90" s="63">
        <v>437</v>
      </c>
      <c r="AC90" s="63">
        <v>287</v>
      </c>
      <c r="AD90" s="63">
        <v>345</v>
      </c>
      <c r="AE90" s="63">
        <v>398</v>
      </c>
      <c r="AF90" s="63">
        <v>326</v>
      </c>
      <c r="AG90" s="63">
        <v>369</v>
      </c>
      <c r="AH90" s="63">
        <v>346</v>
      </c>
      <c r="AI90" s="63">
        <v>300</v>
      </c>
      <c r="AJ90" s="63">
        <v>371</v>
      </c>
      <c r="AK90" s="63">
        <v>375.36694378582052</v>
      </c>
      <c r="AL90" s="63">
        <v>418.82499999999999</v>
      </c>
      <c r="AM90" s="63">
        <v>481.28698221721203</v>
      </c>
      <c r="AN90" s="63">
        <v>488.63935400000003</v>
      </c>
      <c r="AO90" s="63">
        <v>439.77541860000002</v>
      </c>
      <c r="AP90" s="63">
        <v>488.82326229202783</v>
      </c>
      <c r="AQ90" s="63">
        <v>399.96194400000002</v>
      </c>
      <c r="AR90" s="63">
        <v>423.20532709523809</v>
      </c>
      <c r="AS90" s="63">
        <v>401.970326</v>
      </c>
      <c r="AT90" s="63">
        <v>415.59509800000001</v>
      </c>
      <c r="AU90" s="63">
        <v>405.280959</v>
      </c>
      <c r="AV90" s="63">
        <v>386.28334435245631</v>
      </c>
      <c r="AW90" s="63">
        <v>373.55453580997784</v>
      </c>
      <c r="AX90" s="63">
        <v>369.40644726451268</v>
      </c>
      <c r="AY90" s="63">
        <v>424.78613274235431</v>
      </c>
      <c r="AZ90" s="63">
        <v>369.77361835587817</v>
      </c>
      <c r="BA90" s="63">
        <v>395.69340424645156</v>
      </c>
      <c r="BB90" s="63">
        <v>422.84246001753991</v>
      </c>
      <c r="BE90" s="66"/>
      <c r="BN90" s="89" t="s">
        <v>211</v>
      </c>
    </row>
    <row r="91" spans="1:66" ht="15" hidden="1" customHeight="1" x14ac:dyDescent="0.35">
      <c r="A91" s="64" t="s">
        <v>189</v>
      </c>
      <c r="B91" s="63">
        <v>381</v>
      </c>
      <c r="C91" s="63">
        <v>390</v>
      </c>
      <c r="D91" s="63">
        <v>385</v>
      </c>
      <c r="E91" s="63">
        <v>395</v>
      </c>
      <c r="F91" s="63">
        <v>396</v>
      </c>
      <c r="G91" s="63">
        <v>417</v>
      </c>
      <c r="H91" s="63">
        <v>471</v>
      </c>
      <c r="I91" s="63">
        <v>473</v>
      </c>
      <c r="J91" s="63">
        <v>486</v>
      </c>
      <c r="K91" s="63">
        <v>472</v>
      </c>
      <c r="L91" s="63">
        <v>445</v>
      </c>
      <c r="M91" s="63">
        <v>514</v>
      </c>
      <c r="N91" s="63">
        <v>374</v>
      </c>
      <c r="O91" s="63">
        <v>323</v>
      </c>
      <c r="P91" s="63">
        <v>305</v>
      </c>
      <c r="Q91" s="63">
        <v>296</v>
      </c>
      <c r="R91" s="63">
        <v>315</v>
      </c>
      <c r="S91" s="63">
        <v>336</v>
      </c>
      <c r="T91" s="63">
        <v>370</v>
      </c>
      <c r="U91" s="63">
        <v>356</v>
      </c>
      <c r="V91" s="63">
        <v>365</v>
      </c>
      <c r="W91" s="63">
        <v>345</v>
      </c>
      <c r="X91" s="63">
        <v>369</v>
      </c>
      <c r="Y91" s="63">
        <v>443</v>
      </c>
      <c r="Z91" s="63">
        <v>541</v>
      </c>
      <c r="AA91" s="63">
        <v>563</v>
      </c>
      <c r="AB91" s="63">
        <v>523</v>
      </c>
      <c r="AC91" s="63">
        <v>580</v>
      </c>
      <c r="AD91" s="63">
        <v>610</v>
      </c>
      <c r="AE91" s="63">
        <v>594</v>
      </c>
      <c r="AF91" s="63">
        <v>616</v>
      </c>
      <c r="AG91" s="63">
        <v>579</v>
      </c>
      <c r="AH91" s="63">
        <v>674</v>
      </c>
      <c r="AI91" s="63">
        <v>760</v>
      </c>
      <c r="AJ91" s="63">
        <v>832</v>
      </c>
      <c r="AK91" s="63">
        <v>785.52529236146916</v>
      </c>
      <c r="AL91" s="63">
        <v>784.94752240161915</v>
      </c>
      <c r="AM91" s="63">
        <v>846.35975676794226</v>
      </c>
      <c r="AN91" s="63">
        <v>861.04289072735389</v>
      </c>
      <c r="AO91" s="63">
        <v>805.08291615087444</v>
      </c>
      <c r="AP91" s="63">
        <v>812.65650938416206</v>
      </c>
      <c r="AQ91" s="63">
        <v>1121.1329164517695</v>
      </c>
      <c r="AR91" s="63">
        <v>1184.6711144981823</v>
      </c>
      <c r="AS91" s="63">
        <v>1292.722189945247</v>
      </c>
      <c r="AT91" s="63">
        <v>1344.0791035076118</v>
      </c>
      <c r="AU91" s="63">
        <v>1225.4308416111317</v>
      </c>
      <c r="AV91" s="63">
        <v>1167.168721468797</v>
      </c>
      <c r="AW91" s="63">
        <v>1111.9220916498205</v>
      </c>
      <c r="AX91" s="63">
        <v>1100.5799757942384</v>
      </c>
      <c r="AY91" s="63">
        <v>1108.8453688569557</v>
      </c>
      <c r="AZ91" s="63">
        <v>1161.5884829509473</v>
      </c>
      <c r="BA91" s="63">
        <v>1245.986056296759</v>
      </c>
      <c r="BB91" s="63">
        <v>1386.0415099603763</v>
      </c>
      <c r="BE91" s="66"/>
      <c r="BN91" s="89" t="s">
        <v>156</v>
      </c>
    </row>
    <row r="92" spans="1:66" ht="15" hidden="1" customHeight="1" x14ac:dyDescent="0.35">
      <c r="A92" s="64" t="s">
        <v>155</v>
      </c>
      <c r="B92" s="63">
        <v>27</v>
      </c>
      <c r="C92" s="63">
        <v>27</v>
      </c>
      <c r="D92" s="63">
        <v>27</v>
      </c>
      <c r="E92" s="63">
        <v>28</v>
      </c>
      <c r="F92" s="63">
        <v>28</v>
      </c>
      <c r="G92" s="63">
        <v>30</v>
      </c>
      <c r="H92" s="63">
        <v>35</v>
      </c>
      <c r="I92" s="63">
        <v>34</v>
      </c>
      <c r="J92" s="63">
        <v>30</v>
      </c>
      <c r="K92" s="63">
        <v>31</v>
      </c>
      <c r="L92" s="63">
        <v>33</v>
      </c>
      <c r="M92" s="63">
        <v>31</v>
      </c>
      <c r="N92" s="63">
        <v>31</v>
      </c>
      <c r="O92" s="63">
        <v>23</v>
      </c>
      <c r="P92" s="63">
        <v>22</v>
      </c>
      <c r="Q92" s="63">
        <v>22</v>
      </c>
      <c r="R92" s="63">
        <v>23</v>
      </c>
      <c r="S92" s="63">
        <v>26</v>
      </c>
      <c r="T92" s="63">
        <v>26</v>
      </c>
      <c r="U92" s="63">
        <v>15</v>
      </c>
      <c r="V92" s="63">
        <v>12</v>
      </c>
      <c r="W92" s="63">
        <v>12</v>
      </c>
      <c r="X92" s="63">
        <v>12</v>
      </c>
      <c r="Y92" s="63">
        <v>15</v>
      </c>
      <c r="Z92" s="63">
        <v>19</v>
      </c>
      <c r="AA92" s="63">
        <v>18</v>
      </c>
      <c r="AB92" s="63">
        <v>18</v>
      </c>
      <c r="AC92" s="63">
        <v>23</v>
      </c>
      <c r="AD92" s="63">
        <v>25</v>
      </c>
      <c r="AE92" s="63">
        <v>30</v>
      </c>
      <c r="AF92" s="63">
        <v>28</v>
      </c>
      <c r="AG92" s="63">
        <v>27</v>
      </c>
      <c r="AH92" s="63">
        <v>29</v>
      </c>
      <c r="AI92" s="63">
        <v>31</v>
      </c>
      <c r="AJ92" s="63">
        <v>36</v>
      </c>
      <c r="AK92" s="63">
        <v>40.797912760092295</v>
      </c>
      <c r="AL92" s="63">
        <v>38.716461135122898</v>
      </c>
      <c r="AM92" s="63">
        <v>47.342547080456043</v>
      </c>
      <c r="AN92" s="63">
        <v>49.1872388854188</v>
      </c>
      <c r="AO92" s="63">
        <v>48.290831635583118</v>
      </c>
      <c r="AP92" s="63">
        <v>50.663009199873052</v>
      </c>
      <c r="AQ92" s="63">
        <v>72.268263769672657</v>
      </c>
      <c r="AR92" s="63">
        <v>77.937435984672675</v>
      </c>
      <c r="AS92" s="63">
        <v>75.827997683552255</v>
      </c>
      <c r="AT92" s="63">
        <v>79.899109393500908</v>
      </c>
      <c r="AU92" s="63">
        <v>65.453952973598192</v>
      </c>
      <c r="AV92" s="63">
        <v>60.630302722598195</v>
      </c>
      <c r="AW92" s="63">
        <v>56.067570896193786</v>
      </c>
      <c r="AX92" s="63">
        <v>58.684252346029645</v>
      </c>
      <c r="AY92" s="63">
        <v>62.648093369644343</v>
      </c>
      <c r="AZ92" s="63">
        <v>68.504334166513488</v>
      </c>
      <c r="BA92" s="63">
        <v>33.580165687159052</v>
      </c>
      <c r="BB92" s="63">
        <v>45.997324633410088</v>
      </c>
      <c r="BE92" s="66"/>
      <c r="BN92" s="89" t="s">
        <v>154</v>
      </c>
    </row>
    <row r="93" spans="1:66" ht="15" hidden="1" customHeight="1" x14ac:dyDescent="0.35">
      <c r="A93" s="64" t="s">
        <v>153</v>
      </c>
      <c r="B93" s="63">
        <v>13</v>
      </c>
      <c r="C93" s="63">
        <v>13</v>
      </c>
      <c r="D93" s="63">
        <v>14</v>
      </c>
      <c r="E93" s="63">
        <v>14</v>
      </c>
      <c r="F93" s="63">
        <v>15</v>
      </c>
      <c r="G93" s="63">
        <v>21</v>
      </c>
      <c r="H93" s="63">
        <v>28</v>
      </c>
      <c r="I93" s="63">
        <v>28</v>
      </c>
      <c r="J93" s="63">
        <v>33</v>
      </c>
      <c r="K93" s="63">
        <v>39</v>
      </c>
      <c r="L93" s="63">
        <v>47</v>
      </c>
      <c r="M93" s="63">
        <v>59</v>
      </c>
      <c r="N93" s="63">
        <v>45</v>
      </c>
      <c r="O93" s="63">
        <v>36</v>
      </c>
      <c r="P93" s="63">
        <v>35</v>
      </c>
      <c r="Q93" s="63">
        <v>36</v>
      </c>
      <c r="R93" s="63">
        <v>41</v>
      </c>
      <c r="S93" s="63">
        <v>46</v>
      </c>
      <c r="T93" s="63">
        <v>45</v>
      </c>
      <c r="U93" s="63">
        <v>48</v>
      </c>
      <c r="V93" s="63">
        <v>48</v>
      </c>
      <c r="W93" s="63">
        <v>47</v>
      </c>
      <c r="X93" s="63">
        <v>41</v>
      </c>
      <c r="Y93" s="63">
        <v>42</v>
      </c>
      <c r="Z93" s="63">
        <v>46</v>
      </c>
      <c r="AA93" s="63">
        <v>21</v>
      </c>
      <c r="AB93" s="63">
        <v>14</v>
      </c>
      <c r="AC93" s="63">
        <v>38</v>
      </c>
      <c r="AD93" s="63">
        <v>32</v>
      </c>
      <c r="AE93" s="63">
        <v>32</v>
      </c>
      <c r="AF93" s="63">
        <v>35</v>
      </c>
      <c r="AG93" s="63">
        <v>26</v>
      </c>
      <c r="AH93" s="63">
        <v>41</v>
      </c>
      <c r="AI93" s="63">
        <v>43</v>
      </c>
      <c r="AJ93" s="63">
        <v>47</v>
      </c>
      <c r="AK93" s="63">
        <v>51.740595936436222</v>
      </c>
      <c r="AL93" s="63">
        <v>47.041583473530622</v>
      </c>
      <c r="AM93" s="63">
        <v>16.684028001373527</v>
      </c>
      <c r="AN93" s="63">
        <v>16.073456029987916</v>
      </c>
      <c r="AO93" s="63">
        <v>16.41888275609826</v>
      </c>
      <c r="AP93" s="63">
        <v>17.17189147472039</v>
      </c>
      <c r="AQ93" s="63">
        <v>39.416992374323883</v>
      </c>
      <c r="AR93" s="63">
        <v>42.552093606394237</v>
      </c>
      <c r="AS93" s="63">
        <v>41.572920612847454</v>
      </c>
      <c r="AT93" s="63">
        <v>39.344020740720836</v>
      </c>
      <c r="AU93" s="63">
        <v>31.734034218334266</v>
      </c>
      <c r="AV93" s="63">
        <v>27.688766515129309</v>
      </c>
      <c r="AW93" s="63">
        <v>30.022969147584096</v>
      </c>
      <c r="AX93" s="63">
        <v>28.78500669952372</v>
      </c>
      <c r="AY93" s="63">
        <v>28.615660432142853</v>
      </c>
      <c r="AZ93" s="63">
        <v>31.157402753112144</v>
      </c>
      <c r="BA93" s="63">
        <v>40.80742614076653</v>
      </c>
      <c r="BB93" s="63">
        <v>39.130875654628106</v>
      </c>
      <c r="BE93" s="66"/>
      <c r="BN93" s="89" t="s">
        <v>152</v>
      </c>
    </row>
    <row r="94" spans="1:66" ht="15" hidden="1" customHeight="1" x14ac:dyDescent="0.35">
      <c r="A94" s="64" t="s">
        <v>151</v>
      </c>
      <c r="B94" s="63">
        <v>40</v>
      </c>
      <c r="C94" s="63">
        <v>43</v>
      </c>
      <c r="D94" s="63">
        <v>48</v>
      </c>
      <c r="E94" s="63">
        <v>50</v>
      </c>
      <c r="F94" s="63">
        <v>50</v>
      </c>
      <c r="G94" s="63">
        <v>53</v>
      </c>
      <c r="H94" s="63">
        <v>62</v>
      </c>
      <c r="I94" s="63">
        <v>59</v>
      </c>
      <c r="J94" s="63">
        <v>60</v>
      </c>
      <c r="K94" s="63">
        <v>65</v>
      </c>
      <c r="L94" s="63">
        <v>68</v>
      </c>
      <c r="M94" s="63">
        <v>70</v>
      </c>
      <c r="N94" s="63">
        <v>73</v>
      </c>
      <c r="O94" s="63">
        <v>64</v>
      </c>
      <c r="P94" s="63">
        <v>76</v>
      </c>
      <c r="Q94" s="63">
        <v>80</v>
      </c>
      <c r="R94" s="63">
        <v>84</v>
      </c>
      <c r="S94" s="63">
        <v>102</v>
      </c>
      <c r="T94" s="63">
        <v>129</v>
      </c>
      <c r="U94" s="63">
        <v>91</v>
      </c>
      <c r="V94" s="63">
        <v>89</v>
      </c>
      <c r="W94" s="63">
        <v>85</v>
      </c>
      <c r="X94" s="63">
        <v>90</v>
      </c>
      <c r="Y94" s="63">
        <v>123</v>
      </c>
      <c r="Z94" s="63">
        <v>154</v>
      </c>
      <c r="AA94" s="63">
        <v>155</v>
      </c>
      <c r="AB94" s="63">
        <v>138</v>
      </c>
      <c r="AC94" s="63">
        <v>170</v>
      </c>
      <c r="AD94" s="63">
        <v>190</v>
      </c>
      <c r="AE94" s="63">
        <v>182</v>
      </c>
      <c r="AF94" s="63">
        <v>186</v>
      </c>
      <c r="AG94" s="63">
        <v>196</v>
      </c>
      <c r="AH94" s="63">
        <v>187</v>
      </c>
      <c r="AI94" s="63">
        <v>232</v>
      </c>
      <c r="AJ94" s="63">
        <v>254</v>
      </c>
      <c r="AK94" s="63">
        <v>248.95044757842444</v>
      </c>
      <c r="AL94" s="63">
        <v>260.46581341774487</v>
      </c>
      <c r="AM94" s="63">
        <v>282.38027343248814</v>
      </c>
      <c r="AN94" s="63">
        <v>286.01010244875471</v>
      </c>
      <c r="AO94" s="63">
        <v>255.20738702772968</v>
      </c>
      <c r="AP94" s="63">
        <v>291.48505412245913</v>
      </c>
      <c r="AQ94" s="63">
        <v>410.31386770555963</v>
      </c>
      <c r="AR94" s="63">
        <v>430.7303026955596</v>
      </c>
      <c r="AS94" s="63">
        <v>443.4451997435537</v>
      </c>
      <c r="AT94" s="63">
        <v>471.84007522450815</v>
      </c>
      <c r="AU94" s="63">
        <v>432.79228660156753</v>
      </c>
      <c r="AV94" s="63">
        <v>422.21053682649216</v>
      </c>
      <c r="AW94" s="63">
        <v>400.58659892011707</v>
      </c>
      <c r="AX94" s="63">
        <v>385.18395267584839</v>
      </c>
      <c r="AY94" s="63">
        <v>395.39859398483293</v>
      </c>
      <c r="AZ94" s="63">
        <v>399.47772339501824</v>
      </c>
      <c r="BA94" s="63">
        <v>464.82207483546182</v>
      </c>
      <c r="BB94" s="63">
        <v>494.45269729253801</v>
      </c>
      <c r="BE94" s="66"/>
      <c r="BN94" s="89" t="s">
        <v>150</v>
      </c>
    </row>
    <row r="95" spans="1:66" ht="15" hidden="1" customHeight="1" x14ac:dyDescent="0.35">
      <c r="A95" s="64" t="s">
        <v>149</v>
      </c>
      <c r="B95" s="63">
        <v>67</v>
      </c>
      <c r="C95" s="63">
        <v>70</v>
      </c>
      <c r="D95" s="63">
        <v>72</v>
      </c>
      <c r="E95" s="63">
        <v>70</v>
      </c>
      <c r="F95" s="63">
        <v>65</v>
      </c>
      <c r="G95" s="63">
        <v>65</v>
      </c>
      <c r="H95" s="63">
        <v>65</v>
      </c>
      <c r="I95" s="63">
        <v>62</v>
      </c>
      <c r="J95" s="63">
        <v>49</v>
      </c>
      <c r="K95" s="63">
        <v>47</v>
      </c>
      <c r="L95" s="63">
        <v>45</v>
      </c>
      <c r="M95" s="63">
        <v>36</v>
      </c>
      <c r="N95" s="63">
        <v>27</v>
      </c>
      <c r="O95" s="63">
        <v>17</v>
      </c>
      <c r="P95" s="63">
        <v>15</v>
      </c>
      <c r="Q95" s="63">
        <v>14</v>
      </c>
      <c r="R95" s="63">
        <v>14</v>
      </c>
      <c r="S95" s="63">
        <v>16</v>
      </c>
      <c r="T95" s="63">
        <v>9</v>
      </c>
      <c r="U95" s="63">
        <v>27</v>
      </c>
      <c r="V95" s="63">
        <v>26</v>
      </c>
      <c r="W95" s="63">
        <v>28</v>
      </c>
      <c r="X95" s="63">
        <v>30</v>
      </c>
      <c r="Y95" s="63">
        <v>35</v>
      </c>
      <c r="Z95" s="63">
        <v>79</v>
      </c>
      <c r="AA95" s="63">
        <v>86</v>
      </c>
      <c r="AB95" s="63">
        <v>113</v>
      </c>
      <c r="AC95" s="63">
        <v>112</v>
      </c>
      <c r="AD95" s="63">
        <v>94</v>
      </c>
      <c r="AE95" s="63">
        <v>101</v>
      </c>
      <c r="AF95" s="63">
        <v>97</v>
      </c>
      <c r="AG95" s="63">
        <v>89</v>
      </c>
      <c r="AH95" s="63">
        <v>140</v>
      </c>
      <c r="AI95" s="63">
        <v>161</v>
      </c>
      <c r="AJ95" s="63">
        <v>176</v>
      </c>
      <c r="AK95" s="63">
        <v>156.9120128854351</v>
      </c>
      <c r="AL95" s="63">
        <v>161.73040158556793</v>
      </c>
      <c r="AM95" s="63">
        <v>177.12890858301972</v>
      </c>
      <c r="AN95" s="63">
        <v>177.29509075501821</v>
      </c>
      <c r="AO95" s="63">
        <v>155.45123025239988</v>
      </c>
      <c r="AP95" s="63">
        <v>30.237011988094057</v>
      </c>
      <c r="AQ95" s="63">
        <v>13.942966942482707</v>
      </c>
      <c r="AR95" s="63">
        <v>14.510798636825493</v>
      </c>
      <c r="AS95" s="63">
        <v>26.078900125069655</v>
      </c>
      <c r="AT95" s="63">
        <v>21.774670640882277</v>
      </c>
      <c r="AU95" s="63">
        <v>19.852149191302281</v>
      </c>
      <c r="AV95" s="63">
        <v>17.873573288851485</v>
      </c>
      <c r="AW95" s="63">
        <v>19.781317587401215</v>
      </c>
      <c r="AX95" s="63">
        <v>18.982125304252797</v>
      </c>
      <c r="AY95" s="63">
        <v>17.760816077568958</v>
      </c>
      <c r="AZ95" s="63">
        <v>19.155171122748122</v>
      </c>
      <c r="BA95" s="63">
        <v>22.03555022949957</v>
      </c>
      <c r="BB95" s="63">
        <v>23.934484590038952</v>
      </c>
      <c r="BE95" s="66"/>
      <c r="BN95" s="89" t="s">
        <v>148</v>
      </c>
    </row>
    <row r="96" spans="1:66" ht="15" hidden="1" customHeight="1" x14ac:dyDescent="0.35">
      <c r="A96" s="64" t="s">
        <v>147</v>
      </c>
      <c r="B96" s="63">
        <v>68</v>
      </c>
      <c r="C96" s="63">
        <v>68</v>
      </c>
      <c r="D96" s="63">
        <v>68</v>
      </c>
      <c r="E96" s="63">
        <v>69</v>
      </c>
      <c r="F96" s="63">
        <v>69</v>
      </c>
      <c r="G96" s="63">
        <v>72</v>
      </c>
      <c r="H96" s="63">
        <v>77</v>
      </c>
      <c r="I96" s="63">
        <v>74</v>
      </c>
      <c r="J96" s="63">
        <v>75</v>
      </c>
      <c r="K96" s="63">
        <v>77</v>
      </c>
      <c r="L96" s="63">
        <v>78</v>
      </c>
      <c r="M96" s="63">
        <v>78</v>
      </c>
      <c r="N96" s="63">
        <v>65</v>
      </c>
      <c r="O96" s="63">
        <v>65</v>
      </c>
      <c r="P96" s="63">
        <v>60</v>
      </c>
      <c r="Q96" s="63">
        <v>54</v>
      </c>
      <c r="R96" s="63">
        <v>49</v>
      </c>
      <c r="S96" s="63">
        <v>37</v>
      </c>
      <c r="T96" s="63">
        <v>45</v>
      </c>
      <c r="U96" s="63">
        <v>24</v>
      </c>
      <c r="V96" s="63">
        <v>22</v>
      </c>
      <c r="W96" s="63">
        <v>21</v>
      </c>
      <c r="X96" s="63">
        <v>25</v>
      </c>
      <c r="Y96" s="63">
        <v>28</v>
      </c>
      <c r="Z96" s="63">
        <v>34</v>
      </c>
      <c r="AA96" s="63">
        <v>39</v>
      </c>
      <c r="AB96" s="63">
        <v>40</v>
      </c>
      <c r="AC96" s="63">
        <v>41</v>
      </c>
      <c r="AD96" s="63">
        <v>40</v>
      </c>
      <c r="AE96" s="63">
        <v>39</v>
      </c>
      <c r="AF96" s="63">
        <v>45</v>
      </c>
      <c r="AG96" s="63">
        <v>46</v>
      </c>
      <c r="AH96" s="63">
        <v>59</v>
      </c>
      <c r="AI96" s="63">
        <v>72</v>
      </c>
      <c r="AJ96" s="63">
        <v>87</v>
      </c>
      <c r="AK96" s="63">
        <v>71.545968653578058</v>
      </c>
      <c r="AL96" s="63">
        <v>76.526433352716808</v>
      </c>
      <c r="AM96" s="63">
        <v>90.130932693277543</v>
      </c>
      <c r="AN96" s="63">
        <v>94.00536405417175</v>
      </c>
      <c r="AO96" s="63">
        <v>93.684213373031255</v>
      </c>
      <c r="AP96" s="63">
        <v>166.43991830569934</v>
      </c>
      <c r="AQ96" s="63">
        <v>213.93182226257829</v>
      </c>
      <c r="AR96" s="63">
        <v>237.15061123757826</v>
      </c>
      <c r="AS96" s="63">
        <v>290.87542811464442</v>
      </c>
      <c r="AT96" s="63">
        <v>276.61877026482114</v>
      </c>
      <c r="AU96" s="63">
        <v>261.9652810818713</v>
      </c>
      <c r="AV96" s="63">
        <v>265.93984230003008</v>
      </c>
      <c r="AW96" s="63">
        <v>254.77455660495312</v>
      </c>
      <c r="AX96" s="63">
        <v>249.94102475640813</v>
      </c>
      <c r="AY96" s="63">
        <v>252.6411611127748</v>
      </c>
      <c r="AZ96" s="63">
        <v>247.5951540697954</v>
      </c>
      <c r="BA96" s="63">
        <v>244.59512896828079</v>
      </c>
      <c r="BB96" s="63">
        <v>275.22976232770293</v>
      </c>
      <c r="BE96" s="66"/>
      <c r="BN96" s="89" t="s">
        <v>146</v>
      </c>
    </row>
    <row r="97" spans="1:66" ht="15" hidden="1" customHeight="1" x14ac:dyDescent="0.35">
      <c r="A97" s="64" t="s">
        <v>145</v>
      </c>
      <c r="B97" s="63">
        <v>6</v>
      </c>
      <c r="C97" s="63">
        <v>6</v>
      </c>
      <c r="D97" s="63">
        <v>6</v>
      </c>
      <c r="E97" s="63">
        <v>6</v>
      </c>
      <c r="F97" s="63">
        <v>6</v>
      </c>
      <c r="G97" s="63">
        <v>7</v>
      </c>
      <c r="H97" s="63">
        <v>8</v>
      </c>
      <c r="I97" s="63">
        <v>7</v>
      </c>
      <c r="J97" s="63">
        <v>7</v>
      </c>
      <c r="K97" s="63">
        <v>7</v>
      </c>
      <c r="L97" s="63">
        <v>7</v>
      </c>
      <c r="M97" s="63">
        <v>7</v>
      </c>
      <c r="N97" s="63">
        <v>7</v>
      </c>
      <c r="O97" s="63">
        <v>4</v>
      </c>
      <c r="P97" s="63">
        <v>2</v>
      </c>
      <c r="Q97" s="63">
        <v>2</v>
      </c>
      <c r="R97" s="63">
        <v>3</v>
      </c>
      <c r="S97" s="63">
        <v>7</v>
      </c>
      <c r="T97" s="63">
        <v>3</v>
      </c>
      <c r="U97" s="63">
        <v>3</v>
      </c>
      <c r="V97" s="63">
        <v>3</v>
      </c>
      <c r="W97" s="63">
        <v>3</v>
      </c>
      <c r="X97" s="63">
        <v>3</v>
      </c>
      <c r="Y97" s="63">
        <v>4</v>
      </c>
      <c r="Z97" s="63">
        <v>2</v>
      </c>
      <c r="AA97" s="63">
        <v>1</v>
      </c>
      <c r="AB97" s="63">
        <v>4</v>
      </c>
      <c r="AC97" s="63">
        <v>4</v>
      </c>
      <c r="AD97" s="63">
        <v>7</v>
      </c>
      <c r="AE97" s="63">
        <v>7</v>
      </c>
      <c r="AF97" s="63">
        <v>6</v>
      </c>
      <c r="AG97" s="63">
        <v>4</v>
      </c>
      <c r="AH97" s="63">
        <v>2</v>
      </c>
      <c r="AI97" s="63">
        <v>2</v>
      </c>
      <c r="AJ97" s="63">
        <v>2</v>
      </c>
      <c r="AK97" s="63">
        <v>1.8558920745150222</v>
      </c>
      <c r="AL97" s="63">
        <v>1.9966716245131844</v>
      </c>
      <c r="AM97" s="63">
        <v>3.2414355027143316</v>
      </c>
      <c r="AN97" s="63">
        <v>3.1172763209673535</v>
      </c>
      <c r="AO97" s="63">
        <v>3.0976023676607545</v>
      </c>
      <c r="AP97" s="63">
        <v>3.1818295356438298</v>
      </c>
      <c r="AQ97" s="63">
        <v>7.2605129149622218</v>
      </c>
      <c r="AR97" s="63">
        <v>8.7053641149622223</v>
      </c>
      <c r="AS97" s="63">
        <v>6.3859613431985256</v>
      </c>
      <c r="AT97" s="63">
        <v>5.073248341044903</v>
      </c>
      <c r="AU97" s="63">
        <v>2.5237926309700889</v>
      </c>
      <c r="AV97" s="63">
        <v>2.2587426309700889</v>
      </c>
      <c r="AW97" s="63">
        <v>1.5175275139923485</v>
      </c>
      <c r="AX97" s="63">
        <v>1.0012008841949525</v>
      </c>
      <c r="AY97" s="63">
        <v>1.8005532870909662</v>
      </c>
      <c r="AZ97" s="63">
        <v>1.1147725950712279</v>
      </c>
      <c r="BA97" s="63">
        <v>0.59877803293564824</v>
      </c>
      <c r="BB97" s="63">
        <v>0.14569128527580005</v>
      </c>
      <c r="BE97" s="66"/>
      <c r="BN97" s="89" t="s">
        <v>144</v>
      </c>
    </row>
    <row r="98" spans="1:66" ht="15" hidden="1" customHeight="1" x14ac:dyDescent="0.35">
      <c r="A98" s="64" t="s">
        <v>143</v>
      </c>
      <c r="B98" s="63">
        <v>9</v>
      </c>
      <c r="C98" s="63">
        <v>9</v>
      </c>
      <c r="D98" s="63">
        <v>11</v>
      </c>
      <c r="E98" s="63">
        <v>11</v>
      </c>
      <c r="F98" s="63">
        <v>12</v>
      </c>
      <c r="G98" s="63">
        <v>13</v>
      </c>
      <c r="H98" s="63">
        <v>18</v>
      </c>
      <c r="I98" s="63">
        <v>16</v>
      </c>
      <c r="J98" s="63">
        <v>16</v>
      </c>
      <c r="K98" s="63">
        <v>18</v>
      </c>
      <c r="L98" s="63">
        <v>20</v>
      </c>
      <c r="M98" s="63">
        <v>23</v>
      </c>
      <c r="N98" s="63">
        <v>17</v>
      </c>
      <c r="O98" s="63">
        <v>16</v>
      </c>
      <c r="P98" s="63">
        <v>13</v>
      </c>
      <c r="Q98" s="63">
        <v>14</v>
      </c>
      <c r="R98" s="63">
        <v>17</v>
      </c>
      <c r="S98" s="63">
        <v>17</v>
      </c>
      <c r="T98" s="63">
        <v>18</v>
      </c>
      <c r="U98" s="63">
        <v>20</v>
      </c>
      <c r="V98" s="63">
        <v>21</v>
      </c>
      <c r="W98" s="63">
        <v>22</v>
      </c>
      <c r="X98" s="63">
        <v>20</v>
      </c>
      <c r="Y98" s="63">
        <v>25</v>
      </c>
      <c r="Z98" s="63">
        <v>25</v>
      </c>
      <c r="AA98" s="63">
        <v>28</v>
      </c>
      <c r="AB98" s="63">
        <v>29</v>
      </c>
      <c r="AC98" s="63">
        <v>37</v>
      </c>
      <c r="AD98" s="63">
        <v>27</v>
      </c>
      <c r="AE98" s="63">
        <v>29</v>
      </c>
      <c r="AF98" s="63">
        <v>37</v>
      </c>
      <c r="AG98" s="63">
        <v>36</v>
      </c>
      <c r="AH98" s="63">
        <v>44</v>
      </c>
      <c r="AI98" s="63">
        <v>57</v>
      </c>
      <c r="AJ98" s="63">
        <v>69</v>
      </c>
      <c r="AK98" s="63">
        <v>70.517272616808668</v>
      </c>
      <c r="AL98" s="63">
        <v>51.452231092080247</v>
      </c>
      <c r="AM98" s="63">
        <v>75.571320488978856</v>
      </c>
      <c r="AN98" s="63">
        <v>78.029322909214059</v>
      </c>
      <c r="AO98" s="63">
        <v>77.265330616932999</v>
      </c>
      <c r="AP98" s="63">
        <v>85.540372774182515</v>
      </c>
      <c r="AQ98" s="63">
        <v>129.330664304968</v>
      </c>
      <c r="AR98" s="63">
        <v>138.372729154968</v>
      </c>
      <c r="AS98" s="63">
        <v>153.30062909557267</v>
      </c>
      <c r="AT98" s="63">
        <v>182.92248307901238</v>
      </c>
      <c r="AU98" s="63">
        <v>190.05643146294045</v>
      </c>
      <c r="AV98" s="63">
        <v>200.48162764513617</v>
      </c>
      <c r="AW98" s="63">
        <v>199.79722919364889</v>
      </c>
      <c r="AX98" s="63">
        <v>219.7602373695853</v>
      </c>
      <c r="AY98" s="63">
        <v>202.63286791065369</v>
      </c>
      <c r="AZ98" s="63">
        <v>242.43011686781637</v>
      </c>
      <c r="BA98" s="63">
        <v>273.17494758285017</v>
      </c>
      <c r="BB98" s="63">
        <v>340.38198600601311</v>
      </c>
      <c r="BE98" s="66"/>
      <c r="BN98" s="89" t="s">
        <v>142</v>
      </c>
    </row>
    <row r="99" spans="1:66" ht="15" hidden="1" customHeight="1" x14ac:dyDescent="0.35">
      <c r="A99" s="64" t="s">
        <v>141</v>
      </c>
      <c r="B99" s="63">
        <v>3</v>
      </c>
      <c r="C99" s="63">
        <v>3</v>
      </c>
      <c r="D99" s="63">
        <v>3</v>
      </c>
      <c r="E99" s="63">
        <v>4</v>
      </c>
      <c r="F99" s="63">
        <v>6</v>
      </c>
      <c r="G99" s="63">
        <v>8</v>
      </c>
      <c r="H99" s="63">
        <v>10</v>
      </c>
      <c r="I99" s="63">
        <v>10</v>
      </c>
      <c r="J99" s="63">
        <v>13</v>
      </c>
      <c r="K99" s="63">
        <v>13</v>
      </c>
      <c r="L99" s="63">
        <v>14</v>
      </c>
      <c r="M99" s="63">
        <v>16</v>
      </c>
      <c r="N99" s="63">
        <v>14</v>
      </c>
      <c r="O99" s="63">
        <v>11</v>
      </c>
      <c r="P99" s="63">
        <v>8</v>
      </c>
      <c r="Q99" s="63">
        <v>7</v>
      </c>
      <c r="R99" s="63">
        <v>13</v>
      </c>
      <c r="S99" s="63">
        <v>12</v>
      </c>
      <c r="T99" s="63">
        <v>9</v>
      </c>
      <c r="U99" s="63">
        <v>9</v>
      </c>
      <c r="V99" s="63">
        <v>7</v>
      </c>
      <c r="W99" s="63">
        <v>7</v>
      </c>
      <c r="X99" s="63">
        <v>8</v>
      </c>
      <c r="Y99" s="63">
        <v>11</v>
      </c>
      <c r="Z99" s="63">
        <v>8</v>
      </c>
      <c r="AA99" s="63">
        <v>8</v>
      </c>
      <c r="AB99" s="63">
        <v>8</v>
      </c>
      <c r="AC99" s="63">
        <v>7</v>
      </c>
      <c r="AD99" s="63">
        <v>8</v>
      </c>
      <c r="AE99" s="63">
        <v>7</v>
      </c>
      <c r="AF99" s="63">
        <v>6</v>
      </c>
      <c r="AG99" s="63">
        <v>6</v>
      </c>
      <c r="AH99" s="63">
        <v>8</v>
      </c>
      <c r="AI99" s="63">
        <v>10</v>
      </c>
      <c r="AJ99" s="63">
        <v>9</v>
      </c>
      <c r="AK99" s="63">
        <v>10.448444547618273</v>
      </c>
      <c r="AL99" s="63">
        <v>9.9833581225659209</v>
      </c>
      <c r="AM99" s="63">
        <v>8.4947372791920799</v>
      </c>
      <c r="AN99" s="63">
        <v>8.962169422781141</v>
      </c>
      <c r="AO99" s="63">
        <v>8.8633099492658207</v>
      </c>
      <c r="AP99" s="63">
        <v>6.6531401046586405</v>
      </c>
      <c r="AQ99" s="63">
        <v>34.781992177558493</v>
      </c>
      <c r="AR99" s="63">
        <v>30.964333577558492</v>
      </c>
      <c r="AS99" s="63">
        <v>27.369533947653924</v>
      </c>
      <c r="AT99" s="63">
        <v>29.045655658233628</v>
      </c>
      <c r="AU99" s="63">
        <v>26.230654588982077</v>
      </c>
      <c r="AV99" s="63">
        <v>21.232464448982078</v>
      </c>
      <c r="AW99" s="63">
        <v>18.564109922539249</v>
      </c>
      <c r="AX99" s="63">
        <v>17.188389383779864</v>
      </c>
      <c r="AY99" s="63">
        <v>19.529373944889976</v>
      </c>
      <c r="AZ99" s="63">
        <v>18.462160032296509</v>
      </c>
      <c r="BA99" s="63">
        <v>22.452455300904688</v>
      </c>
      <c r="BB99" s="63">
        <v>20.831312698079316</v>
      </c>
      <c r="BE99" s="66"/>
      <c r="BN99" s="89" t="s">
        <v>140</v>
      </c>
    </row>
    <row r="100" spans="1:66" ht="15" hidden="1" customHeight="1" thickBot="1" x14ac:dyDescent="0.4">
      <c r="A100" s="100" t="s">
        <v>139</v>
      </c>
      <c r="B100" s="63">
        <v>148</v>
      </c>
      <c r="C100" s="63">
        <v>151</v>
      </c>
      <c r="D100" s="63">
        <v>136</v>
      </c>
      <c r="E100" s="63">
        <v>143</v>
      </c>
      <c r="F100" s="63">
        <v>145</v>
      </c>
      <c r="G100" s="63">
        <v>148</v>
      </c>
      <c r="H100" s="63">
        <v>168</v>
      </c>
      <c r="I100" s="63">
        <v>183</v>
      </c>
      <c r="J100" s="63">
        <v>203</v>
      </c>
      <c r="K100" s="63">
        <v>175</v>
      </c>
      <c r="L100" s="63">
        <v>133</v>
      </c>
      <c r="M100" s="63">
        <v>194</v>
      </c>
      <c r="N100" s="63">
        <v>95</v>
      </c>
      <c r="O100" s="63">
        <v>87</v>
      </c>
      <c r="P100" s="63">
        <v>74</v>
      </c>
      <c r="Q100" s="63">
        <v>67</v>
      </c>
      <c r="R100" s="63">
        <v>71</v>
      </c>
      <c r="S100" s="63">
        <v>73</v>
      </c>
      <c r="T100" s="63">
        <v>86</v>
      </c>
      <c r="U100" s="63">
        <v>119</v>
      </c>
      <c r="V100" s="63">
        <v>137</v>
      </c>
      <c r="W100" s="63">
        <v>120</v>
      </c>
      <c r="X100" s="63">
        <v>140</v>
      </c>
      <c r="Y100" s="63">
        <v>160</v>
      </c>
      <c r="Z100" s="63">
        <v>174</v>
      </c>
      <c r="AA100" s="63">
        <v>207</v>
      </c>
      <c r="AB100" s="63">
        <v>159</v>
      </c>
      <c r="AC100" s="63">
        <v>148</v>
      </c>
      <c r="AD100" s="63">
        <v>187</v>
      </c>
      <c r="AE100" s="63">
        <v>167</v>
      </c>
      <c r="AF100" s="63">
        <v>176</v>
      </c>
      <c r="AG100" s="99">
        <v>149</v>
      </c>
      <c r="AH100" s="99">
        <v>164</v>
      </c>
      <c r="AI100" s="99">
        <v>152</v>
      </c>
      <c r="AJ100" s="99">
        <v>152</v>
      </c>
      <c r="AK100" s="99">
        <v>132.75674530856111</v>
      </c>
      <c r="AL100" s="99">
        <v>137.03456859777657</v>
      </c>
      <c r="AM100" s="99">
        <v>145.38557370644196</v>
      </c>
      <c r="AN100" s="99">
        <v>148.36286990103997</v>
      </c>
      <c r="AO100" s="99">
        <v>146.80412817217268</v>
      </c>
      <c r="AP100" s="99">
        <v>161.28428187883111</v>
      </c>
      <c r="AQ100" s="99">
        <v>199.88583399966348</v>
      </c>
      <c r="AR100" s="99">
        <v>203.74744548966328</v>
      </c>
      <c r="AS100" s="99">
        <v>227.86561927915426</v>
      </c>
      <c r="AT100" s="99">
        <v>237.56107016488778</v>
      </c>
      <c r="AU100" s="99">
        <v>194.82225886156556</v>
      </c>
      <c r="AV100" s="99">
        <v>148.85286509060728</v>
      </c>
      <c r="AW100" s="99">
        <v>130.81021186339072</v>
      </c>
      <c r="AX100" s="99">
        <v>121.05378637461556</v>
      </c>
      <c r="AY100" s="99">
        <v>127.81824873735711</v>
      </c>
      <c r="AZ100" s="99">
        <v>133.69164794857565</v>
      </c>
      <c r="BA100" s="99">
        <v>143.91952951890084</v>
      </c>
      <c r="BB100" s="99">
        <v>145.93737547269012</v>
      </c>
      <c r="BE100" s="66"/>
      <c r="BN100" s="98" t="s">
        <v>138</v>
      </c>
    </row>
    <row r="101" spans="1:66" ht="15" hidden="1" customHeight="1" x14ac:dyDescent="0.35">
      <c r="A101" s="64" t="s">
        <v>210</v>
      </c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4"/>
      <c r="AJ101" s="124"/>
      <c r="BE101" s="66"/>
      <c r="BN101" s="62"/>
    </row>
    <row r="102" spans="1:66" ht="15" hidden="1" customHeight="1" x14ac:dyDescent="0.35">
      <c r="A102" s="90" t="s">
        <v>209</v>
      </c>
      <c r="BE102" s="66"/>
      <c r="BN102" s="62"/>
    </row>
    <row r="103" spans="1:66" ht="15" customHeight="1" x14ac:dyDescent="0.35">
      <c r="A103" s="90"/>
      <c r="BE103" s="66"/>
      <c r="BN103" s="62"/>
    </row>
    <row r="104" spans="1:66" s="107" customFormat="1" ht="15" customHeight="1" thickBot="1" x14ac:dyDescent="0.4">
      <c r="A104" s="87" t="s">
        <v>208</v>
      </c>
      <c r="B104" s="86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86"/>
      <c r="AL104" s="86"/>
      <c r="AM104" s="86"/>
      <c r="AN104" s="86"/>
      <c r="AO104" s="86"/>
      <c r="AP104" s="86"/>
      <c r="AQ104" s="86"/>
      <c r="AR104" s="86"/>
      <c r="AS104" s="86"/>
      <c r="AT104" s="86"/>
      <c r="AU104" s="86"/>
      <c r="AV104" s="86"/>
      <c r="AW104" s="86"/>
      <c r="AX104" s="86"/>
      <c r="AY104" s="86"/>
      <c r="AZ104" s="86"/>
      <c r="BA104" s="86"/>
      <c r="BB104" s="86" t="s">
        <v>130</v>
      </c>
      <c r="BD104" s="61"/>
      <c r="BE104" s="66"/>
      <c r="BN104" s="85" t="s">
        <v>207</v>
      </c>
    </row>
    <row r="105" spans="1:66" s="107" customFormat="1" ht="15" customHeight="1" x14ac:dyDescent="0.35">
      <c r="A105" s="123" t="s">
        <v>128</v>
      </c>
      <c r="B105" s="122">
        <v>1970</v>
      </c>
      <c r="C105" s="122">
        <v>1971</v>
      </c>
      <c r="D105" s="122">
        <v>1972</v>
      </c>
      <c r="E105" s="122">
        <v>1973</v>
      </c>
      <c r="F105" s="122">
        <v>1974</v>
      </c>
      <c r="G105" s="122">
        <v>1975</v>
      </c>
      <c r="H105" s="122">
        <v>1976</v>
      </c>
      <c r="I105" s="122">
        <v>1977</v>
      </c>
      <c r="J105" s="122">
        <v>1978</v>
      </c>
      <c r="K105" s="122">
        <v>1979</v>
      </c>
      <c r="L105" s="122">
        <v>1980</v>
      </c>
      <c r="M105" s="122">
        <v>1981</v>
      </c>
      <c r="N105" s="122">
        <v>1982</v>
      </c>
      <c r="O105" s="122">
        <v>1983</v>
      </c>
      <c r="P105" s="122">
        <v>1984</v>
      </c>
      <c r="Q105" s="122">
        <v>1985</v>
      </c>
      <c r="R105" s="122">
        <v>1986</v>
      </c>
      <c r="S105" s="122">
        <v>1987</v>
      </c>
      <c r="T105" s="122">
        <v>1988</v>
      </c>
      <c r="U105" s="122">
        <v>1989</v>
      </c>
      <c r="V105" s="122">
        <v>1990</v>
      </c>
      <c r="W105" s="122">
        <v>1991</v>
      </c>
      <c r="X105" s="122">
        <v>1992</v>
      </c>
      <c r="Y105" s="122">
        <v>1993</v>
      </c>
      <c r="Z105" s="122">
        <v>1994</v>
      </c>
      <c r="AA105" s="122">
        <v>1995</v>
      </c>
      <c r="AB105" s="122">
        <v>1996</v>
      </c>
      <c r="AC105" s="122">
        <v>1997</v>
      </c>
      <c r="AD105" s="122">
        <v>1998</v>
      </c>
      <c r="AE105" s="122">
        <v>1999</v>
      </c>
      <c r="AF105" s="122">
        <v>2000</v>
      </c>
      <c r="AG105" s="122">
        <v>2001</v>
      </c>
      <c r="AH105" s="122">
        <v>2002</v>
      </c>
      <c r="AI105" s="122">
        <v>2003</v>
      </c>
      <c r="AJ105" s="122">
        <v>2004</v>
      </c>
      <c r="AK105" s="122">
        <v>2005</v>
      </c>
      <c r="AL105" s="122">
        <v>2006</v>
      </c>
      <c r="AM105" s="122">
        <v>2007</v>
      </c>
      <c r="AN105" s="122">
        <v>2008</v>
      </c>
      <c r="AO105" s="122">
        <v>0</v>
      </c>
      <c r="AP105" s="122">
        <v>2010</v>
      </c>
      <c r="AQ105" s="122">
        <v>2011</v>
      </c>
      <c r="AR105" s="122">
        <v>2012</v>
      </c>
      <c r="AS105" s="122">
        <v>2013</v>
      </c>
      <c r="AT105" s="122">
        <v>2014</v>
      </c>
      <c r="AU105" s="122">
        <v>2015</v>
      </c>
      <c r="AV105" s="122">
        <v>2016</v>
      </c>
      <c r="AW105" s="122">
        <v>2017</v>
      </c>
      <c r="AX105" s="122">
        <v>2018</v>
      </c>
      <c r="AY105" s="122">
        <v>2019</v>
      </c>
      <c r="AZ105" s="122">
        <v>2020</v>
      </c>
      <c r="BA105" s="122">
        <v>2021</v>
      </c>
      <c r="BB105" s="122">
        <v>2022</v>
      </c>
      <c r="BC105" s="122">
        <v>2023</v>
      </c>
      <c r="BD105" s="122">
        <v>2024</v>
      </c>
      <c r="BE105" s="122">
        <v>2025</v>
      </c>
      <c r="BF105" s="122">
        <v>2026</v>
      </c>
      <c r="BG105" s="122">
        <v>2027</v>
      </c>
      <c r="BH105" s="122">
        <v>2028</v>
      </c>
      <c r="BI105" s="122">
        <v>2029</v>
      </c>
      <c r="BJ105" s="122">
        <v>2030</v>
      </c>
      <c r="BK105" s="122">
        <v>2031</v>
      </c>
      <c r="BL105" s="122">
        <v>2032</v>
      </c>
      <c r="BM105" s="122">
        <v>2033</v>
      </c>
      <c r="BN105" s="82" t="s">
        <v>127</v>
      </c>
    </row>
    <row r="106" spans="1:66" s="107" customFormat="1" ht="15" hidden="1" customHeight="1" x14ac:dyDescent="0.35">
      <c r="A106" s="64" t="s">
        <v>126</v>
      </c>
      <c r="B106" s="108">
        <v>0</v>
      </c>
      <c r="C106" s="108">
        <v>0</v>
      </c>
      <c r="D106" s="108">
        <v>0</v>
      </c>
      <c r="E106" s="108">
        <v>0</v>
      </c>
      <c r="F106" s="108">
        <v>0</v>
      </c>
      <c r="G106" s="108">
        <v>0</v>
      </c>
      <c r="H106" s="108">
        <v>0</v>
      </c>
      <c r="I106" s="108">
        <v>0</v>
      </c>
      <c r="J106" s="108">
        <v>0</v>
      </c>
      <c r="K106" s="108">
        <v>0</v>
      </c>
      <c r="L106" s="108">
        <v>0</v>
      </c>
      <c r="M106" s="108">
        <v>0</v>
      </c>
      <c r="N106" s="108">
        <v>0</v>
      </c>
      <c r="O106" s="108">
        <v>0</v>
      </c>
      <c r="P106" s="108">
        <v>0</v>
      </c>
      <c r="Q106" s="108">
        <v>0</v>
      </c>
      <c r="R106" s="108">
        <v>0</v>
      </c>
      <c r="S106" s="108">
        <v>0</v>
      </c>
      <c r="T106" s="108">
        <v>0</v>
      </c>
      <c r="U106" s="108">
        <v>0</v>
      </c>
      <c r="V106" s="108">
        <v>0</v>
      </c>
      <c r="W106" s="108">
        <v>0</v>
      </c>
      <c r="X106" s="108">
        <v>0</v>
      </c>
      <c r="Y106" s="108">
        <v>0</v>
      </c>
      <c r="Z106" s="108">
        <v>0</v>
      </c>
      <c r="AA106" s="108">
        <v>0</v>
      </c>
      <c r="AB106" s="108">
        <v>0</v>
      </c>
      <c r="AC106" s="108">
        <v>0</v>
      </c>
      <c r="AD106" s="108">
        <v>0</v>
      </c>
      <c r="AE106" s="108">
        <v>0</v>
      </c>
      <c r="AF106" s="108">
        <v>0</v>
      </c>
      <c r="AG106" s="108">
        <v>0</v>
      </c>
      <c r="AH106" s="108">
        <v>0</v>
      </c>
      <c r="AI106" s="108">
        <v>0</v>
      </c>
      <c r="AJ106" s="108">
        <v>0</v>
      </c>
      <c r="AK106" s="108">
        <v>0.73615956521739145</v>
      </c>
      <c r="AL106" s="108">
        <v>69.001981000000001</v>
      </c>
      <c r="AM106" s="108">
        <v>404.32913999999994</v>
      </c>
      <c r="AN106" s="108">
        <v>1167.1284150000001</v>
      </c>
      <c r="AO106" s="108">
        <v>1608.4484170000001</v>
      </c>
      <c r="AP106" s="108">
        <v>2386.3985179999995</v>
      </c>
      <c r="AQ106" s="108">
        <v>2672.7599180000002</v>
      </c>
      <c r="AR106" s="108">
        <v>2717.4834890000006</v>
      </c>
      <c r="AS106" s="108">
        <v>2917.4882690000004</v>
      </c>
      <c r="AT106" s="108">
        <v>3419.8380299999999</v>
      </c>
      <c r="AU106" s="108">
        <v>3937.2685339999998</v>
      </c>
      <c r="AV106" s="108">
        <v>3801.3389999999999</v>
      </c>
      <c r="AW106" s="108">
        <v>4291.2939999999999</v>
      </c>
      <c r="AX106" s="108">
        <v>5350.0360000000001</v>
      </c>
      <c r="AY106" s="108">
        <v>5923.8680000000004</v>
      </c>
      <c r="AZ106" s="108">
        <v>6432.0079999999998</v>
      </c>
      <c r="BA106" s="108">
        <v>6765.85</v>
      </c>
      <c r="BB106" s="108">
        <v>6765.85</v>
      </c>
      <c r="BD106" s="111"/>
      <c r="BE106" s="66"/>
      <c r="BN106" s="62" t="s">
        <v>125</v>
      </c>
    </row>
    <row r="107" spans="1:66" s="107" customFormat="1" ht="15" hidden="1" customHeight="1" x14ac:dyDescent="0.35">
      <c r="A107" s="64" t="s">
        <v>206</v>
      </c>
      <c r="B107" s="108">
        <v>0</v>
      </c>
      <c r="C107" s="108">
        <v>0</v>
      </c>
      <c r="D107" s="108">
        <v>0</v>
      </c>
      <c r="E107" s="108">
        <v>0</v>
      </c>
      <c r="F107" s="108">
        <v>0</v>
      </c>
      <c r="G107" s="108">
        <v>0</v>
      </c>
      <c r="H107" s="108">
        <v>0</v>
      </c>
      <c r="I107" s="108">
        <v>0</v>
      </c>
      <c r="J107" s="108">
        <v>0</v>
      </c>
      <c r="K107" s="108">
        <v>0</v>
      </c>
      <c r="L107" s="108">
        <v>0</v>
      </c>
      <c r="M107" s="108">
        <v>0</v>
      </c>
      <c r="N107" s="108">
        <v>0</v>
      </c>
      <c r="O107" s="108">
        <v>0</v>
      </c>
      <c r="P107" s="108">
        <v>0</v>
      </c>
      <c r="Q107" s="108">
        <v>0</v>
      </c>
      <c r="R107" s="108">
        <v>0</v>
      </c>
      <c r="S107" s="108">
        <v>0</v>
      </c>
      <c r="T107" s="108">
        <v>0</v>
      </c>
      <c r="U107" s="108">
        <v>0</v>
      </c>
      <c r="V107" s="108">
        <v>0</v>
      </c>
      <c r="W107" s="108">
        <v>0</v>
      </c>
      <c r="X107" s="108">
        <v>0</v>
      </c>
      <c r="Y107" s="108">
        <v>0</v>
      </c>
      <c r="Z107" s="108">
        <v>0</v>
      </c>
      <c r="AA107" s="108">
        <v>0</v>
      </c>
      <c r="AB107" s="108">
        <v>0</v>
      </c>
      <c r="AC107" s="108">
        <v>0</v>
      </c>
      <c r="AD107" s="108">
        <v>0</v>
      </c>
      <c r="AE107" s="108">
        <v>0</v>
      </c>
      <c r="AF107" s="108">
        <v>0</v>
      </c>
      <c r="AG107" s="108">
        <v>0</v>
      </c>
      <c r="AH107" s="108">
        <v>0</v>
      </c>
      <c r="AI107" s="108">
        <v>0</v>
      </c>
      <c r="AJ107" s="108">
        <v>0</v>
      </c>
      <c r="AK107" s="108">
        <v>-1.9405811509256844E-2</v>
      </c>
      <c r="AL107" s="108">
        <v>7.7268131600354839E-2</v>
      </c>
      <c r="AM107" s="108">
        <v>1.6011371559183813</v>
      </c>
      <c r="AN107" s="108">
        <v>-0.22624882184710557</v>
      </c>
      <c r="AO107" s="108">
        <v>-0.62084774902753814</v>
      </c>
      <c r="AP107" s="108">
        <v>-0.80562528233440389</v>
      </c>
      <c r="AQ107" s="108">
        <v>-125.45654145000026</v>
      </c>
      <c r="AR107" s="108">
        <v>36.336547799999153</v>
      </c>
      <c r="AS107" s="108">
        <v>-32.492670900000121</v>
      </c>
      <c r="AT107" s="108">
        <v>-28.690164351999556</v>
      </c>
      <c r="AU107" s="108">
        <v>8.4143531000008807</v>
      </c>
      <c r="AV107" s="108">
        <v>-6.973251079999045</v>
      </c>
      <c r="AW107" s="108">
        <v>-41.747531320091184</v>
      </c>
      <c r="AX107" s="108">
        <v>32.677582083048037</v>
      </c>
      <c r="AY107" s="108">
        <v>-18.208985403875886</v>
      </c>
      <c r="AZ107" s="108">
        <v>-1.8875470758530355</v>
      </c>
      <c r="BA107" s="108">
        <v>34.933739034770952</v>
      </c>
      <c r="BB107" s="108">
        <v>41.027986308586151</v>
      </c>
      <c r="BD107" s="111"/>
      <c r="BE107" s="66"/>
      <c r="BN107" s="89" t="s">
        <v>119</v>
      </c>
    </row>
    <row r="108" spans="1:66" s="107" customFormat="1" ht="15" hidden="1" customHeight="1" x14ac:dyDescent="0.35">
      <c r="A108" s="64" t="s">
        <v>118</v>
      </c>
      <c r="B108" s="108">
        <v>0</v>
      </c>
      <c r="C108" s="108">
        <v>0</v>
      </c>
      <c r="D108" s="108">
        <v>0</v>
      </c>
      <c r="E108" s="108">
        <v>0</v>
      </c>
      <c r="F108" s="108">
        <v>0</v>
      </c>
      <c r="G108" s="108">
        <v>0</v>
      </c>
      <c r="H108" s="108">
        <v>0</v>
      </c>
      <c r="I108" s="108">
        <v>0</v>
      </c>
      <c r="J108" s="108">
        <v>0</v>
      </c>
      <c r="K108" s="108">
        <v>0</v>
      </c>
      <c r="L108" s="108">
        <v>0</v>
      </c>
      <c r="M108" s="108">
        <v>0</v>
      </c>
      <c r="N108" s="108">
        <v>0</v>
      </c>
      <c r="O108" s="108">
        <v>0</v>
      </c>
      <c r="P108" s="108">
        <v>0</v>
      </c>
      <c r="Q108" s="108">
        <v>0</v>
      </c>
      <c r="R108" s="108">
        <v>0</v>
      </c>
      <c r="S108" s="108">
        <v>0</v>
      </c>
      <c r="T108" s="108">
        <v>0</v>
      </c>
      <c r="U108" s="108">
        <v>0</v>
      </c>
      <c r="V108" s="108">
        <v>0</v>
      </c>
      <c r="W108" s="108">
        <v>0</v>
      </c>
      <c r="X108" s="108">
        <v>0</v>
      </c>
      <c r="Y108" s="108">
        <v>0</v>
      </c>
      <c r="Z108" s="108">
        <v>0</v>
      </c>
      <c r="AA108" s="108">
        <v>0</v>
      </c>
      <c r="AB108" s="108">
        <v>0</v>
      </c>
      <c r="AC108" s="108">
        <v>0</v>
      </c>
      <c r="AD108" s="108">
        <v>0</v>
      </c>
      <c r="AE108" s="108">
        <v>0</v>
      </c>
      <c r="AF108" s="108">
        <v>0</v>
      </c>
      <c r="AG108" s="108">
        <v>0</v>
      </c>
      <c r="AH108" s="108">
        <v>0</v>
      </c>
      <c r="AI108" s="108">
        <v>0</v>
      </c>
      <c r="AJ108" s="108">
        <v>0</v>
      </c>
      <c r="AK108" s="108">
        <v>0.71675375370813466</v>
      </c>
      <c r="AL108" s="108">
        <v>69.079249131600349</v>
      </c>
      <c r="AM108" s="108">
        <v>405.9302771559183</v>
      </c>
      <c r="AN108" s="108">
        <v>1166.902166178153</v>
      </c>
      <c r="AO108" s="108">
        <v>1607.8275692509726</v>
      </c>
      <c r="AP108" s="108">
        <v>2385.5928927176651</v>
      </c>
      <c r="AQ108" s="108">
        <v>2547.3033765499999</v>
      </c>
      <c r="AR108" s="108">
        <v>2753.8200367999998</v>
      </c>
      <c r="AS108" s="108">
        <v>2884.9955981000003</v>
      </c>
      <c r="AT108" s="108">
        <v>3391.1478656480003</v>
      </c>
      <c r="AU108" s="108">
        <v>3945.6828871000007</v>
      </c>
      <c r="AV108" s="108">
        <v>3794.3657469200011</v>
      </c>
      <c r="AW108" s="108">
        <v>4249.5462406799097</v>
      </c>
      <c r="AX108" s="108">
        <v>5382.7135820830481</v>
      </c>
      <c r="AY108" s="108">
        <v>5905.6590145961245</v>
      </c>
      <c r="AZ108" s="108">
        <v>6430.1204529241468</v>
      </c>
      <c r="BA108" s="108">
        <v>6800.7839650347705</v>
      </c>
      <c r="BB108" s="108">
        <v>6299.9804593085864</v>
      </c>
      <c r="BD108" s="111"/>
      <c r="BE108" s="66"/>
      <c r="BN108" s="62" t="s">
        <v>117</v>
      </c>
    </row>
    <row r="109" spans="1:66" s="107" customFormat="1" ht="15" hidden="1" customHeight="1" x14ac:dyDescent="0.35">
      <c r="A109" s="64" t="s">
        <v>205</v>
      </c>
      <c r="B109" s="108">
        <v>0</v>
      </c>
      <c r="C109" s="108">
        <v>0</v>
      </c>
      <c r="D109" s="108">
        <v>0</v>
      </c>
      <c r="E109" s="108">
        <v>0</v>
      </c>
      <c r="F109" s="108">
        <v>0</v>
      </c>
      <c r="G109" s="108">
        <v>0</v>
      </c>
      <c r="H109" s="108">
        <v>0</v>
      </c>
      <c r="I109" s="108">
        <v>0</v>
      </c>
      <c r="J109" s="108">
        <v>0</v>
      </c>
      <c r="K109" s="108">
        <v>0</v>
      </c>
      <c r="L109" s="108">
        <v>0</v>
      </c>
      <c r="M109" s="108">
        <v>0</v>
      </c>
      <c r="N109" s="108">
        <v>0</v>
      </c>
      <c r="O109" s="108">
        <v>0</v>
      </c>
      <c r="P109" s="108">
        <v>0</v>
      </c>
      <c r="Q109" s="108">
        <v>0</v>
      </c>
      <c r="R109" s="108">
        <v>0</v>
      </c>
      <c r="S109" s="108">
        <v>0</v>
      </c>
      <c r="T109" s="108">
        <v>0</v>
      </c>
      <c r="U109" s="108">
        <v>0</v>
      </c>
      <c r="V109" s="108">
        <v>0</v>
      </c>
      <c r="W109" s="108">
        <v>0</v>
      </c>
      <c r="X109" s="108">
        <v>0</v>
      </c>
      <c r="Y109" s="108">
        <v>0</v>
      </c>
      <c r="Z109" s="108">
        <v>0</v>
      </c>
      <c r="AA109" s="108">
        <v>0</v>
      </c>
      <c r="AB109" s="108">
        <v>0</v>
      </c>
      <c r="AC109" s="108">
        <v>0</v>
      </c>
      <c r="AD109" s="108">
        <v>0</v>
      </c>
      <c r="AE109" s="108">
        <v>0</v>
      </c>
      <c r="AF109" s="108">
        <v>0</v>
      </c>
      <c r="AG109" s="108">
        <v>0</v>
      </c>
      <c r="AH109" s="108">
        <v>0</v>
      </c>
      <c r="AI109" s="108">
        <v>0</v>
      </c>
      <c r="AJ109" s="108">
        <v>0</v>
      </c>
      <c r="AK109" s="108">
        <v>3.7522480829269476E-2</v>
      </c>
      <c r="AL109" s="108">
        <v>2.8522081045454155</v>
      </c>
      <c r="AM109" s="108">
        <v>15.202458467926364</v>
      </c>
      <c r="AN109" s="108">
        <v>55.99973785933733</v>
      </c>
      <c r="AO109" s="108">
        <v>64.331005444670325</v>
      </c>
      <c r="AP109" s="108">
        <v>113.98429679171527</v>
      </c>
      <c r="AQ109" s="108">
        <v>108.20756254248604</v>
      </c>
      <c r="AR109" s="108">
        <v>141.5795122349723</v>
      </c>
      <c r="AS109" s="108">
        <v>142.96861450444609</v>
      </c>
      <c r="AT109" s="108">
        <v>202.05411559134561</v>
      </c>
      <c r="AU109" s="108">
        <v>176.96599851565449</v>
      </c>
      <c r="AV109" s="108">
        <v>75.794835772181614</v>
      </c>
      <c r="AW109" s="108">
        <v>66.239791676287012</v>
      </c>
      <c r="AX109" s="108">
        <v>112.42483453088198</v>
      </c>
      <c r="AY109" s="108">
        <v>143.39467103922061</v>
      </c>
      <c r="AZ109" s="108">
        <v>150.1038007683037</v>
      </c>
      <c r="BA109" s="108">
        <v>186.12963223977385</v>
      </c>
      <c r="BB109" s="108">
        <v>-500.54763327779983</v>
      </c>
      <c r="BD109" s="111"/>
      <c r="BE109" s="66"/>
      <c r="BN109" s="62" t="s">
        <v>204</v>
      </c>
    </row>
    <row r="110" spans="1:66" s="107" customFormat="1" ht="15" hidden="1" customHeight="1" x14ac:dyDescent="0.35">
      <c r="A110" s="64" t="s">
        <v>203</v>
      </c>
      <c r="B110" s="108">
        <v>0</v>
      </c>
      <c r="C110" s="108">
        <v>0</v>
      </c>
      <c r="D110" s="108">
        <v>0</v>
      </c>
      <c r="E110" s="108">
        <v>0</v>
      </c>
      <c r="F110" s="108">
        <v>0</v>
      </c>
      <c r="G110" s="108">
        <v>0</v>
      </c>
      <c r="H110" s="108">
        <v>0</v>
      </c>
      <c r="I110" s="108">
        <v>0</v>
      </c>
      <c r="J110" s="108">
        <v>0</v>
      </c>
      <c r="K110" s="108">
        <v>0</v>
      </c>
      <c r="L110" s="108">
        <v>0</v>
      </c>
      <c r="M110" s="108">
        <v>0</v>
      </c>
      <c r="N110" s="108">
        <v>0</v>
      </c>
      <c r="O110" s="108">
        <v>0</v>
      </c>
      <c r="P110" s="108">
        <v>0</v>
      </c>
      <c r="Q110" s="108">
        <v>0</v>
      </c>
      <c r="R110" s="108">
        <v>0</v>
      </c>
      <c r="S110" s="108">
        <v>0</v>
      </c>
      <c r="T110" s="108">
        <v>0</v>
      </c>
      <c r="U110" s="108">
        <v>0</v>
      </c>
      <c r="V110" s="108">
        <v>0</v>
      </c>
      <c r="W110" s="108">
        <v>0</v>
      </c>
      <c r="X110" s="108">
        <v>0</v>
      </c>
      <c r="Y110" s="108">
        <v>0</v>
      </c>
      <c r="Z110" s="108">
        <v>0</v>
      </c>
      <c r="AA110" s="108">
        <v>0</v>
      </c>
      <c r="AB110" s="108">
        <v>0</v>
      </c>
      <c r="AC110" s="108">
        <v>0</v>
      </c>
      <c r="AD110" s="108">
        <v>0</v>
      </c>
      <c r="AE110" s="108">
        <v>0</v>
      </c>
      <c r="AF110" s="108">
        <v>0</v>
      </c>
      <c r="AG110" s="108">
        <v>0</v>
      </c>
      <c r="AH110" s="108">
        <v>0</v>
      </c>
      <c r="AI110" s="108">
        <v>0</v>
      </c>
      <c r="AJ110" s="108">
        <v>0</v>
      </c>
      <c r="AK110" s="108">
        <v>0.6792312728788652</v>
      </c>
      <c r="AL110" s="108">
        <v>66.227041027054938</v>
      </c>
      <c r="AM110" s="108">
        <v>390.72781868799194</v>
      </c>
      <c r="AN110" s="108">
        <v>1110.9024283188157</v>
      </c>
      <c r="AO110" s="108">
        <v>1543.4965638063022</v>
      </c>
      <c r="AP110" s="108">
        <v>2271.6085959259499</v>
      </c>
      <c r="AQ110" s="108">
        <v>2439.095814007514</v>
      </c>
      <c r="AR110" s="108">
        <v>2612.2405245650275</v>
      </c>
      <c r="AS110" s="108">
        <v>2742.0269835955542</v>
      </c>
      <c r="AT110" s="108">
        <v>3189.0937500566547</v>
      </c>
      <c r="AU110" s="108">
        <v>3768.7168885843462</v>
      </c>
      <c r="AV110" s="108">
        <v>3718.5709111478195</v>
      </c>
      <c r="AW110" s="108">
        <v>4183.3064490036222</v>
      </c>
      <c r="AX110" s="108">
        <v>5270.2887475521657</v>
      </c>
      <c r="AY110" s="108">
        <v>5762.2643435569025</v>
      </c>
      <c r="AZ110" s="108">
        <v>6280.0166521558431</v>
      </c>
      <c r="BA110" s="108">
        <v>6614.6543327949967</v>
      </c>
      <c r="BB110" s="108">
        <v>6800.5280925863863</v>
      </c>
      <c r="BD110" s="111"/>
      <c r="BE110" s="66"/>
      <c r="BN110" s="62" t="s">
        <v>202</v>
      </c>
    </row>
    <row r="111" spans="1:66" s="107" customFormat="1" ht="15" hidden="1" customHeight="1" x14ac:dyDescent="0.35">
      <c r="A111" s="64" t="s">
        <v>201</v>
      </c>
      <c r="B111" s="108">
        <v>0</v>
      </c>
      <c r="C111" s="108">
        <v>0</v>
      </c>
      <c r="D111" s="108">
        <v>0</v>
      </c>
      <c r="E111" s="108">
        <v>0</v>
      </c>
      <c r="F111" s="108">
        <v>0</v>
      </c>
      <c r="G111" s="108">
        <v>0</v>
      </c>
      <c r="H111" s="108">
        <v>0</v>
      </c>
      <c r="I111" s="108">
        <v>0</v>
      </c>
      <c r="J111" s="108">
        <v>0</v>
      </c>
      <c r="K111" s="108">
        <v>0</v>
      </c>
      <c r="L111" s="108">
        <v>0</v>
      </c>
      <c r="M111" s="108">
        <v>0</v>
      </c>
      <c r="N111" s="108">
        <v>0</v>
      </c>
      <c r="O111" s="108">
        <v>0</v>
      </c>
      <c r="P111" s="108">
        <v>0</v>
      </c>
      <c r="Q111" s="108">
        <v>0</v>
      </c>
      <c r="R111" s="108">
        <v>0</v>
      </c>
      <c r="S111" s="108">
        <v>0</v>
      </c>
      <c r="T111" s="108">
        <v>0</v>
      </c>
      <c r="U111" s="108">
        <v>0</v>
      </c>
      <c r="V111" s="108">
        <v>0</v>
      </c>
      <c r="W111" s="108">
        <v>0</v>
      </c>
      <c r="X111" s="108">
        <v>0</v>
      </c>
      <c r="Y111" s="108">
        <v>0</v>
      </c>
      <c r="Z111" s="108">
        <v>0</v>
      </c>
      <c r="AA111" s="108">
        <v>0</v>
      </c>
      <c r="AB111" s="108">
        <v>0</v>
      </c>
      <c r="AC111" s="108">
        <v>0</v>
      </c>
      <c r="AD111" s="108">
        <v>0</v>
      </c>
      <c r="AE111" s="108">
        <v>0</v>
      </c>
      <c r="AF111" s="108">
        <v>0</v>
      </c>
      <c r="AG111" s="108">
        <v>0</v>
      </c>
      <c r="AH111" s="108">
        <v>0</v>
      </c>
      <c r="AI111" s="108">
        <v>0</v>
      </c>
      <c r="AJ111" s="108">
        <v>0</v>
      </c>
      <c r="AK111" s="108">
        <v>0.6792312728788652</v>
      </c>
      <c r="AL111" s="108">
        <v>66.227041027054938</v>
      </c>
      <c r="AM111" s="108">
        <v>390.72781868799194</v>
      </c>
      <c r="AN111" s="108">
        <v>1110.9024283188157</v>
      </c>
      <c r="AO111" s="108">
        <v>1543.4965638063022</v>
      </c>
      <c r="AP111" s="108">
        <v>2271.6085959259499</v>
      </c>
      <c r="AQ111" s="108">
        <v>2439.095814007514</v>
      </c>
      <c r="AR111" s="108">
        <v>2612.2405245650275</v>
      </c>
      <c r="AS111" s="108">
        <v>2742.0269835955542</v>
      </c>
      <c r="AT111" s="108">
        <v>3189.0937500566547</v>
      </c>
      <c r="AU111" s="108">
        <v>3768.7168885843462</v>
      </c>
      <c r="AV111" s="108">
        <v>3718.5709111478195</v>
      </c>
      <c r="AW111" s="108">
        <v>4183.3064490036222</v>
      </c>
      <c r="AX111" s="108">
        <v>5270.2887475521657</v>
      </c>
      <c r="AY111" s="108">
        <v>5762.2643435569025</v>
      </c>
      <c r="AZ111" s="108">
        <v>6280.0166521558431</v>
      </c>
      <c r="BA111" s="108">
        <v>6614.6543327949967</v>
      </c>
      <c r="BB111" s="108">
        <v>6800.5280925863863</v>
      </c>
      <c r="BD111" s="111"/>
      <c r="BE111" s="66"/>
      <c r="BN111" s="62" t="s">
        <v>200</v>
      </c>
    </row>
    <row r="112" spans="1:66" s="107" customFormat="1" ht="15" hidden="1" customHeight="1" x14ac:dyDescent="0.35">
      <c r="A112" s="64" t="s">
        <v>199</v>
      </c>
      <c r="B112" s="108">
        <v>0</v>
      </c>
      <c r="C112" s="108">
        <v>0</v>
      </c>
      <c r="D112" s="108">
        <v>0</v>
      </c>
      <c r="E112" s="108">
        <v>0</v>
      </c>
      <c r="F112" s="108">
        <v>0</v>
      </c>
      <c r="G112" s="108">
        <v>0</v>
      </c>
      <c r="H112" s="108">
        <v>0</v>
      </c>
      <c r="I112" s="108">
        <v>0</v>
      </c>
      <c r="J112" s="108">
        <v>0</v>
      </c>
      <c r="K112" s="108">
        <v>0</v>
      </c>
      <c r="L112" s="108">
        <v>0</v>
      </c>
      <c r="M112" s="108">
        <v>0</v>
      </c>
      <c r="N112" s="108">
        <v>0</v>
      </c>
      <c r="O112" s="108">
        <v>0</v>
      </c>
      <c r="P112" s="108">
        <v>0</v>
      </c>
      <c r="Q112" s="108">
        <v>0</v>
      </c>
      <c r="R112" s="108">
        <v>0</v>
      </c>
      <c r="S112" s="108">
        <v>0</v>
      </c>
      <c r="T112" s="108">
        <v>0</v>
      </c>
      <c r="U112" s="108">
        <v>0</v>
      </c>
      <c r="V112" s="108">
        <v>0</v>
      </c>
      <c r="W112" s="108">
        <v>0</v>
      </c>
      <c r="X112" s="108">
        <v>0</v>
      </c>
      <c r="Y112" s="108">
        <v>0</v>
      </c>
      <c r="Z112" s="108">
        <v>0</v>
      </c>
      <c r="AA112" s="108">
        <v>0</v>
      </c>
      <c r="AB112" s="108">
        <v>0</v>
      </c>
      <c r="AC112" s="108">
        <v>0</v>
      </c>
      <c r="AD112" s="108">
        <v>0</v>
      </c>
      <c r="AE112" s="108">
        <v>0</v>
      </c>
      <c r="AF112" s="108">
        <v>0</v>
      </c>
      <c r="AG112" s="108">
        <v>0</v>
      </c>
      <c r="AH112" s="108">
        <v>0</v>
      </c>
      <c r="AI112" s="108">
        <v>0</v>
      </c>
      <c r="AJ112" s="108">
        <v>0</v>
      </c>
      <c r="AK112" s="108">
        <v>1.1238156409894044E-3</v>
      </c>
      <c r="AL112" s="108">
        <v>0.10571086964901115</v>
      </c>
      <c r="AM112" s="108">
        <v>0.63031255212837722</v>
      </c>
      <c r="AN112" s="108">
        <v>1.7914846740507548</v>
      </c>
      <c r="AO112" s="108">
        <v>2.297840132489338</v>
      </c>
      <c r="AP112" s="108">
        <v>2.0827327681745542</v>
      </c>
      <c r="AQ112" s="108">
        <v>0.50723349472712975</v>
      </c>
      <c r="AR112" s="108">
        <v>0.55272089222712995</v>
      </c>
      <c r="AS112" s="108">
        <v>0.33124322326264172</v>
      </c>
      <c r="AT112" s="108">
        <v>0.45454450943635683</v>
      </c>
      <c r="AU112" s="108">
        <v>0.34411564290231306</v>
      </c>
      <c r="AV112" s="108">
        <v>0.66659070217329686</v>
      </c>
      <c r="AW112" s="108">
        <v>1.2512579084370385</v>
      </c>
      <c r="AX112" s="108">
        <v>2.592540960290771</v>
      </c>
      <c r="AY112" s="108">
        <v>3.6966268326907534</v>
      </c>
      <c r="AZ112" s="108">
        <v>4.2214906885352459</v>
      </c>
      <c r="BA112" s="108">
        <v>4.9356670920918893</v>
      </c>
      <c r="BB112" s="108">
        <v>6.2354408812079773</v>
      </c>
      <c r="BD112" s="111"/>
      <c r="BE112" s="66"/>
      <c r="BN112" s="62" t="s">
        <v>198</v>
      </c>
    </row>
    <row r="113" spans="1:66" s="107" customFormat="1" ht="15" hidden="1" customHeight="1" x14ac:dyDescent="0.35">
      <c r="A113" s="64" t="s">
        <v>197</v>
      </c>
      <c r="B113" s="108">
        <v>0</v>
      </c>
      <c r="C113" s="108">
        <v>0</v>
      </c>
      <c r="D113" s="108">
        <v>0</v>
      </c>
      <c r="E113" s="108">
        <v>0</v>
      </c>
      <c r="F113" s="108">
        <v>0</v>
      </c>
      <c r="G113" s="108">
        <v>0</v>
      </c>
      <c r="H113" s="108">
        <v>0</v>
      </c>
      <c r="I113" s="108">
        <v>0</v>
      </c>
      <c r="J113" s="108">
        <v>0</v>
      </c>
      <c r="K113" s="108">
        <v>0</v>
      </c>
      <c r="L113" s="108">
        <v>0</v>
      </c>
      <c r="M113" s="108">
        <v>0</v>
      </c>
      <c r="N113" s="108">
        <v>0</v>
      </c>
      <c r="O113" s="108">
        <v>0</v>
      </c>
      <c r="P113" s="108">
        <v>0</v>
      </c>
      <c r="Q113" s="108">
        <v>0</v>
      </c>
      <c r="R113" s="108">
        <v>0</v>
      </c>
      <c r="S113" s="108">
        <v>0</v>
      </c>
      <c r="T113" s="108">
        <v>0</v>
      </c>
      <c r="U113" s="108">
        <v>0</v>
      </c>
      <c r="V113" s="108">
        <v>0</v>
      </c>
      <c r="W113" s="108">
        <v>0</v>
      </c>
      <c r="X113" s="108">
        <v>0</v>
      </c>
      <c r="Y113" s="108">
        <v>0</v>
      </c>
      <c r="Z113" s="108">
        <v>0</v>
      </c>
      <c r="AA113" s="108">
        <v>0</v>
      </c>
      <c r="AB113" s="108">
        <v>0</v>
      </c>
      <c r="AC113" s="108">
        <v>0</v>
      </c>
      <c r="AD113" s="108">
        <v>0</v>
      </c>
      <c r="AE113" s="108">
        <v>0</v>
      </c>
      <c r="AF113" s="108">
        <v>0</v>
      </c>
      <c r="AG113" s="108">
        <v>0</v>
      </c>
      <c r="AH113" s="108">
        <v>0</v>
      </c>
      <c r="AI113" s="108">
        <v>0</v>
      </c>
      <c r="AJ113" s="108">
        <v>0</v>
      </c>
      <c r="AK113" s="108">
        <v>1.8028148435180556E-3</v>
      </c>
      <c r="AL113" s="108">
        <v>0.17944770018392694</v>
      </c>
      <c r="AM113" s="108">
        <v>1.0552960153058437</v>
      </c>
      <c r="AN113" s="108">
        <v>2.9263501457798768</v>
      </c>
      <c r="AO113" s="108">
        <v>3.9082527488102077</v>
      </c>
      <c r="AP113" s="108">
        <v>0.67804925927023141</v>
      </c>
      <c r="AQ113" s="108">
        <v>0.24433054425866221</v>
      </c>
      <c r="AR113" s="108">
        <v>0.42844191925866221</v>
      </c>
      <c r="AS113" s="108">
        <v>0.28467216798294198</v>
      </c>
      <c r="AT113" s="108">
        <v>0.27500874197692349</v>
      </c>
      <c r="AU113" s="108">
        <v>0.21672466843787302</v>
      </c>
      <c r="AV113" s="108">
        <v>0.20885199402237611</v>
      </c>
      <c r="AW113" s="108">
        <v>0.20234258066471916</v>
      </c>
      <c r="AX113" s="108">
        <v>0.22189821849589797</v>
      </c>
      <c r="AY113" s="108">
        <v>0.53319305535432115</v>
      </c>
      <c r="AZ113" s="108">
        <v>0.63212416856470777</v>
      </c>
      <c r="BA113" s="108">
        <v>0.75862871256429154</v>
      </c>
      <c r="BB113" s="108">
        <v>0.54823139077909633</v>
      </c>
      <c r="BD113" s="111"/>
      <c r="BE113" s="66"/>
      <c r="BN113" s="62" t="s">
        <v>196</v>
      </c>
    </row>
    <row r="114" spans="1:66" s="118" customFormat="1" ht="15" customHeight="1" x14ac:dyDescent="0.35">
      <c r="A114" s="103" t="s">
        <v>161</v>
      </c>
      <c r="B114" s="121">
        <v>0</v>
      </c>
      <c r="C114" s="121">
        <v>0</v>
      </c>
      <c r="D114" s="121">
        <v>0</v>
      </c>
      <c r="E114" s="121">
        <v>0</v>
      </c>
      <c r="F114" s="121">
        <v>0</v>
      </c>
      <c r="G114" s="121">
        <v>0</v>
      </c>
      <c r="H114" s="121">
        <v>0</v>
      </c>
      <c r="I114" s="121">
        <v>0</v>
      </c>
      <c r="J114" s="121">
        <v>0</v>
      </c>
      <c r="K114" s="121">
        <v>0</v>
      </c>
      <c r="L114" s="121">
        <v>0</v>
      </c>
      <c r="M114" s="121">
        <v>0</v>
      </c>
      <c r="N114" s="121">
        <v>0</v>
      </c>
      <c r="O114" s="121">
        <v>0</v>
      </c>
      <c r="P114" s="121">
        <v>0</v>
      </c>
      <c r="Q114" s="121">
        <v>0</v>
      </c>
      <c r="R114" s="121">
        <v>0</v>
      </c>
      <c r="S114" s="121">
        <v>0</v>
      </c>
      <c r="T114" s="121">
        <v>0</v>
      </c>
      <c r="U114" s="121">
        <v>0</v>
      </c>
      <c r="V114" s="121">
        <v>0</v>
      </c>
      <c r="W114" s="121">
        <v>0</v>
      </c>
      <c r="X114" s="121">
        <v>0</v>
      </c>
      <c r="Y114" s="121">
        <v>0</v>
      </c>
      <c r="Z114" s="121">
        <v>0</v>
      </c>
      <c r="AA114" s="121">
        <v>0</v>
      </c>
      <c r="AB114" s="121">
        <v>0</v>
      </c>
      <c r="AC114" s="121">
        <v>0</v>
      </c>
      <c r="AD114" s="121">
        <v>0</v>
      </c>
      <c r="AE114" s="121">
        <v>0</v>
      </c>
      <c r="AF114" s="121">
        <v>0</v>
      </c>
      <c r="AG114" s="121">
        <v>0</v>
      </c>
      <c r="AH114" s="121">
        <v>0</v>
      </c>
      <c r="AI114" s="121">
        <v>0</v>
      </c>
      <c r="AJ114" s="121">
        <v>0</v>
      </c>
      <c r="AK114" s="121">
        <v>9.9967710775907825E-2</v>
      </c>
      <c r="AL114" s="121">
        <v>9.4185603999549699</v>
      </c>
      <c r="AM114" s="121">
        <v>57.423383536931915</v>
      </c>
      <c r="AN114" s="121">
        <v>173.31386291830412</v>
      </c>
      <c r="AO114" s="121">
        <v>222.30028283186533</v>
      </c>
      <c r="AP114" s="121">
        <v>337.28998552403357</v>
      </c>
      <c r="AQ114" s="121">
        <v>333.87186088816475</v>
      </c>
      <c r="AR114" s="121">
        <v>347.2327865028592</v>
      </c>
      <c r="AS114" s="121">
        <v>347.18622860446948</v>
      </c>
      <c r="AT114" s="121">
        <v>413.46908278818802</v>
      </c>
      <c r="AU114" s="121">
        <v>522.26101873471123</v>
      </c>
      <c r="AV114" s="121">
        <v>510.15121695535453</v>
      </c>
      <c r="AW114" s="121">
        <v>611.22451638904101</v>
      </c>
      <c r="AX114" s="121">
        <v>763.19801726165292</v>
      </c>
      <c r="AY114" s="121">
        <v>834.04877326927942</v>
      </c>
      <c r="AZ114" s="121">
        <v>928.62067255356305</v>
      </c>
      <c r="BA114" s="121">
        <v>911.57519109100724</v>
      </c>
      <c r="BB114" s="121">
        <v>930.17860746128497</v>
      </c>
      <c r="BC114" s="120">
        <f t="shared" ref="BC114:BM114" si="10">+BC51-BC86</f>
        <v>1032.75207352489</v>
      </c>
      <c r="BD114" s="120">
        <f t="shared" si="10"/>
        <v>1163.7413459767768</v>
      </c>
      <c r="BE114" s="120">
        <f t="shared" si="10"/>
        <v>1329.5178457212933</v>
      </c>
      <c r="BF114" s="120">
        <f t="shared" si="10"/>
        <v>1458.2582595045114</v>
      </c>
      <c r="BG114" s="120">
        <f t="shared" si="10"/>
        <v>1616.2570837584117</v>
      </c>
      <c r="BH114" s="120">
        <f t="shared" si="10"/>
        <v>1753.5276923540423</v>
      </c>
      <c r="BI114" s="120">
        <f t="shared" si="10"/>
        <v>1789.5587958951528</v>
      </c>
      <c r="BJ114" s="120">
        <f t="shared" si="10"/>
        <v>1932.6987530043061</v>
      </c>
      <c r="BK114" s="120">
        <f t="shared" si="10"/>
        <v>1970.3389631412992</v>
      </c>
      <c r="BL114" s="120">
        <f t="shared" si="10"/>
        <v>2007.7536996616418</v>
      </c>
      <c r="BM114" s="120">
        <f t="shared" si="10"/>
        <v>2044.9879462179197</v>
      </c>
      <c r="BN114" s="101" t="s">
        <v>195</v>
      </c>
    </row>
    <row r="115" spans="1:66" s="107" customFormat="1" ht="15" hidden="1" customHeight="1" x14ac:dyDescent="0.35">
      <c r="A115" s="64" t="s">
        <v>194</v>
      </c>
      <c r="B115" s="108">
        <v>0</v>
      </c>
      <c r="C115" s="108">
        <v>0</v>
      </c>
      <c r="D115" s="108">
        <v>0</v>
      </c>
      <c r="E115" s="108">
        <v>0</v>
      </c>
      <c r="F115" s="108">
        <v>0</v>
      </c>
      <c r="G115" s="108">
        <v>0</v>
      </c>
      <c r="H115" s="108">
        <v>0</v>
      </c>
      <c r="I115" s="108">
        <v>0</v>
      </c>
      <c r="J115" s="108">
        <v>0</v>
      </c>
      <c r="K115" s="108">
        <v>0</v>
      </c>
      <c r="L115" s="108">
        <v>0</v>
      </c>
      <c r="M115" s="108">
        <v>0</v>
      </c>
      <c r="N115" s="108">
        <v>0</v>
      </c>
      <c r="O115" s="108">
        <v>0</v>
      </c>
      <c r="P115" s="108">
        <v>0</v>
      </c>
      <c r="Q115" s="108">
        <v>0</v>
      </c>
      <c r="R115" s="108">
        <v>0</v>
      </c>
      <c r="S115" s="108">
        <v>0</v>
      </c>
      <c r="T115" s="108">
        <v>0</v>
      </c>
      <c r="U115" s="108">
        <v>0</v>
      </c>
      <c r="V115" s="108">
        <v>0</v>
      </c>
      <c r="W115" s="108">
        <v>0</v>
      </c>
      <c r="X115" s="108">
        <v>0</v>
      </c>
      <c r="Y115" s="108">
        <v>0</v>
      </c>
      <c r="Z115" s="108">
        <v>0</v>
      </c>
      <c r="AA115" s="108">
        <v>0</v>
      </c>
      <c r="AB115" s="108">
        <v>0</v>
      </c>
      <c r="AC115" s="108">
        <v>0</v>
      </c>
      <c r="AD115" s="108">
        <v>0</v>
      </c>
      <c r="AE115" s="108">
        <v>0</v>
      </c>
      <c r="AF115" s="108">
        <v>0</v>
      </c>
      <c r="AG115" s="108">
        <v>0</v>
      </c>
      <c r="AH115" s="108">
        <v>0</v>
      </c>
      <c r="AI115" s="108">
        <v>0</v>
      </c>
      <c r="AJ115" s="108">
        <v>0</v>
      </c>
      <c r="AK115" s="108">
        <v>0.56227079734060037</v>
      </c>
      <c r="AL115" s="108">
        <v>55.214844458886141</v>
      </c>
      <c r="AM115" s="108">
        <v>323.45799242432884</v>
      </c>
      <c r="AN115" s="108">
        <v>910.02109250183128</v>
      </c>
      <c r="AO115" s="108">
        <v>1286.4957057159972</v>
      </c>
      <c r="AP115" s="108">
        <v>1889.1901722963908</v>
      </c>
      <c r="AQ115" s="108">
        <v>2045.4653934776388</v>
      </c>
      <c r="AR115" s="108">
        <v>2201.6754639613046</v>
      </c>
      <c r="AS115" s="108">
        <v>2326.1868296027205</v>
      </c>
      <c r="AT115" s="108">
        <v>2694.1050311495865</v>
      </c>
      <c r="AU115" s="108">
        <v>3153.6582995245535</v>
      </c>
      <c r="AV115" s="108">
        <v>3119.6928423534564</v>
      </c>
      <c r="AW115" s="108">
        <v>3476.9142308493447</v>
      </c>
      <c r="AX115" s="108">
        <v>4386.0062235289033</v>
      </c>
      <c r="AY115" s="108">
        <v>4796.1277111144882</v>
      </c>
      <c r="AZ115" s="108">
        <v>5199.7274860329762</v>
      </c>
      <c r="BA115" s="108">
        <v>5543.6237104482179</v>
      </c>
      <c r="BB115" s="108">
        <v>5692.5211087195012</v>
      </c>
      <c r="BC115" s="120">
        <f t="shared" ref="BC115:BM115" si="11">+BC52-BC87</f>
        <v>0</v>
      </c>
      <c r="BD115" s="120">
        <f t="shared" si="11"/>
        <v>0</v>
      </c>
      <c r="BE115" s="120">
        <f t="shared" si="11"/>
        <v>0</v>
      </c>
      <c r="BF115" s="120">
        <f t="shared" si="11"/>
        <v>0</v>
      </c>
      <c r="BG115" s="120">
        <f t="shared" si="11"/>
        <v>0</v>
      </c>
      <c r="BH115" s="120">
        <f t="shared" si="11"/>
        <v>0</v>
      </c>
      <c r="BI115" s="120">
        <f t="shared" si="11"/>
        <v>0</v>
      </c>
      <c r="BJ115" s="120">
        <f t="shared" si="11"/>
        <v>0</v>
      </c>
      <c r="BK115" s="120">
        <f t="shared" si="11"/>
        <v>0</v>
      </c>
      <c r="BL115" s="120">
        <f t="shared" si="11"/>
        <v>0</v>
      </c>
      <c r="BM115" s="120">
        <f t="shared" si="11"/>
        <v>0</v>
      </c>
      <c r="BN115" s="62" t="s">
        <v>193</v>
      </c>
    </row>
    <row r="116" spans="1:66" s="118" customFormat="1" ht="15" customHeight="1" x14ac:dyDescent="0.35">
      <c r="A116" s="103" t="s">
        <v>106</v>
      </c>
      <c r="B116" s="121">
        <v>0</v>
      </c>
      <c r="C116" s="121">
        <v>0</v>
      </c>
      <c r="D116" s="121">
        <v>0</v>
      </c>
      <c r="E116" s="121">
        <v>0</v>
      </c>
      <c r="F116" s="121">
        <v>0</v>
      </c>
      <c r="G116" s="121">
        <v>0</v>
      </c>
      <c r="H116" s="121">
        <v>0</v>
      </c>
      <c r="I116" s="121">
        <v>0</v>
      </c>
      <c r="J116" s="121">
        <v>0</v>
      </c>
      <c r="K116" s="121">
        <v>0</v>
      </c>
      <c r="L116" s="121">
        <v>0</v>
      </c>
      <c r="M116" s="121">
        <v>0</v>
      </c>
      <c r="N116" s="121">
        <v>0</v>
      </c>
      <c r="O116" s="121">
        <v>0</v>
      </c>
      <c r="P116" s="121">
        <v>0</v>
      </c>
      <c r="Q116" s="121">
        <v>0</v>
      </c>
      <c r="R116" s="121">
        <v>0</v>
      </c>
      <c r="S116" s="121">
        <v>0</v>
      </c>
      <c r="T116" s="121">
        <v>0</v>
      </c>
      <c r="U116" s="121">
        <v>0</v>
      </c>
      <c r="V116" s="121">
        <v>0</v>
      </c>
      <c r="W116" s="121">
        <v>0</v>
      </c>
      <c r="X116" s="121">
        <v>0</v>
      </c>
      <c r="Y116" s="121">
        <v>0</v>
      </c>
      <c r="Z116" s="121">
        <v>0</v>
      </c>
      <c r="AA116" s="121">
        <v>0</v>
      </c>
      <c r="AB116" s="121">
        <v>0</v>
      </c>
      <c r="AC116" s="121">
        <v>0</v>
      </c>
      <c r="AD116" s="121">
        <v>0</v>
      </c>
      <c r="AE116" s="121">
        <v>0</v>
      </c>
      <c r="AF116" s="121">
        <v>0</v>
      </c>
      <c r="AG116" s="121">
        <v>0</v>
      </c>
      <c r="AH116" s="121">
        <v>0</v>
      </c>
      <c r="AI116" s="121">
        <v>0</v>
      </c>
      <c r="AJ116" s="121">
        <v>0</v>
      </c>
      <c r="AK116" s="121">
        <v>0.54486762618591655</v>
      </c>
      <c r="AL116" s="121">
        <v>53.421004840952598</v>
      </c>
      <c r="AM116" s="121">
        <v>312.42492167163232</v>
      </c>
      <c r="AN116" s="121">
        <v>879.19566297652602</v>
      </c>
      <c r="AO116" s="121">
        <v>1246.6753212677404</v>
      </c>
      <c r="AP116" s="121">
        <v>1831.1933103819706</v>
      </c>
      <c r="AQ116" s="121">
        <v>1986.3917790276389</v>
      </c>
      <c r="AR116" s="121">
        <v>2141.0945243113047</v>
      </c>
      <c r="AS116" s="121">
        <v>2266.0855150027205</v>
      </c>
      <c r="AT116" s="121">
        <v>2626.8445556204865</v>
      </c>
      <c r="AU116" s="121">
        <v>3073.5169095945535</v>
      </c>
      <c r="AV116" s="121">
        <v>3041.1111264834562</v>
      </c>
      <c r="AW116" s="121">
        <v>3382.2841931377302</v>
      </c>
      <c r="AX116" s="121">
        <v>4253.8390709141813</v>
      </c>
      <c r="AY116" s="121">
        <v>4663.6678622667268</v>
      </c>
      <c r="AZ116" s="121">
        <v>5059.5721190182248</v>
      </c>
      <c r="BA116" s="121">
        <v>5407.7543404006856</v>
      </c>
      <c r="BB116" s="121">
        <v>5555.1406528189409</v>
      </c>
      <c r="BC116" s="120">
        <f>+BC53-BC88-BC137</f>
        <v>6167.7219642572309</v>
      </c>
      <c r="BD116" s="120">
        <f t="shared" ref="BD116:BM116" si="12">+BD53-BD88-BD137</f>
        <v>6950.0059542821691</v>
      </c>
      <c r="BE116" s="120">
        <f t="shared" si="12"/>
        <v>7940.0435294594936</v>
      </c>
      <c r="BF116" s="120">
        <f t="shared" si="12"/>
        <v>8708.8970598796295</v>
      </c>
      <c r="BG116" s="120">
        <f t="shared" si="12"/>
        <v>8933.2696770508883</v>
      </c>
      <c r="BH116" s="120">
        <f t="shared" si="12"/>
        <v>9003.4831287441466</v>
      </c>
      <c r="BI116" s="120">
        <f t="shared" si="12"/>
        <v>9188.4847310894838</v>
      </c>
      <c r="BJ116" s="120">
        <f t="shared" si="12"/>
        <v>9248.9042028708864</v>
      </c>
      <c r="BK116" s="120">
        <f t="shared" si="12"/>
        <v>9429.0309283586648</v>
      </c>
      <c r="BL116" s="120">
        <f t="shared" si="12"/>
        <v>9608.0786528498211</v>
      </c>
      <c r="BM116" s="120">
        <f t="shared" si="12"/>
        <v>9786.2626450161006</v>
      </c>
      <c r="BN116" s="119" t="s">
        <v>192</v>
      </c>
    </row>
    <row r="117" spans="1:66" s="118" customFormat="1" ht="15" customHeight="1" x14ac:dyDescent="0.35">
      <c r="A117" s="103" t="s">
        <v>191</v>
      </c>
      <c r="B117" s="121">
        <v>0</v>
      </c>
      <c r="C117" s="121">
        <v>0</v>
      </c>
      <c r="D117" s="121">
        <v>0</v>
      </c>
      <c r="E117" s="121">
        <v>0</v>
      </c>
      <c r="F117" s="121">
        <v>0</v>
      </c>
      <c r="G117" s="121">
        <v>0</v>
      </c>
      <c r="H117" s="121">
        <v>0</v>
      </c>
      <c r="I117" s="121">
        <v>0</v>
      </c>
      <c r="J117" s="121">
        <v>0</v>
      </c>
      <c r="K117" s="121">
        <v>0</v>
      </c>
      <c r="L117" s="121">
        <v>0</v>
      </c>
      <c r="M117" s="121">
        <v>0</v>
      </c>
      <c r="N117" s="121">
        <v>0</v>
      </c>
      <c r="O117" s="121">
        <v>0</v>
      </c>
      <c r="P117" s="121">
        <v>0</v>
      </c>
      <c r="Q117" s="121">
        <v>0</v>
      </c>
      <c r="R117" s="121">
        <v>0</v>
      </c>
      <c r="S117" s="121">
        <v>0</v>
      </c>
      <c r="T117" s="121">
        <v>0</v>
      </c>
      <c r="U117" s="121">
        <v>0</v>
      </c>
      <c r="V117" s="121">
        <v>0</v>
      </c>
      <c r="W117" s="121">
        <v>0</v>
      </c>
      <c r="X117" s="121">
        <v>0</v>
      </c>
      <c r="Y117" s="121">
        <v>0</v>
      </c>
      <c r="Z117" s="121">
        <v>0</v>
      </c>
      <c r="AA117" s="121">
        <v>0</v>
      </c>
      <c r="AB117" s="121">
        <v>0</v>
      </c>
      <c r="AC117" s="121">
        <v>0</v>
      </c>
      <c r="AD117" s="121">
        <v>0</v>
      </c>
      <c r="AE117" s="121">
        <v>0</v>
      </c>
      <c r="AF117" s="121">
        <v>0</v>
      </c>
      <c r="AG117" s="121">
        <v>0</v>
      </c>
      <c r="AH117" s="121">
        <v>0</v>
      </c>
      <c r="AI117" s="121">
        <v>0</v>
      </c>
      <c r="AJ117" s="121">
        <v>0</v>
      </c>
      <c r="AK117" s="121">
        <v>1.7403171154683775E-2</v>
      </c>
      <c r="AL117" s="121">
        <v>1.7938396179335445</v>
      </c>
      <c r="AM117" s="121">
        <v>11.033070752696528</v>
      </c>
      <c r="AN117" s="121">
        <v>30.825429525305211</v>
      </c>
      <c r="AO117" s="121">
        <v>39.82038444825676</v>
      </c>
      <c r="AP117" s="121">
        <v>57.996861914420045</v>
      </c>
      <c r="AQ117" s="121">
        <v>59.073614450000008</v>
      </c>
      <c r="AR117" s="121">
        <v>60.580939650000005</v>
      </c>
      <c r="AS117" s="121">
        <v>60.101314600000002</v>
      </c>
      <c r="AT117" s="121">
        <v>67.260475529099992</v>
      </c>
      <c r="AU117" s="121">
        <v>80.141389930000017</v>
      </c>
      <c r="AV117" s="121">
        <v>78.581715869999996</v>
      </c>
      <c r="AW117" s="121">
        <v>94.630037711609987</v>
      </c>
      <c r="AX117" s="121">
        <v>132.16715261472243</v>
      </c>
      <c r="AY117" s="121">
        <v>132.45984884776095</v>
      </c>
      <c r="AZ117" s="121">
        <v>140.15536701475133</v>
      </c>
      <c r="BA117" s="121">
        <v>135.86937004753241</v>
      </c>
      <c r="BB117" s="121">
        <v>137.38045590056015</v>
      </c>
      <c r="BC117" s="120">
        <f t="shared" ref="BC117:BM117" si="13">+BC54-BC89</f>
        <v>152.52979326231548</v>
      </c>
      <c r="BD117" s="120">
        <f t="shared" si="13"/>
        <v>171.87593369510523</v>
      </c>
      <c r="BE117" s="120">
        <f t="shared" si="13"/>
        <v>196.35988863646708</v>
      </c>
      <c r="BF117" s="120">
        <f t="shared" si="13"/>
        <v>215.37388938481422</v>
      </c>
      <c r="BG117" s="120">
        <f t="shared" si="13"/>
        <v>238.70913955466585</v>
      </c>
      <c r="BH117" s="120">
        <f t="shared" si="13"/>
        <v>258.98298657645933</v>
      </c>
      <c r="BI117" s="120">
        <f t="shared" si="13"/>
        <v>264.30451234728707</v>
      </c>
      <c r="BJ117" s="120">
        <f t="shared" si="13"/>
        <v>285.44521845201302</v>
      </c>
      <c r="BK117" s="120">
        <f t="shared" si="13"/>
        <v>291.004397288566</v>
      </c>
      <c r="BL117" s="120">
        <f t="shared" si="13"/>
        <v>296.53027535040701</v>
      </c>
      <c r="BM117" s="120">
        <f t="shared" si="13"/>
        <v>302.02949638815608</v>
      </c>
      <c r="BN117" s="119" t="s">
        <v>190</v>
      </c>
    </row>
    <row r="118" spans="1:66" s="107" customFormat="1" ht="15" hidden="1" customHeight="1" x14ac:dyDescent="0.35">
      <c r="A118" s="64" t="s">
        <v>189</v>
      </c>
      <c r="B118" s="108">
        <v>0</v>
      </c>
      <c r="C118" s="108">
        <v>0</v>
      </c>
      <c r="D118" s="108">
        <v>0</v>
      </c>
      <c r="E118" s="108">
        <v>0</v>
      </c>
      <c r="F118" s="108">
        <v>0</v>
      </c>
      <c r="G118" s="108">
        <v>0</v>
      </c>
      <c r="H118" s="108">
        <v>0</v>
      </c>
      <c r="I118" s="108">
        <v>0</v>
      </c>
      <c r="J118" s="108">
        <v>0</v>
      </c>
      <c r="K118" s="108">
        <v>0</v>
      </c>
      <c r="L118" s="108">
        <v>0</v>
      </c>
      <c r="M118" s="108">
        <v>0</v>
      </c>
      <c r="N118" s="108">
        <v>0</v>
      </c>
      <c r="O118" s="108">
        <v>0</v>
      </c>
      <c r="P118" s="108">
        <v>0</v>
      </c>
      <c r="Q118" s="108">
        <v>0</v>
      </c>
      <c r="R118" s="108">
        <v>0</v>
      </c>
      <c r="S118" s="108">
        <v>0</v>
      </c>
      <c r="T118" s="108">
        <v>0</v>
      </c>
      <c r="U118" s="108">
        <v>0</v>
      </c>
      <c r="V118" s="108">
        <v>0</v>
      </c>
      <c r="W118" s="108">
        <v>0</v>
      </c>
      <c r="X118" s="108">
        <v>0</v>
      </c>
      <c r="Y118" s="108">
        <v>0</v>
      </c>
      <c r="Z118" s="108">
        <v>0</v>
      </c>
      <c r="AA118" s="108">
        <v>0</v>
      </c>
      <c r="AB118" s="108">
        <v>0</v>
      </c>
      <c r="AC118" s="108">
        <v>0</v>
      </c>
      <c r="AD118" s="108">
        <v>0</v>
      </c>
      <c r="AE118" s="108">
        <v>0</v>
      </c>
      <c r="AF118" s="108">
        <v>0</v>
      </c>
      <c r="AG118" s="108">
        <v>0</v>
      </c>
      <c r="AH118" s="108">
        <v>0</v>
      </c>
      <c r="AI118" s="108">
        <v>0</v>
      </c>
      <c r="AJ118" s="108">
        <v>0</v>
      </c>
      <c r="AK118" s="108">
        <v>1.4066134277849553E-2</v>
      </c>
      <c r="AL118" s="108">
        <v>1.3084775983808963</v>
      </c>
      <c r="AM118" s="108">
        <v>8.1608341592969236</v>
      </c>
      <c r="AN118" s="108">
        <v>22.849638078849623</v>
      </c>
      <c r="AO118" s="108">
        <v>28.494482377140038</v>
      </c>
      <c r="AP118" s="108">
        <v>42.367656078080934</v>
      </c>
      <c r="AQ118" s="108">
        <v>59.0069956027247</v>
      </c>
      <c r="AR118" s="108">
        <v>62.351111289378046</v>
      </c>
      <c r="AS118" s="108">
        <v>68.038009997118266</v>
      </c>
      <c r="AT118" s="108">
        <v>80.790082867466964</v>
      </c>
      <c r="AU118" s="108">
        <v>92.236730013741081</v>
      </c>
      <c r="AV118" s="108">
        <v>87.851409142812685</v>
      </c>
      <c r="AW118" s="108">
        <v>93.714101276134471</v>
      </c>
      <c r="AX118" s="108">
        <v>118.27006758282239</v>
      </c>
      <c r="AY118" s="108">
        <v>127.85803928508972</v>
      </c>
      <c r="AZ118" s="108">
        <v>146.81487871220369</v>
      </c>
      <c r="BA118" s="108">
        <v>153.76113545111576</v>
      </c>
      <c r="BB118" s="108">
        <v>171.04470413361304</v>
      </c>
      <c r="BE118" s="66"/>
      <c r="BN118" s="89" t="s">
        <v>188</v>
      </c>
    </row>
    <row r="119" spans="1:66" s="107" customFormat="1" ht="15" hidden="1" customHeight="1" x14ac:dyDescent="0.35">
      <c r="A119" s="64" t="s">
        <v>155</v>
      </c>
      <c r="B119" s="108">
        <v>0</v>
      </c>
      <c r="C119" s="108">
        <v>0</v>
      </c>
      <c r="D119" s="108">
        <v>0</v>
      </c>
      <c r="E119" s="108">
        <v>0</v>
      </c>
      <c r="F119" s="108">
        <v>0</v>
      </c>
      <c r="G119" s="108">
        <v>0</v>
      </c>
      <c r="H119" s="108">
        <v>0</v>
      </c>
      <c r="I119" s="108">
        <v>0</v>
      </c>
      <c r="J119" s="108">
        <v>0</v>
      </c>
      <c r="K119" s="108">
        <v>0</v>
      </c>
      <c r="L119" s="108">
        <v>0</v>
      </c>
      <c r="M119" s="108">
        <v>0</v>
      </c>
      <c r="N119" s="108">
        <v>0</v>
      </c>
      <c r="O119" s="108">
        <v>0</v>
      </c>
      <c r="P119" s="108">
        <v>0</v>
      </c>
      <c r="Q119" s="108">
        <v>0</v>
      </c>
      <c r="R119" s="108">
        <v>0</v>
      </c>
      <c r="S119" s="108">
        <v>0</v>
      </c>
      <c r="T119" s="108">
        <v>0</v>
      </c>
      <c r="U119" s="108">
        <v>0</v>
      </c>
      <c r="V119" s="108">
        <v>0</v>
      </c>
      <c r="W119" s="108">
        <v>0</v>
      </c>
      <c r="X119" s="108">
        <v>0</v>
      </c>
      <c r="Y119" s="108">
        <v>0</v>
      </c>
      <c r="Z119" s="108">
        <v>0</v>
      </c>
      <c r="AA119" s="108">
        <v>0</v>
      </c>
      <c r="AB119" s="108">
        <v>0</v>
      </c>
      <c r="AC119" s="108">
        <v>0</v>
      </c>
      <c r="AD119" s="108">
        <v>0</v>
      </c>
      <c r="AE119" s="108">
        <v>0</v>
      </c>
      <c r="AF119" s="108">
        <v>0</v>
      </c>
      <c r="AG119" s="108">
        <v>0</v>
      </c>
      <c r="AH119" s="108">
        <v>0</v>
      </c>
      <c r="AI119" s="108">
        <v>0</v>
      </c>
      <c r="AJ119" s="108">
        <v>0</v>
      </c>
      <c r="AK119" s="117">
        <v>7.305543497068928E-4</v>
      </c>
      <c r="AL119" s="117">
        <v>6.4538864877100505E-2</v>
      </c>
      <c r="AM119" s="117">
        <v>0.45648989370396148</v>
      </c>
      <c r="AN119" s="117">
        <v>1.3052899207847017</v>
      </c>
      <c r="AO119" s="117">
        <v>1.7091683644168771</v>
      </c>
      <c r="AP119" s="117">
        <v>2.641304074814447</v>
      </c>
      <c r="AQ119" s="117">
        <v>3.8035928299827719</v>
      </c>
      <c r="AR119" s="117">
        <v>4.101970314982772</v>
      </c>
      <c r="AS119" s="117">
        <v>3.9909472465027509</v>
      </c>
      <c r="AT119" s="117">
        <v>4.8025861365541189</v>
      </c>
      <c r="AU119" s="117">
        <v>4.926641621668681</v>
      </c>
      <c r="AV119" s="117">
        <v>4.5635711726686816</v>
      </c>
      <c r="AW119" s="117">
        <v>4.7254407990730947</v>
      </c>
      <c r="AX119" s="117">
        <v>6.3063027164415031</v>
      </c>
      <c r="AY119" s="117">
        <v>7.223786659675608</v>
      </c>
      <c r="AZ119" s="117">
        <v>8.6583636628064493</v>
      </c>
      <c r="BA119" s="117">
        <v>4.1439664421609015</v>
      </c>
      <c r="BB119" s="117">
        <v>5.676308195909872</v>
      </c>
      <c r="BD119" s="111"/>
      <c r="BE119" s="66"/>
      <c r="BN119" s="89" t="s">
        <v>154</v>
      </c>
    </row>
    <row r="120" spans="1:66" s="107" customFormat="1" ht="15" hidden="1" customHeight="1" x14ac:dyDescent="0.35">
      <c r="A120" s="64" t="s">
        <v>153</v>
      </c>
      <c r="B120" s="108">
        <v>0</v>
      </c>
      <c r="C120" s="108">
        <v>0</v>
      </c>
      <c r="D120" s="108">
        <v>0</v>
      </c>
      <c r="E120" s="108">
        <v>0</v>
      </c>
      <c r="F120" s="108">
        <v>0</v>
      </c>
      <c r="G120" s="108">
        <v>0</v>
      </c>
      <c r="H120" s="108">
        <v>0</v>
      </c>
      <c r="I120" s="108">
        <v>0</v>
      </c>
      <c r="J120" s="108">
        <v>0</v>
      </c>
      <c r="K120" s="108">
        <v>0</v>
      </c>
      <c r="L120" s="108">
        <v>0</v>
      </c>
      <c r="M120" s="108">
        <v>0</v>
      </c>
      <c r="N120" s="108">
        <v>0</v>
      </c>
      <c r="O120" s="108">
        <v>0</v>
      </c>
      <c r="P120" s="108">
        <v>0</v>
      </c>
      <c r="Q120" s="108">
        <v>0</v>
      </c>
      <c r="R120" s="108">
        <v>0</v>
      </c>
      <c r="S120" s="108">
        <v>0</v>
      </c>
      <c r="T120" s="108">
        <v>0</v>
      </c>
      <c r="U120" s="108">
        <v>0</v>
      </c>
      <c r="V120" s="108">
        <v>0</v>
      </c>
      <c r="W120" s="108">
        <v>0</v>
      </c>
      <c r="X120" s="108">
        <v>0</v>
      </c>
      <c r="Y120" s="108">
        <v>0</v>
      </c>
      <c r="Z120" s="108">
        <v>0</v>
      </c>
      <c r="AA120" s="108">
        <v>0</v>
      </c>
      <c r="AB120" s="108">
        <v>0</v>
      </c>
      <c r="AC120" s="108">
        <v>0</v>
      </c>
      <c r="AD120" s="108">
        <v>0</v>
      </c>
      <c r="AE120" s="108">
        <v>0</v>
      </c>
      <c r="AF120" s="108">
        <v>0</v>
      </c>
      <c r="AG120" s="108">
        <v>0</v>
      </c>
      <c r="AH120" s="108">
        <v>0</v>
      </c>
      <c r="AI120" s="108">
        <v>0</v>
      </c>
      <c r="AJ120" s="108">
        <v>0</v>
      </c>
      <c r="AK120" s="117">
        <v>9.2650125608300228E-4</v>
      </c>
      <c r="AL120" s="117">
        <v>7.8416526469378717E-2</v>
      </c>
      <c r="AM120" s="117">
        <v>0.16087199862647425</v>
      </c>
      <c r="AN120" s="117">
        <v>0.42654397001208449</v>
      </c>
      <c r="AO120" s="117">
        <v>0.58111724390173825</v>
      </c>
      <c r="AP120" s="117">
        <v>0.89525252527960919</v>
      </c>
      <c r="AQ120" s="117">
        <v>2.0745785460170469</v>
      </c>
      <c r="AR120" s="117">
        <v>2.2395838740207497</v>
      </c>
      <c r="AS120" s="117">
        <v>2.1880484533077609</v>
      </c>
      <c r="AT120" s="117">
        <v>2.3648955539053018</v>
      </c>
      <c r="AU120" s="117">
        <v>2.3885832207348376</v>
      </c>
      <c r="AV120" s="117">
        <v>2.0841007054398406</v>
      </c>
      <c r="AW120" s="117">
        <v>2.5303711406005958</v>
      </c>
      <c r="AX120" s="117">
        <v>3.0932824170891005</v>
      </c>
      <c r="AY120" s="117">
        <v>3.2995964437072889</v>
      </c>
      <c r="AZ120" s="117">
        <v>3.9380300109075828</v>
      </c>
      <c r="BA120" s="117">
        <v>5.0358478303447169</v>
      </c>
      <c r="BB120" s="117">
        <v>4.8289528132720978</v>
      </c>
      <c r="BD120" s="111"/>
      <c r="BE120" s="66"/>
      <c r="BN120" s="89" t="s">
        <v>152</v>
      </c>
    </row>
    <row r="121" spans="1:66" s="107" customFormat="1" ht="15" hidden="1" customHeight="1" x14ac:dyDescent="0.35">
      <c r="A121" s="64" t="s">
        <v>151</v>
      </c>
      <c r="B121" s="108">
        <v>0</v>
      </c>
      <c r="C121" s="108">
        <v>0</v>
      </c>
      <c r="D121" s="108">
        <v>0</v>
      </c>
      <c r="E121" s="108">
        <v>0</v>
      </c>
      <c r="F121" s="108">
        <v>0</v>
      </c>
      <c r="G121" s="108">
        <v>0</v>
      </c>
      <c r="H121" s="108">
        <v>0</v>
      </c>
      <c r="I121" s="108">
        <v>0</v>
      </c>
      <c r="J121" s="108">
        <v>0</v>
      </c>
      <c r="K121" s="108">
        <v>0</v>
      </c>
      <c r="L121" s="108">
        <v>0</v>
      </c>
      <c r="M121" s="108">
        <v>0</v>
      </c>
      <c r="N121" s="108">
        <v>0</v>
      </c>
      <c r="O121" s="108">
        <v>0</v>
      </c>
      <c r="P121" s="108">
        <v>0</v>
      </c>
      <c r="Q121" s="108">
        <v>0</v>
      </c>
      <c r="R121" s="108">
        <v>0</v>
      </c>
      <c r="S121" s="108">
        <v>0</v>
      </c>
      <c r="T121" s="108">
        <v>0</v>
      </c>
      <c r="U121" s="108">
        <v>0</v>
      </c>
      <c r="V121" s="108">
        <v>0</v>
      </c>
      <c r="W121" s="108">
        <v>0</v>
      </c>
      <c r="X121" s="108">
        <v>0</v>
      </c>
      <c r="Y121" s="108">
        <v>0</v>
      </c>
      <c r="Z121" s="108">
        <v>0</v>
      </c>
      <c r="AA121" s="108">
        <v>0</v>
      </c>
      <c r="AB121" s="108">
        <v>0</v>
      </c>
      <c r="AC121" s="108">
        <v>0</v>
      </c>
      <c r="AD121" s="108">
        <v>0</v>
      </c>
      <c r="AE121" s="108">
        <v>0</v>
      </c>
      <c r="AF121" s="108">
        <v>0</v>
      </c>
      <c r="AG121" s="108">
        <v>0</v>
      </c>
      <c r="AH121" s="108">
        <v>0</v>
      </c>
      <c r="AI121" s="108">
        <v>0</v>
      </c>
      <c r="AJ121" s="108">
        <v>0</v>
      </c>
      <c r="AK121" s="117">
        <v>4.4578710045627421E-3</v>
      </c>
      <c r="AL121" s="117">
        <v>0.43418658225511259</v>
      </c>
      <c r="AM121" s="117">
        <v>2.7227884630758732</v>
      </c>
      <c r="AN121" s="117">
        <v>7.5898975512453344</v>
      </c>
      <c r="AO121" s="117">
        <v>9.0326129722703126</v>
      </c>
      <c r="AP121" s="117">
        <v>15.196504774593809</v>
      </c>
      <c r="AQ121" s="117">
        <v>21.595466721345247</v>
      </c>
      <c r="AR121" s="117">
        <v>22.670015931345247</v>
      </c>
      <c r="AS121" s="117">
        <v>23.339221039134408</v>
      </c>
      <c r="AT121" s="117">
        <v>28.361425066500171</v>
      </c>
      <c r="AU121" s="117">
        <v>32.575763507644872</v>
      </c>
      <c r="AV121" s="117">
        <v>31.779287718123069</v>
      </c>
      <c r="AW121" s="117">
        <v>33.761909564510063</v>
      </c>
      <c r="AX121" s="117">
        <v>41.392477708778735</v>
      </c>
      <c r="AY121" s="117">
        <v>45.592370571106869</v>
      </c>
      <c r="AZ121" s="117">
        <v>50.490577660921566</v>
      </c>
      <c r="BA121" s="117">
        <v>57.361452520477954</v>
      </c>
      <c r="BB121" s="117">
        <v>61.018024863401706</v>
      </c>
      <c r="BD121" s="111"/>
      <c r="BE121" s="66"/>
      <c r="BN121" s="89" t="s">
        <v>150</v>
      </c>
    </row>
    <row r="122" spans="1:66" s="107" customFormat="1" ht="15" hidden="1" customHeight="1" x14ac:dyDescent="0.35">
      <c r="A122" s="64" t="s">
        <v>149</v>
      </c>
      <c r="B122" s="108">
        <v>0</v>
      </c>
      <c r="C122" s="108">
        <v>0</v>
      </c>
      <c r="D122" s="108">
        <v>0</v>
      </c>
      <c r="E122" s="108">
        <v>0</v>
      </c>
      <c r="F122" s="108">
        <v>0</v>
      </c>
      <c r="G122" s="108">
        <v>0</v>
      </c>
      <c r="H122" s="108">
        <v>0</v>
      </c>
      <c r="I122" s="108">
        <v>0</v>
      </c>
      <c r="J122" s="108">
        <v>0</v>
      </c>
      <c r="K122" s="108">
        <v>0</v>
      </c>
      <c r="L122" s="108">
        <v>0</v>
      </c>
      <c r="M122" s="108">
        <v>0</v>
      </c>
      <c r="N122" s="108">
        <v>0</v>
      </c>
      <c r="O122" s="108">
        <v>0</v>
      </c>
      <c r="P122" s="108">
        <v>0</v>
      </c>
      <c r="Q122" s="108">
        <v>0</v>
      </c>
      <c r="R122" s="108">
        <v>0</v>
      </c>
      <c r="S122" s="108">
        <v>0</v>
      </c>
      <c r="T122" s="108">
        <v>0</v>
      </c>
      <c r="U122" s="108">
        <v>0</v>
      </c>
      <c r="V122" s="108">
        <v>0</v>
      </c>
      <c r="W122" s="108">
        <v>0</v>
      </c>
      <c r="X122" s="108">
        <v>0</v>
      </c>
      <c r="Y122" s="108">
        <v>0</v>
      </c>
      <c r="Z122" s="108">
        <v>0</v>
      </c>
      <c r="AA122" s="108">
        <v>0</v>
      </c>
      <c r="AB122" s="108">
        <v>0</v>
      </c>
      <c r="AC122" s="108">
        <v>0</v>
      </c>
      <c r="AD122" s="108">
        <v>0</v>
      </c>
      <c r="AE122" s="108">
        <v>0</v>
      </c>
      <c r="AF122" s="108">
        <v>0</v>
      </c>
      <c r="AG122" s="108">
        <v>0</v>
      </c>
      <c r="AH122" s="108">
        <v>0</v>
      </c>
      <c r="AI122" s="108">
        <v>0</v>
      </c>
      <c r="AJ122" s="108">
        <v>0</v>
      </c>
      <c r="AK122" s="117">
        <v>2.8097700538947689E-3</v>
      </c>
      <c r="AL122" s="117">
        <v>0.26959841443207455</v>
      </c>
      <c r="AM122" s="117">
        <v>1.7079257800292922</v>
      </c>
      <c r="AN122" s="117">
        <v>4.7049092449817804</v>
      </c>
      <c r="AO122" s="117">
        <v>5.5019206743441158</v>
      </c>
      <c r="AP122" s="117">
        <v>1.5763995119059417</v>
      </c>
      <c r="AQ122" s="117">
        <v>0.7338403653938268</v>
      </c>
      <c r="AR122" s="117">
        <v>0.76372624404344702</v>
      </c>
      <c r="AS122" s="117">
        <v>1.3725736907931398</v>
      </c>
      <c r="AT122" s="117">
        <v>1.3088347560034188</v>
      </c>
      <c r="AU122" s="117">
        <v>1.4942477885926451</v>
      </c>
      <c r="AV122" s="117">
        <v>1.345322720666241</v>
      </c>
      <c r="AW122" s="117">
        <v>1.6671927050307354</v>
      </c>
      <c r="AX122" s="117">
        <v>2.0398492540076019</v>
      </c>
      <c r="AY122" s="117">
        <v>2.0479529279379736</v>
      </c>
      <c r="AZ122" s="117">
        <v>2.4210502827588138</v>
      </c>
      <c r="BA122" s="117">
        <v>2.7193010760073641</v>
      </c>
      <c r="BB122" s="117">
        <v>2.9536394154679875</v>
      </c>
      <c r="BD122" s="111"/>
      <c r="BE122" s="66"/>
      <c r="BN122" s="89" t="s">
        <v>148</v>
      </c>
    </row>
    <row r="123" spans="1:66" s="107" customFormat="1" ht="15" hidden="1" customHeight="1" x14ac:dyDescent="0.35">
      <c r="A123" s="64" t="s">
        <v>147</v>
      </c>
      <c r="B123" s="108">
        <v>0</v>
      </c>
      <c r="C123" s="108">
        <v>0</v>
      </c>
      <c r="D123" s="108">
        <v>0</v>
      </c>
      <c r="E123" s="108">
        <v>0</v>
      </c>
      <c r="F123" s="108">
        <v>0</v>
      </c>
      <c r="G123" s="108">
        <v>0</v>
      </c>
      <c r="H123" s="108">
        <v>0</v>
      </c>
      <c r="I123" s="108">
        <v>0</v>
      </c>
      <c r="J123" s="108">
        <v>0</v>
      </c>
      <c r="K123" s="108">
        <v>0</v>
      </c>
      <c r="L123" s="108">
        <v>0</v>
      </c>
      <c r="M123" s="108">
        <v>0</v>
      </c>
      <c r="N123" s="108">
        <v>0</v>
      </c>
      <c r="O123" s="108">
        <v>0</v>
      </c>
      <c r="P123" s="108">
        <v>0</v>
      </c>
      <c r="Q123" s="108">
        <v>0</v>
      </c>
      <c r="R123" s="108">
        <v>0</v>
      </c>
      <c r="S123" s="108">
        <v>0</v>
      </c>
      <c r="T123" s="108">
        <v>0</v>
      </c>
      <c r="U123" s="108">
        <v>0</v>
      </c>
      <c r="V123" s="108">
        <v>0</v>
      </c>
      <c r="W123" s="108">
        <v>0</v>
      </c>
      <c r="X123" s="108">
        <v>0</v>
      </c>
      <c r="Y123" s="108">
        <v>0</v>
      </c>
      <c r="Z123" s="108">
        <v>0</v>
      </c>
      <c r="AA123" s="108">
        <v>0</v>
      </c>
      <c r="AB123" s="108">
        <v>0</v>
      </c>
      <c r="AC123" s="108">
        <v>0</v>
      </c>
      <c r="AD123" s="108">
        <v>0</v>
      </c>
      <c r="AE123" s="108">
        <v>0</v>
      </c>
      <c r="AF123" s="108">
        <v>0</v>
      </c>
      <c r="AG123" s="108">
        <v>0</v>
      </c>
      <c r="AH123" s="108">
        <v>0</v>
      </c>
      <c r="AI123" s="108">
        <v>0</v>
      </c>
      <c r="AJ123" s="108">
        <v>0</v>
      </c>
      <c r="AK123" s="117">
        <v>1.2811493301439719E-3</v>
      </c>
      <c r="AL123" s="117">
        <v>0.12756664728318667</v>
      </c>
      <c r="AM123" s="117">
        <v>0.86906730672245947</v>
      </c>
      <c r="AN123" s="117">
        <v>2.4946359458282519</v>
      </c>
      <c r="AO123" s="117">
        <v>3.3157866269687415</v>
      </c>
      <c r="AP123" s="117">
        <v>8.677306014300644</v>
      </c>
      <c r="AQ123" s="117">
        <v>11.259569592767278</v>
      </c>
      <c r="AR123" s="117">
        <v>12.481611117767279</v>
      </c>
      <c r="AS123" s="117">
        <v>15.309233058665496</v>
      </c>
      <c r="AT123" s="117">
        <v>16.627037288259682</v>
      </c>
      <c r="AU123" s="117">
        <v>19.717816855624722</v>
      </c>
      <c r="AV123" s="117">
        <v>20.016977377421618</v>
      </c>
      <c r="AW123" s="117">
        <v>21.472699193189634</v>
      </c>
      <c r="AX123" s="117">
        <v>26.859058441734575</v>
      </c>
      <c r="AY123" s="117">
        <v>29.131386945220598</v>
      </c>
      <c r="AZ123" s="117">
        <v>31.293916088199932</v>
      </c>
      <c r="BA123" s="117">
        <v>30.184306289714598</v>
      </c>
      <c r="BB123" s="117">
        <v>33.964778780292363</v>
      </c>
      <c r="BD123" s="111"/>
      <c r="BE123" s="66"/>
      <c r="BN123" s="89" t="s">
        <v>146</v>
      </c>
    </row>
    <row r="124" spans="1:66" s="107" customFormat="1" ht="15" hidden="1" customHeight="1" x14ac:dyDescent="0.35">
      <c r="A124" s="64" t="s">
        <v>145</v>
      </c>
      <c r="B124" s="108">
        <v>0</v>
      </c>
      <c r="C124" s="108">
        <v>0</v>
      </c>
      <c r="D124" s="108">
        <v>0</v>
      </c>
      <c r="E124" s="108">
        <v>0</v>
      </c>
      <c r="F124" s="108">
        <v>0</v>
      </c>
      <c r="G124" s="108">
        <v>0</v>
      </c>
      <c r="H124" s="108">
        <v>0</v>
      </c>
      <c r="I124" s="108">
        <v>0</v>
      </c>
      <c r="J124" s="108">
        <v>0</v>
      </c>
      <c r="K124" s="108">
        <v>0</v>
      </c>
      <c r="L124" s="108">
        <v>0</v>
      </c>
      <c r="M124" s="108">
        <v>0</v>
      </c>
      <c r="N124" s="108">
        <v>0</v>
      </c>
      <c r="O124" s="108">
        <v>0</v>
      </c>
      <c r="P124" s="108">
        <v>0</v>
      </c>
      <c r="Q124" s="108">
        <v>0</v>
      </c>
      <c r="R124" s="108">
        <v>0</v>
      </c>
      <c r="S124" s="108">
        <v>0</v>
      </c>
      <c r="T124" s="108">
        <v>0</v>
      </c>
      <c r="U124" s="108">
        <v>0</v>
      </c>
      <c r="V124" s="108">
        <v>0</v>
      </c>
      <c r="W124" s="108">
        <v>0</v>
      </c>
      <c r="X124" s="108">
        <v>0</v>
      </c>
      <c r="Y124" s="108">
        <v>0</v>
      </c>
      <c r="Z124" s="108">
        <v>0</v>
      </c>
      <c r="AA124" s="108">
        <v>0</v>
      </c>
      <c r="AB124" s="108">
        <v>0</v>
      </c>
      <c r="AC124" s="108">
        <v>0</v>
      </c>
      <c r="AD124" s="108">
        <v>0</v>
      </c>
      <c r="AE124" s="108">
        <v>0</v>
      </c>
      <c r="AF124" s="108">
        <v>0</v>
      </c>
      <c r="AG124" s="108">
        <v>0</v>
      </c>
      <c r="AH124" s="108">
        <v>0</v>
      </c>
      <c r="AI124" s="108">
        <v>0</v>
      </c>
      <c r="AJ124" s="108">
        <v>0</v>
      </c>
      <c r="AK124" s="117">
        <v>3.3232828247766246E-5</v>
      </c>
      <c r="AL124" s="117">
        <v>3.328375486815735E-3</v>
      </c>
      <c r="AM124" s="117">
        <v>3.1254814946218956E-2</v>
      </c>
      <c r="AN124" s="117">
        <v>8.2723679032646699E-2</v>
      </c>
      <c r="AO124" s="117">
        <v>0.10963414364658514</v>
      </c>
      <c r="AP124" s="117">
        <v>0.16588393485877001</v>
      </c>
      <c r="AQ124" s="117">
        <v>0.38213225868222223</v>
      </c>
      <c r="AR124" s="117">
        <v>0.45817705868222225</v>
      </c>
      <c r="AS124" s="117">
        <v>0.33610322858939612</v>
      </c>
      <c r="AT124" s="117">
        <v>0.30494347602803562</v>
      </c>
      <c r="AU124" s="117">
        <v>0.18996288620204974</v>
      </c>
      <c r="AV124" s="117">
        <v>0.17001288620204971</v>
      </c>
      <c r="AW124" s="117">
        <v>0.12789900317979036</v>
      </c>
      <c r="AX124" s="117">
        <v>0.10759063297718637</v>
      </c>
      <c r="AY124" s="117">
        <v>0.20761705769046018</v>
      </c>
      <c r="AZ124" s="117">
        <v>0.14089774971019778</v>
      </c>
      <c r="BA124" s="117">
        <v>7.3892311845777714E-2</v>
      </c>
      <c r="BB124" s="117">
        <v>1.7979059505625793E-2</v>
      </c>
      <c r="BD124" s="111"/>
      <c r="BE124" s="66"/>
      <c r="BN124" s="89" t="s">
        <v>144</v>
      </c>
    </row>
    <row r="125" spans="1:66" s="107" customFormat="1" ht="15" hidden="1" customHeight="1" x14ac:dyDescent="0.35">
      <c r="A125" s="64" t="s">
        <v>143</v>
      </c>
      <c r="B125" s="108">
        <v>0</v>
      </c>
      <c r="C125" s="108">
        <v>0</v>
      </c>
      <c r="D125" s="108">
        <v>0</v>
      </c>
      <c r="E125" s="108">
        <v>0</v>
      </c>
      <c r="F125" s="108">
        <v>0</v>
      </c>
      <c r="G125" s="108">
        <v>0</v>
      </c>
      <c r="H125" s="108">
        <v>0</v>
      </c>
      <c r="I125" s="108">
        <v>0</v>
      </c>
      <c r="J125" s="108">
        <v>0</v>
      </c>
      <c r="K125" s="108">
        <v>0</v>
      </c>
      <c r="L125" s="108">
        <v>0</v>
      </c>
      <c r="M125" s="108">
        <v>0</v>
      </c>
      <c r="N125" s="108">
        <v>0</v>
      </c>
      <c r="O125" s="108">
        <v>0</v>
      </c>
      <c r="P125" s="108">
        <v>0</v>
      </c>
      <c r="Q125" s="108">
        <v>0</v>
      </c>
      <c r="R125" s="108">
        <v>0</v>
      </c>
      <c r="S125" s="108">
        <v>0</v>
      </c>
      <c r="T125" s="108">
        <v>0</v>
      </c>
      <c r="U125" s="108">
        <v>0</v>
      </c>
      <c r="V125" s="108">
        <v>0</v>
      </c>
      <c r="W125" s="108">
        <v>0</v>
      </c>
      <c r="X125" s="108">
        <v>0</v>
      </c>
      <c r="Y125" s="108">
        <v>0</v>
      </c>
      <c r="Z125" s="108">
        <v>0</v>
      </c>
      <c r="AA125" s="108">
        <v>0</v>
      </c>
      <c r="AB125" s="108">
        <v>0</v>
      </c>
      <c r="AC125" s="108">
        <v>0</v>
      </c>
      <c r="AD125" s="108">
        <v>0</v>
      </c>
      <c r="AE125" s="108">
        <v>0</v>
      </c>
      <c r="AF125" s="108">
        <v>0</v>
      </c>
      <c r="AG125" s="108">
        <v>0</v>
      </c>
      <c r="AH125" s="108">
        <v>0</v>
      </c>
      <c r="AI125" s="108">
        <v>0</v>
      </c>
      <c r="AJ125" s="108">
        <v>0</v>
      </c>
      <c r="AK125" s="117">
        <v>1.2627288200407383E-3</v>
      </c>
      <c r="AL125" s="117">
        <v>8.5768907919754667E-2</v>
      </c>
      <c r="AM125" s="117">
        <v>0.72867951102113904</v>
      </c>
      <c r="AN125" s="117">
        <v>2.0706770907859373</v>
      </c>
      <c r="AO125" s="117">
        <v>2.7346693830670032</v>
      </c>
      <c r="AP125" s="117">
        <v>4.4596272258174743</v>
      </c>
      <c r="AQ125" s="117">
        <v>6.8068770686825264</v>
      </c>
      <c r="AR125" s="117">
        <v>7.2827752186825272</v>
      </c>
      <c r="AS125" s="117">
        <v>8.068454162924878</v>
      </c>
      <c r="AT125" s="117">
        <v>10.995128581130077</v>
      </c>
      <c r="AU125" s="117">
        <v>14.305322798285843</v>
      </c>
      <c r="AV125" s="117">
        <v>15.09001498404251</v>
      </c>
      <c r="AW125" s="117">
        <v>16.839145396925336</v>
      </c>
      <c r="AX125" s="117">
        <v>23.615783220988899</v>
      </c>
      <c r="AY125" s="117">
        <v>23.3650623553382</v>
      </c>
      <c r="AZ125" s="117">
        <v>30.641099431111407</v>
      </c>
      <c r="BA125" s="117">
        <v>33.711203993709837</v>
      </c>
      <c r="BB125" s="117">
        <v>42.004900769872691</v>
      </c>
      <c r="BD125" s="111"/>
      <c r="BE125" s="66"/>
      <c r="BN125" s="89" t="s">
        <v>142</v>
      </c>
    </row>
    <row r="126" spans="1:66" s="107" customFormat="1" ht="15" hidden="1" customHeight="1" x14ac:dyDescent="0.35">
      <c r="A126" s="64" t="s">
        <v>141</v>
      </c>
      <c r="B126" s="108">
        <v>0</v>
      </c>
      <c r="C126" s="108">
        <v>0</v>
      </c>
      <c r="D126" s="108">
        <v>0</v>
      </c>
      <c r="E126" s="108">
        <v>0</v>
      </c>
      <c r="F126" s="108">
        <v>0</v>
      </c>
      <c r="G126" s="108">
        <v>0</v>
      </c>
      <c r="H126" s="108">
        <v>0</v>
      </c>
      <c r="I126" s="108">
        <v>0</v>
      </c>
      <c r="J126" s="108">
        <v>0</v>
      </c>
      <c r="K126" s="108">
        <v>0</v>
      </c>
      <c r="L126" s="108">
        <v>0</v>
      </c>
      <c r="M126" s="108">
        <v>0</v>
      </c>
      <c r="N126" s="108">
        <v>0</v>
      </c>
      <c r="O126" s="108">
        <v>0</v>
      </c>
      <c r="P126" s="108">
        <v>0</v>
      </c>
      <c r="Q126" s="108">
        <v>0</v>
      </c>
      <c r="R126" s="108">
        <v>0</v>
      </c>
      <c r="S126" s="108">
        <v>0</v>
      </c>
      <c r="T126" s="108">
        <v>0</v>
      </c>
      <c r="U126" s="108">
        <v>0</v>
      </c>
      <c r="V126" s="108">
        <v>0</v>
      </c>
      <c r="W126" s="108">
        <v>0</v>
      </c>
      <c r="X126" s="108">
        <v>0</v>
      </c>
      <c r="Y126" s="108">
        <v>0</v>
      </c>
      <c r="Z126" s="108">
        <v>0</v>
      </c>
      <c r="AA126" s="108">
        <v>0</v>
      </c>
      <c r="AB126" s="108">
        <v>0</v>
      </c>
      <c r="AC126" s="108">
        <v>0</v>
      </c>
      <c r="AD126" s="108">
        <v>0</v>
      </c>
      <c r="AE126" s="108">
        <v>0</v>
      </c>
      <c r="AF126" s="108">
        <v>0</v>
      </c>
      <c r="AG126" s="108">
        <v>0</v>
      </c>
      <c r="AH126" s="108">
        <v>0</v>
      </c>
      <c r="AI126" s="108">
        <v>0</v>
      </c>
      <c r="AJ126" s="108">
        <v>0</v>
      </c>
      <c r="AK126" s="117">
        <v>1.8709674332654581E-4</v>
      </c>
      <c r="AL126" s="117">
        <v>1.6641877434078675E-2</v>
      </c>
      <c r="AM126" s="117">
        <v>8.1908599278180561E-2</v>
      </c>
      <c r="AN126" s="117">
        <v>0.23783057721885922</v>
      </c>
      <c r="AO126" s="117">
        <v>0.31370114069735822</v>
      </c>
      <c r="AP126" s="117">
        <v>0.34685989534135914</v>
      </c>
      <c r="AQ126" s="117">
        <v>1.8306311672399209</v>
      </c>
      <c r="AR126" s="117">
        <v>1.6297017672399208</v>
      </c>
      <c r="AS126" s="117">
        <v>1.4405017867186276</v>
      </c>
      <c r="AT126" s="117">
        <v>1.7458800761389237</v>
      </c>
      <c r="AU126" s="117">
        <v>1.9743503454072535</v>
      </c>
      <c r="AV126" s="117">
        <v>1.5981424854072535</v>
      </c>
      <c r="AW126" s="117">
        <v>1.5646050118500827</v>
      </c>
      <c r="AX126" s="117">
        <v>1.8470915506094689</v>
      </c>
      <c r="AY126" s="117">
        <v>2.2518806780362435</v>
      </c>
      <c r="AZ126" s="117">
        <v>2.3334595906297131</v>
      </c>
      <c r="BA126" s="117">
        <v>2.7707493220215325</v>
      </c>
      <c r="BB126" s="117">
        <v>2.5706919248469062</v>
      </c>
      <c r="BD126" s="111"/>
      <c r="BE126" s="66"/>
      <c r="BN126" s="89" t="s">
        <v>140</v>
      </c>
    </row>
    <row r="127" spans="1:66" s="107" customFormat="1" ht="15" hidden="1" customHeight="1" thickBot="1" x14ac:dyDescent="0.4">
      <c r="A127" s="64" t="s">
        <v>139</v>
      </c>
      <c r="B127" s="108">
        <v>0</v>
      </c>
      <c r="C127" s="108">
        <v>0</v>
      </c>
      <c r="D127" s="108">
        <v>0</v>
      </c>
      <c r="E127" s="108">
        <v>0</v>
      </c>
      <c r="F127" s="108">
        <v>0</v>
      </c>
      <c r="G127" s="108">
        <v>0</v>
      </c>
      <c r="H127" s="108">
        <v>0</v>
      </c>
      <c r="I127" s="108">
        <v>0</v>
      </c>
      <c r="J127" s="108">
        <v>0</v>
      </c>
      <c r="K127" s="108">
        <v>0</v>
      </c>
      <c r="L127" s="108">
        <v>0</v>
      </c>
      <c r="M127" s="108">
        <v>0</v>
      </c>
      <c r="N127" s="108">
        <v>0</v>
      </c>
      <c r="O127" s="108">
        <v>0</v>
      </c>
      <c r="P127" s="108">
        <v>0</v>
      </c>
      <c r="Q127" s="108">
        <v>0</v>
      </c>
      <c r="R127" s="108">
        <v>0</v>
      </c>
      <c r="S127" s="108">
        <v>0</v>
      </c>
      <c r="T127" s="108">
        <v>0</v>
      </c>
      <c r="U127" s="108">
        <v>0</v>
      </c>
      <c r="V127" s="108">
        <v>0</v>
      </c>
      <c r="W127" s="108">
        <v>0</v>
      </c>
      <c r="X127" s="108">
        <v>0</v>
      </c>
      <c r="Y127" s="108">
        <v>0</v>
      </c>
      <c r="Z127" s="108">
        <v>0</v>
      </c>
      <c r="AA127" s="108">
        <v>0</v>
      </c>
      <c r="AB127" s="108">
        <v>0</v>
      </c>
      <c r="AC127" s="108">
        <v>0</v>
      </c>
      <c r="AD127" s="108">
        <v>0</v>
      </c>
      <c r="AE127" s="108">
        <v>0</v>
      </c>
      <c r="AF127" s="108">
        <v>0</v>
      </c>
      <c r="AG127" s="108">
        <v>0</v>
      </c>
      <c r="AH127" s="108">
        <v>0</v>
      </c>
      <c r="AI127" s="108">
        <v>0</v>
      </c>
      <c r="AJ127" s="108">
        <v>0</v>
      </c>
      <c r="AK127" s="116">
        <v>2.3772298918431256E-3</v>
      </c>
      <c r="AL127" s="116">
        <v>0.22843140222339411</v>
      </c>
      <c r="AM127" s="116">
        <v>1.4018477918933252</v>
      </c>
      <c r="AN127" s="116">
        <v>3.9371300989600289</v>
      </c>
      <c r="AO127" s="116">
        <v>5.1958718278273057</v>
      </c>
      <c r="AP127" s="116">
        <v>8.4085181211688838</v>
      </c>
      <c r="AQ127" s="116">
        <v>10.520307052613868</v>
      </c>
      <c r="AR127" s="116">
        <v>10.723549762613869</v>
      </c>
      <c r="AS127" s="116">
        <v>11.992927330481805</v>
      </c>
      <c r="AT127" s="116">
        <v>14.279351932947227</v>
      </c>
      <c r="AU127" s="116">
        <v>14.664040989580188</v>
      </c>
      <c r="AV127" s="116">
        <v>11.203979092841408</v>
      </c>
      <c r="AW127" s="116">
        <v>11.024838461775142</v>
      </c>
      <c r="AX127" s="116">
        <v>13.008631640195317</v>
      </c>
      <c r="AY127" s="116">
        <v>14.738385646376466</v>
      </c>
      <c r="AZ127" s="116">
        <v>16.897484235158036</v>
      </c>
      <c r="BA127" s="116">
        <v>17.760415664833094</v>
      </c>
      <c r="BB127" s="116">
        <v>18.009428311043784</v>
      </c>
      <c r="BD127" s="111"/>
      <c r="BE127" s="66"/>
      <c r="BN127" s="98" t="s">
        <v>138</v>
      </c>
    </row>
    <row r="128" spans="1:66" s="107" customFormat="1" ht="15" hidden="1" customHeight="1" x14ac:dyDescent="0.35">
      <c r="A128" s="115" t="s">
        <v>187</v>
      </c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D128" s="111"/>
      <c r="BE128" s="66"/>
      <c r="BN128" s="64"/>
    </row>
    <row r="129" spans="1:66" s="107" customFormat="1" ht="15" hidden="1" customHeight="1" x14ac:dyDescent="0.35">
      <c r="A129" s="90" t="s">
        <v>186</v>
      </c>
      <c r="B129" s="108"/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/>
      <c r="AH129" s="108"/>
      <c r="AI129" s="108"/>
      <c r="AJ129" s="108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D129" s="111"/>
      <c r="BE129" s="66"/>
      <c r="BN129" s="64"/>
    </row>
    <row r="130" spans="1:66" s="107" customFormat="1" ht="15" hidden="1" customHeight="1" x14ac:dyDescent="0.35">
      <c r="A130" s="113" t="s">
        <v>185</v>
      </c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  <c r="AH130" s="108"/>
      <c r="AI130" s="108"/>
      <c r="AJ130" s="108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D130" s="111"/>
      <c r="BE130" s="66"/>
      <c r="BN130" s="64"/>
    </row>
    <row r="131" spans="1:66" s="107" customFormat="1" ht="15" hidden="1" customHeight="1" x14ac:dyDescent="0.35">
      <c r="A131" s="112" t="s">
        <v>184</v>
      </c>
      <c r="B131" s="108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108"/>
      <c r="AG131" s="108"/>
      <c r="AH131" s="108"/>
      <c r="AI131" s="108"/>
      <c r="AJ131" s="108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D131" s="111"/>
      <c r="BE131" s="66"/>
      <c r="BN131" s="64"/>
    </row>
    <row r="132" spans="1:66" s="107" customFormat="1" ht="15" hidden="1" customHeight="1" x14ac:dyDescent="0.35">
      <c r="A132" s="64" t="s">
        <v>183</v>
      </c>
      <c r="B132" s="108"/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/>
      <c r="AH132" s="108"/>
      <c r="AI132" s="108"/>
      <c r="AJ132" s="108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D132" s="61"/>
      <c r="BE132" s="66"/>
      <c r="BN132" s="64"/>
    </row>
    <row r="133" spans="1:66" s="107" customFormat="1" ht="15" hidden="1" customHeight="1" x14ac:dyDescent="0.35">
      <c r="A133" s="90" t="s">
        <v>182</v>
      </c>
      <c r="B133" s="108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108"/>
      <c r="AG133" s="108"/>
      <c r="AH133" s="108"/>
      <c r="AI133" s="108"/>
      <c r="AJ133" s="108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D133" s="61"/>
      <c r="BE133" s="66"/>
      <c r="BN133" s="64"/>
    </row>
    <row r="134" spans="1:66" s="107" customFormat="1" ht="15" hidden="1" customHeight="1" x14ac:dyDescent="0.35">
      <c r="A134" s="110" t="s">
        <v>181</v>
      </c>
      <c r="B134" s="108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  <c r="AH134" s="108"/>
      <c r="AI134" s="108"/>
      <c r="AJ134" s="108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D134" s="61"/>
      <c r="BE134" s="66"/>
      <c r="BN134" s="64"/>
    </row>
    <row r="135" spans="1:66" s="107" customFormat="1" ht="15" hidden="1" customHeight="1" x14ac:dyDescent="0.35">
      <c r="A135" s="109" t="s">
        <v>180</v>
      </c>
      <c r="B135" s="108"/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  <c r="AH135" s="108"/>
      <c r="AI135" s="108"/>
      <c r="AJ135" s="108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D135" s="61"/>
      <c r="BE135" s="66"/>
      <c r="BN135" s="64"/>
    </row>
    <row r="136" spans="1:66" s="107" customFormat="1" ht="15" customHeight="1" x14ac:dyDescent="0.35">
      <c r="A136" s="109"/>
      <c r="B136" s="108"/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  <c r="AH136" s="108"/>
      <c r="AI136" s="108"/>
      <c r="AJ136" s="108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D136" s="61"/>
      <c r="BE136" s="66"/>
      <c r="BN136" s="64"/>
    </row>
    <row r="137" spans="1:66" s="118" customFormat="1" ht="15" customHeight="1" x14ac:dyDescent="0.35">
      <c r="A137" s="103" t="s">
        <v>289</v>
      </c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1"/>
      <c r="AM137" s="121"/>
      <c r="AN137" s="121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21"/>
      <c r="AY137" s="121"/>
      <c r="AZ137" s="121"/>
      <c r="BA137" s="121"/>
      <c r="BB137" s="121"/>
      <c r="BC137" s="120"/>
      <c r="BD137" s="120"/>
      <c r="BE137" s="120"/>
      <c r="BF137" s="120"/>
      <c r="BG137" s="120">
        <f t="shared" ref="BG137:BM137" si="14">+BG292*(BG51+BG53+BG54)</f>
        <v>719.21572669093109</v>
      </c>
      <c r="BH137" s="120">
        <f t="shared" si="14"/>
        <v>1468.7991743566186</v>
      </c>
      <c r="BI137" s="120">
        <f t="shared" si="14"/>
        <v>1498.9797385775892</v>
      </c>
      <c r="BJ137" s="120">
        <f t="shared" si="14"/>
        <v>2293.4096348654411</v>
      </c>
      <c r="BK137" s="120">
        <f t="shared" si="14"/>
        <v>2338.074857757706</v>
      </c>
      <c r="BL137" s="120">
        <f t="shared" si="14"/>
        <v>2382.4725255723743</v>
      </c>
      <c r="BM137" s="120">
        <f t="shared" si="14"/>
        <v>2426.6560175244344</v>
      </c>
      <c r="BN137" s="101"/>
    </row>
    <row r="138" spans="1:66" s="107" customFormat="1" ht="15" customHeight="1" x14ac:dyDescent="0.35">
      <c r="A138" s="109"/>
      <c r="B138" s="108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108"/>
      <c r="AG138" s="108"/>
      <c r="AH138" s="108"/>
      <c r="AI138" s="108"/>
      <c r="AJ138" s="108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D138" s="61"/>
      <c r="BE138" s="66"/>
      <c r="BN138" s="64"/>
    </row>
    <row r="139" spans="1:66" ht="15" customHeight="1" thickBot="1" x14ac:dyDescent="0.4">
      <c r="A139" s="87" t="s">
        <v>179</v>
      </c>
      <c r="B139" s="86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J139" s="65"/>
      <c r="AK139" s="86"/>
      <c r="AL139" s="86"/>
      <c r="AM139" s="86"/>
      <c r="AN139" s="86"/>
      <c r="AO139" s="86"/>
      <c r="AP139" s="86"/>
      <c r="AQ139" s="86"/>
      <c r="AR139" s="86"/>
      <c r="AS139" s="86"/>
      <c r="AT139" s="86"/>
      <c r="AU139" s="86"/>
      <c r="AV139" s="86"/>
      <c r="AW139" s="86"/>
      <c r="AX139" s="86"/>
      <c r="AY139" s="86"/>
      <c r="AZ139" s="86"/>
      <c r="BA139" s="86"/>
      <c r="BB139" s="86" t="s">
        <v>130</v>
      </c>
      <c r="BD139" s="84"/>
      <c r="BE139" s="66"/>
      <c r="BN139" s="85" t="s">
        <v>178</v>
      </c>
    </row>
    <row r="140" spans="1:66" ht="15" customHeight="1" x14ac:dyDescent="0.35">
      <c r="A140" s="79" t="s">
        <v>128</v>
      </c>
      <c r="B140" s="78">
        <v>1970</v>
      </c>
      <c r="C140" s="78">
        <v>1971</v>
      </c>
      <c r="D140" s="78">
        <v>1972</v>
      </c>
      <c r="E140" s="78">
        <v>1973</v>
      </c>
      <c r="F140" s="78">
        <v>1974</v>
      </c>
      <c r="G140" s="78">
        <v>1975</v>
      </c>
      <c r="H140" s="78">
        <v>1976</v>
      </c>
      <c r="I140" s="78">
        <v>1977</v>
      </c>
      <c r="J140" s="78">
        <v>1978</v>
      </c>
      <c r="K140" s="78">
        <v>1979</v>
      </c>
      <c r="L140" s="78">
        <v>1980</v>
      </c>
      <c r="M140" s="78">
        <v>1981</v>
      </c>
      <c r="N140" s="78">
        <v>1982</v>
      </c>
      <c r="O140" s="78">
        <v>1983</v>
      </c>
      <c r="P140" s="78">
        <v>1984</v>
      </c>
      <c r="Q140" s="78">
        <v>1985</v>
      </c>
      <c r="R140" s="78">
        <v>1986</v>
      </c>
      <c r="S140" s="78">
        <v>1987</v>
      </c>
      <c r="T140" s="78">
        <v>1988</v>
      </c>
      <c r="U140" s="78">
        <v>1989</v>
      </c>
      <c r="V140" s="78">
        <v>1990</v>
      </c>
      <c r="W140" s="78">
        <v>1991</v>
      </c>
      <c r="X140" s="78">
        <v>1992</v>
      </c>
      <c r="Y140" s="78">
        <v>1993</v>
      </c>
      <c r="Z140" s="78">
        <v>1994</v>
      </c>
      <c r="AA140" s="78">
        <v>1995</v>
      </c>
      <c r="AB140" s="78">
        <v>1996</v>
      </c>
      <c r="AC140" s="78">
        <v>1997</v>
      </c>
      <c r="AD140" s="78">
        <v>1998</v>
      </c>
      <c r="AE140" s="78">
        <v>1999</v>
      </c>
      <c r="AF140" s="78">
        <v>2000</v>
      </c>
      <c r="AG140" s="78">
        <v>2001</v>
      </c>
      <c r="AH140" s="78">
        <v>2002</v>
      </c>
      <c r="AI140" s="78">
        <v>2003</v>
      </c>
      <c r="AJ140" s="78">
        <v>2004</v>
      </c>
      <c r="AK140" s="106">
        <v>2005</v>
      </c>
      <c r="AL140" s="106">
        <v>2006</v>
      </c>
      <c r="AM140" s="106">
        <v>2007</v>
      </c>
      <c r="AN140" s="106">
        <v>2008</v>
      </c>
      <c r="AO140" s="106">
        <v>2009</v>
      </c>
      <c r="AP140" s="106">
        <v>2010</v>
      </c>
      <c r="AQ140" s="106">
        <v>2011</v>
      </c>
      <c r="AR140" s="106">
        <v>2012</v>
      </c>
      <c r="AS140" s="106">
        <v>2013</v>
      </c>
      <c r="AT140" s="106">
        <v>2014</v>
      </c>
      <c r="AU140" s="106">
        <v>2015</v>
      </c>
      <c r="AV140" s="106">
        <v>2016</v>
      </c>
      <c r="AW140" s="106">
        <v>2017</v>
      </c>
      <c r="AX140" s="106">
        <v>2018</v>
      </c>
      <c r="AY140" s="106">
        <v>2019</v>
      </c>
      <c r="AZ140" s="78">
        <v>2020</v>
      </c>
      <c r="BA140" s="78">
        <v>2021</v>
      </c>
      <c r="BB140" s="78">
        <v>2022</v>
      </c>
      <c r="BC140" s="78">
        <v>2023</v>
      </c>
      <c r="BD140" s="78">
        <v>2024</v>
      </c>
      <c r="BE140" s="78">
        <v>2025</v>
      </c>
      <c r="BF140" s="78">
        <v>2026</v>
      </c>
      <c r="BG140" s="78">
        <v>2027</v>
      </c>
      <c r="BH140" s="78">
        <v>2028</v>
      </c>
      <c r="BI140" s="78">
        <v>2029</v>
      </c>
      <c r="BJ140" s="78">
        <v>2030</v>
      </c>
      <c r="BK140" s="78">
        <v>2031</v>
      </c>
      <c r="BL140" s="78">
        <v>2032</v>
      </c>
      <c r="BM140" s="78">
        <v>2033</v>
      </c>
      <c r="BN140" s="82" t="s">
        <v>127</v>
      </c>
    </row>
    <row r="141" spans="1:66" ht="15" customHeight="1" x14ac:dyDescent="0.35">
      <c r="A141" s="64" t="s">
        <v>126</v>
      </c>
      <c r="B141" s="63">
        <v>9555</v>
      </c>
      <c r="C141" s="63">
        <v>10214</v>
      </c>
      <c r="D141" s="63">
        <v>11702</v>
      </c>
      <c r="E141" s="63">
        <v>13280</v>
      </c>
      <c r="F141" s="63">
        <v>13630</v>
      </c>
      <c r="G141" s="63">
        <v>14759</v>
      </c>
      <c r="H141" s="63">
        <v>14955</v>
      </c>
      <c r="I141" s="63">
        <v>13700</v>
      </c>
      <c r="J141" s="63">
        <v>14860</v>
      </c>
      <c r="K141" s="63">
        <v>14115</v>
      </c>
      <c r="L141" s="63">
        <v>11583</v>
      </c>
      <c r="M141" s="63">
        <v>11990</v>
      </c>
      <c r="N141" s="63">
        <v>12134</v>
      </c>
      <c r="O141" s="63">
        <v>10768</v>
      </c>
      <c r="P141" s="63">
        <v>12139</v>
      </c>
      <c r="Q141" s="63">
        <v>12036</v>
      </c>
      <c r="R141" s="63">
        <v>12308.8</v>
      </c>
      <c r="S141" s="63">
        <v>12791</v>
      </c>
      <c r="T141" s="63">
        <v>12648</v>
      </c>
      <c r="U141" s="63">
        <v>12361</v>
      </c>
      <c r="V141" s="63">
        <v>11941</v>
      </c>
      <c r="W141" s="63">
        <v>11899</v>
      </c>
      <c r="X141" s="63">
        <v>12453</v>
      </c>
      <c r="Y141" s="63">
        <v>14859</v>
      </c>
      <c r="Z141" s="63">
        <v>15202</v>
      </c>
      <c r="AA141" s="63">
        <v>15007</v>
      </c>
      <c r="AB141" s="63">
        <v>16405</v>
      </c>
      <c r="AC141" s="63">
        <v>18241</v>
      </c>
      <c r="AD141" s="63">
        <v>20203</v>
      </c>
      <c r="AE141" s="63">
        <v>19121</v>
      </c>
      <c r="AF141" s="63">
        <v>19416</v>
      </c>
      <c r="AG141" s="63">
        <v>19657</v>
      </c>
      <c r="AH141" s="63">
        <v>19277.7</v>
      </c>
      <c r="AI141" s="63">
        <v>19236.599999999999</v>
      </c>
      <c r="AJ141" s="63">
        <v>19656</v>
      </c>
      <c r="AK141" s="105">
        <v>20428.060000000001</v>
      </c>
      <c r="AL141" s="105">
        <v>21389.73</v>
      </c>
      <c r="AM141" s="105">
        <v>22203.785</v>
      </c>
      <c r="AN141" s="105">
        <v>21617.047771000001</v>
      </c>
      <c r="AO141" s="105">
        <v>21684.400000000001</v>
      </c>
      <c r="AP141" s="105">
        <v>23157.356535999999</v>
      </c>
      <c r="AQ141" s="105">
        <v>24678</v>
      </c>
      <c r="AR141" s="105">
        <v>26863.807684636118</v>
      </c>
      <c r="AS141" s="105">
        <v>28514.392</v>
      </c>
      <c r="AT141" s="105">
        <v>30972.311999999998</v>
      </c>
      <c r="AU141" s="105">
        <v>27945.558000000001</v>
      </c>
      <c r="AV141" s="105">
        <v>28186.574000000001</v>
      </c>
      <c r="AW141" s="105">
        <v>28337.593000000001</v>
      </c>
      <c r="AX141" s="105">
        <v>26011.191999999999</v>
      </c>
      <c r="AY141" s="105">
        <v>25394.562999999998</v>
      </c>
      <c r="AZ141" s="63">
        <v>23547.238000000001</v>
      </c>
      <c r="BA141" s="63">
        <v>28099.701000000005</v>
      </c>
      <c r="BB141" s="63">
        <v>28673.702000000001</v>
      </c>
      <c r="BC141" s="63">
        <v>28673.702000000001</v>
      </c>
      <c r="BD141" s="63">
        <v>28673.702000000001</v>
      </c>
      <c r="BE141" s="63">
        <v>28673.702000000001</v>
      </c>
      <c r="BF141" s="63">
        <v>28673.702000000001</v>
      </c>
      <c r="BG141" s="63">
        <v>28673.702000000001</v>
      </c>
      <c r="BH141" s="63">
        <v>28673.702000000001</v>
      </c>
      <c r="BI141" s="63">
        <v>28673.702000000001</v>
      </c>
      <c r="BJ141" s="63">
        <v>28673.702000000001</v>
      </c>
      <c r="BK141" s="63">
        <v>28673.702000000001</v>
      </c>
      <c r="BL141" s="63">
        <v>28673.702000000001</v>
      </c>
      <c r="BM141" s="63">
        <v>28673.702000000001</v>
      </c>
      <c r="BN141" s="89" t="s">
        <v>125</v>
      </c>
    </row>
    <row r="142" spans="1:66" ht="15" customHeight="1" x14ac:dyDescent="0.35">
      <c r="A142" s="64" t="s">
        <v>171</v>
      </c>
      <c r="B142" s="63">
        <v>104</v>
      </c>
      <c r="C142" s="63">
        <v>120</v>
      </c>
      <c r="D142" s="63">
        <v>179</v>
      </c>
      <c r="E142" s="63">
        <v>417</v>
      </c>
      <c r="F142" s="63">
        <v>803</v>
      </c>
      <c r="G142" s="63">
        <v>88</v>
      </c>
      <c r="H142" s="63">
        <v>111</v>
      </c>
      <c r="I142" s="63">
        <v>98</v>
      </c>
      <c r="J142" s="63">
        <v>97</v>
      </c>
      <c r="K142" s="63">
        <v>168</v>
      </c>
      <c r="L142" s="63">
        <v>106</v>
      </c>
      <c r="M142" s="63">
        <v>92</v>
      </c>
      <c r="N142" s="63">
        <v>89</v>
      </c>
      <c r="O142" s="63">
        <v>89</v>
      </c>
      <c r="P142" s="63">
        <v>83</v>
      </c>
      <c r="Q142" s="63">
        <v>211</v>
      </c>
      <c r="R142" s="63">
        <v>128</v>
      </c>
      <c r="S142" s="63">
        <v>11</v>
      </c>
      <c r="T142" s="63">
        <v>7</v>
      </c>
      <c r="U142" s="63">
        <v>3</v>
      </c>
      <c r="V142" s="63">
        <v>5</v>
      </c>
      <c r="W142" s="63">
        <v>10</v>
      </c>
      <c r="X142" s="63">
        <v>0</v>
      </c>
      <c r="Y142" s="63">
        <v>0</v>
      </c>
      <c r="Z142" s="63">
        <v>30</v>
      </c>
      <c r="AA142" s="63">
        <v>914</v>
      </c>
      <c r="AB142" s="63">
        <v>951</v>
      </c>
      <c r="AC142" s="63">
        <v>392</v>
      </c>
      <c r="AD142" s="63">
        <v>210</v>
      </c>
      <c r="AE142" s="63">
        <v>226</v>
      </c>
      <c r="AF142" s="63">
        <v>61</v>
      </c>
      <c r="AG142" s="63">
        <v>320</v>
      </c>
      <c r="AH142" s="63">
        <v>164</v>
      </c>
      <c r="AI142" s="63">
        <v>185</v>
      </c>
      <c r="AJ142" s="63">
        <v>57</v>
      </c>
      <c r="AK142" s="63">
        <v>71.162494609164398</v>
      </c>
      <c r="AL142" s="63">
        <v>28</v>
      </c>
      <c r="AM142" s="63">
        <v>10.035</v>
      </c>
      <c r="AN142" s="63">
        <v>0.17328571428571424</v>
      </c>
      <c r="AO142" s="63">
        <v>13</v>
      </c>
      <c r="AP142" s="63">
        <v>511.31515227996709</v>
      </c>
      <c r="AQ142" s="63">
        <v>2193</v>
      </c>
      <c r="AR142" s="63">
        <v>3786.1990000000001</v>
      </c>
      <c r="AS142" s="63">
        <v>2264.712</v>
      </c>
      <c r="AT142" s="63">
        <v>2111.0459999999998</v>
      </c>
      <c r="AU142" s="63">
        <v>2934.576</v>
      </c>
      <c r="AV142" s="63">
        <v>3810.1819999999998</v>
      </c>
      <c r="AW142" s="63">
        <v>4488.7420000000002</v>
      </c>
      <c r="AX142" s="63">
        <v>3237.692</v>
      </c>
      <c r="AY142" s="63">
        <v>4888.0480000000007</v>
      </c>
      <c r="AZ142" s="63">
        <v>4941.96</v>
      </c>
      <c r="BA142" s="63">
        <v>2754.9639999999999</v>
      </c>
      <c r="BB142" s="63">
        <v>4146.2950000000001</v>
      </c>
      <c r="BC142" s="89">
        <f t="shared" ref="BC142:BH142" si="15">+BC149-BC141</f>
        <v>3058.5371555264828</v>
      </c>
      <c r="BD142" s="89">
        <f t="shared" si="15"/>
        <v>3157.944148054703</v>
      </c>
      <c r="BE142" s="89">
        <f t="shared" si="15"/>
        <v>1744.1889999174455</v>
      </c>
      <c r="BF142" s="89">
        <f t="shared" si="15"/>
        <v>-1274.4871889898277</v>
      </c>
      <c r="BG142" s="89">
        <f t="shared" si="15"/>
        <v>-2614.7857622911397</v>
      </c>
      <c r="BH142" s="89">
        <f t="shared" si="15"/>
        <v>-3714.9251510228751</v>
      </c>
      <c r="BI142" s="89"/>
      <c r="BN142" s="89" t="s">
        <v>170</v>
      </c>
    </row>
    <row r="143" spans="1:66" ht="15" hidden="1" customHeight="1" x14ac:dyDescent="0.35">
      <c r="A143" s="64" t="s">
        <v>122</v>
      </c>
      <c r="B143" s="63">
        <v>0</v>
      </c>
      <c r="C143" s="63">
        <v>-1</v>
      </c>
      <c r="D143" s="63">
        <v>-33</v>
      </c>
      <c r="E143" s="63">
        <v>-29</v>
      </c>
      <c r="F143" s="63">
        <v>-19</v>
      </c>
      <c r="G143" s="63">
        <v>-242</v>
      </c>
      <c r="H143" s="63">
        <v>-13</v>
      </c>
      <c r="I143" s="63">
        <v>-343</v>
      </c>
      <c r="J143" s="63">
        <v>-1071</v>
      </c>
      <c r="K143" s="63">
        <v>-473</v>
      </c>
      <c r="L143" s="63">
        <v>-359</v>
      </c>
      <c r="M143" s="63">
        <v>-1459</v>
      </c>
      <c r="N143" s="63">
        <v>-1565</v>
      </c>
      <c r="O143" s="63">
        <v>-2048</v>
      </c>
      <c r="P143" s="63">
        <v>-4230</v>
      </c>
      <c r="Q143" s="63">
        <v>-4752</v>
      </c>
      <c r="R143" s="63">
        <v>-3662</v>
      </c>
      <c r="S143" s="63">
        <v>-5137</v>
      </c>
      <c r="T143" s="63">
        <v>-5180</v>
      </c>
      <c r="U143" s="63">
        <v>-3895</v>
      </c>
      <c r="V143" s="63">
        <v>-2213</v>
      </c>
      <c r="W143" s="63">
        <v>-1508</v>
      </c>
      <c r="X143" s="63">
        <v>-2018</v>
      </c>
      <c r="Y143" s="63">
        <v>-3876</v>
      </c>
      <c r="Z143" s="63">
        <v>-3002</v>
      </c>
      <c r="AA143" s="63">
        <v>-1039</v>
      </c>
      <c r="AB143" s="63">
        <v>-604</v>
      </c>
      <c r="AC143" s="63">
        <v>-656</v>
      </c>
      <c r="AD143" s="63">
        <v>-1721</v>
      </c>
      <c r="AE143" s="63">
        <v>-1599</v>
      </c>
      <c r="AF143" s="63">
        <v>-2042</v>
      </c>
      <c r="AG143" s="63">
        <v>-2986</v>
      </c>
      <c r="AH143" s="63">
        <v>-3408</v>
      </c>
      <c r="AI143" s="63">
        <v>-2693</v>
      </c>
      <c r="AJ143" s="63">
        <v>-2028</v>
      </c>
      <c r="AK143" s="63">
        <v>-2700.2224708107824</v>
      </c>
      <c r="AL143" s="63">
        <v>-2701</v>
      </c>
      <c r="AM143" s="63">
        <v>-3706.1870000000004</v>
      </c>
      <c r="AN143" s="63">
        <v>-2598.7782864790997</v>
      </c>
      <c r="AO143" s="63">
        <v>-2519.1799999999998</v>
      </c>
      <c r="AP143" s="63">
        <v>-772.42643350931519</v>
      </c>
      <c r="AQ143" s="63">
        <v>-324</v>
      </c>
      <c r="AR143" s="63">
        <v>-150.94299999999998</v>
      </c>
      <c r="AS143" s="63">
        <v>-346.91399999999999</v>
      </c>
      <c r="AT143" s="63">
        <v>-364.56699999999995</v>
      </c>
      <c r="AU143" s="63">
        <v>-615.86300000000006</v>
      </c>
      <c r="AV143" s="63">
        <v>-728.44099999999992</v>
      </c>
      <c r="AW143" s="63">
        <v>-478.22700000000003</v>
      </c>
      <c r="AX143" s="63">
        <v>-1394.18</v>
      </c>
      <c r="AY143" s="63">
        <v>-2014.0329999999999</v>
      </c>
      <c r="AZ143" s="63">
        <v>-2369.2240000000002</v>
      </c>
      <c r="BA143" s="63">
        <v>-1794.5740000000001</v>
      </c>
      <c r="BB143" s="63">
        <v>-546.005</v>
      </c>
      <c r="BD143" s="88"/>
      <c r="BE143" s="66"/>
      <c r="BN143" s="89" t="s">
        <v>121</v>
      </c>
    </row>
    <row r="144" spans="1:66" ht="15" hidden="1" customHeight="1" x14ac:dyDescent="0.35">
      <c r="A144" s="64" t="s">
        <v>177</v>
      </c>
      <c r="B144" s="63">
        <v>-35</v>
      </c>
      <c r="C144" s="63">
        <v>139</v>
      </c>
      <c r="D144" s="63">
        <v>-118</v>
      </c>
      <c r="E144" s="63">
        <v>90</v>
      </c>
      <c r="F144" s="63">
        <v>-161</v>
      </c>
      <c r="G144" s="63">
        <v>-43</v>
      </c>
      <c r="H144" s="63">
        <v>-396</v>
      </c>
      <c r="I144" s="63">
        <v>107</v>
      </c>
      <c r="J144" s="63">
        <v>-40</v>
      </c>
      <c r="K144" s="63">
        <v>-276</v>
      </c>
      <c r="L144" s="63">
        <v>196</v>
      </c>
      <c r="M144" s="63">
        <v>412</v>
      </c>
      <c r="N144" s="63">
        <v>-156</v>
      </c>
      <c r="O144" s="63">
        <v>-27</v>
      </c>
      <c r="P144" s="63">
        <v>-101</v>
      </c>
      <c r="Q144" s="63">
        <v>201</v>
      </c>
      <c r="R144" s="63">
        <v>-89.799999999999272</v>
      </c>
      <c r="S144" s="63">
        <v>-45</v>
      </c>
      <c r="T144" s="63">
        <v>-75</v>
      </c>
      <c r="U144" s="63">
        <v>-112</v>
      </c>
      <c r="V144" s="63">
        <v>-217</v>
      </c>
      <c r="W144" s="63">
        <v>-99</v>
      </c>
      <c r="X144" s="63">
        <v>-186</v>
      </c>
      <c r="Y144" s="63">
        <v>-203</v>
      </c>
      <c r="Z144" s="63">
        <v>-424</v>
      </c>
      <c r="AA144" s="63">
        <v>-763</v>
      </c>
      <c r="AB144" s="63">
        <v>-228</v>
      </c>
      <c r="AC144" s="63">
        <v>94</v>
      </c>
      <c r="AD144" s="63">
        <v>311</v>
      </c>
      <c r="AE144" s="63">
        <v>50</v>
      </c>
      <c r="AF144" s="63">
        <v>-210</v>
      </c>
      <c r="AG144" s="63">
        <v>-32</v>
      </c>
      <c r="AH144" s="63">
        <v>167.29999999999927</v>
      </c>
      <c r="AI144" s="63">
        <v>365.40000000000146</v>
      </c>
      <c r="AJ144" s="63">
        <v>-13</v>
      </c>
      <c r="AK144" s="63">
        <v>-87.12491879838592</v>
      </c>
      <c r="AL144" s="63">
        <v>106.97000000000044</v>
      </c>
      <c r="AM144" s="63">
        <v>119.11075299999797</v>
      </c>
      <c r="AN144" s="63">
        <v>-76.332639235186662</v>
      </c>
      <c r="AO144" s="63">
        <v>-60.220000000002557</v>
      </c>
      <c r="AP144" s="63">
        <v>-67.099903546453717</v>
      </c>
      <c r="AQ144" s="63">
        <v>585.46161543749986</v>
      </c>
      <c r="AR144" s="63">
        <v>1335.3690953638834</v>
      </c>
      <c r="AS144" s="63">
        <v>1323.2958511999943</v>
      </c>
      <c r="AT144" s="63">
        <v>710.49375025440418</v>
      </c>
      <c r="AU144" s="63">
        <v>3.1928659300038094</v>
      </c>
      <c r="AV144" s="63">
        <v>192.84777093999506</v>
      </c>
      <c r="AW144" s="63">
        <v>-67.578630510002426</v>
      </c>
      <c r="AX144" s="63">
        <v>190.55986126000121</v>
      </c>
      <c r="AY144" s="63">
        <v>-364.95515790000127</v>
      </c>
      <c r="AZ144" s="63">
        <v>70.26234117999978</v>
      </c>
      <c r="BA144" s="63">
        <v>-310.63858926000427</v>
      </c>
      <c r="BB144" s="63">
        <v>-809.93937138000047</v>
      </c>
      <c r="BD144" s="88"/>
      <c r="BE144" s="66"/>
      <c r="BN144" s="89" t="s">
        <v>168</v>
      </c>
    </row>
    <row r="145" spans="1:66" ht="15" hidden="1" customHeight="1" x14ac:dyDescent="0.35">
      <c r="A145" s="64" t="s">
        <v>118</v>
      </c>
      <c r="B145" s="63">
        <v>9624</v>
      </c>
      <c r="C145" s="63">
        <v>10472</v>
      </c>
      <c r="D145" s="63">
        <v>11730</v>
      </c>
      <c r="E145" s="63">
        <v>13758</v>
      </c>
      <c r="F145" s="63">
        <v>14253</v>
      </c>
      <c r="G145" s="63">
        <v>14562</v>
      </c>
      <c r="H145" s="63">
        <v>14657</v>
      </c>
      <c r="I145" s="63">
        <v>13562</v>
      </c>
      <c r="J145" s="63">
        <v>13846</v>
      </c>
      <c r="K145" s="63">
        <v>13534</v>
      </c>
      <c r="L145" s="63">
        <v>11526</v>
      </c>
      <c r="M145" s="63">
        <v>11035</v>
      </c>
      <c r="N145" s="63">
        <v>10502</v>
      </c>
      <c r="O145" s="63">
        <v>8782</v>
      </c>
      <c r="P145" s="63">
        <v>7891</v>
      </c>
      <c r="Q145" s="63">
        <v>7696</v>
      </c>
      <c r="R145" s="63">
        <v>8685</v>
      </c>
      <c r="S145" s="63">
        <v>7620</v>
      </c>
      <c r="T145" s="63">
        <v>7400</v>
      </c>
      <c r="U145" s="63">
        <v>8357</v>
      </c>
      <c r="V145" s="63">
        <v>9516</v>
      </c>
      <c r="W145" s="63">
        <v>10302</v>
      </c>
      <c r="X145" s="63">
        <v>10249</v>
      </c>
      <c r="Y145" s="63">
        <v>10780</v>
      </c>
      <c r="Z145" s="63">
        <v>11806</v>
      </c>
      <c r="AA145" s="63">
        <v>14119</v>
      </c>
      <c r="AB145" s="63">
        <v>16524</v>
      </c>
      <c r="AC145" s="63">
        <v>18071</v>
      </c>
      <c r="AD145" s="63">
        <v>19003</v>
      </c>
      <c r="AE145" s="63">
        <v>17798</v>
      </c>
      <c r="AF145" s="63">
        <v>17225</v>
      </c>
      <c r="AG145" s="63">
        <v>16959</v>
      </c>
      <c r="AH145" s="63">
        <v>16201</v>
      </c>
      <c r="AI145" s="63">
        <v>17094</v>
      </c>
      <c r="AJ145" s="63">
        <v>17672</v>
      </c>
      <c r="AK145" s="63">
        <v>17711.875104999996</v>
      </c>
      <c r="AL145" s="63">
        <v>18823.7</v>
      </c>
      <c r="AM145" s="63">
        <v>18626.743752999999</v>
      </c>
      <c r="AN145" s="63">
        <v>18942.110130999998</v>
      </c>
      <c r="AO145" s="63">
        <v>19118</v>
      </c>
      <c r="AP145" s="63">
        <v>22829.145351224201</v>
      </c>
      <c r="AQ145" s="63">
        <v>27132.4616154375</v>
      </c>
      <c r="AR145" s="63">
        <v>31834.432779999999</v>
      </c>
      <c r="AS145" s="63">
        <v>31755.485851199992</v>
      </c>
      <c r="AT145" s="63">
        <v>33429.284750254403</v>
      </c>
      <c r="AU145" s="63">
        <v>30267.463865930004</v>
      </c>
      <c r="AV145" s="63">
        <v>31461.162770939998</v>
      </c>
      <c r="AW145" s="63">
        <v>32280.529369489996</v>
      </c>
      <c r="AX145" s="63">
        <v>28045.263861259999</v>
      </c>
      <c r="AY145" s="63">
        <v>27903.622842099998</v>
      </c>
      <c r="AZ145" s="63">
        <v>26190.23634118</v>
      </c>
      <c r="BA145" s="63">
        <v>28749.452410739999</v>
      </c>
      <c r="BB145" s="63">
        <v>31464.052628619997</v>
      </c>
      <c r="BD145" s="88"/>
      <c r="BE145" s="66"/>
      <c r="BN145" s="89" t="s">
        <v>117</v>
      </c>
    </row>
    <row r="146" spans="1:66" ht="15" hidden="1" customHeight="1" x14ac:dyDescent="0.35">
      <c r="A146" s="64" t="s">
        <v>116</v>
      </c>
      <c r="B146" s="63">
        <v>9624</v>
      </c>
      <c r="C146" s="63">
        <v>10472</v>
      </c>
      <c r="D146" s="63">
        <v>11730</v>
      </c>
      <c r="E146" s="63">
        <v>13758</v>
      </c>
      <c r="F146" s="63">
        <v>14253</v>
      </c>
      <c r="G146" s="63">
        <v>14562</v>
      </c>
      <c r="H146" s="63">
        <v>14657</v>
      </c>
      <c r="I146" s="63">
        <v>13562</v>
      </c>
      <c r="J146" s="63">
        <v>13846</v>
      </c>
      <c r="K146" s="63">
        <v>13534</v>
      </c>
      <c r="L146" s="63">
        <v>11526</v>
      </c>
      <c r="M146" s="63">
        <v>11035</v>
      </c>
      <c r="N146" s="63">
        <v>10502</v>
      </c>
      <c r="O146" s="63">
        <v>8782</v>
      </c>
      <c r="P146" s="63">
        <v>7891</v>
      </c>
      <c r="Q146" s="63">
        <v>7696</v>
      </c>
      <c r="R146" s="63">
        <v>8685</v>
      </c>
      <c r="S146" s="63">
        <v>7620</v>
      </c>
      <c r="T146" s="63">
        <v>7400</v>
      </c>
      <c r="U146" s="63">
        <v>8357</v>
      </c>
      <c r="V146" s="63">
        <v>9516</v>
      </c>
      <c r="W146" s="63">
        <v>10302</v>
      </c>
      <c r="X146" s="63">
        <v>10249</v>
      </c>
      <c r="Y146" s="63">
        <v>10780</v>
      </c>
      <c r="Z146" s="63">
        <v>11806</v>
      </c>
      <c r="AA146" s="63">
        <v>14119</v>
      </c>
      <c r="AB146" s="63">
        <v>16524</v>
      </c>
      <c r="AC146" s="63">
        <v>18071</v>
      </c>
      <c r="AD146" s="63">
        <v>19003</v>
      </c>
      <c r="AE146" s="63">
        <v>17798</v>
      </c>
      <c r="AF146" s="63">
        <v>17225</v>
      </c>
      <c r="AG146" s="63">
        <v>16959</v>
      </c>
      <c r="AH146" s="63">
        <v>16201</v>
      </c>
      <c r="AI146" s="63">
        <v>17094</v>
      </c>
      <c r="AJ146" s="63">
        <v>17672</v>
      </c>
      <c r="AK146" s="63">
        <v>17711.875104999996</v>
      </c>
      <c r="AL146" s="63">
        <v>18823.7</v>
      </c>
      <c r="AM146" s="63">
        <v>18626.743752999999</v>
      </c>
      <c r="AN146" s="63">
        <v>18942.110130999998</v>
      </c>
      <c r="AO146" s="63">
        <v>19118</v>
      </c>
      <c r="AP146" s="63">
        <v>22829.145351224201</v>
      </c>
      <c r="AQ146" s="63">
        <v>27132.4616154375</v>
      </c>
      <c r="AR146" s="63">
        <v>31834.432779999999</v>
      </c>
      <c r="AS146" s="63">
        <v>31755.485851199992</v>
      </c>
      <c r="AT146" s="63">
        <v>33429.284750254403</v>
      </c>
      <c r="AU146" s="63">
        <v>30267.463865930004</v>
      </c>
      <c r="AV146" s="63">
        <v>31461.162770939998</v>
      </c>
      <c r="AW146" s="63">
        <v>32280.529369489996</v>
      </c>
      <c r="AX146" s="63">
        <v>28045.263861259999</v>
      </c>
      <c r="AY146" s="63">
        <v>27903.622842099998</v>
      </c>
      <c r="AZ146" s="63">
        <v>26190.23634118</v>
      </c>
      <c r="BA146" s="63">
        <v>28749.452410739999</v>
      </c>
      <c r="BB146" s="63">
        <v>31464.052628619997</v>
      </c>
      <c r="BD146" s="88"/>
      <c r="BE146" s="66"/>
      <c r="BN146" s="89" t="s">
        <v>115</v>
      </c>
    </row>
    <row r="147" spans="1:66" ht="15" hidden="1" customHeight="1" x14ac:dyDescent="0.35">
      <c r="A147" s="64" t="s">
        <v>112</v>
      </c>
      <c r="B147" s="63">
        <v>9624</v>
      </c>
      <c r="C147" s="63">
        <v>10472</v>
      </c>
      <c r="D147" s="63">
        <v>11730</v>
      </c>
      <c r="E147" s="63">
        <v>13758</v>
      </c>
      <c r="F147" s="63">
        <v>14253</v>
      </c>
      <c r="G147" s="63">
        <v>14562</v>
      </c>
      <c r="H147" s="63">
        <v>14657</v>
      </c>
      <c r="I147" s="63">
        <v>13562</v>
      </c>
      <c r="J147" s="63">
        <v>13846</v>
      </c>
      <c r="K147" s="63">
        <v>13534</v>
      </c>
      <c r="L147" s="63">
        <v>11526</v>
      </c>
      <c r="M147" s="63">
        <v>11035</v>
      </c>
      <c r="N147" s="63">
        <v>10502</v>
      </c>
      <c r="O147" s="63">
        <v>8782</v>
      </c>
      <c r="P147" s="63">
        <v>7891</v>
      </c>
      <c r="Q147" s="63">
        <v>7696</v>
      </c>
      <c r="R147" s="63">
        <v>8685</v>
      </c>
      <c r="S147" s="63">
        <v>7620</v>
      </c>
      <c r="T147" s="63">
        <v>7400</v>
      </c>
      <c r="U147" s="63">
        <v>8357</v>
      </c>
      <c r="V147" s="63">
        <v>9516</v>
      </c>
      <c r="W147" s="63">
        <v>10302</v>
      </c>
      <c r="X147" s="63">
        <v>10249</v>
      </c>
      <c r="Y147" s="63">
        <v>10780</v>
      </c>
      <c r="Z147" s="63">
        <v>11806</v>
      </c>
      <c r="AA147" s="63">
        <v>14119</v>
      </c>
      <c r="AB147" s="63">
        <v>16524</v>
      </c>
      <c r="AC147" s="63">
        <v>18071</v>
      </c>
      <c r="AD147" s="63">
        <v>19003</v>
      </c>
      <c r="AE147" s="63">
        <v>17798</v>
      </c>
      <c r="AF147" s="63">
        <v>17225</v>
      </c>
      <c r="AG147" s="63">
        <v>16959</v>
      </c>
      <c r="AH147" s="63">
        <v>16201</v>
      </c>
      <c r="AI147" s="63">
        <v>17094</v>
      </c>
      <c r="AJ147" s="63">
        <v>17672</v>
      </c>
      <c r="AK147" s="63">
        <v>17711.875104999996</v>
      </c>
      <c r="AL147" s="63">
        <v>18823.7</v>
      </c>
      <c r="AM147" s="63">
        <v>18626.743752999999</v>
      </c>
      <c r="AN147" s="63">
        <v>18942.110130999998</v>
      </c>
      <c r="AO147" s="63">
        <v>19118</v>
      </c>
      <c r="AP147" s="63">
        <v>22829.145351224201</v>
      </c>
      <c r="AQ147" s="63">
        <v>27132.4616154375</v>
      </c>
      <c r="AR147" s="63">
        <v>31834.432779999999</v>
      </c>
      <c r="AS147" s="63">
        <v>31755.485851199992</v>
      </c>
      <c r="AT147" s="63">
        <v>33429.284750254403</v>
      </c>
      <c r="AU147" s="63">
        <v>30267.463865930004</v>
      </c>
      <c r="AV147" s="63">
        <v>31461.162770939998</v>
      </c>
      <c r="AW147" s="63">
        <v>32280.529369489996</v>
      </c>
      <c r="AX147" s="63">
        <v>28045.263861259999</v>
      </c>
      <c r="AY147" s="63">
        <v>27903.622842099998</v>
      </c>
      <c r="AZ147" s="63">
        <v>26190.23634118</v>
      </c>
      <c r="BA147" s="63">
        <v>28749.452410739999</v>
      </c>
      <c r="BB147" s="63">
        <v>31464.052628619997</v>
      </c>
      <c r="BD147" s="88"/>
      <c r="BE147" s="66"/>
      <c r="BN147" s="89" t="s">
        <v>111</v>
      </c>
    </row>
    <row r="148" spans="1:66" ht="15" hidden="1" customHeight="1" x14ac:dyDescent="0.35">
      <c r="A148" s="64" t="s">
        <v>108</v>
      </c>
      <c r="B148" s="63">
        <v>9624</v>
      </c>
      <c r="C148" s="63">
        <v>10472</v>
      </c>
      <c r="D148" s="63">
        <v>11730</v>
      </c>
      <c r="E148" s="63">
        <v>13758</v>
      </c>
      <c r="F148" s="63">
        <v>14253</v>
      </c>
      <c r="G148" s="63">
        <v>14562</v>
      </c>
      <c r="H148" s="63">
        <v>14657</v>
      </c>
      <c r="I148" s="63">
        <v>13562</v>
      </c>
      <c r="J148" s="63">
        <v>13846</v>
      </c>
      <c r="K148" s="63">
        <v>13534</v>
      </c>
      <c r="L148" s="63">
        <v>11526</v>
      </c>
      <c r="M148" s="63">
        <v>11035</v>
      </c>
      <c r="N148" s="63">
        <v>10502</v>
      </c>
      <c r="O148" s="63">
        <v>8782</v>
      </c>
      <c r="P148" s="63">
        <v>7891</v>
      </c>
      <c r="Q148" s="63">
        <v>7696</v>
      </c>
      <c r="R148" s="63">
        <v>8685</v>
      </c>
      <c r="S148" s="63">
        <v>7620</v>
      </c>
      <c r="T148" s="63">
        <v>7400</v>
      </c>
      <c r="U148" s="63">
        <v>8357</v>
      </c>
      <c r="V148" s="63">
        <v>9516</v>
      </c>
      <c r="W148" s="63">
        <v>10302</v>
      </c>
      <c r="X148" s="63">
        <v>10249</v>
      </c>
      <c r="Y148" s="63">
        <v>10780</v>
      </c>
      <c r="Z148" s="63">
        <v>11806</v>
      </c>
      <c r="AA148" s="63">
        <v>14119</v>
      </c>
      <c r="AB148" s="63">
        <v>16524</v>
      </c>
      <c r="AC148" s="63">
        <v>18071</v>
      </c>
      <c r="AD148" s="63">
        <v>19003</v>
      </c>
      <c r="AE148" s="63">
        <v>17798</v>
      </c>
      <c r="AF148" s="63">
        <v>17225</v>
      </c>
      <c r="AG148" s="63">
        <v>16959</v>
      </c>
      <c r="AH148" s="63">
        <v>16201</v>
      </c>
      <c r="AI148" s="63">
        <v>17094</v>
      </c>
      <c r="AJ148" s="63">
        <v>17672</v>
      </c>
      <c r="AK148" s="63">
        <v>17711.875104999996</v>
      </c>
      <c r="AL148" s="63">
        <v>18823.7</v>
      </c>
      <c r="AM148" s="63">
        <v>18626.743752999999</v>
      </c>
      <c r="AN148" s="63">
        <v>18942.110130999998</v>
      </c>
      <c r="AO148" s="63">
        <v>19118</v>
      </c>
      <c r="AP148" s="63">
        <v>22829.145351224201</v>
      </c>
      <c r="AQ148" s="63">
        <v>27132.4616154375</v>
      </c>
      <c r="AR148" s="63">
        <v>31834.432779999999</v>
      </c>
      <c r="AS148" s="63">
        <v>31755.485851199992</v>
      </c>
      <c r="AT148" s="63">
        <v>33429.284750254403</v>
      </c>
      <c r="AU148" s="63">
        <v>30267.463865930004</v>
      </c>
      <c r="AV148" s="63">
        <v>31461.162770939998</v>
      </c>
      <c r="AW148" s="63">
        <v>32280.529369489996</v>
      </c>
      <c r="AX148" s="63">
        <v>28045.263861259999</v>
      </c>
      <c r="AY148" s="63">
        <v>27903.622842099998</v>
      </c>
      <c r="AZ148" s="63">
        <v>26190.23634118</v>
      </c>
      <c r="BA148" s="63">
        <v>28749.452410739999</v>
      </c>
      <c r="BB148" s="63">
        <v>31464.052628619997</v>
      </c>
      <c r="BC148" s="60"/>
      <c r="BD148" s="88"/>
      <c r="BE148" s="66"/>
      <c r="BN148" s="89" t="s">
        <v>132</v>
      </c>
    </row>
    <row r="149" spans="1:66" s="91" customFormat="1" ht="15" customHeight="1" x14ac:dyDescent="0.35">
      <c r="A149" s="103" t="s">
        <v>106</v>
      </c>
      <c r="B149" s="102">
        <v>9521</v>
      </c>
      <c r="C149" s="102">
        <v>10363</v>
      </c>
      <c r="D149" s="102">
        <v>11613</v>
      </c>
      <c r="E149" s="102">
        <v>13620</v>
      </c>
      <c r="F149" s="102">
        <v>14132</v>
      </c>
      <c r="G149" s="102">
        <v>14457</v>
      </c>
      <c r="H149" s="102">
        <v>14552</v>
      </c>
      <c r="I149" s="102">
        <v>13464</v>
      </c>
      <c r="J149" s="102">
        <v>13742</v>
      </c>
      <c r="K149" s="102">
        <v>13426</v>
      </c>
      <c r="L149" s="102">
        <v>11430</v>
      </c>
      <c r="M149" s="102">
        <v>10942</v>
      </c>
      <c r="N149" s="102">
        <v>10409</v>
      </c>
      <c r="O149" s="102">
        <v>8700</v>
      </c>
      <c r="P149" s="102">
        <v>7812</v>
      </c>
      <c r="Q149" s="102">
        <v>7621</v>
      </c>
      <c r="R149" s="102">
        <v>8595</v>
      </c>
      <c r="S149" s="102">
        <v>7536</v>
      </c>
      <c r="T149" s="102">
        <v>7319</v>
      </c>
      <c r="U149" s="102">
        <v>8272</v>
      </c>
      <c r="V149" s="102">
        <v>9453</v>
      </c>
      <c r="W149" s="102">
        <v>10244</v>
      </c>
      <c r="X149" s="102">
        <v>10199</v>
      </c>
      <c r="Y149" s="102">
        <v>10724</v>
      </c>
      <c r="Z149" s="102">
        <v>11739</v>
      </c>
      <c r="AA149" s="102">
        <v>14056</v>
      </c>
      <c r="AB149" s="102">
        <v>16457</v>
      </c>
      <c r="AC149" s="102">
        <v>17995</v>
      </c>
      <c r="AD149" s="102">
        <v>18922</v>
      </c>
      <c r="AE149" s="102">
        <v>17722</v>
      </c>
      <c r="AF149" s="102">
        <v>17149</v>
      </c>
      <c r="AG149" s="102">
        <v>16885</v>
      </c>
      <c r="AH149" s="102">
        <v>16146</v>
      </c>
      <c r="AI149" s="102">
        <v>17032</v>
      </c>
      <c r="AJ149" s="102">
        <v>17611</v>
      </c>
      <c r="AK149" s="102">
        <v>17656.347971999996</v>
      </c>
      <c r="AL149" s="102">
        <v>18753</v>
      </c>
      <c r="AM149" s="102">
        <v>18554</v>
      </c>
      <c r="AN149" s="102">
        <v>18881.099999999999</v>
      </c>
      <c r="AO149" s="102">
        <v>19057</v>
      </c>
      <c r="AP149" s="102">
        <v>22759.590841224199</v>
      </c>
      <c r="AQ149" s="102">
        <v>27062.0824674375</v>
      </c>
      <c r="AR149" s="102">
        <v>31758.171780000001</v>
      </c>
      <c r="AS149" s="102">
        <v>31679.224851199993</v>
      </c>
      <c r="AT149" s="102">
        <v>33353.040750254404</v>
      </c>
      <c r="AU149" s="102">
        <v>30203.735865930004</v>
      </c>
      <c r="AV149" s="102">
        <v>31403.929770939998</v>
      </c>
      <c r="AW149" s="102">
        <v>32229.158369489996</v>
      </c>
      <c r="AX149" s="102">
        <v>27996.798861259998</v>
      </c>
      <c r="AY149" s="102">
        <v>27860.476842099997</v>
      </c>
      <c r="AZ149" s="102">
        <v>26151.23834118</v>
      </c>
      <c r="BA149" s="102">
        <v>28701.663410739999</v>
      </c>
      <c r="BB149" s="102">
        <v>31418.668628619998</v>
      </c>
      <c r="BC149" s="104">
        <f t="shared" ref="BC149:BM149" si="16">(1-BC290)*(BC306+BC308)/1000</f>
        <v>31732.239155526484</v>
      </c>
      <c r="BD149" s="104">
        <f t="shared" si="16"/>
        <v>31831.646148054704</v>
      </c>
      <c r="BE149" s="104">
        <f t="shared" si="16"/>
        <v>30417.890999917447</v>
      </c>
      <c r="BF149" s="104">
        <f t="shared" si="16"/>
        <v>27399.214811010173</v>
      </c>
      <c r="BG149" s="104">
        <f t="shared" si="16"/>
        <v>26058.916237708861</v>
      </c>
      <c r="BH149" s="104">
        <f t="shared" si="16"/>
        <v>24958.776848977126</v>
      </c>
      <c r="BI149" s="104">
        <f t="shared" si="16"/>
        <v>23314.473397499605</v>
      </c>
      <c r="BJ149" s="104">
        <f t="shared" si="16"/>
        <v>23313.691206158524</v>
      </c>
      <c r="BK149" s="104">
        <f t="shared" si="16"/>
        <v>23011.905951791359</v>
      </c>
      <c r="BL149" s="104">
        <f t="shared" si="16"/>
        <v>23459.420147712233</v>
      </c>
      <c r="BM149" s="104">
        <f t="shared" si="16"/>
        <v>23415.365971111292</v>
      </c>
      <c r="BN149" s="101" t="s">
        <v>105</v>
      </c>
    </row>
    <row r="150" spans="1:66" ht="15" customHeight="1" thickBot="1" x14ac:dyDescent="0.4">
      <c r="A150" s="100" t="s">
        <v>159</v>
      </c>
      <c r="B150" s="99">
        <v>103</v>
      </c>
      <c r="C150" s="99">
        <v>109</v>
      </c>
      <c r="D150" s="99">
        <v>117</v>
      </c>
      <c r="E150" s="99">
        <v>138</v>
      </c>
      <c r="F150" s="99">
        <v>121</v>
      </c>
      <c r="G150" s="99">
        <v>105</v>
      </c>
      <c r="H150" s="99">
        <v>105</v>
      </c>
      <c r="I150" s="99">
        <v>98</v>
      </c>
      <c r="J150" s="99">
        <v>104</v>
      </c>
      <c r="K150" s="99">
        <v>108</v>
      </c>
      <c r="L150" s="99">
        <v>96</v>
      </c>
      <c r="M150" s="99">
        <v>93</v>
      </c>
      <c r="N150" s="99">
        <v>93</v>
      </c>
      <c r="O150" s="99">
        <v>82</v>
      </c>
      <c r="P150" s="99">
        <v>79</v>
      </c>
      <c r="Q150" s="99">
        <v>75</v>
      </c>
      <c r="R150" s="99">
        <v>90</v>
      </c>
      <c r="S150" s="99">
        <v>84</v>
      </c>
      <c r="T150" s="99">
        <v>81</v>
      </c>
      <c r="U150" s="99">
        <v>85</v>
      </c>
      <c r="V150" s="99">
        <v>63</v>
      </c>
      <c r="W150" s="99">
        <v>58</v>
      </c>
      <c r="X150" s="99">
        <v>50</v>
      </c>
      <c r="Y150" s="99">
        <v>56</v>
      </c>
      <c r="Z150" s="99">
        <v>67</v>
      </c>
      <c r="AA150" s="99">
        <v>63</v>
      </c>
      <c r="AB150" s="99">
        <v>67</v>
      </c>
      <c r="AC150" s="99">
        <v>76</v>
      </c>
      <c r="AD150" s="99">
        <v>81</v>
      </c>
      <c r="AE150" s="99">
        <v>76</v>
      </c>
      <c r="AF150" s="99">
        <v>76</v>
      </c>
      <c r="AG150" s="99">
        <v>74</v>
      </c>
      <c r="AH150" s="99">
        <v>55</v>
      </c>
      <c r="AI150" s="99">
        <v>62</v>
      </c>
      <c r="AJ150" s="99">
        <v>61</v>
      </c>
      <c r="AK150" s="99">
        <v>55.527133000000006</v>
      </c>
      <c r="AL150" s="99">
        <v>70.7</v>
      </c>
      <c r="AM150" s="99">
        <v>72.743752999999998</v>
      </c>
      <c r="AN150" s="99">
        <v>61.010131000000001</v>
      </c>
      <c r="AO150" s="99">
        <v>61</v>
      </c>
      <c r="AP150" s="99">
        <v>69.554509999999993</v>
      </c>
      <c r="AQ150" s="99">
        <v>70.379148000000001</v>
      </c>
      <c r="AR150" s="99">
        <v>76.260999999999996</v>
      </c>
      <c r="AS150" s="99">
        <v>76.260999999999996</v>
      </c>
      <c r="AT150" s="99">
        <v>76.244</v>
      </c>
      <c r="AU150" s="99">
        <v>63.728000000000002</v>
      </c>
      <c r="AV150" s="99">
        <v>57.232999999999997</v>
      </c>
      <c r="AW150" s="99">
        <v>51.371000000000002</v>
      </c>
      <c r="AX150" s="99">
        <v>48.465000000000003</v>
      </c>
      <c r="AY150" s="99">
        <v>43.146000000000001</v>
      </c>
      <c r="AZ150" s="99">
        <v>38.997999999999998</v>
      </c>
      <c r="BA150" s="99">
        <v>47.789000000000001</v>
      </c>
      <c r="BB150" s="99">
        <v>45.384</v>
      </c>
      <c r="BD150" s="88"/>
      <c r="BE150" s="66"/>
      <c r="BN150" s="98" t="s">
        <v>158</v>
      </c>
    </row>
    <row r="151" spans="1:66" ht="15" hidden="1" customHeight="1" x14ac:dyDescent="0.35">
      <c r="A151" s="64" t="s">
        <v>176</v>
      </c>
      <c r="BD151" s="88"/>
      <c r="BE151" s="66"/>
      <c r="BN151" s="89"/>
    </row>
    <row r="152" spans="1:66" ht="15" hidden="1" customHeight="1" x14ac:dyDescent="0.35">
      <c r="A152" s="97" t="s">
        <v>175</v>
      </c>
      <c r="BD152" s="88"/>
      <c r="BE152" s="66"/>
      <c r="BN152" s="89"/>
    </row>
    <row r="153" spans="1:66" ht="15" hidden="1" customHeight="1" x14ac:dyDescent="0.35">
      <c r="A153" s="96" t="s">
        <v>174</v>
      </c>
      <c r="BE153" s="66"/>
      <c r="BN153" s="62"/>
    </row>
    <row r="154" spans="1:66" ht="15" customHeight="1" x14ac:dyDescent="0.35">
      <c r="A154" s="96"/>
      <c r="BE154" s="66"/>
      <c r="BN154" s="62"/>
    </row>
    <row r="155" spans="1:66" ht="15" customHeight="1" thickBot="1" x14ac:dyDescent="0.4">
      <c r="A155" s="87" t="s">
        <v>173</v>
      </c>
      <c r="B155" s="86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J155" s="65"/>
      <c r="AK155" s="86"/>
      <c r="AL155" s="86"/>
      <c r="AM155" s="86"/>
      <c r="AN155" s="86"/>
      <c r="AO155" s="86"/>
      <c r="AP155" s="86"/>
      <c r="AQ155" s="86"/>
      <c r="AR155" s="86"/>
      <c r="AS155" s="86"/>
      <c r="AT155" s="86"/>
      <c r="AU155" s="86"/>
      <c r="AV155" s="86"/>
      <c r="AW155" s="86"/>
      <c r="AX155" s="86"/>
      <c r="AY155" s="86"/>
      <c r="AZ155" s="86"/>
      <c r="BA155" s="86"/>
      <c r="BB155" s="86" t="s">
        <v>130</v>
      </c>
      <c r="BD155" s="84"/>
      <c r="BE155" s="66"/>
      <c r="BN155" s="85" t="s">
        <v>172</v>
      </c>
    </row>
    <row r="156" spans="1:66" ht="15" customHeight="1" x14ac:dyDescent="0.35">
      <c r="A156" s="79" t="s">
        <v>128</v>
      </c>
      <c r="B156" s="78">
        <v>1970</v>
      </c>
      <c r="C156" s="78">
        <v>1971</v>
      </c>
      <c r="D156" s="78">
        <v>1972</v>
      </c>
      <c r="E156" s="78">
        <v>1973</v>
      </c>
      <c r="F156" s="78">
        <v>1974</v>
      </c>
      <c r="G156" s="78">
        <v>1975</v>
      </c>
      <c r="H156" s="78">
        <v>1976</v>
      </c>
      <c r="I156" s="78">
        <v>1977</v>
      </c>
      <c r="J156" s="78">
        <v>1978</v>
      </c>
      <c r="K156" s="78">
        <v>1979</v>
      </c>
      <c r="L156" s="78">
        <v>1980</v>
      </c>
      <c r="M156" s="78">
        <v>1981</v>
      </c>
      <c r="N156" s="78">
        <v>1982</v>
      </c>
      <c r="O156" s="78">
        <v>1983</v>
      </c>
      <c r="P156" s="78">
        <v>1984</v>
      </c>
      <c r="Q156" s="78">
        <v>1985</v>
      </c>
      <c r="R156" s="78">
        <v>1986</v>
      </c>
      <c r="S156" s="78">
        <v>1987</v>
      </c>
      <c r="T156" s="78">
        <v>1988</v>
      </c>
      <c r="U156" s="78">
        <v>1989</v>
      </c>
      <c r="V156" s="78">
        <v>1990</v>
      </c>
      <c r="W156" s="78">
        <v>1991</v>
      </c>
      <c r="X156" s="78">
        <v>1992</v>
      </c>
      <c r="Y156" s="78">
        <v>1993</v>
      </c>
      <c r="Z156" s="78">
        <v>1994</v>
      </c>
      <c r="AA156" s="78">
        <v>1995</v>
      </c>
      <c r="AB156" s="78">
        <v>1996</v>
      </c>
      <c r="AC156" s="78">
        <v>1997</v>
      </c>
      <c r="AD156" s="78">
        <v>1998</v>
      </c>
      <c r="AE156" s="78">
        <v>1999</v>
      </c>
      <c r="AF156" s="78">
        <v>2000</v>
      </c>
      <c r="AG156" s="78">
        <v>2001</v>
      </c>
      <c r="AH156" s="78">
        <v>2002</v>
      </c>
      <c r="AI156" s="78">
        <v>2003</v>
      </c>
      <c r="AJ156" s="78">
        <v>2004</v>
      </c>
      <c r="AK156" s="78">
        <v>2005</v>
      </c>
      <c r="AL156" s="78">
        <v>2006</v>
      </c>
      <c r="AM156" s="78">
        <v>2007</v>
      </c>
      <c r="AN156" s="78">
        <v>2008</v>
      </c>
      <c r="AO156" s="78">
        <v>2009</v>
      </c>
      <c r="AP156" s="78">
        <v>2010</v>
      </c>
      <c r="AQ156" s="78">
        <v>2011</v>
      </c>
      <c r="AR156" s="78">
        <v>2012</v>
      </c>
      <c r="AS156" s="78">
        <v>2013</v>
      </c>
      <c r="AT156" s="78">
        <v>2014</v>
      </c>
      <c r="AU156" s="78">
        <v>2015</v>
      </c>
      <c r="AV156" s="78">
        <v>2016</v>
      </c>
      <c r="AW156" s="78">
        <v>2017</v>
      </c>
      <c r="AX156" s="78">
        <v>2018</v>
      </c>
      <c r="AY156" s="78">
        <v>2019</v>
      </c>
      <c r="AZ156" s="78">
        <v>2020</v>
      </c>
      <c r="BA156" s="78">
        <v>2021</v>
      </c>
      <c r="BB156" s="78">
        <v>2022</v>
      </c>
      <c r="BC156" s="78">
        <v>2023</v>
      </c>
      <c r="BD156" s="78">
        <v>2024</v>
      </c>
      <c r="BE156" s="78">
        <v>2025</v>
      </c>
      <c r="BF156" s="78">
        <v>2026</v>
      </c>
      <c r="BG156" s="78">
        <v>2027</v>
      </c>
      <c r="BH156" s="78">
        <v>2028</v>
      </c>
      <c r="BI156" s="78">
        <v>2029</v>
      </c>
      <c r="BJ156" s="78">
        <v>2030</v>
      </c>
      <c r="BK156" s="78">
        <v>2031</v>
      </c>
      <c r="BL156" s="78">
        <v>2032</v>
      </c>
      <c r="BM156" s="78">
        <v>2033</v>
      </c>
      <c r="BN156" s="82" t="s">
        <v>127</v>
      </c>
    </row>
    <row r="157" spans="1:66" ht="15" hidden="1" customHeight="1" x14ac:dyDescent="0.35">
      <c r="A157" s="64" t="s">
        <v>126</v>
      </c>
      <c r="B157" s="63">
        <v>1596</v>
      </c>
      <c r="C157" s="63">
        <v>1634</v>
      </c>
      <c r="D157" s="63">
        <v>1699</v>
      </c>
      <c r="E157" s="63">
        <v>2043</v>
      </c>
      <c r="F157" s="63">
        <v>2163</v>
      </c>
      <c r="G157" s="63">
        <v>2332</v>
      </c>
      <c r="H157" s="63">
        <v>2457</v>
      </c>
      <c r="I157" s="63">
        <v>2514</v>
      </c>
      <c r="J157" s="63">
        <v>2878</v>
      </c>
      <c r="K157" s="63">
        <v>3214</v>
      </c>
      <c r="L157" s="63">
        <v>3333</v>
      </c>
      <c r="M157" s="63">
        <v>3720</v>
      </c>
      <c r="N157" s="63">
        <v>3816</v>
      </c>
      <c r="O157" s="63">
        <v>3502</v>
      </c>
      <c r="P157" s="63">
        <v>4171</v>
      </c>
      <c r="Q157" s="63">
        <v>3903</v>
      </c>
      <c r="R157" s="63">
        <v>3609</v>
      </c>
      <c r="S157" s="63">
        <v>3690</v>
      </c>
      <c r="T157" s="63">
        <v>3597</v>
      </c>
      <c r="U157" s="63">
        <v>3625</v>
      </c>
      <c r="V157" s="63">
        <v>3288</v>
      </c>
      <c r="W157" s="63">
        <v>3249</v>
      </c>
      <c r="X157" s="63">
        <v>3096</v>
      </c>
      <c r="Y157" s="63">
        <v>3087</v>
      </c>
      <c r="Z157" s="63">
        <v>2998</v>
      </c>
      <c r="AA157" s="63">
        <v>3292</v>
      </c>
      <c r="AB157" s="63">
        <v>3597</v>
      </c>
      <c r="AC157" s="63">
        <v>3523</v>
      </c>
      <c r="AD157" s="63">
        <v>3833</v>
      </c>
      <c r="AE157" s="63">
        <v>3770</v>
      </c>
      <c r="AF157" s="63">
        <v>3800</v>
      </c>
      <c r="AG157" s="63">
        <v>3758</v>
      </c>
      <c r="AH157" s="63">
        <v>3817.5</v>
      </c>
      <c r="AI157" s="63">
        <v>3835</v>
      </c>
      <c r="AJ157" s="63">
        <v>4226</v>
      </c>
      <c r="AK157" s="63">
        <v>4168.1799999999994</v>
      </c>
      <c r="AL157" s="63">
        <v>3785.7</v>
      </c>
      <c r="AM157" s="63">
        <v>4051.2870000000003</v>
      </c>
      <c r="AN157" s="63">
        <v>3816.654599</v>
      </c>
      <c r="AO157" s="63">
        <v>4335.6000000000004</v>
      </c>
      <c r="AP157" s="63">
        <v>4689.009</v>
      </c>
      <c r="AQ157" s="63">
        <v>5426</v>
      </c>
      <c r="AR157" s="63">
        <v>5446.7690000000002</v>
      </c>
      <c r="AS157" s="63">
        <v>5569.7839999999997</v>
      </c>
      <c r="AT157" s="63">
        <v>6091.1189999999997</v>
      </c>
      <c r="AU157" s="63">
        <v>5664.2550000000001</v>
      </c>
      <c r="AV157" s="63">
        <v>5796.9459999999999</v>
      </c>
      <c r="AW157" s="63">
        <v>6174.4990000000007</v>
      </c>
      <c r="AX157" s="63">
        <v>6381.9919999999993</v>
      </c>
      <c r="AY157" s="63">
        <v>6072.63</v>
      </c>
      <c r="AZ157" s="63">
        <v>3338.076</v>
      </c>
      <c r="BA157" s="63">
        <v>4079.6570000000002</v>
      </c>
      <c r="BB157" s="63">
        <v>4862.7940000000008</v>
      </c>
      <c r="BD157" s="88"/>
      <c r="BE157" s="66"/>
      <c r="BN157" s="89" t="s">
        <v>125</v>
      </c>
    </row>
    <row r="158" spans="1:66" ht="15" hidden="1" customHeight="1" x14ac:dyDescent="0.35">
      <c r="A158" s="64" t="s">
        <v>171</v>
      </c>
      <c r="B158" s="63">
        <v>10</v>
      </c>
      <c r="C158" s="63">
        <v>24</v>
      </c>
      <c r="D158" s="63">
        <v>30</v>
      </c>
      <c r="E158" s="63">
        <v>56</v>
      </c>
      <c r="F158" s="63">
        <v>0</v>
      </c>
      <c r="G158" s="63">
        <v>0</v>
      </c>
      <c r="H158" s="63">
        <v>0</v>
      </c>
      <c r="I158" s="63">
        <v>0</v>
      </c>
      <c r="J158" s="63">
        <v>6</v>
      </c>
      <c r="K158" s="63">
        <v>0</v>
      </c>
      <c r="L158" s="63">
        <v>0</v>
      </c>
      <c r="M158" s="63">
        <v>0</v>
      </c>
      <c r="N158" s="63">
        <v>0</v>
      </c>
      <c r="O158" s="63">
        <v>0</v>
      </c>
      <c r="P158" s="63">
        <v>0</v>
      </c>
      <c r="Q158" s="63">
        <v>45</v>
      </c>
      <c r="R158" s="63">
        <v>46</v>
      </c>
      <c r="S158" s="63">
        <v>0</v>
      </c>
      <c r="T158" s="63">
        <v>35</v>
      </c>
      <c r="U158" s="63">
        <v>35</v>
      </c>
      <c r="V158" s="63">
        <v>28</v>
      </c>
      <c r="W158" s="63">
        <v>147</v>
      </c>
      <c r="X158" s="63">
        <v>144</v>
      </c>
      <c r="Y158" s="63">
        <v>459</v>
      </c>
      <c r="Z158" s="63">
        <v>410</v>
      </c>
      <c r="AA158" s="63">
        <v>643</v>
      </c>
      <c r="AB158" s="63">
        <v>694</v>
      </c>
      <c r="AC158" s="63">
        <v>868</v>
      </c>
      <c r="AD158" s="63">
        <v>1003</v>
      </c>
      <c r="AE158" s="63">
        <v>1034</v>
      </c>
      <c r="AF158" s="63">
        <v>903</v>
      </c>
      <c r="AG158" s="63">
        <v>1262</v>
      </c>
      <c r="AH158" s="63">
        <v>996</v>
      </c>
      <c r="AI158" s="63">
        <v>352</v>
      </c>
      <c r="AJ158" s="63">
        <v>108</v>
      </c>
      <c r="AK158" s="63">
        <v>324.46206758448102</v>
      </c>
      <c r="AL158" s="63">
        <v>701</v>
      </c>
      <c r="AM158" s="63">
        <v>891.24900000000002</v>
      </c>
      <c r="AN158" s="63">
        <v>1496.91095994994</v>
      </c>
      <c r="AO158" s="63">
        <v>1269.5999999999999</v>
      </c>
      <c r="AP158" s="63">
        <v>1922.7974793491901</v>
      </c>
      <c r="AQ158" s="63">
        <v>1803</v>
      </c>
      <c r="AR158" s="63">
        <v>1871</v>
      </c>
      <c r="AS158" s="63">
        <v>1784.146</v>
      </c>
      <c r="AT158" s="63">
        <v>1503.5889999999999</v>
      </c>
      <c r="AU158" s="63">
        <v>1373.952</v>
      </c>
      <c r="AV158" s="63">
        <v>956.07</v>
      </c>
      <c r="AW158" s="63">
        <v>575.79499999999996</v>
      </c>
      <c r="AX158" s="63">
        <v>896.57299999999998</v>
      </c>
      <c r="AY158" s="63">
        <v>1037.7550000000001</v>
      </c>
      <c r="AZ158" s="63">
        <v>326.68599999999998</v>
      </c>
      <c r="BA158" s="63">
        <v>373.84500000000003</v>
      </c>
      <c r="BB158" s="63">
        <v>1294.335</v>
      </c>
      <c r="BD158" s="88"/>
      <c r="BE158" s="66"/>
      <c r="BN158" s="89" t="s">
        <v>170</v>
      </c>
    </row>
    <row r="159" spans="1:66" ht="15" hidden="1" customHeight="1" x14ac:dyDescent="0.35">
      <c r="A159" s="64" t="s">
        <v>122</v>
      </c>
      <c r="B159" s="63">
        <v>-150</v>
      </c>
      <c r="C159" s="63">
        <v>-59</v>
      </c>
      <c r="D159" s="63">
        <v>-79</v>
      </c>
      <c r="E159" s="63">
        <v>-118</v>
      </c>
      <c r="F159" s="63">
        <v>-193</v>
      </c>
      <c r="G159" s="63">
        <v>-42</v>
      </c>
      <c r="H159" s="63">
        <v>-10</v>
      </c>
      <c r="I159" s="63">
        <v>-66</v>
      </c>
      <c r="J159" s="63">
        <v>-259</v>
      </c>
      <c r="K159" s="63">
        <v>-243</v>
      </c>
      <c r="L159" s="63">
        <v>-376</v>
      </c>
      <c r="M159" s="63">
        <v>-696</v>
      </c>
      <c r="N159" s="63">
        <v>-776</v>
      </c>
      <c r="O159" s="63">
        <v>-704</v>
      </c>
      <c r="P159" s="63">
        <v>-1468</v>
      </c>
      <c r="Q159" s="63">
        <v>-947</v>
      </c>
      <c r="R159" s="63">
        <v>-534</v>
      </c>
      <c r="S159" s="63">
        <v>-830</v>
      </c>
      <c r="T159" s="63">
        <v>-685</v>
      </c>
      <c r="U159" s="63">
        <v>-550</v>
      </c>
      <c r="V159" s="63">
        <v>-588</v>
      </c>
      <c r="W159" s="63">
        <v>-680</v>
      </c>
      <c r="X159" s="63">
        <v>-638</v>
      </c>
      <c r="Y159" s="63">
        <v>-721</v>
      </c>
      <c r="Z159" s="63">
        <v>-818</v>
      </c>
      <c r="AA159" s="63">
        <v>-874</v>
      </c>
      <c r="AB159" s="63">
        <v>-978</v>
      </c>
      <c r="AC159" s="63">
        <v>-1068</v>
      </c>
      <c r="AD159" s="63">
        <v>-1068</v>
      </c>
      <c r="AE159" s="63">
        <v>-1014</v>
      </c>
      <c r="AF159" s="63">
        <v>-825</v>
      </c>
      <c r="AG159" s="63">
        <v>-746</v>
      </c>
      <c r="AH159" s="63">
        <v>-901</v>
      </c>
      <c r="AI159" s="63">
        <v>-1363</v>
      </c>
      <c r="AJ159" s="63">
        <v>-1372</v>
      </c>
      <c r="AK159" s="63">
        <v>-1358.7509311639551</v>
      </c>
      <c r="AL159" s="63">
        <v>-1568</v>
      </c>
      <c r="AM159" s="63">
        <v>-1706.3413543621957</v>
      </c>
      <c r="AN159" s="63">
        <v>-1965.4</v>
      </c>
      <c r="AO159" s="63">
        <v>-2035.6000000000001</v>
      </c>
      <c r="AP159" s="63">
        <v>-2404.9535342428035</v>
      </c>
      <c r="AQ159" s="63">
        <v>-2637.695913</v>
      </c>
      <c r="AR159" s="63">
        <v>-2744.4320000000002</v>
      </c>
      <c r="AS159" s="63">
        <v>-2898.6910000000003</v>
      </c>
      <c r="AT159" s="63">
        <v>-3049.136</v>
      </c>
      <c r="AU159" s="63">
        <v>-2968.6444680851064</v>
      </c>
      <c r="AV159" s="63">
        <v>-2775.2990000000004</v>
      </c>
      <c r="AW159" s="63">
        <v>-2717.4780000000001</v>
      </c>
      <c r="AX159" s="63">
        <v>-3401.277</v>
      </c>
      <c r="AY159" s="63">
        <v>-2967.6709999999998</v>
      </c>
      <c r="AZ159" s="63">
        <v>-1381.213</v>
      </c>
      <c r="BA159" s="63">
        <v>-1324.5170000000001</v>
      </c>
      <c r="BB159" s="63">
        <v>-2156.2539999999999</v>
      </c>
      <c r="BD159" s="88"/>
      <c r="BE159" s="66"/>
      <c r="BN159" s="89" t="s">
        <v>121</v>
      </c>
    </row>
    <row r="160" spans="1:66" ht="15" hidden="1" customHeight="1" x14ac:dyDescent="0.35">
      <c r="A160" s="64" t="s">
        <v>169</v>
      </c>
      <c r="B160" s="63">
        <v>-67</v>
      </c>
      <c r="C160" s="63">
        <v>-95</v>
      </c>
      <c r="D160" s="63">
        <v>9</v>
      </c>
      <c r="E160" s="63">
        <v>-68</v>
      </c>
      <c r="F160" s="63">
        <v>84</v>
      </c>
      <c r="G160" s="63">
        <v>-133</v>
      </c>
      <c r="H160" s="63">
        <v>-67</v>
      </c>
      <c r="I160" s="63">
        <v>14</v>
      </c>
      <c r="J160" s="63">
        <v>-90</v>
      </c>
      <c r="K160" s="63">
        <v>-104</v>
      </c>
      <c r="L160" s="63">
        <v>-278</v>
      </c>
      <c r="M160" s="63">
        <v>-151</v>
      </c>
      <c r="N160" s="63">
        <v>-107</v>
      </c>
      <c r="O160" s="63">
        <v>23</v>
      </c>
      <c r="P160" s="63">
        <v>-207</v>
      </c>
      <c r="Q160" s="63">
        <v>-455</v>
      </c>
      <c r="R160" s="63">
        <v>-347</v>
      </c>
      <c r="S160" s="63">
        <v>-44</v>
      </c>
      <c r="T160" s="63">
        <v>-207</v>
      </c>
      <c r="U160" s="63">
        <v>-276</v>
      </c>
      <c r="V160" s="63">
        <v>-99</v>
      </c>
      <c r="W160" s="63">
        <v>19</v>
      </c>
      <c r="X160" s="63">
        <v>-53</v>
      </c>
      <c r="Y160" s="63">
        <v>-182</v>
      </c>
      <c r="Z160" s="63">
        <v>50</v>
      </c>
      <c r="AA160" s="63">
        <v>-32</v>
      </c>
      <c r="AB160" s="63">
        <v>-113</v>
      </c>
      <c r="AC160" s="63">
        <v>228</v>
      </c>
      <c r="AD160" s="63">
        <v>137</v>
      </c>
      <c r="AE160" s="63">
        <v>-121</v>
      </c>
      <c r="AF160" s="63">
        <v>68</v>
      </c>
      <c r="AG160" s="63">
        <v>-160</v>
      </c>
      <c r="AH160" s="63">
        <v>48.400000000000205</v>
      </c>
      <c r="AI160" s="63">
        <v>-33.700000000000003</v>
      </c>
      <c r="AJ160" s="63">
        <v>6.2999999999999972</v>
      </c>
      <c r="AK160" s="63">
        <v>31.292196579474744</v>
      </c>
      <c r="AL160" s="63">
        <v>20.099999999999994</v>
      </c>
      <c r="AM160" s="63">
        <v>-21.324854856966596</v>
      </c>
      <c r="AN160" s="63">
        <v>95.761471050059782</v>
      </c>
      <c r="AO160" s="63">
        <v>-106.59999999999982</v>
      </c>
      <c r="AP160" s="63">
        <v>-311.13304660638596</v>
      </c>
      <c r="AQ160" s="63">
        <v>-219.37003900000039</v>
      </c>
      <c r="AR160" s="63">
        <v>30.475048000000029</v>
      </c>
      <c r="AS160" s="63">
        <v>-48.028987999998947</v>
      </c>
      <c r="AT160" s="63">
        <v>-92.168009999999697</v>
      </c>
      <c r="AU160" s="63">
        <v>328.76993208510618</v>
      </c>
      <c r="AV160" s="63">
        <v>48.756459999999961</v>
      </c>
      <c r="AW160" s="63">
        <v>-17.462742000000226</v>
      </c>
      <c r="AX160" s="63">
        <v>249.50227700000028</v>
      </c>
      <c r="AY160" s="63">
        <v>-104.0881140000002</v>
      </c>
      <c r="AZ160" s="63">
        <v>26.715592000000125</v>
      </c>
      <c r="BA160" s="63">
        <v>-62.887499999999662</v>
      </c>
      <c r="BB160" s="63">
        <v>-188.82788600000052</v>
      </c>
      <c r="BD160" s="88"/>
      <c r="BE160" s="66"/>
      <c r="BN160" s="89" t="s">
        <v>168</v>
      </c>
    </row>
    <row r="161" spans="1:66" ht="15" hidden="1" customHeight="1" x14ac:dyDescent="0.35">
      <c r="A161" s="64" t="s">
        <v>118</v>
      </c>
      <c r="B161" s="63">
        <v>1389</v>
      </c>
      <c r="C161" s="63">
        <v>1504</v>
      </c>
      <c r="D161" s="63">
        <v>1659</v>
      </c>
      <c r="E161" s="63">
        <v>1913</v>
      </c>
      <c r="F161" s="63">
        <v>2054</v>
      </c>
      <c r="G161" s="63">
        <v>2157</v>
      </c>
      <c r="H161" s="63">
        <v>2380</v>
      </c>
      <c r="I161" s="63">
        <v>2462</v>
      </c>
      <c r="J161" s="63">
        <v>2535</v>
      </c>
      <c r="K161" s="63">
        <v>2867</v>
      </c>
      <c r="L161" s="63">
        <v>2679</v>
      </c>
      <c r="M161" s="63">
        <v>2873</v>
      </c>
      <c r="N161" s="63">
        <v>2933</v>
      </c>
      <c r="O161" s="63">
        <v>2821</v>
      </c>
      <c r="P161" s="63">
        <v>2496</v>
      </c>
      <c r="Q161" s="63">
        <v>2546</v>
      </c>
      <c r="R161" s="63">
        <v>2774</v>
      </c>
      <c r="S161" s="63">
        <v>2816</v>
      </c>
      <c r="T161" s="63">
        <v>2740</v>
      </c>
      <c r="U161" s="63">
        <v>2834</v>
      </c>
      <c r="V161" s="63">
        <v>2629</v>
      </c>
      <c r="W161" s="63">
        <v>2735</v>
      </c>
      <c r="X161" s="63">
        <v>2549</v>
      </c>
      <c r="Y161" s="63">
        <v>2643</v>
      </c>
      <c r="Z161" s="63">
        <v>2640</v>
      </c>
      <c r="AA161" s="63">
        <v>3029</v>
      </c>
      <c r="AB161" s="63">
        <v>3200</v>
      </c>
      <c r="AC161" s="63">
        <v>3551</v>
      </c>
      <c r="AD161" s="63">
        <v>3905</v>
      </c>
      <c r="AE161" s="63">
        <v>3669</v>
      </c>
      <c r="AF161" s="63">
        <v>3946</v>
      </c>
      <c r="AG161" s="63">
        <v>4114</v>
      </c>
      <c r="AH161" s="63">
        <v>3960.9</v>
      </c>
      <c r="AI161" s="63">
        <v>2790.3</v>
      </c>
      <c r="AJ161" s="63">
        <v>2968.3</v>
      </c>
      <c r="AK161" s="63">
        <v>3165.1833330000004</v>
      </c>
      <c r="AL161" s="63">
        <v>2938.8</v>
      </c>
      <c r="AM161" s="63">
        <v>3214.8697907808378</v>
      </c>
      <c r="AN161" s="63">
        <v>3443.9270299999998</v>
      </c>
      <c r="AO161" s="63">
        <v>3463</v>
      </c>
      <c r="AP161" s="63">
        <v>3895.7198985</v>
      </c>
      <c r="AQ161" s="63">
        <v>4371.9340480000001</v>
      </c>
      <c r="AR161" s="63">
        <v>4603.8120479999998</v>
      </c>
      <c r="AS161" s="63">
        <v>4407.2100120000005</v>
      </c>
      <c r="AT161" s="63">
        <v>4453.4039899999998</v>
      </c>
      <c r="AU161" s="63">
        <v>4398.3324640000001</v>
      </c>
      <c r="AV161" s="63">
        <v>4026.4734599999997</v>
      </c>
      <c r="AW161" s="63">
        <v>4015.3532579999996</v>
      </c>
      <c r="AX161" s="63">
        <v>4126.7902770000001</v>
      </c>
      <c r="AY161" s="63">
        <v>4038.6258859999998</v>
      </c>
      <c r="AZ161" s="63">
        <v>2310.264592</v>
      </c>
      <c r="BA161" s="63">
        <v>3066.0975000000003</v>
      </c>
      <c r="BB161" s="63">
        <v>3812.047114</v>
      </c>
      <c r="BD161" s="88"/>
      <c r="BE161" s="66"/>
      <c r="BN161" s="89" t="s">
        <v>117</v>
      </c>
    </row>
    <row r="162" spans="1:66" ht="15" hidden="1" customHeight="1" x14ac:dyDescent="0.35">
      <c r="A162" s="64" t="s">
        <v>116</v>
      </c>
      <c r="B162" s="63">
        <v>1389</v>
      </c>
      <c r="C162" s="63">
        <v>1504</v>
      </c>
      <c r="D162" s="63">
        <v>1659</v>
      </c>
      <c r="E162" s="63">
        <v>1913</v>
      </c>
      <c r="F162" s="63">
        <v>2054</v>
      </c>
      <c r="G162" s="63">
        <v>2157</v>
      </c>
      <c r="H162" s="63">
        <v>2380</v>
      </c>
      <c r="I162" s="63">
        <v>2462</v>
      </c>
      <c r="J162" s="63">
        <v>2535</v>
      </c>
      <c r="K162" s="63">
        <v>2867</v>
      </c>
      <c r="L162" s="63">
        <v>2679</v>
      </c>
      <c r="M162" s="63">
        <v>2873</v>
      </c>
      <c r="N162" s="63">
        <v>2933</v>
      </c>
      <c r="O162" s="63">
        <v>2821</v>
      </c>
      <c r="P162" s="63">
        <v>2496</v>
      </c>
      <c r="Q162" s="63">
        <v>2546</v>
      </c>
      <c r="R162" s="63">
        <v>2774</v>
      </c>
      <c r="S162" s="63">
        <v>2816</v>
      </c>
      <c r="T162" s="63">
        <v>2740</v>
      </c>
      <c r="U162" s="63">
        <v>2834</v>
      </c>
      <c r="V162" s="63">
        <v>2629</v>
      </c>
      <c r="W162" s="63">
        <v>2735</v>
      </c>
      <c r="X162" s="63">
        <v>2549</v>
      </c>
      <c r="Y162" s="63">
        <v>2643</v>
      </c>
      <c r="Z162" s="63">
        <v>2640</v>
      </c>
      <c r="AA162" s="63">
        <v>3029</v>
      </c>
      <c r="AB162" s="63">
        <v>3200</v>
      </c>
      <c r="AC162" s="63">
        <v>3551</v>
      </c>
      <c r="AD162" s="63">
        <v>3905</v>
      </c>
      <c r="AE162" s="63">
        <v>3669</v>
      </c>
      <c r="AF162" s="63">
        <v>3946</v>
      </c>
      <c r="AG162" s="63">
        <v>4114</v>
      </c>
      <c r="AH162" s="63">
        <v>3960.9</v>
      </c>
      <c r="AI162" s="63">
        <v>2790.3</v>
      </c>
      <c r="AJ162" s="63">
        <v>2968.3</v>
      </c>
      <c r="AK162" s="63">
        <v>3165.1833330000004</v>
      </c>
      <c r="AL162" s="63">
        <v>2938.8</v>
      </c>
      <c r="AM162" s="63">
        <v>3214.8697907808378</v>
      </c>
      <c r="AN162" s="63">
        <v>3443.9270299999998</v>
      </c>
      <c r="AO162" s="63">
        <v>3463</v>
      </c>
      <c r="AP162" s="63">
        <v>3895.7198985</v>
      </c>
      <c r="AQ162" s="63">
        <v>4371.9340480000001</v>
      </c>
      <c r="AR162" s="63">
        <v>4603.8120479999998</v>
      </c>
      <c r="AS162" s="63">
        <v>4407.2100120000005</v>
      </c>
      <c r="AT162" s="63">
        <v>4453.4039899999998</v>
      </c>
      <c r="AU162" s="63">
        <v>4398.3324640000001</v>
      </c>
      <c r="AV162" s="63">
        <v>4026.4734599999997</v>
      </c>
      <c r="AW162" s="63">
        <v>4015.3532579999996</v>
      </c>
      <c r="AX162" s="63">
        <v>4126.7902770000001</v>
      </c>
      <c r="AY162" s="63">
        <v>4038.6258859999998</v>
      </c>
      <c r="AZ162" s="63">
        <v>2310.264592</v>
      </c>
      <c r="BA162" s="63">
        <v>3066.0975000000003</v>
      </c>
      <c r="BB162" s="63">
        <v>3812.047114</v>
      </c>
      <c r="BD162" s="88"/>
      <c r="BE162" s="66"/>
      <c r="BN162" s="89" t="s">
        <v>115</v>
      </c>
    </row>
    <row r="163" spans="1:66" ht="15" hidden="1" customHeight="1" x14ac:dyDescent="0.35">
      <c r="A163" s="64" t="s">
        <v>114</v>
      </c>
      <c r="B163" s="63">
        <v>8</v>
      </c>
      <c r="C163" s="63">
        <v>11</v>
      </c>
      <c r="D163" s="63">
        <v>15</v>
      </c>
      <c r="E163" s="63">
        <v>20</v>
      </c>
      <c r="F163" s="63">
        <v>28</v>
      </c>
      <c r="G163" s="63">
        <v>40</v>
      </c>
      <c r="H163" s="63">
        <v>60</v>
      </c>
      <c r="I163" s="63">
        <v>80</v>
      </c>
      <c r="J163" s="63">
        <v>110</v>
      </c>
      <c r="K163" s="63">
        <v>140</v>
      </c>
      <c r="L163" s="63">
        <v>109</v>
      </c>
      <c r="M163" s="63">
        <v>103</v>
      </c>
      <c r="N163" s="63">
        <v>117</v>
      </c>
      <c r="O163" s="63">
        <v>108</v>
      </c>
      <c r="P163" s="63">
        <v>79</v>
      </c>
      <c r="Q163" s="63">
        <v>68</v>
      </c>
      <c r="R163" s="63">
        <v>102</v>
      </c>
      <c r="S163" s="63">
        <v>145</v>
      </c>
      <c r="T163" s="63">
        <v>128</v>
      </c>
      <c r="U163" s="63">
        <v>133</v>
      </c>
      <c r="V163" s="63">
        <v>98</v>
      </c>
      <c r="W163" s="63">
        <v>96</v>
      </c>
      <c r="X163" s="63">
        <v>79</v>
      </c>
      <c r="Y163" s="63">
        <v>75</v>
      </c>
      <c r="Z163" s="63">
        <v>38</v>
      </c>
      <c r="AA163" s="63">
        <v>41</v>
      </c>
      <c r="AB163" s="63">
        <v>45</v>
      </c>
      <c r="AC163" s="63">
        <v>33</v>
      </c>
      <c r="AD163" s="63">
        <v>31</v>
      </c>
      <c r="AE163" s="63">
        <v>32</v>
      </c>
      <c r="AF163" s="63">
        <v>76</v>
      </c>
      <c r="AG163" s="63">
        <v>115</v>
      </c>
      <c r="AH163" s="63">
        <v>113</v>
      </c>
      <c r="AI163" s="63">
        <v>88</v>
      </c>
      <c r="AJ163" s="63">
        <v>86</v>
      </c>
      <c r="AK163" s="63">
        <v>28.637276</v>
      </c>
      <c r="AL163" s="63">
        <v>18</v>
      </c>
      <c r="AM163" s="63">
        <v>13</v>
      </c>
      <c r="AN163" s="63">
        <v>9.9</v>
      </c>
      <c r="AO163" s="63">
        <v>9</v>
      </c>
      <c r="AP163" s="63">
        <v>9</v>
      </c>
      <c r="AQ163" s="63">
        <v>20.267187</v>
      </c>
      <c r="AR163" s="63">
        <v>18.740994999999998</v>
      </c>
      <c r="AS163" s="63">
        <v>10.120108999999999</v>
      </c>
      <c r="AT163" s="63">
        <v>6.7442510000000002</v>
      </c>
      <c r="AU163" s="63">
        <v>3.2322290000000002</v>
      </c>
      <c r="AV163" s="63">
        <v>3.5082079999999998</v>
      </c>
      <c r="AW163" s="63">
        <v>2.2250000000000001</v>
      </c>
      <c r="AX163" s="63">
        <v>2.0331999999999999</v>
      </c>
      <c r="AY163" s="63">
        <v>2.5217999999999998</v>
      </c>
      <c r="AZ163" s="63">
        <v>2.2085999999999997</v>
      </c>
      <c r="BA163" s="63">
        <v>2.2998000000000003</v>
      </c>
      <c r="BB163" s="63">
        <v>2.2999999999999998</v>
      </c>
      <c r="BD163" s="88"/>
      <c r="BE163" s="66"/>
      <c r="BN163" s="89" t="s">
        <v>113</v>
      </c>
    </row>
    <row r="164" spans="1:66" ht="15" hidden="1" customHeight="1" x14ac:dyDescent="0.35">
      <c r="A164" s="64" t="s">
        <v>112</v>
      </c>
      <c r="B164" s="63">
        <v>1381</v>
      </c>
      <c r="C164" s="63">
        <v>1493</v>
      </c>
      <c r="D164" s="63">
        <v>1644</v>
      </c>
      <c r="E164" s="63">
        <v>1893</v>
      </c>
      <c r="F164" s="63">
        <v>2026</v>
      </c>
      <c r="G164" s="63">
        <v>2117</v>
      </c>
      <c r="H164" s="63">
        <v>2320</v>
      </c>
      <c r="I164" s="63">
        <v>2382</v>
      </c>
      <c r="J164" s="63">
        <v>2425</v>
      </c>
      <c r="K164" s="63">
        <v>2727</v>
      </c>
      <c r="L164" s="63">
        <v>2570</v>
      </c>
      <c r="M164" s="63">
        <v>2770</v>
      </c>
      <c r="N164" s="63">
        <v>2816</v>
      </c>
      <c r="O164" s="63">
        <v>2713</v>
      </c>
      <c r="P164" s="63">
        <v>2417</v>
      </c>
      <c r="Q164" s="63">
        <v>2478</v>
      </c>
      <c r="R164" s="63">
        <v>2672</v>
      </c>
      <c r="S164" s="63">
        <v>2671</v>
      </c>
      <c r="T164" s="63">
        <v>2612</v>
      </c>
      <c r="U164" s="63">
        <v>2701</v>
      </c>
      <c r="V164" s="63">
        <v>2531</v>
      </c>
      <c r="W164" s="63">
        <v>2639</v>
      </c>
      <c r="X164" s="63">
        <v>2470</v>
      </c>
      <c r="Y164" s="63">
        <v>2568</v>
      </c>
      <c r="Z164" s="63">
        <v>2602</v>
      </c>
      <c r="AA164" s="63">
        <v>2988</v>
      </c>
      <c r="AB164" s="63">
        <v>3155</v>
      </c>
      <c r="AC164" s="63">
        <v>3518</v>
      </c>
      <c r="AD164" s="63">
        <v>3874</v>
      </c>
      <c r="AE164" s="63">
        <v>3637</v>
      </c>
      <c r="AF164" s="63">
        <v>3870</v>
      </c>
      <c r="AG164" s="63">
        <v>3999</v>
      </c>
      <c r="AH164" s="63">
        <v>3847.9</v>
      </c>
      <c r="AI164" s="63">
        <v>2702.3</v>
      </c>
      <c r="AJ164" s="63">
        <v>2882.3</v>
      </c>
      <c r="AK164" s="63">
        <v>3136.5460570000005</v>
      </c>
      <c r="AL164" s="63">
        <v>2920.8</v>
      </c>
      <c r="AM164" s="63">
        <v>3201.8697907808378</v>
      </c>
      <c r="AN164" s="63">
        <v>3434.0270299999997</v>
      </c>
      <c r="AO164" s="63">
        <v>3454</v>
      </c>
      <c r="AP164" s="63">
        <v>3886.7198985</v>
      </c>
      <c r="AQ164" s="63">
        <v>4351.6668609999997</v>
      </c>
      <c r="AR164" s="63">
        <v>4585.0710529999997</v>
      </c>
      <c r="AS164" s="63">
        <v>4397.089903</v>
      </c>
      <c r="AT164" s="63">
        <v>4446.6597389999997</v>
      </c>
      <c r="AU164" s="63">
        <v>4395.1002349999999</v>
      </c>
      <c r="AV164" s="63">
        <v>4022.965252</v>
      </c>
      <c r="AW164" s="63">
        <v>4013.1282579999997</v>
      </c>
      <c r="AX164" s="63">
        <v>4124.7570770000002</v>
      </c>
      <c r="AY164" s="63">
        <v>4036.1040859999998</v>
      </c>
      <c r="AZ164" s="63">
        <v>2308.0559920000001</v>
      </c>
      <c r="BA164" s="63">
        <v>3063.7977000000001</v>
      </c>
      <c r="BB164" s="63">
        <v>3809.7471139999998</v>
      </c>
      <c r="BD164" s="88"/>
      <c r="BE164" s="66"/>
      <c r="BN164" s="89" t="s">
        <v>111</v>
      </c>
    </row>
    <row r="165" spans="1:66" ht="15" hidden="1" customHeight="1" x14ac:dyDescent="0.35">
      <c r="A165" s="64" t="s">
        <v>167</v>
      </c>
      <c r="B165" s="63">
        <v>0</v>
      </c>
      <c r="C165" s="63">
        <v>0</v>
      </c>
      <c r="D165" s="63">
        <v>0</v>
      </c>
      <c r="E165" s="63">
        <v>0</v>
      </c>
      <c r="F165" s="63">
        <v>0</v>
      </c>
      <c r="G165" s="63">
        <v>0</v>
      </c>
      <c r="H165" s="63">
        <v>0</v>
      </c>
      <c r="I165" s="63">
        <v>0</v>
      </c>
      <c r="J165" s="63">
        <v>0</v>
      </c>
      <c r="K165" s="63">
        <v>0</v>
      </c>
      <c r="L165" s="63">
        <v>0</v>
      </c>
      <c r="M165" s="63">
        <v>0</v>
      </c>
      <c r="N165" s="63">
        <v>0</v>
      </c>
      <c r="O165" s="63">
        <v>0</v>
      </c>
      <c r="P165" s="63">
        <v>20</v>
      </c>
      <c r="Q165" s="63">
        <v>0</v>
      </c>
      <c r="R165" s="63">
        <v>1</v>
      </c>
      <c r="S165" s="63">
        <v>1</v>
      </c>
      <c r="T165" s="63">
        <v>0</v>
      </c>
      <c r="U165" s="63">
        <v>0</v>
      </c>
      <c r="V165" s="63">
        <v>4</v>
      </c>
      <c r="W165" s="63">
        <v>5</v>
      </c>
      <c r="X165" s="63">
        <v>17</v>
      </c>
      <c r="Y165" s="63">
        <v>15</v>
      </c>
      <c r="Z165" s="63">
        <v>6</v>
      </c>
      <c r="AA165" s="63">
        <v>1</v>
      </c>
      <c r="AB165" s="63">
        <v>3</v>
      </c>
      <c r="AC165" s="63">
        <v>1</v>
      </c>
      <c r="AD165" s="63">
        <v>1</v>
      </c>
      <c r="AE165" s="63">
        <v>1</v>
      </c>
      <c r="AF165" s="63">
        <v>1</v>
      </c>
      <c r="AG165" s="63">
        <v>1</v>
      </c>
      <c r="AH165" s="63">
        <v>1</v>
      </c>
      <c r="AI165" s="63">
        <v>0</v>
      </c>
      <c r="AJ165" s="63">
        <v>0</v>
      </c>
      <c r="AK165" s="63">
        <v>3.0931E-2</v>
      </c>
      <c r="AL165" s="63">
        <v>0</v>
      </c>
      <c r="AM165" s="63">
        <v>0</v>
      </c>
      <c r="AN165" s="63">
        <v>0</v>
      </c>
      <c r="AO165" s="63">
        <v>0</v>
      </c>
      <c r="AP165" s="63">
        <v>0</v>
      </c>
      <c r="AQ165" s="63">
        <v>0</v>
      </c>
      <c r="AR165" s="63">
        <v>0</v>
      </c>
      <c r="AS165" s="63">
        <v>0</v>
      </c>
      <c r="AT165" s="63">
        <v>0</v>
      </c>
      <c r="AU165" s="63">
        <v>0</v>
      </c>
      <c r="AV165" s="63">
        <v>0</v>
      </c>
      <c r="AW165" s="63">
        <v>0</v>
      </c>
      <c r="AX165" s="63">
        <v>0</v>
      </c>
      <c r="AY165" s="63">
        <v>0</v>
      </c>
      <c r="AZ165" s="63">
        <v>0</v>
      </c>
      <c r="BA165" s="63">
        <v>0</v>
      </c>
      <c r="BB165" s="63">
        <v>0</v>
      </c>
      <c r="BD165" s="88"/>
      <c r="BE165" s="66"/>
      <c r="BN165" s="89" t="s">
        <v>166</v>
      </c>
    </row>
    <row r="166" spans="1:66" ht="15" hidden="1" customHeight="1" x14ac:dyDescent="0.35">
      <c r="A166" s="64" t="s">
        <v>165</v>
      </c>
      <c r="B166" s="63">
        <v>546</v>
      </c>
      <c r="C166" s="63">
        <v>512</v>
      </c>
      <c r="D166" s="63">
        <v>522</v>
      </c>
      <c r="E166" s="63">
        <v>569</v>
      </c>
      <c r="F166" s="63">
        <v>493</v>
      </c>
      <c r="G166" s="63">
        <v>465</v>
      </c>
      <c r="H166" s="63">
        <v>464</v>
      </c>
      <c r="I166" s="63">
        <v>462</v>
      </c>
      <c r="J166" s="63">
        <v>446</v>
      </c>
      <c r="K166" s="63">
        <v>451</v>
      </c>
      <c r="L166" s="63">
        <v>364</v>
      </c>
      <c r="M166" s="63">
        <v>320</v>
      </c>
      <c r="N166" s="63">
        <v>295</v>
      </c>
      <c r="O166" s="63">
        <v>262</v>
      </c>
      <c r="P166" s="63">
        <v>243</v>
      </c>
      <c r="Q166" s="63">
        <v>227</v>
      </c>
      <c r="R166" s="63">
        <v>216</v>
      </c>
      <c r="S166" s="63">
        <v>200</v>
      </c>
      <c r="T166" s="63">
        <v>197</v>
      </c>
      <c r="U166" s="63">
        <v>180</v>
      </c>
      <c r="V166" s="63">
        <v>154</v>
      </c>
      <c r="W166" s="63">
        <v>150</v>
      </c>
      <c r="X166" s="63">
        <v>123</v>
      </c>
      <c r="Y166" s="63">
        <v>110</v>
      </c>
      <c r="Z166" s="63">
        <v>94</v>
      </c>
      <c r="AA166" s="63">
        <v>85</v>
      </c>
      <c r="AB166" s="63">
        <v>64</v>
      </c>
      <c r="AC166" s="63">
        <v>37</v>
      </c>
      <c r="AD166" s="63">
        <v>35</v>
      </c>
      <c r="AE166" s="63">
        <v>45</v>
      </c>
      <c r="AF166" s="63">
        <v>44</v>
      </c>
      <c r="AG166" s="63">
        <v>65</v>
      </c>
      <c r="AH166" s="63">
        <v>64</v>
      </c>
      <c r="AI166" s="63">
        <v>17</v>
      </c>
      <c r="AJ166" s="63">
        <v>16</v>
      </c>
      <c r="AK166" s="63">
        <v>20.357167</v>
      </c>
      <c r="AL166" s="63">
        <v>18</v>
      </c>
      <c r="AM166" s="63">
        <v>11.499226921636572</v>
      </c>
      <c r="AN166" s="63">
        <v>11</v>
      </c>
      <c r="AO166" s="63">
        <v>10</v>
      </c>
      <c r="AP166" s="63">
        <v>5.0833955</v>
      </c>
      <c r="AQ166" s="63">
        <v>6.4854079999999996</v>
      </c>
      <c r="AR166" s="63">
        <v>5.4847839999999994</v>
      </c>
      <c r="AS166" s="63">
        <v>4.6331020000000001</v>
      </c>
      <c r="AT166" s="63">
        <v>3.674407</v>
      </c>
      <c r="AU166" s="63">
        <v>3.1025749999999999</v>
      </c>
      <c r="AV166" s="63">
        <v>2.6045319999999998</v>
      </c>
      <c r="AW166" s="63">
        <v>2.5218259999999999</v>
      </c>
      <c r="AX166" s="63">
        <v>2.5724999999999998</v>
      </c>
      <c r="AY166" s="63">
        <v>2.2842960000000003</v>
      </c>
      <c r="AZ166" s="63">
        <v>1.9412</v>
      </c>
      <c r="BA166" s="63">
        <v>2.0228999999999999</v>
      </c>
      <c r="BB166" s="63">
        <v>4.8534310000000005</v>
      </c>
      <c r="BD166" s="88"/>
      <c r="BE166" s="66"/>
      <c r="BN166" s="89" t="s">
        <v>164</v>
      </c>
    </row>
    <row r="167" spans="1:66" ht="15" hidden="1" customHeight="1" x14ac:dyDescent="0.35">
      <c r="A167" s="64" t="s">
        <v>163</v>
      </c>
      <c r="B167" s="63">
        <v>0</v>
      </c>
      <c r="C167" s="63">
        <v>0</v>
      </c>
      <c r="D167" s="63">
        <v>0</v>
      </c>
      <c r="E167" s="63">
        <v>0</v>
      </c>
      <c r="F167" s="63">
        <v>0</v>
      </c>
      <c r="G167" s="63">
        <v>0</v>
      </c>
      <c r="H167" s="63">
        <v>0</v>
      </c>
      <c r="I167" s="63">
        <v>0</v>
      </c>
      <c r="J167" s="63">
        <v>0</v>
      </c>
      <c r="K167" s="63">
        <v>0</v>
      </c>
      <c r="L167" s="63">
        <v>0</v>
      </c>
      <c r="M167" s="63">
        <v>0</v>
      </c>
      <c r="N167" s="63">
        <v>0</v>
      </c>
      <c r="O167" s="63">
        <v>0</v>
      </c>
      <c r="P167" s="63">
        <v>0</v>
      </c>
      <c r="Q167" s="63">
        <v>0</v>
      </c>
      <c r="R167" s="63">
        <v>0</v>
      </c>
      <c r="S167" s="63">
        <v>0</v>
      </c>
      <c r="T167" s="63">
        <v>0</v>
      </c>
      <c r="U167" s="63">
        <v>0</v>
      </c>
      <c r="V167" s="63">
        <v>0</v>
      </c>
      <c r="W167" s="63">
        <v>0</v>
      </c>
      <c r="X167" s="63">
        <v>0</v>
      </c>
      <c r="Y167" s="63">
        <v>0</v>
      </c>
      <c r="Z167" s="63">
        <v>2</v>
      </c>
      <c r="AA167" s="63">
        <v>1</v>
      </c>
      <c r="AB167" s="63">
        <v>1</v>
      </c>
      <c r="AC167" s="63">
        <v>0</v>
      </c>
      <c r="AD167" s="63">
        <v>0</v>
      </c>
      <c r="AE167" s="63">
        <v>0</v>
      </c>
      <c r="AF167" s="63">
        <v>0</v>
      </c>
      <c r="AG167" s="63">
        <v>0</v>
      </c>
      <c r="AH167" s="63">
        <v>0</v>
      </c>
      <c r="AI167" s="63">
        <v>0</v>
      </c>
      <c r="AJ167" s="63">
        <v>0</v>
      </c>
      <c r="AK167" s="63">
        <v>0</v>
      </c>
      <c r="AL167" s="63">
        <v>0</v>
      </c>
      <c r="AM167" s="63">
        <v>0</v>
      </c>
      <c r="AN167" s="63">
        <v>0</v>
      </c>
      <c r="AO167" s="63">
        <v>0</v>
      </c>
      <c r="AP167" s="63">
        <v>0</v>
      </c>
      <c r="AQ167" s="63">
        <v>0</v>
      </c>
      <c r="AR167" s="63">
        <v>0</v>
      </c>
      <c r="AS167" s="63">
        <v>0</v>
      </c>
      <c r="AT167" s="63">
        <v>0</v>
      </c>
      <c r="AU167" s="63">
        <v>0</v>
      </c>
      <c r="AV167" s="63">
        <v>0</v>
      </c>
      <c r="AW167" s="63">
        <v>0</v>
      </c>
      <c r="AX167" s="63">
        <v>0</v>
      </c>
      <c r="AY167" s="63">
        <v>0</v>
      </c>
      <c r="AZ167" s="63">
        <v>0</v>
      </c>
      <c r="BA167" s="63">
        <v>0</v>
      </c>
      <c r="BB167" s="63">
        <v>0</v>
      </c>
      <c r="BD167" s="88"/>
      <c r="BE167" s="66"/>
      <c r="BN167" s="89" t="s">
        <v>162</v>
      </c>
    </row>
    <row r="168" spans="1:66" ht="15" hidden="1" customHeight="1" x14ac:dyDescent="0.35">
      <c r="A168" s="64" t="s">
        <v>161</v>
      </c>
      <c r="B168" s="63">
        <v>0</v>
      </c>
      <c r="C168" s="63">
        <v>0</v>
      </c>
      <c r="D168" s="63">
        <v>0</v>
      </c>
      <c r="E168" s="63">
        <v>0</v>
      </c>
      <c r="F168" s="63">
        <v>0</v>
      </c>
      <c r="G168" s="63">
        <v>0</v>
      </c>
      <c r="H168" s="63">
        <v>1</v>
      </c>
      <c r="I168" s="63">
        <v>1</v>
      </c>
      <c r="J168" s="63">
        <v>2</v>
      </c>
      <c r="K168" s="63">
        <v>2</v>
      </c>
      <c r="L168" s="63">
        <v>2</v>
      </c>
      <c r="M168" s="63">
        <v>2</v>
      </c>
      <c r="N168" s="63">
        <v>1</v>
      </c>
      <c r="O168" s="63">
        <v>0</v>
      </c>
      <c r="P168" s="63">
        <v>1</v>
      </c>
      <c r="Q168" s="63">
        <v>1</v>
      </c>
      <c r="R168" s="63">
        <v>1</v>
      </c>
      <c r="S168" s="63">
        <v>1</v>
      </c>
      <c r="T168" s="63">
        <v>0</v>
      </c>
      <c r="U168" s="63">
        <v>0</v>
      </c>
      <c r="V168" s="63">
        <v>0</v>
      </c>
      <c r="W168" s="63">
        <v>0</v>
      </c>
      <c r="X168" s="63">
        <v>1</v>
      </c>
      <c r="Y168" s="63">
        <v>1</v>
      </c>
      <c r="Z168" s="63">
        <v>0</v>
      </c>
      <c r="AA168" s="63">
        <v>0</v>
      </c>
      <c r="AB168" s="63">
        <v>0</v>
      </c>
      <c r="AC168" s="63">
        <v>0</v>
      </c>
      <c r="AD168" s="63">
        <v>0</v>
      </c>
      <c r="AE168" s="63">
        <v>0</v>
      </c>
      <c r="AF168" s="63">
        <v>0</v>
      </c>
      <c r="AG168" s="63">
        <v>0</v>
      </c>
      <c r="AH168" s="63">
        <v>0</v>
      </c>
      <c r="AI168" s="63">
        <v>0</v>
      </c>
      <c r="AJ168" s="63">
        <v>0</v>
      </c>
      <c r="AK168" s="63">
        <v>0.13188900000000001</v>
      </c>
      <c r="AL168" s="63">
        <v>0</v>
      </c>
      <c r="AM168" s="63">
        <v>0</v>
      </c>
      <c r="AN168" s="63">
        <v>0</v>
      </c>
      <c r="AO168" s="63">
        <v>0</v>
      </c>
      <c r="AP168" s="63">
        <v>0</v>
      </c>
      <c r="AQ168" s="63">
        <v>2.5000000000000001E-2</v>
      </c>
      <c r="AR168" s="63">
        <v>0.01</v>
      </c>
      <c r="AS168" s="63">
        <v>0</v>
      </c>
      <c r="AT168" s="63">
        <v>3.9999999999999998E-6</v>
      </c>
      <c r="AU168" s="63">
        <v>6.0000000000000002E-6</v>
      </c>
      <c r="AV168" s="63">
        <v>0</v>
      </c>
      <c r="AW168" s="63">
        <v>5.0000000000000001E-3</v>
      </c>
      <c r="AX168" s="63">
        <v>5.0000000000000001E-3</v>
      </c>
      <c r="AY168" s="63">
        <v>0</v>
      </c>
      <c r="AZ168" s="63">
        <v>0</v>
      </c>
      <c r="BA168" s="63">
        <v>0</v>
      </c>
      <c r="BB168" s="63">
        <v>0</v>
      </c>
      <c r="BD168" s="88"/>
      <c r="BE168" s="66"/>
      <c r="BN168" s="89" t="s">
        <v>160</v>
      </c>
    </row>
    <row r="169" spans="1:66" ht="15" hidden="1" customHeight="1" x14ac:dyDescent="0.35">
      <c r="A169" s="64" t="s">
        <v>108</v>
      </c>
      <c r="B169" s="63">
        <v>775</v>
      </c>
      <c r="C169" s="63">
        <v>902</v>
      </c>
      <c r="D169" s="63">
        <v>1026</v>
      </c>
      <c r="E169" s="63">
        <v>1211</v>
      </c>
      <c r="F169" s="63">
        <v>1413</v>
      </c>
      <c r="G169" s="63">
        <v>1524</v>
      </c>
      <c r="H169" s="63">
        <v>1697</v>
      </c>
      <c r="I169" s="63">
        <v>1739</v>
      </c>
      <c r="J169" s="63">
        <v>1782</v>
      </c>
      <c r="K169" s="63">
        <v>2051</v>
      </c>
      <c r="L169" s="63">
        <v>2032</v>
      </c>
      <c r="M169" s="63">
        <v>2280</v>
      </c>
      <c r="N169" s="63">
        <v>2324</v>
      </c>
      <c r="O169" s="63">
        <v>2317</v>
      </c>
      <c r="P169" s="63">
        <v>2036</v>
      </c>
      <c r="Q169" s="63">
        <v>2150</v>
      </c>
      <c r="R169" s="63">
        <v>2350</v>
      </c>
      <c r="S169" s="63">
        <v>2375</v>
      </c>
      <c r="T169" s="63">
        <v>2314</v>
      </c>
      <c r="U169" s="63">
        <v>2430</v>
      </c>
      <c r="V169" s="63">
        <v>2302</v>
      </c>
      <c r="W169" s="63">
        <v>2417</v>
      </c>
      <c r="X169" s="63">
        <v>2277</v>
      </c>
      <c r="Y169" s="63">
        <v>2401</v>
      </c>
      <c r="Z169" s="63">
        <v>2455</v>
      </c>
      <c r="AA169" s="63">
        <v>2865</v>
      </c>
      <c r="AB169" s="63">
        <v>3059</v>
      </c>
      <c r="AC169" s="63">
        <v>3442</v>
      </c>
      <c r="AD169" s="63">
        <v>3806</v>
      </c>
      <c r="AE169" s="63">
        <v>3568</v>
      </c>
      <c r="AF169" s="63">
        <v>3802</v>
      </c>
      <c r="AG169" s="63">
        <v>3913</v>
      </c>
      <c r="AH169" s="63">
        <v>3763</v>
      </c>
      <c r="AI169" s="63">
        <v>2669</v>
      </c>
      <c r="AJ169" s="63">
        <v>2853</v>
      </c>
      <c r="AK169" s="63">
        <v>3106.4153090000004</v>
      </c>
      <c r="AL169" s="63">
        <v>2897</v>
      </c>
      <c r="AM169" s="63">
        <v>3185.2984006378047</v>
      </c>
      <c r="AN169" s="63">
        <v>3419.6270299999996</v>
      </c>
      <c r="AO169" s="63">
        <v>3440</v>
      </c>
      <c r="AP169" s="63">
        <v>3878.2589029999999</v>
      </c>
      <c r="AQ169" s="63">
        <v>4341.659114</v>
      </c>
      <c r="AR169" s="63">
        <v>4576.2309999999998</v>
      </c>
      <c r="AS169" s="63">
        <v>4389.7870000000003</v>
      </c>
      <c r="AT169" s="63">
        <v>4441.12</v>
      </c>
      <c r="AU169" s="63">
        <v>4390.8810000000003</v>
      </c>
      <c r="AV169" s="63">
        <v>4018.7739999999999</v>
      </c>
      <c r="AW169" s="63">
        <v>4009.3159999999998</v>
      </c>
      <c r="AX169" s="63">
        <v>4120.973</v>
      </c>
      <c r="AY169" s="63">
        <v>4032.7759999999998</v>
      </c>
      <c r="AZ169" s="63">
        <v>2304.9540000000002</v>
      </c>
      <c r="BA169" s="63">
        <v>3060.5610000000001</v>
      </c>
      <c r="BB169" s="63">
        <v>3803.539683</v>
      </c>
      <c r="BD169" s="88"/>
      <c r="BE169" s="66"/>
      <c r="BN169" s="89" t="s">
        <v>107</v>
      </c>
    </row>
    <row r="170" spans="1:66" s="91" customFormat="1" ht="15" customHeight="1" x14ac:dyDescent="0.35">
      <c r="A170" s="103" t="s">
        <v>159</v>
      </c>
      <c r="B170" s="102">
        <v>775</v>
      </c>
      <c r="C170" s="102">
        <v>902</v>
      </c>
      <c r="D170" s="102">
        <v>1026</v>
      </c>
      <c r="E170" s="102">
        <v>1211</v>
      </c>
      <c r="F170" s="102">
        <v>1413</v>
      </c>
      <c r="G170" s="102">
        <v>1524</v>
      </c>
      <c r="H170" s="102">
        <v>1697</v>
      </c>
      <c r="I170" s="102">
        <v>1739</v>
      </c>
      <c r="J170" s="102">
        <v>1782</v>
      </c>
      <c r="K170" s="102">
        <v>2051</v>
      </c>
      <c r="L170" s="102">
        <v>2032</v>
      </c>
      <c r="M170" s="102">
        <v>2280</v>
      </c>
      <c r="N170" s="102">
        <v>2324</v>
      </c>
      <c r="O170" s="102">
        <v>2317</v>
      </c>
      <c r="P170" s="102">
        <v>2036</v>
      </c>
      <c r="Q170" s="102">
        <v>2150</v>
      </c>
      <c r="R170" s="102">
        <v>2350</v>
      </c>
      <c r="S170" s="102">
        <v>2375</v>
      </c>
      <c r="T170" s="102">
        <v>2314</v>
      </c>
      <c r="U170" s="102">
        <v>2430</v>
      </c>
      <c r="V170" s="102">
        <v>2302</v>
      </c>
      <c r="W170" s="102">
        <v>2417</v>
      </c>
      <c r="X170" s="102">
        <v>2277</v>
      </c>
      <c r="Y170" s="102">
        <v>2401</v>
      </c>
      <c r="Z170" s="102">
        <v>2455</v>
      </c>
      <c r="AA170" s="102">
        <v>2865</v>
      </c>
      <c r="AB170" s="102">
        <v>3059</v>
      </c>
      <c r="AC170" s="102">
        <v>3442</v>
      </c>
      <c r="AD170" s="102">
        <v>3806</v>
      </c>
      <c r="AE170" s="102">
        <v>3568</v>
      </c>
      <c r="AF170" s="102">
        <v>3802</v>
      </c>
      <c r="AG170" s="102">
        <v>3913</v>
      </c>
      <c r="AH170" s="102">
        <v>3763</v>
      </c>
      <c r="AI170" s="102">
        <v>2669</v>
      </c>
      <c r="AJ170" s="102">
        <v>2853</v>
      </c>
      <c r="AK170" s="102">
        <v>3106.4153090000004</v>
      </c>
      <c r="AL170" s="102">
        <v>2897</v>
      </c>
      <c r="AM170" s="102">
        <v>3185.2984006378047</v>
      </c>
      <c r="AN170" s="102">
        <v>3419.6270299999996</v>
      </c>
      <c r="AO170" s="102">
        <v>3440</v>
      </c>
      <c r="AP170" s="102">
        <v>3878.2589029999999</v>
      </c>
      <c r="AQ170" s="102">
        <v>4341.659114</v>
      </c>
      <c r="AR170" s="102">
        <v>4576.2309999999998</v>
      </c>
      <c r="AS170" s="102">
        <v>4389.7870000000003</v>
      </c>
      <c r="AT170" s="102">
        <v>4441.12</v>
      </c>
      <c r="AU170" s="102">
        <v>4390.8810000000003</v>
      </c>
      <c r="AV170" s="102">
        <v>4018.7739999999999</v>
      </c>
      <c r="AW170" s="102">
        <v>4009.3159999999998</v>
      </c>
      <c r="AX170" s="102">
        <v>4120.973</v>
      </c>
      <c r="AY170" s="102">
        <v>4032.7759999999998</v>
      </c>
      <c r="AZ170" s="102">
        <v>2304.9540000000002</v>
      </c>
      <c r="BA170" s="102">
        <v>3060.5610000000001</v>
      </c>
      <c r="BB170" s="102">
        <v>3803.539683</v>
      </c>
      <c r="BC170" s="102">
        <f>+BB170*(1+2.4%)</f>
        <v>3894.8246353919999</v>
      </c>
      <c r="BD170" s="102">
        <f t="shared" ref="BD170:BM170" si="17">+BC170*(1+2.4%)</f>
        <v>3988.3004266414082</v>
      </c>
      <c r="BE170" s="102">
        <f t="shared" si="17"/>
        <v>4084.019636880802</v>
      </c>
      <c r="BF170" s="102">
        <f t="shared" si="17"/>
        <v>4182.0361081659412</v>
      </c>
      <c r="BG170" s="102">
        <f t="shared" si="17"/>
        <v>4282.4049747619238</v>
      </c>
      <c r="BH170" s="102">
        <f t="shared" si="17"/>
        <v>4385.1826941562103</v>
      </c>
      <c r="BI170" s="102">
        <f t="shared" si="17"/>
        <v>4490.4270788159592</v>
      </c>
      <c r="BJ170" s="102">
        <f t="shared" si="17"/>
        <v>4598.1973287075425</v>
      </c>
      <c r="BK170" s="102">
        <f t="shared" si="17"/>
        <v>4708.5540645965239</v>
      </c>
      <c r="BL170" s="102">
        <f t="shared" si="17"/>
        <v>4821.5593621468406</v>
      </c>
      <c r="BM170" s="102">
        <f t="shared" si="17"/>
        <v>4937.2767868383653</v>
      </c>
      <c r="BN170" s="101" t="s">
        <v>158</v>
      </c>
    </row>
    <row r="171" spans="1:66" ht="15" hidden="1" customHeight="1" x14ac:dyDescent="0.35">
      <c r="A171" s="64" t="s">
        <v>157</v>
      </c>
      <c r="B171" s="63">
        <v>40</v>
      </c>
      <c r="C171" s="63">
        <v>60</v>
      </c>
      <c r="D171" s="63">
        <v>78</v>
      </c>
      <c r="E171" s="63">
        <v>95</v>
      </c>
      <c r="F171" s="63">
        <v>110</v>
      </c>
      <c r="G171" s="63">
        <v>120</v>
      </c>
      <c r="H171" s="63">
        <v>150</v>
      </c>
      <c r="I171" s="63">
        <v>175</v>
      </c>
      <c r="J171" s="63">
        <v>190</v>
      </c>
      <c r="K171" s="63">
        <v>220</v>
      </c>
      <c r="L171" s="63">
        <v>170</v>
      </c>
      <c r="M171" s="63">
        <v>166</v>
      </c>
      <c r="N171" s="63">
        <v>194</v>
      </c>
      <c r="O171" s="63">
        <v>132</v>
      </c>
      <c r="P171" s="63">
        <v>116</v>
      </c>
      <c r="Q171" s="63">
        <v>99</v>
      </c>
      <c r="R171" s="63">
        <v>103</v>
      </c>
      <c r="S171" s="63">
        <v>93</v>
      </c>
      <c r="T171" s="63">
        <v>100</v>
      </c>
      <c r="U171" s="63">
        <v>90</v>
      </c>
      <c r="V171" s="63">
        <v>70</v>
      </c>
      <c r="W171" s="63">
        <v>66</v>
      </c>
      <c r="X171" s="63">
        <v>51</v>
      </c>
      <c r="Y171" s="63">
        <v>40</v>
      </c>
      <c r="Z171" s="63">
        <v>45</v>
      </c>
      <c r="AA171" s="63">
        <v>36</v>
      </c>
      <c r="AB171" s="63">
        <v>28</v>
      </c>
      <c r="AC171" s="63">
        <v>38</v>
      </c>
      <c r="AD171" s="63">
        <v>32</v>
      </c>
      <c r="AE171" s="63">
        <v>23</v>
      </c>
      <c r="AF171" s="63">
        <v>23</v>
      </c>
      <c r="AG171" s="63">
        <v>20</v>
      </c>
      <c r="AH171" s="63">
        <v>19.899999999999999</v>
      </c>
      <c r="AI171" s="63">
        <v>16.3</v>
      </c>
      <c r="AJ171" s="63">
        <v>13.3</v>
      </c>
      <c r="AK171" s="63">
        <v>9.6107610000000001</v>
      </c>
      <c r="AL171" s="63">
        <v>5.8</v>
      </c>
      <c r="AM171" s="63">
        <v>5.0721632213965089</v>
      </c>
      <c r="AN171" s="63">
        <v>3.4000000000000004</v>
      </c>
      <c r="AO171" s="63">
        <v>4</v>
      </c>
      <c r="AP171" s="63">
        <v>3.3775999999999997</v>
      </c>
      <c r="AQ171" s="63">
        <v>3.4773389999999997</v>
      </c>
      <c r="AR171" s="63">
        <v>3.345269</v>
      </c>
      <c r="AS171" s="63">
        <v>2.6698009999999996</v>
      </c>
      <c r="AT171" s="63">
        <v>1.8627279999999997</v>
      </c>
      <c r="AU171" s="63">
        <v>1.113054</v>
      </c>
      <c r="AV171" s="63">
        <v>1.5867199999999999</v>
      </c>
      <c r="AW171" s="63">
        <v>1.2854319999999999</v>
      </c>
      <c r="AX171" s="63">
        <v>1.206577</v>
      </c>
      <c r="AY171" s="63">
        <v>1.04379</v>
      </c>
      <c r="AZ171" s="63">
        <v>1.160792</v>
      </c>
      <c r="BA171" s="63">
        <v>1.2138</v>
      </c>
      <c r="BB171" s="63">
        <v>1.3540000000000001</v>
      </c>
      <c r="BD171" s="88"/>
      <c r="BE171" s="66"/>
      <c r="BN171" s="89" t="s">
        <v>156</v>
      </c>
    </row>
    <row r="172" spans="1:66" ht="15" hidden="1" customHeight="1" x14ac:dyDescent="0.35">
      <c r="A172" s="64" t="s">
        <v>155</v>
      </c>
      <c r="B172" s="63">
        <v>0</v>
      </c>
      <c r="C172" s="63">
        <v>0</v>
      </c>
      <c r="D172" s="63">
        <v>0</v>
      </c>
      <c r="E172" s="63">
        <v>0</v>
      </c>
      <c r="F172" s="63">
        <v>0</v>
      </c>
      <c r="G172" s="63">
        <v>2</v>
      </c>
      <c r="H172" s="63">
        <v>3</v>
      </c>
      <c r="I172" s="63">
        <v>3</v>
      </c>
      <c r="J172" s="63">
        <v>3</v>
      </c>
      <c r="K172" s="63">
        <v>4</v>
      </c>
      <c r="L172" s="63">
        <v>3</v>
      </c>
      <c r="M172" s="63">
        <v>4</v>
      </c>
      <c r="N172" s="63">
        <v>4</v>
      </c>
      <c r="O172" s="63">
        <v>3</v>
      </c>
      <c r="P172" s="63">
        <v>2</v>
      </c>
      <c r="Q172" s="63">
        <v>2</v>
      </c>
      <c r="R172" s="63">
        <v>2</v>
      </c>
      <c r="S172" s="63">
        <v>2</v>
      </c>
      <c r="T172" s="63">
        <v>3</v>
      </c>
      <c r="U172" s="63">
        <v>2</v>
      </c>
      <c r="V172" s="63">
        <v>2</v>
      </c>
      <c r="W172" s="63">
        <v>2</v>
      </c>
      <c r="X172" s="63">
        <v>2</v>
      </c>
      <c r="Y172" s="63">
        <v>2</v>
      </c>
      <c r="Z172" s="63">
        <v>1</v>
      </c>
      <c r="AA172" s="63">
        <v>1</v>
      </c>
      <c r="AB172" s="63">
        <v>1</v>
      </c>
      <c r="AC172" s="63">
        <v>1</v>
      </c>
      <c r="AD172" s="63">
        <v>1</v>
      </c>
      <c r="AE172" s="63">
        <v>1</v>
      </c>
      <c r="AF172" s="63">
        <v>1</v>
      </c>
      <c r="AG172" s="63">
        <v>1</v>
      </c>
      <c r="AH172" s="63">
        <v>1</v>
      </c>
      <c r="AI172" s="63">
        <v>0</v>
      </c>
      <c r="AJ172" s="63">
        <v>0</v>
      </c>
      <c r="AK172" s="63">
        <v>1E-3</v>
      </c>
      <c r="AL172" s="63">
        <v>0</v>
      </c>
      <c r="AM172" s="63">
        <v>0</v>
      </c>
      <c r="AN172" s="63">
        <v>0</v>
      </c>
      <c r="AO172" s="63">
        <v>0</v>
      </c>
      <c r="AP172" s="63">
        <v>0</v>
      </c>
      <c r="AQ172" s="63">
        <v>0</v>
      </c>
      <c r="AR172" s="63">
        <v>0</v>
      </c>
      <c r="AS172" s="63">
        <v>0</v>
      </c>
      <c r="AT172" s="63">
        <v>0</v>
      </c>
      <c r="AU172" s="63">
        <v>0</v>
      </c>
      <c r="AV172" s="63">
        <v>0</v>
      </c>
      <c r="AW172" s="63">
        <v>0</v>
      </c>
      <c r="AX172" s="63">
        <v>0</v>
      </c>
      <c r="AY172" s="63">
        <v>0</v>
      </c>
      <c r="AZ172" s="63">
        <v>0</v>
      </c>
      <c r="BA172" s="63">
        <v>0</v>
      </c>
      <c r="BB172" s="63">
        <v>0</v>
      </c>
      <c r="BD172" s="88"/>
      <c r="BE172" s="66"/>
      <c r="BN172" s="89" t="s">
        <v>154</v>
      </c>
    </row>
    <row r="173" spans="1:66" ht="15" hidden="1" customHeight="1" x14ac:dyDescent="0.35">
      <c r="A173" s="64" t="s">
        <v>153</v>
      </c>
      <c r="B173" s="63">
        <v>0</v>
      </c>
      <c r="C173" s="63">
        <v>0</v>
      </c>
      <c r="D173" s="63">
        <v>0</v>
      </c>
      <c r="E173" s="63">
        <v>0</v>
      </c>
      <c r="F173" s="63">
        <v>0</v>
      </c>
      <c r="G173" s="63">
        <v>8</v>
      </c>
      <c r="H173" s="63">
        <v>13</v>
      </c>
      <c r="I173" s="63">
        <v>20</v>
      </c>
      <c r="J173" s="63">
        <v>25</v>
      </c>
      <c r="K173" s="63">
        <v>33</v>
      </c>
      <c r="L173" s="63">
        <v>25</v>
      </c>
      <c r="M173" s="63">
        <v>30</v>
      </c>
      <c r="N173" s="63">
        <v>33</v>
      </c>
      <c r="O173" s="63">
        <v>23</v>
      </c>
      <c r="P173" s="63">
        <v>19</v>
      </c>
      <c r="Q173" s="63">
        <v>16</v>
      </c>
      <c r="R173" s="63">
        <v>13</v>
      </c>
      <c r="S173" s="63">
        <v>13</v>
      </c>
      <c r="T173" s="63">
        <v>15</v>
      </c>
      <c r="U173" s="63">
        <v>16</v>
      </c>
      <c r="V173" s="63">
        <v>13</v>
      </c>
      <c r="W173" s="63">
        <v>14</v>
      </c>
      <c r="X173" s="63">
        <v>8</v>
      </c>
      <c r="Y173" s="63">
        <v>8</v>
      </c>
      <c r="Z173" s="63">
        <v>12</v>
      </c>
      <c r="AA173" s="63">
        <v>12</v>
      </c>
      <c r="AB173" s="63">
        <v>10</v>
      </c>
      <c r="AC173" s="63">
        <v>7</v>
      </c>
      <c r="AD173" s="63">
        <v>5</v>
      </c>
      <c r="AE173" s="63">
        <v>6</v>
      </c>
      <c r="AF173" s="63">
        <v>6</v>
      </c>
      <c r="AG173" s="63">
        <v>3</v>
      </c>
      <c r="AH173" s="63">
        <v>3</v>
      </c>
      <c r="AI173" s="63">
        <v>1</v>
      </c>
      <c r="AJ173" s="63">
        <v>1</v>
      </c>
      <c r="AK173" s="63">
        <v>1.631097</v>
      </c>
      <c r="AL173" s="63">
        <v>1</v>
      </c>
      <c r="AM173" s="63">
        <v>0.50476872189817101</v>
      </c>
      <c r="AN173" s="63">
        <v>0.5</v>
      </c>
      <c r="AO173" s="63">
        <v>1</v>
      </c>
      <c r="AP173" s="63">
        <v>0</v>
      </c>
      <c r="AQ173" s="63">
        <v>0.01</v>
      </c>
      <c r="AR173" s="63">
        <v>0</v>
      </c>
      <c r="AS173" s="63">
        <v>0</v>
      </c>
      <c r="AT173" s="63">
        <v>0</v>
      </c>
      <c r="AU173" s="63">
        <v>0</v>
      </c>
      <c r="AV173" s="63">
        <v>0</v>
      </c>
      <c r="AW173" s="63">
        <v>0</v>
      </c>
      <c r="AX173" s="63">
        <v>0</v>
      </c>
      <c r="AY173" s="63">
        <v>0</v>
      </c>
      <c r="AZ173" s="63">
        <v>0</v>
      </c>
      <c r="BA173" s="63">
        <v>0</v>
      </c>
      <c r="BB173" s="63">
        <v>0</v>
      </c>
      <c r="BD173" s="88"/>
      <c r="BE173" s="66"/>
      <c r="BN173" s="89" t="s">
        <v>152</v>
      </c>
    </row>
    <row r="174" spans="1:66" ht="15" hidden="1" customHeight="1" x14ac:dyDescent="0.35">
      <c r="A174" s="64" t="s">
        <v>151</v>
      </c>
      <c r="B174" s="63">
        <v>0</v>
      </c>
      <c r="C174" s="63">
        <v>0</v>
      </c>
      <c r="D174" s="63">
        <v>0</v>
      </c>
      <c r="E174" s="63">
        <v>3</v>
      </c>
      <c r="F174" s="63">
        <v>5</v>
      </c>
      <c r="G174" s="63">
        <v>7</v>
      </c>
      <c r="H174" s="63">
        <v>10</v>
      </c>
      <c r="I174" s="63">
        <v>11</v>
      </c>
      <c r="J174" s="63">
        <v>15</v>
      </c>
      <c r="K174" s="63">
        <v>20</v>
      </c>
      <c r="L174" s="63">
        <v>19</v>
      </c>
      <c r="M174" s="63">
        <v>20</v>
      </c>
      <c r="N174" s="63">
        <v>15</v>
      </c>
      <c r="O174" s="63">
        <v>13</v>
      </c>
      <c r="P174" s="63">
        <v>12</v>
      </c>
      <c r="Q174" s="63">
        <v>9</v>
      </c>
      <c r="R174" s="63">
        <v>9</v>
      </c>
      <c r="S174" s="63">
        <v>7</v>
      </c>
      <c r="T174" s="63">
        <v>5</v>
      </c>
      <c r="U174" s="63">
        <v>6</v>
      </c>
      <c r="V174" s="63">
        <v>5</v>
      </c>
      <c r="W174" s="63">
        <v>4</v>
      </c>
      <c r="X174" s="63">
        <v>5</v>
      </c>
      <c r="Y174" s="63">
        <v>4</v>
      </c>
      <c r="Z174" s="63">
        <v>2</v>
      </c>
      <c r="AA174" s="63">
        <v>2</v>
      </c>
      <c r="AB174" s="63">
        <v>2</v>
      </c>
      <c r="AC174" s="63">
        <v>2</v>
      </c>
      <c r="AD174" s="63">
        <v>4</v>
      </c>
      <c r="AE174" s="63">
        <v>5</v>
      </c>
      <c r="AF174" s="63">
        <v>4</v>
      </c>
      <c r="AG174" s="63">
        <v>5</v>
      </c>
      <c r="AH174" s="63">
        <v>5</v>
      </c>
      <c r="AI174" s="63">
        <v>5</v>
      </c>
      <c r="AJ174" s="63">
        <v>3</v>
      </c>
      <c r="AK174" s="63">
        <v>1.6748889999999999</v>
      </c>
      <c r="AL174" s="63">
        <v>1</v>
      </c>
      <c r="AM174" s="63">
        <v>1.6322177014359396</v>
      </c>
      <c r="AN174" s="63">
        <v>1.6</v>
      </c>
      <c r="AO174" s="63">
        <v>2</v>
      </c>
      <c r="AP174" s="63">
        <v>0.7427999999999999</v>
      </c>
      <c r="AQ174" s="63">
        <v>0.68293899999999996</v>
      </c>
      <c r="AR174" s="63">
        <v>0.86406799999999995</v>
      </c>
      <c r="AS174" s="63">
        <v>1.0295879999999999</v>
      </c>
      <c r="AT174" s="63">
        <v>1.2665249999999999</v>
      </c>
      <c r="AU174" s="63">
        <v>0.63680499999999995</v>
      </c>
      <c r="AV174" s="63">
        <v>1.23552</v>
      </c>
      <c r="AW174" s="63">
        <v>0.97383200000000003</v>
      </c>
      <c r="AX174" s="63">
        <v>0.88657699999999995</v>
      </c>
      <c r="AY174" s="63">
        <v>0.84479000000000004</v>
      </c>
      <c r="AZ174" s="63">
        <v>0.95059199999999999</v>
      </c>
      <c r="BA174" s="63">
        <v>1.0438000000000001</v>
      </c>
      <c r="BB174" s="63">
        <v>1.2490000000000001</v>
      </c>
      <c r="BD174" s="88"/>
      <c r="BE174" s="66"/>
      <c r="BN174" s="89" t="s">
        <v>150</v>
      </c>
    </row>
    <row r="175" spans="1:66" ht="15" hidden="1" customHeight="1" x14ac:dyDescent="0.35">
      <c r="A175" s="64" t="s">
        <v>149</v>
      </c>
      <c r="B175" s="63">
        <v>0</v>
      </c>
      <c r="C175" s="63">
        <v>0</v>
      </c>
      <c r="D175" s="63">
        <v>0</v>
      </c>
      <c r="E175" s="63">
        <v>0</v>
      </c>
      <c r="F175" s="63">
        <v>1</v>
      </c>
      <c r="G175" s="63">
        <v>1</v>
      </c>
      <c r="H175" s="63">
        <v>2</v>
      </c>
      <c r="I175" s="63">
        <v>2</v>
      </c>
      <c r="J175" s="63">
        <v>3</v>
      </c>
      <c r="K175" s="63">
        <v>4</v>
      </c>
      <c r="L175" s="63">
        <v>2</v>
      </c>
      <c r="M175" s="63">
        <v>2</v>
      </c>
      <c r="N175" s="63">
        <v>2</v>
      </c>
      <c r="O175" s="63">
        <v>2</v>
      </c>
      <c r="P175" s="63">
        <v>1</v>
      </c>
      <c r="Q175" s="63">
        <v>1</v>
      </c>
      <c r="R175" s="63">
        <v>1</v>
      </c>
      <c r="S175" s="63">
        <v>1</v>
      </c>
      <c r="T175" s="63">
        <v>0</v>
      </c>
      <c r="U175" s="63">
        <v>0</v>
      </c>
      <c r="V175" s="63">
        <v>0</v>
      </c>
      <c r="W175" s="63">
        <v>0</v>
      </c>
      <c r="X175" s="63">
        <v>0</v>
      </c>
      <c r="Y175" s="63">
        <v>0</v>
      </c>
      <c r="Z175" s="63">
        <v>0</v>
      </c>
      <c r="AA175" s="63">
        <v>0</v>
      </c>
      <c r="AB175" s="63">
        <v>0</v>
      </c>
      <c r="AC175" s="63">
        <v>15</v>
      </c>
      <c r="AD175" s="63">
        <v>12</v>
      </c>
      <c r="AE175" s="63">
        <v>2</v>
      </c>
      <c r="AF175" s="63">
        <v>2</v>
      </c>
      <c r="AG175" s="63">
        <v>1</v>
      </c>
      <c r="AH175" s="63">
        <v>1</v>
      </c>
      <c r="AI175" s="63">
        <v>4</v>
      </c>
      <c r="AJ175" s="63">
        <v>1</v>
      </c>
      <c r="AK175" s="63">
        <v>0</v>
      </c>
      <c r="AL175" s="63">
        <v>0</v>
      </c>
      <c r="AM175" s="63">
        <v>0</v>
      </c>
      <c r="AN175" s="63">
        <v>0</v>
      </c>
      <c r="AO175" s="63">
        <v>0</v>
      </c>
      <c r="AP175" s="63">
        <v>0</v>
      </c>
      <c r="AQ175" s="63">
        <v>0</v>
      </c>
      <c r="AR175" s="63">
        <v>0</v>
      </c>
      <c r="AS175" s="63">
        <v>0</v>
      </c>
      <c r="AT175" s="63">
        <v>0</v>
      </c>
      <c r="AU175" s="63">
        <v>0</v>
      </c>
      <c r="AV175" s="63">
        <v>0</v>
      </c>
      <c r="AW175" s="63">
        <v>0</v>
      </c>
      <c r="AX175" s="63">
        <v>0</v>
      </c>
      <c r="AY175" s="63">
        <v>0</v>
      </c>
      <c r="AZ175" s="63">
        <v>0</v>
      </c>
      <c r="BA175" s="63">
        <v>0</v>
      </c>
      <c r="BB175" s="63">
        <v>0</v>
      </c>
      <c r="BD175" s="88"/>
      <c r="BE175" s="66"/>
      <c r="BN175" s="89" t="s">
        <v>148</v>
      </c>
    </row>
    <row r="176" spans="1:66" ht="15" hidden="1" customHeight="1" x14ac:dyDescent="0.35">
      <c r="A176" s="64" t="s">
        <v>147</v>
      </c>
      <c r="B176" s="63">
        <v>11</v>
      </c>
      <c r="C176" s="63">
        <v>11</v>
      </c>
      <c r="D176" s="63">
        <v>13</v>
      </c>
      <c r="E176" s="63">
        <v>15</v>
      </c>
      <c r="F176" s="63">
        <v>15</v>
      </c>
      <c r="G176" s="63">
        <v>17</v>
      </c>
      <c r="H176" s="63">
        <v>20</v>
      </c>
      <c r="I176" s="63">
        <v>24</v>
      </c>
      <c r="J176" s="63">
        <v>24</v>
      </c>
      <c r="K176" s="63">
        <v>25</v>
      </c>
      <c r="L176" s="63">
        <v>18</v>
      </c>
      <c r="M176" s="63">
        <v>17</v>
      </c>
      <c r="N176" s="63">
        <v>15</v>
      </c>
      <c r="O176" s="63">
        <v>16</v>
      </c>
      <c r="P176" s="63">
        <v>15</v>
      </c>
      <c r="Q176" s="63">
        <v>9</v>
      </c>
      <c r="R176" s="63">
        <v>9</v>
      </c>
      <c r="S176" s="63">
        <v>9</v>
      </c>
      <c r="T176" s="63">
        <v>19</v>
      </c>
      <c r="U176" s="63">
        <v>16</v>
      </c>
      <c r="V176" s="63">
        <v>10</v>
      </c>
      <c r="W176" s="63">
        <v>10</v>
      </c>
      <c r="X176" s="63">
        <v>11</v>
      </c>
      <c r="Y176" s="63">
        <v>8</v>
      </c>
      <c r="Z176" s="63">
        <v>11</v>
      </c>
      <c r="AA176" s="63">
        <v>7</v>
      </c>
      <c r="AB176" s="63">
        <v>5</v>
      </c>
      <c r="AC176" s="63">
        <v>3</v>
      </c>
      <c r="AD176" s="63">
        <v>2</v>
      </c>
      <c r="AE176" s="63">
        <v>2</v>
      </c>
      <c r="AF176" s="63">
        <v>3</v>
      </c>
      <c r="AG176" s="63">
        <v>3</v>
      </c>
      <c r="AH176" s="63">
        <v>3</v>
      </c>
      <c r="AI176" s="63">
        <v>0</v>
      </c>
      <c r="AJ176" s="63">
        <v>0</v>
      </c>
      <c r="AK176" s="63">
        <v>0.55627700000000013</v>
      </c>
      <c r="AL176" s="63">
        <v>0</v>
      </c>
      <c r="AM176" s="63">
        <v>0.10733557030390049</v>
      </c>
      <c r="AN176" s="63">
        <v>0</v>
      </c>
      <c r="AO176" s="63">
        <v>0</v>
      </c>
      <c r="AP176" s="63">
        <v>0.03</v>
      </c>
      <c r="AQ176" s="63">
        <v>0.04</v>
      </c>
      <c r="AR176" s="63">
        <v>3.5000000000000003E-2</v>
      </c>
      <c r="AS176" s="63">
        <v>4.4999999999999998E-2</v>
      </c>
      <c r="AT176" s="63">
        <v>5.5E-2</v>
      </c>
      <c r="AU176" s="63">
        <v>3.5000999999999997E-2</v>
      </c>
      <c r="AV176" s="63">
        <v>7.5200000000000003E-2</v>
      </c>
      <c r="AW176" s="63">
        <v>6.5000000000000002E-2</v>
      </c>
      <c r="AX176" s="63">
        <v>4.4999999999999998E-2</v>
      </c>
      <c r="AY176" s="63">
        <v>4.4999999999999998E-2</v>
      </c>
      <c r="AZ176" s="63">
        <v>5.5E-2</v>
      </c>
      <c r="BA176" s="63">
        <v>0.04</v>
      </c>
      <c r="BB176" s="63">
        <v>0.03</v>
      </c>
      <c r="BD176" s="88"/>
      <c r="BE176" s="66"/>
      <c r="BN176" s="89" t="s">
        <v>146</v>
      </c>
    </row>
    <row r="177" spans="1:66" ht="15" hidden="1" customHeight="1" x14ac:dyDescent="0.35">
      <c r="A177" s="64" t="s">
        <v>145</v>
      </c>
      <c r="B177" s="63">
        <v>3</v>
      </c>
      <c r="C177" s="63">
        <v>3</v>
      </c>
      <c r="D177" s="63">
        <v>4</v>
      </c>
      <c r="E177" s="63">
        <v>7</v>
      </c>
      <c r="F177" s="63">
        <v>8</v>
      </c>
      <c r="G177" s="63">
        <v>8</v>
      </c>
      <c r="H177" s="63">
        <v>8</v>
      </c>
      <c r="I177" s="63">
        <v>10</v>
      </c>
      <c r="J177" s="63">
        <v>12</v>
      </c>
      <c r="K177" s="63">
        <v>17</v>
      </c>
      <c r="L177" s="63">
        <v>11</v>
      </c>
      <c r="M177" s="63">
        <v>12</v>
      </c>
      <c r="N177" s="63">
        <v>10</v>
      </c>
      <c r="O177" s="63">
        <v>9</v>
      </c>
      <c r="P177" s="63">
        <v>6</v>
      </c>
      <c r="Q177" s="63">
        <v>6</v>
      </c>
      <c r="R177" s="63">
        <v>8</v>
      </c>
      <c r="S177" s="63">
        <v>8</v>
      </c>
      <c r="T177" s="63">
        <v>8</v>
      </c>
      <c r="U177" s="63">
        <v>7</v>
      </c>
      <c r="V177" s="63">
        <v>6</v>
      </c>
      <c r="W177" s="63">
        <v>5</v>
      </c>
      <c r="X177" s="63">
        <v>4</v>
      </c>
      <c r="Y177" s="63">
        <v>3</v>
      </c>
      <c r="Z177" s="63">
        <v>1</v>
      </c>
      <c r="AA177" s="63">
        <v>1</v>
      </c>
      <c r="AB177" s="63">
        <v>0</v>
      </c>
      <c r="AC177" s="63">
        <v>0</v>
      </c>
      <c r="AD177" s="63">
        <v>0</v>
      </c>
      <c r="AE177" s="63">
        <v>0</v>
      </c>
      <c r="AF177" s="63">
        <v>0</v>
      </c>
      <c r="AG177" s="63">
        <v>0</v>
      </c>
      <c r="AH177" s="63">
        <v>0.3</v>
      </c>
      <c r="AI177" s="63">
        <v>0.3</v>
      </c>
      <c r="AJ177" s="63">
        <v>0.3</v>
      </c>
      <c r="AK177" s="63">
        <v>1.9834000000000001E-2</v>
      </c>
      <c r="AL177" s="63">
        <v>0</v>
      </c>
      <c r="AM177" s="63">
        <v>1.550837002591576E-2</v>
      </c>
      <c r="AN177" s="63">
        <v>0</v>
      </c>
      <c r="AO177" s="63">
        <v>0</v>
      </c>
      <c r="AP177" s="63">
        <v>5.0000000000000001E-3</v>
      </c>
      <c r="AQ177" s="63">
        <v>2.0000000000000001E-4</v>
      </c>
      <c r="AR177" s="63">
        <v>2.0100000000000001E-4</v>
      </c>
      <c r="AS177" s="63">
        <v>2.0000000000000001E-4</v>
      </c>
      <c r="AT177" s="63">
        <v>2.0000000000000001E-4</v>
      </c>
      <c r="AU177" s="63">
        <v>2.0000000000000001E-4</v>
      </c>
      <c r="AV177" s="63">
        <v>0</v>
      </c>
      <c r="AW177" s="63">
        <v>0</v>
      </c>
      <c r="AX177" s="63">
        <v>0</v>
      </c>
      <c r="AY177" s="63">
        <v>0</v>
      </c>
      <c r="AZ177" s="63">
        <v>0</v>
      </c>
      <c r="BA177" s="63">
        <v>0</v>
      </c>
      <c r="BB177" s="63">
        <v>0</v>
      </c>
      <c r="BD177" s="88"/>
      <c r="BE177" s="66"/>
      <c r="BN177" s="89" t="s">
        <v>144</v>
      </c>
    </row>
    <row r="178" spans="1:66" ht="15" hidden="1" customHeight="1" x14ac:dyDescent="0.35">
      <c r="A178" s="64" t="s">
        <v>143</v>
      </c>
      <c r="B178" s="63">
        <v>0</v>
      </c>
      <c r="C178" s="63">
        <v>0</v>
      </c>
      <c r="D178" s="63">
        <v>0</v>
      </c>
      <c r="E178" s="63">
        <v>0</v>
      </c>
      <c r="F178" s="63">
        <v>2</v>
      </c>
      <c r="G178" s="63">
        <v>3</v>
      </c>
      <c r="H178" s="63">
        <v>3</v>
      </c>
      <c r="I178" s="63">
        <v>5</v>
      </c>
      <c r="J178" s="63">
        <v>7</v>
      </c>
      <c r="K178" s="63">
        <v>8</v>
      </c>
      <c r="L178" s="63">
        <v>6</v>
      </c>
      <c r="M178" s="63">
        <v>6</v>
      </c>
      <c r="N178" s="63">
        <v>5</v>
      </c>
      <c r="O178" s="63">
        <v>4</v>
      </c>
      <c r="P178" s="63">
        <v>4</v>
      </c>
      <c r="Q178" s="63">
        <v>4</v>
      </c>
      <c r="R178" s="63">
        <v>5</v>
      </c>
      <c r="S178" s="63">
        <v>4</v>
      </c>
      <c r="T178" s="63">
        <v>4</v>
      </c>
      <c r="U178" s="63">
        <v>4</v>
      </c>
      <c r="V178" s="63">
        <v>3</v>
      </c>
      <c r="W178" s="63">
        <v>2</v>
      </c>
      <c r="X178" s="63">
        <v>3</v>
      </c>
      <c r="Y178" s="63">
        <v>2</v>
      </c>
      <c r="Z178" s="63">
        <v>2</v>
      </c>
      <c r="AA178" s="63">
        <v>2</v>
      </c>
      <c r="AB178" s="63">
        <v>2</v>
      </c>
      <c r="AC178" s="63">
        <v>2</v>
      </c>
      <c r="AD178" s="63">
        <v>1</v>
      </c>
      <c r="AE178" s="63">
        <v>1</v>
      </c>
      <c r="AF178" s="63">
        <v>0</v>
      </c>
      <c r="AG178" s="63">
        <v>0</v>
      </c>
      <c r="AH178" s="63">
        <v>0</v>
      </c>
      <c r="AI178" s="63">
        <v>0</v>
      </c>
      <c r="AJ178" s="63">
        <v>0</v>
      </c>
      <c r="AK178" s="63">
        <v>3.4936999999999996E-2</v>
      </c>
      <c r="AL178" s="63">
        <v>0</v>
      </c>
      <c r="AM178" s="63">
        <v>3.3782305615690296E-2</v>
      </c>
      <c r="AN178" s="63">
        <v>0</v>
      </c>
      <c r="AO178" s="63">
        <v>0</v>
      </c>
      <c r="AP178" s="63">
        <v>0.01</v>
      </c>
      <c r="AQ178" s="63">
        <v>0.03</v>
      </c>
      <c r="AR178" s="63">
        <v>0</v>
      </c>
      <c r="AS178" s="63">
        <v>0</v>
      </c>
      <c r="AT178" s="63">
        <v>0</v>
      </c>
      <c r="AU178" s="63">
        <v>0</v>
      </c>
      <c r="AV178" s="63">
        <v>0</v>
      </c>
      <c r="AW178" s="63">
        <v>0</v>
      </c>
      <c r="AX178" s="63">
        <v>0</v>
      </c>
      <c r="AY178" s="63">
        <v>0</v>
      </c>
      <c r="AZ178" s="63">
        <v>0</v>
      </c>
      <c r="BA178" s="63">
        <v>0</v>
      </c>
      <c r="BB178" s="63">
        <v>0</v>
      </c>
      <c r="BD178" s="88"/>
      <c r="BE178" s="66"/>
      <c r="BN178" s="89" t="s">
        <v>142</v>
      </c>
    </row>
    <row r="179" spans="1:66" ht="15" hidden="1" customHeight="1" x14ac:dyDescent="0.35">
      <c r="A179" s="64" t="s">
        <v>141</v>
      </c>
      <c r="B179" s="63">
        <v>6</v>
      </c>
      <c r="C179" s="63">
        <v>5</v>
      </c>
      <c r="D179" s="63">
        <v>6</v>
      </c>
      <c r="E179" s="63">
        <v>7</v>
      </c>
      <c r="F179" s="63">
        <v>7</v>
      </c>
      <c r="G179" s="63">
        <v>6</v>
      </c>
      <c r="H179" s="63">
        <v>5</v>
      </c>
      <c r="I179" s="63">
        <v>7</v>
      </c>
      <c r="J179" s="63">
        <v>6</v>
      </c>
      <c r="K179" s="63">
        <v>6</v>
      </c>
      <c r="L179" s="63">
        <v>3</v>
      </c>
      <c r="M179" s="63">
        <v>3</v>
      </c>
      <c r="N179" s="63">
        <v>3</v>
      </c>
      <c r="O179" s="63">
        <v>1</v>
      </c>
      <c r="P179" s="63">
        <v>1</v>
      </c>
      <c r="Q179" s="63">
        <v>1</v>
      </c>
      <c r="R179" s="63">
        <v>1</v>
      </c>
      <c r="S179" s="63">
        <v>2</v>
      </c>
      <c r="T179" s="63">
        <v>2</v>
      </c>
      <c r="U179" s="63">
        <v>2</v>
      </c>
      <c r="V179" s="63">
        <v>1</v>
      </c>
      <c r="W179" s="63">
        <v>1</v>
      </c>
      <c r="X179" s="63">
        <v>1</v>
      </c>
      <c r="Y179" s="63">
        <v>1</v>
      </c>
      <c r="Z179" s="63">
        <v>3</v>
      </c>
      <c r="AA179" s="63">
        <v>2</v>
      </c>
      <c r="AB179" s="63">
        <v>1</v>
      </c>
      <c r="AC179" s="63">
        <v>1</v>
      </c>
      <c r="AD179" s="63">
        <v>1</v>
      </c>
      <c r="AE179" s="63">
        <v>1</v>
      </c>
      <c r="AF179" s="63">
        <v>1</v>
      </c>
      <c r="AG179" s="63">
        <v>1</v>
      </c>
      <c r="AH179" s="63">
        <v>0.6</v>
      </c>
      <c r="AI179" s="63">
        <v>0</v>
      </c>
      <c r="AJ179" s="63">
        <v>0</v>
      </c>
      <c r="AK179" s="63">
        <v>0.125</v>
      </c>
      <c r="AL179" s="63">
        <v>0</v>
      </c>
      <c r="AM179" s="63">
        <v>6.2918072323599264E-2</v>
      </c>
      <c r="AN179" s="63">
        <v>0</v>
      </c>
      <c r="AO179" s="63">
        <v>0</v>
      </c>
      <c r="AP179" s="63">
        <v>0</v>
      </c>
      <c r="AQ179" s="63">
        <v>0</v>
      </c>
      <c r="AR179" s="63">
        <v>0</v>
      </c>
      <c r="AS179" s="63">
        <v>3.0000000000000001E-6</v>
      </c>
      <c r="AT179" s="63">
        <v>3.0000000000000001E-6</v>
      </c>
      <c r="AU179" s="63">
        <v>0</v>
      </c>
      <c r="AV179" s="63">
        <v>0</v>
      </c>
      <c r="AW179" s="63">
        <v>0</v>
      </c>
      <c r="AX179" s="63">
        <v>0</v>
      </c>
      <c r="AY179" s="63">
        <v>0</v>
      </c>
      <c r="AZ179" s="63">
        <v>0</v>
      </c>
      <c r="BA179" s="63">
        <v>0</v>
      </c>
      <c r="BB179" s="63">
        <v>0</v>
      </c>
      <c r="BD179" s="88"/>
      <c r="BE179" s="66"/>
      <c r="BN179" s="89" t="s">
        <v>140</v>
      </c>
    </row>
    <row r="180" spans="1:66" ht="15" hidden="1" customHeight="1" thickBot="1" x14ac:dyDescent="0.4">
      <c r="A180" s="100" t="s">
        <v>139</v>
      </c>
      <c r="B180" s="99">
        <v>20</v>
      </c>
      <c r="C180" s="99">
        <v>41</v>
      </c>
      <c r="D180" s="99">
        <v>55</v>
      </c>
      <c r="E180" s="99">
        <v>63</v>
      </c>
      <c r="F180" s="99">
        <v>72</v>
      </c>
      <c r="G180" s="99">
        <v>68</v>
      </c>
      <c r="H180" s="99">
        <v>86</v>
      </c>
      <c r="I180" s="99">
        <v>93</v>
      </c>
      <c r="J180" s="99">
        <v>95</v>
      </c>
      <c r="K180" s="99">
        <v>103</v>
      </c>
      <c r="L180" s="99">
        <v>83</v>
      </c>
      <c r="M180" s="99">
        <v>72</v>
      </c>
      <c r="N180" s="99">
        <v>107</v>
      </c>
      <c r="O180" s="99">
        <v>61</v>
      </c>
      <c r="P180" s="99">
        <v>56</v>
      </c>
      <c r="Q180" s="99">
        <v>51</v>
      </c>
      <c r="R180" s="99">
        <v>55</v>
      </c>
      <c r="S180" s="99">
        <v>47</v>
      </c>
      <c r="T180" s="99">
        <v>44</v>
      </c>
      <c r="U180" s="99">
        <v>37</v>
      </c>
      <c r="V180" s="99">
        <v>30</v>
      </c>
      <c r="W180" s="99">
        <v>28</v>
      </c>
      <c r="X180" s="99">
        <v>17</v>
      </c>
      <c r="Y180" s="99">
        <v>12</v>
      </c>
      <c r="Z180" s="99">
        <v>13</v>
      </c>
      <c r="AA180" s="99">
        <v>9</v>
      </c>
      <c r="AB180" s="99">
        <v>7</v>
      </c>
      <c r="AC180" s="99">
        <v>7</v>
      </c>
      <c r="AD180" s="99">
        <v>6</v>
      </c>
      <c r="AE180" s="99">
        <v>5</v>
      </c>
      <c r="AF180" s="99">
        <v>6</v>
      </c>
      <c r="AG180" s="99">
        <v>6</v>
      </c>
      <c r="AH180" s="99">
        <v>5.9999999999999982</v>
      </c>
      <c r="AI180" s="99">
        <v>6</v>
      </c>
      <c r="AJ180" s="99">
        <v>8</v>
      </c>
      <c r="AK180" s="99">
        <v>5.5677270000000005</v>
      </c>
      <c r="AL180" s="99">
        <v>3.8</v>
      </c>
      <c r="AM180" s="99">
        <v>2.715632479793292</v>
      </c>
      <c r="AN180" s="99">
        <v>1.3000000000000003</v>
      </c>
      <c r="AO180" s="99">
        <v>1</v>
      </c>
      <c r="AP180" s="99">
        <v>2.5897999999999999</v>
      </c>
      <c r="AQ180" s="99">
        <v>2.7141999999999999</v>
      </c>
      <c r="AR180" s="99">
        <v>2.4460000000000002</v>
      </c>
      <c r="AS180" s="99">
        <v>1.5950099999999998</v>
      </c>
      <c r="AT180" s="99">
        <v>0.54099999999999993</v>
      </c>
      <c r="AU180" s="99">
        <v>0.44104800000000011</v>
      </c>
      <c r="AV180" s="99">
        <v>0.27600000000000002</v>
      </c>
      <c r="AW180" s="99">
        <v>0.24659999999999993</v>
      </c>
      <c r="AX180" s="99">
        <v>0.27500000000000002</v>
      </c>
      <c r="AY180" s="99">
        <v>0.15399999999999991</v>
      </c>
      <c r="AZ180" s="99">
        <v>0.1552</v>
      </c>
      <c r="BA180" s="99">
        <v>0.12999999999999989</v>
      </c>
      <c r="BB180" s="99">
        <v>7.4999999999999956E-2</v>
      </c>
      <c r="BD180" s="88"/>
      <c r="BE180" s="66"/>
      <c r="BN180" s="98" t="s">
        <v>138</v>
      </c>
    </row>
    <row r="181" spans="1:66" ht="15" hidden="1" customHeight="1" x14ac:dyDescent="0.35">
      <c r="A181" s="97" t="s">
        <v>137</v>
      </c>
      <c r="BD181" s="88"/>
      <c r="BE181" s="66"/>
      <c r="BN181" s="89"/>
    </row>
    <row r="182" spans="1:66" ht="15" hidden="1" customHeight="1" x14ac:dyDescent="0.35">
      <c r="A182" s="96" t="s">
        <v>136</v>
      </c>
      <c r="BD182" s="88"/>
      <c r="BE182" s="66"/>
      <c r="BN182" s="89"/>
    </row>
    <row r="183" spans="1:66" ht="15" customHeight="1" x14ac:dyDescent="0.35">
      <c r="A183" s="96"/>
      <c r="BD183" s="88"/>
      <c r="BE183" s="66"/>
      <c r="BN183" s="89"/>
    </row>
    <row r="184" spans="1:66" s="118" customFormat="1" ht="15" customHeight="1" x14ac:dyDescent="0.35">
      <c r="A184" s="103" t="s">
        <v>386</v>
      </c>
      <c r="B184" s="121"/>
      <c r="C184" s="121"/>
      <c r="D184" s="121"/>
      <c r="E184" s="121"/>
      <c r="F184" s="121"/>
      <c r="G184" s="121"/>
      <c r="H184" s="121"/>
      <c r="I184" s="121"/>
      <c r="J184" s="121"/>
      <c r="K184" s="121"/>
      <c r="L184" s="121"/>
      <c r="M184" s="121"/>
      <c r="N184" s="121"/>
      <c r="O184" s="121"/>
      <c r="P184" s="121"/>
      <c r="Q184" s="121"/>
      <c r="R184" s="121"/>
      <c r="S184" s="121"/>
      <c r="T184" s="121"/>
      <c r="U184" s="121"/>
      <c r="V184" s="121"/>
      <c r="W184" s="121"/>
      <c r="X184" s="121"/>
      <c r="Y184" s="121"/>
      <c r="Z184" s="121"/>
      <c r="AA184" s="121"/>
      <c r="AB184" s="121"/>
      <c r="AC184" s="121"/>
      <c r="AD184" s="121"/>
      <c r="AE184" s="121"/>
      <c r="AF184" s="121"/>
      <c r="AG184" s="121"/>
      <c r="AH184" s="121"/>
      <c r="AI184" s="121"/>
      <c r="AJ184" s="121"/>
      <c r="AK184" s="121"/>
      <c r="AL184" s="121"/>
      <c r="AM184" s="121"/>
      <c r="AN184" s="121"/>
      <c r="AO184" s="121"/>
      <c r="AP184" s="121"/>
      <c r="AQ184" s="121"/>
      <c r="AR184" s="121"/>
      <c r="AS184" s="121"/>
      <c r="AT184" s="121"/>
      <c r="AU184" s="121"/>
      <c r="AV184" s="121"/>
      <c r="AW184" s="121"/>
      <c r="AX184" s="121"/>
      <c r="AY184" s="121"/>
      <c r="AZ184" s="121"/>
      <c r="BA184" s="121"/>
      <c r="BB184" s="121"/>
      <c r="BC184" s="120"/>
      <c r="BD184" s="120"/>
      <c r="BE184" s="120"/>
      <c r="BF184" s="120"/>
      <c r="BG184" s="120"/>
      <c r="BH184" s="120"/>
      <c r="BI184" s="120"/>
      <c r="BJ184" s="120"/>
      <c r="BK184" s="120"/>
      <c r="BL184" s="120"/>
      <c r="BM184" s="120"/>
      <c r="BN184" s="101"/>
    </row>
    <row r="185" spans="1:66" ht="15" customHeight="1" x14ac:dyDescent="0.35">
      <c r="A185" s="96"/>
      <c r="BD185" s="88"/>
      <c r="BE185" s="66"/>
      <c r="BN185" s="89"/>
    </row>
    <row r="186" spans="1:66" ht="15" customHeight="1" thickBot="1" x14ac:dyDescent="0.4">
      <c r="A186" s="87" t="s">
        <v>135</v>
      </c>
      <c r="B186" s="86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J186" s="65"/>
      <c r="AK186" s="86"/>
      <c r="AL186" s="86"/>
      <c r="AM186" s="86"/>
      <c r="AN186" s="86"/>
      <c r="AO186" s="86"/>
      <c r="AP186" s="86"/>
      <c r="AQ186" s="86"/>
      <c r="AR186" s="86"/>
      <c r="AS186" s="86"/>
      <c r="AT186" s="86"/>
      <c r="AU186" s="86"/>
      <c r="AV186" s="86"/>
      <c r="AW186" s="86"/>
      <c r="AX186" s="86"/>
      <c r="AY186" s="86"/>
      <c r="AZ186" s="86"/>
      <c r="BA186" s="86"/>
      <c r="BB186" s="86" t="s">
        <v>130</v>
      </c>
      <c r="BD186" s="84"/>
      <c r="BE186" s="66"/>
      <c r="BN186" s="85" t="s">
        <v>134</v>
      </c>
    </row>
    <row r="187" spans="1:66" ht="15" customHeight="1" x14ac:dyDescent="0.35">
      <c r="A187" s="79" t="s">
        <v>128</v>
      </c>
      <c r="B187" s="78">
        <v>1970</v>
      </c>
      <c r="C187" s="78">
        <v>1971</v>
      </c>
      <c r="D187" s="78">
        <v>1972</v>
      </c>
      <c r="E187" s="78">
        <v>1973</v>
      </c>
      <c r="F187" s="78">
        <v>1974</v>
      </c>
      <c r="G187" s="78">
        <v>1975</v>
      </c>
      <c r="H187" s="78">
        <v>1976</v>
      </c>
      <c r="I187" s="78">
        <v>1977</v>
      </c>
      <c r="J187" s="78">
        <v>1978</v>
      </c>
      <c r="K187" s="78">
        <v>1979</v>
      </c>
      <c r="L187" s="78">
        <v>1980</v>
      </c>
      <c r="M187" s="78">
        <v>1981</v>
      </c>
      <c r="N187" s="78">
        <v>1982</v>
      </c>
      <c r="O187" s="78">
        <v>1983</v>
      </c>
      <c r="P187" s="78">
        <v>1984</v>
      </c>
      <c r="Q187" s="78">
        <v>1985</v>
      </c>
      <c r="R187" s="78">
        <v>1986</v>
      </c>
      <c r="S187" s="78">
        <v>1987</v>
      </c>
      <c r="T187" s="78">
        <v>1988</v>
      </c>
      <c r="U187" s="78">
        <v>1989</v>
      </c>
      <c r="V187" s="78">
        <v>1990</v>
      </c>
      <c r="W187" s="78">
        <v>1991</v>
      </c>
      <c r="X187" s="78">
        <v>1992</v>
      </c>
      <c r="Y187" s="78">
        <v>1993</v>
      </c>
      <c r="Z187" s="78">
        <v>1994</v>
      </c>
      <c r="AA187" s="78">
        <v>1995</v>
      </c>
      <c r="AB187" s="78">
        <v>1996</v>
      </c>
      <c r="AC187" s="78">
        <v>1997</v>
      </c>
      <c r="AD187" s="78">
        <v>1998</v>
      </c>
      <c r="AE187" s="78">
        <v>1999</v>
      </c>
      <c r="AF187" s="78">
        <v>2000</v>
      </c>
      <c r="AG187" s="78">
        <v>2001</v>
      </c>
      <c r="AH187" s="78">
        <v>2002</v>
      </c>
      <c r="AI187" s="78">
        <v>2003</v>
      </c>
      <c r="AJ187" s="78">
        <v>2004</v>
      </c>
      <c r="AK187" s="78">
        <v>2005</v>
      </c>
      <c r="AL187" s="78">
        <v>2006</v>
      </c>
      <c r="AM187" s="78">
        <v>2007</v>
      </c>
      <c r="AN187" s="78">
        <v>2008</v>
      </c>
      <c r="AO187" s="78">
        <v>2009</v>
      </c>
      <c r="AP187" s="78">
        <v>2010</v>
      </c>
      <c r="AQ187" s="78">
        <v>2011</v>
      </c>
      <c r="AR187" s="78">
        <v>2012</v>
      </c>
      <c r="AS187" s="78">
        <v>2013</v>
      </c>
      <c r="AT187" s="78">
        <v>2014</v>
      </c>
      <c r="AU187" s="78">
        <v>2015</v>
      </c>
      <c r="AV187" s="78">
        <v>2016</v>
      </c>
      <c r="AW187" s="78">
        <v>2017</v>
      </c>
      <c r="AX187" s="78">
        <v>2018</v>
      </c>
      <c r="AY187" s="78">
        <v>2019</v>
      </c>
      <c r="AZ187" s="78">
        <v>2020</v>
      </c>
      <c r="BA187" s="78">
        <v>2021</v>
      </c>
      <c r="BB187" s="78">
        <v>2022</v>
      </c>
      <c r="BC187" s="78">
        <v>2023</v>
      </c>
      <c r="BD187" s="78">
        <v>2024</v>
      </c>
      <c r="BE187" s="78">
        <v>2025</v>
      </c>
      <c r="BF187" s="78">
        <v>2026</v>
      </c>
      <c r="BG187" s="78">
        <v>2027</v>
      </c>
      <c r="BH187" s="78">
        <v>2028</v>
      </c>
      <c r="BI187" s="78">
        <v>2029</v>
      </c>
      <c r="BJ187" s="78">
        <v>2030</v>
      </c>
      <c r="BK187" s="78">
        <v>2031</v>
      </c>
      <c r="BL187" s="78">
        <v>2032</v>
      </c>
      <c r="BM187" s="78">
        <v>2033</v>
      </c>
      <c r="BN187" s="82" t="s">
        <v>127</v>
      </c>
    </row>
    <row r="188" spans="1:66" ht="15" hidden="1" customHeight="1" x14ac:dyDescent="0.35">
      <c r="A188" s="64" t="s">
        <v>126</v>
      </c>
      <c r="B188" s="63">
        <v>234</v>
      </c>
      <c r="C188" s="63">
        <v>394</v>
      </c>
      <c r="D188" s="63">
        <v>399</v>
      </c>
      <c r="E188" s="63">
        <v>320</v>
      </c>
      <c r="F188" s="63">
        <v>215</v>
      </c>
      <c r="G188" s="63">
        <v>220</v>
      </c>
      <c r="H188" s="63">
        <v>272</v>
      </c>
      <c r="I188" s="63">
        <v>1088</v>
      </c>
      <c r="J188" s="63">
        <v>1849</v>
      </c>
      <c r="K188" s="63">
        <v>2327</v>
      </c>
      <c r="L188" s="63">
        <v>2175</v>
      </c>
      <c r="M188" s="63">
        <v>1348</v>
      </c>
      <c r="N188" s="63">
        <v>3527</v>
      </c>
      <c r="O188" s="63">
        <v>2556</v>
      </c>
      <c r="P188" s="63">
        <v>2142</v>
      </c>
      <c r="Q188" s="63">
        <v>3144</v>
      </c>
      <c r="R188" s="63">
        <v>2120</v>
      </c>
      <c r="S188" s="63">
        <v>2155</v>
      </c>
      <c r="T188" s="63">
        <v>1686</v>
      </c>
      <c r="U188" s="63">
        <v>1494</v>
      </c>
      <c r="V188" s="63">
        <v>849</v>
      </c>
      <c r="W188" s="63">
        <v>2044</v>
      </c>
      <c r="X188" s="63">
        <v>2226</v>
      </c>
      <c r="Y188" s="63">
        <v>2526</v>
      </c>
      <c r="Z188" s="63">
        <v>2798</v>
      </c>
      <c r="AA188" s="63">
        <v>3003</v>
      </c>
      <c r="AB188" s="63">
        <v>4433</v>
      </c>
      <c r="AC188" s="63">
        <v>5671</v>
      </c>
      <c r="AD188" s="63">
        <v>5683</v>
      </c>
      <c r="AE188" s="63">
        <v>6174</v>
      </c>
      <c r="AF188" s="63">
        <v>5644</v>
      </c>
      <c r="AG188" s="63">
        <v>6481</v>
      </c>
      <c r="AH188" s="63">
        <v>7040</v>
      </c>
      <c r="AI188" s="63">
        <v>8832</v>
      </c>
      <c r="AJ188" s="63">
        <v>7859</v>
      </c>
      <c r="AK188" s="63">
        <v>8207.7390000000014</v>
      </c>
      <c r="AL188" s="63">
        <v>7912.8869999999997</v>
      </c>
      <c r="AM188" s="63">
        <v>8254.2420000000002</v>
      </c>
      <c r="AN188" s="63">
        <v>9576.9089999999997</v>
      </c>
      <c r="AO188" s="63">
        <v>7013.826</v>
      </c>
      <c r="AP188" s="63">
        <v>8356.7490000000016</v>
      </c>
      <c r="AQ188" s="63">
        <v>9049.6349999999984</v>
      </c>
      <c r="AR188" s="63">
        <v>9563.5579999999991</v>
      </c>
      <c r="AS188" s="63">
        <v>12004.725999999999</v>
      </c>
      <c r="AT188" s="63">
        <v>12229.773999999999</v>
      </c>
      <c r="AU188" s="63">
        <v>11564.588</v>
      </c>
      <c r="AV188" s="63">
        <v>11727.310000000001</v>
      </c>
      <c r="AW188" s="63">
        <v>11695.197</v>
      </c>
      <c r="AX188" s="63">
        <v>9505.2340000000004</v>
      </c>
      <c r="AY188" s="63">
        <v>10607.954</v>
      </c>
      <c r="AZ188" s="63">
        <v>10411.825999999999</v>
      </c>
      <c r="BA188" s="63">
        <v>11553.219000000001</v>
      </c>
      <c r="BB188" s="63">
        <v>13232.934999999999</v>
      </c>
      <c r="BD188" s="88"/>
      <c r="BE188" s="66"/>
      <c r="BN188" s="89" t="s">
        <v>125</v>
      </c>
    </row>
    <row r="189" spans="1:66" ht="15" hidden="1" customHeight="1" x14ac:dyDescent="0.35">
      <c r="A189" s="64" t="s">
        <v>124</v>
      </c>
      <c r="B189" s="63">
        <v>0</v>
      </c>
      <c r="C189" s="63">
        <v>0</v>
      </c>
      <c r="D189" s="63">
        <v>0</v>
      </c>
      <c r="E189" s="63">
        <v>0</v>
      </c>
      <c r="F189" s="63">
        <v>0</v>
      </c>
      <c r="G189" s="63">
        <v>0</v>
      </c>
      <c r="H189" s="63">
        <v>0</v>
      </c>
      <c r="I189" s="63">
        <v>0</v>
      </c>
      <c r="J189" s="63">
        <v>0</v>
      </c>
      <c r="K189" s="63">
        <v>0</v>
      </c>
      <c r="L189" s="63">
        <v>0</v>
      </c>
      <c r="M189" s="63">
        <v>0</v>
      </c>
      <c r="N189" s="63">
        <v>0</v>
      </c>
      <c r="O189" s="63">
        <v>0</v>
      </c>
      <c r="P189" s="63">
        <v>0</v>
      </c>
      <c r="Q189" s="63">
        <v>0</v>
      </c>
      <c r="R189" s="63">
        <v>0</v>
      </c>
      <c r="S189" s="63">
        <v>0</v>
      </c>
      <c r="T189" s="63">
        <v>0</v>
      </c>
      <c r="U189" s="63">
        <v>0</v>
      </c>
      <c r="V189" s="63">
        <v>438</v>
      </c>
      <c r="W189" s="63">
        <v>191</v>
      </c>
      <c r="X189" s="63">
        <v>0</v>
      </c>
      <c r="Y189" s="63">
        <v>0</v>
      </c>
      <c r="Z189" s="63">
        <v>406</v>
      </c>
      <c r="AA189" s="63">
        <v>487</v>
      </c>
      <c r="AB189" s="63">
        <v>0</v>
      </c>
      <c r="AC189" s="63">
        <v>352</v>
      </c>
      <c r="AD189" s="63">
        <v>143</v>
      </c>
      <c r="AE189" s="63">
        <v>0</v>
      </c>
      <c r="AF189" s="63">
        <v>0</v>
      </c>
      <c r="AG189" s="63">
        <v>0</v>
      </c>
      <c r="AH189" s="63">
        <v>1.710467</v>
      </c>
      <c r="AI189" s="63">
        <v>6.1372689999999999</v>
      </c>
      <c r="AJ189" s="63">
        <v>0.37634400000000001</v>
      </c>
      <c r="AK189" s="63">
        <v>0.226523</v>
      </c>
      <c r="AL189" s="63">
        <v>9.595999999999999E-2</v>
      </c>
      <c r="AM189" s="63">
        <v>4.1078679999999999</v>
      </c>
      <c r="AN189" s="63">
        <v>0.466553</v>
      </c>
      <c r="AO189" s="63">
        <v>4.407877</v>
      </c>
      <c r="AP189" s="63">
        <v>27</v>
      </c>
      <c r="AQ189" s="63">
        <v>864.74200258569863</v>
      </c>
      <c r="AR189" s="63">
        <v>359.85621789736291</v>
      </c>
      <c r="AS189" s="63">
        <v>35.355070555632224</v>
      </c>
      <c r="AT189" s="63">
        <v>399.72899999999993</v>
      </c>
      <c r="AU189" s="63">
        <v>407.524</v>
      </c>
      <c r="AV189" s="63">
        <v>357.17276050018188</v>
      </c>
      <c r="AW189" s="63">
        <v>1825.4984890000001</v>
      </c>
      <c r="AX189" s="63">
        <v>1737.16705</v>
      </c>
      <c r="AY189" s="63">
        <v>1437</v>
      </c>
      <c r="AZ189" s="63">
        <v>957.75</v>
      </c>
      <c r="BA189" s="63">
        <v>432</v>
      </c>
      <c r="BB189" s="63">
        <v>98.875</v>
      </c>
      <c r="BD189" s="88"/>
      <c r="BE189" s="66"/>
      <c r="BN189" s="89" t="s">
        <v>123</v>
      </c>
    </row>
    <row r="190" spans="1:66" ht="15" hidden="1" customHeight="1" x14ac:dyDescent="0.35">
      <c r="A190" s="64" t="s">
        <v>122</v>
      </c>
      <c r="B190" s="63">
        <v>0</v>
      </c>
      <c r="C190" s="63">
        <v>0</v>
      </c>
      <c r="D190" s="63">
        <v>0</v>
      </c>
      <c r="E190" s="63">
        <v>0</v>
      </c>
      <c r="F190" s="63">
        <v>0</v>
      </c>
      <c r="G190" s="63">
        <v>0</v>
      </c>
      <c r="H190" s="63">
        <v>0</v>
      </c>
      <c r="I190" s="63">
        <v>0</v>
      </c>
      <c r="J190" s="63">
        <v>0</v>
      </c>
      <c r="K190" s="63">
        <v>0</v>
      </c>
      <c r="L190" s="63">
        <v>0</v>
      </c>
      <c r="M190" s="63">
        <v>-33</v>
      </c>
      <c r="N190" s="63">
        <v>-248</v>
      </c>
      <c r="O190" s="63">
        <v>-299</v>
      </c>
      <c r="P190" s="63">
        <v>-670</v>
      </c>
      <c r="Q190" s="63">
        <v>-207</v>
      </c>
      <c r="R190" s="63">
        <v>-103</v>
      </c>
      <c r="S190" s="63">
        <v>-5</v>
      </c>
      <c r="T190" s="63">
        <v>-6</v>
      </c>
      <c r="U190" s="63">
        <v>0</v>
      </c>
      <c r="V190" s="63">
        <v>0</v>
      </c>
      <c r="W190" s="63">
        <v>0</v>
      </c>
      <c r="X190" s="63">
        <v>0</v>
      </c>
      <c r="Y190" s="63">
        <v>0</v>
      </c>
      <c r="Z190" s="63">
        <v>0</v>
      </c>
      <c r="AA190" s="63">
        <v>0</v>
      </c>
      <c r="AB190" s="63">
        <v>0</v>
      </c>
      <c r="AC190" s="63">
        <v>0</v>
      </c>
      <c r="AD190" s="63">
        <v>0</v>
      </c>
      <c r="AE190" s="63">
        <v>0</v>
      </c>
      <c r="AF190" s="63">
        <v>0</v>
      </c>
      <c r="AG190" s="63">
        <v>0</v>
      </c>
      <c r="AH190" s="63">
        <v>-14.4</v>
      </c>
      <c r="AI190" s="63">
        <v>-60.7</v>
      </c>
      <c r="AJ190" s="63">
        <v>-84</v>
      </c>
      <c r="AK190" s="63">
        <v>-571.10299999999995</v>
      </c>
      <c r="AL190" s="63">
        <v>-2200</v>
      </c>
      <c r="AM190" s="63">
        <v>-2596.9476489999997</v>
      </c>
      <c r="AN190" s="63">
        <v>-3812.0740000000001</v>
      </c>
      <c r="AO190" s="63">
        <v>-1500.7005239999999</v>
      </c>
      <c r="AP190" s="63">
        <v>-604.18801198134702</v>
      </c>
      <c r="AQ190" s="63">
        <v>-626.42920813454998</v>
      </c>
      <c r="AR190" s="63">
        <v>-1922.2184085828069</v>
      </c>
      <c r="AS190" s="63">
        <v>-1825.6609999999998</v>
      </c>
      <c r="AT190" s="63">
        <v>-717.12374999999997</v>
      </c>
      <c r="AU190" s="63">
        <v>-1074.3199999999997</v>
      </c>
      <c r="AV190" s="63">
        <v>-951.5527125824475</v>
      </c>
      <c r="AW190" s="63">
        <v>-1023.838076</v>
      </c>
      <c r="AX190" s="63">
        <v>-1066.553791</v>
      </c>
      <c r="AY190" s="63">
        <v>-1316</v>
      </c>
      <c r="AZ190" s="63">
        <v>-1224.0250000000001</v>
      </c>
      <c r="BA190" s="63">
        <v>-605.48800000000006</v>
      </c>
      <c r="BB190" s="63">
        <v>-1361.4390000000001</v>
      </c>
      <c r="BD190" s="88"/>
      <c r="BE190" s="66"/>
      <c r="BN190" s="89" t="s">
        <v>121</v>
      </c>
    </row>
    <row r="191" spans="1:66" ht="15" hidden="1" customHeight="1" x14ac:dyDescent="0.35">
      <c r="A191" s="64" t="s">
        <v>120</v>
      </c>
      <c r="B191" s="63">
        <v>-20</v>
      </c>
      <c r="C191" s="63">
        <v>-105</v>
      </c>
      <c r="D191" s="63">
        <v>24</v>
      </c>
      <c r="E191" s="63">
        <v>25</v>
      </c>
      <c r="F191" s="63">
        <v>29</v>
      </c>
      <c r="G191" s="63">
        <v>-5</v>
      </c>
      <c r="H191" s="63">
        <v>-71</v>
      </c>
      <c r="I191" s="63">
        <v>-358</v>
      </c>
      <c r="J191" s="63">
        <v>-296</v>
      </c>
      <c r="K191" s="63">
        <v>-83</v>
      </c>
      <c r="L191" s="63">
        <v>244</v>
      </c>
      <c r="M191" s="63">
        <v>-118</v>
      </c>
      <c r="N191" s="63">
        <v>-1243</v>
      </c>
      <c r="O191" s="63">
        <v>-21</v>
      </c>
      <c r="P191" s="63">
        <v>645</v>
      </c>
      <c r="Q191" s="63">
        <v>-697</v>
      </c>
      <c r="R191" s="63">
        <v>519</v>
      </c>
      <c r="S191" s="63">
        <v>63</v>
      </c>
      <c r="T191" s="63">
        <v>337</v>
      </c>
      <c r="U191" s="63">
        <v>208</v>
      </c>
      <c r="V191" s="63">
        <v>-9</v>
      </c>
      <c r="W191" s="63">
        <v>-588</v>
      </c>
      <c r="X191" s="63">
        <v>0</v>
      </c>
      <c r="Y191" s="63">
        <v>24</v>
      </c>
      <c r="Z191" s="63">
        <v>47</v>
      </c>
      <c r="AA191" s="63">
        <v>1</v>
      </c>
      <c r="AB191" s="63">
        <v>-228</v>
      </c>
      <c r="AC191" s="63">
        <v>-874</v>
      </c>
      <c r="AD191" s="63">
        <v>-254</v>
      </c>
      <c r="AE191" s="63">
        <v>98</v>
      </c>
      <c r="AF191" s="63">
        <v>289</v>
      </c>
      <c r="AG191" s="63">
        <v>-342</v>
      </c>
      <c r="AH191" s="63">
        <v>308.8895329999998</v>
      </c>
      <c r="AI191" s="63">
        <v>-1385.4372690000002</v>
      </c>
      <c r="AJ191" s="63">
        <v>-184.37634400000024</v>
      </c>
      <c r="AK191" s="63">
        <v>138.52447699999794</v>
      </c>
      <c r="AL191" s="63">
        <v>-292.90095999999903</v>
      </c>
      <c r="AM191" s="63">
        <v>850.24593717813332</v>
      </c>
      <c r="AN191" s="63">
        <v>1459.1984470000007</v>
      </c>
      <c r="AO191" s="63">
        <v>1412.90908375</v>
      </c>
      <c r="AP191" s="63">
        <v>-403.89098801865458</v>
      </c>
      <c r="AQ191" s="63">
        <v>-661.94079445114653</v>
      </c>
      <c r="AR191" s="63">
        <v>-41.84680931455518</v>
      </c>
      <c r="AS191" s="63">
        <v>-263.51509975562749</v>
      </c>
      <c r="AT191" s="63">
        <v>-667.46624999999722</v>
      </c>
      <c r="AU191" s="63">
        <v>223.8759999999983</v>
      </c>
      <c r="AV191" s="63">
        <v>130.99595208226719</v>
      </c>
      <c r="AW191" s="63">
        <v>-279.84452065000085</v>
      </c>
      <c r="AX191" s="63">
        <v>285.1732370500003</v>
      </c>
      <c r="AY191" s="63">
        <v>10.365999999999858</v>
      </c>
      <c r="AZ191" s="63">
        <v>-162.75899999999854</v>
      </c>
      <c r="BA191" s="63">
        <v>-198.51899999999995</v>
      </c>
      <c r="BB191" s="63">
        <v>334.26000000000067</v>
      </c>
      <c r="BD191" s="88"/>
      <c r="BE191" s="66"/>
      <c r="BN191" s="89" t="s">
        <v>119</v>
      </c>
    </row>
    <row r="192" spans="1:66" ht="15" hidden="1" customHeight="1" x14ac:dyDescent="0.35">
      <c r="A192" s="64" t="s">
        <v>118</v>
      </c>
      <c r="B192" s="63">
        <v>214</v>
      </c>
      <c r="C192" s="63">
        <v>289</v>
      </c>
      <c r="D192" s="63">
        <v>423</v>
      </c>
      <c r="E192" s="63">
        <v>345</v>
      </c>
      <c r="F192" s="63">
        <v>244</v>
      </c>
      <c r="G192" s="63">
        <v>215</v>
      </c>
      <c r="H192" s="63">
        <v>201</v>
      </c>
      <c r="I192" s="63">
        <v>730</v>
      </c>
      <c r="J192" s="63">
        <v>1553</v>
      </c>
      <c r="K192" s="63">
        <v>2244</v>
      </c>
      <c r="L192" s="63">
        <v>2419</v>
      </c>
      <c r="M192" s="63">
        <v>1197</v>
      </c>
      <c r="N192" s="63">
        <v>2036</v>
      </c>
      <c r="O192" s="63">
        <v>2236</v>
      </c>
      <c r="P192" s="63">
        <v>2117</v>
      </c>
      <c r="Q192" s="63">
        <v>2240</v>
      </c>
      <c r="R192" s="63">
        <v>2536</v>
      </c>
      <c r="S192" s="63">
        <v>2213</v>
      </c>
      <c r="T192" s="63">
        <v>2017</v>
      </c>
      <c r="U192" s="63">
        <v>1702</v>
      </c>
      <c r="V192" s="63">
        <v>1278</v>
      </c>
      <c r="W192" s="63">
        <v>1647</v>
      </c>
      <c r="X192" s="63">
        <v>2226</v>
      </c>
      <c r="Y192" s="63">
        <v>2550</v>
      </c>
      <c r="Z192" s="63">
        <v>3251</v>
      </c>
      <c r="AA192" s="63">
        <v>3491</v>
      </c>
      <c r="AB192" s="63">
        <v>4205</v>
      </c>
      <c r="AC192" s="63">
        <v>5149</v>
      </c>
      <c r="AD192" s="63">
        <v>5572</v>
      </c>
      <c r="AE192" s="63">
        <v>6272</v>
      </c>
      <c r="AF192" s="63">
        <v>5933</v>
      </c>
      <c r="AG192" s="63">
        <v>6139</v>
      </c>
      <c r="AH192" s="63">
        <v>7336.2</v>
      </c>
      <c r="AI192" s="63">
        <v>7392</v>
      </c>
      <c r="AJ192" s="63">
        <v>7591</v>
      </c>
      <c r="AK192" s="63">
        <v>7775.3869999999997</v>
      </c>
      <c r="AL192" s="63">
        <v>5420.0820000000003</v>
      </c>
      <c r="AM192" s="63">
        <v>6511.6481561781338</v>
      </c>
      <c r="AN192" s="63">
        <v>7224.5</v>
      </c>
      <c r="AO192" s="63">
        <v>6930.4424367500005</v>
      </c>
      <c r="AP192" s="63">
        <v>7375.67</v>
      </c>
      <c r="AQ192" s="63">
        <v>8626.0069999999996</v>
      </c>
      <c r="AR192" s="63">
        <v>7959.3490000000002</v>
      </c>
      <c r="AS192" s="63">
        <v>9950.9049708000039</v>
      </c>
      <c r="AT192" s="63">
        <v>11244.913</v>
      </c>
      <c r="AU192" s="63">
        <v>11121.668</v>
      </c>
      <c r="AV192" s="63">
        <v>11263.926000000001</v>
      </c>
      <c r="AW192" s="63">
        <v>12217.01289235</v>
      </c>
      <c r="AX192" s="63">
        <v>10461.020496050001</v>
      </c>
      <c r="AY192" s="63">
        <v>10739.32</v>
      </c>
      <c r="AZ192" s="63">
        <v>9982.7919999999995</v>
      </c>
      <c r="BA192" s="63">
        <v>11181.212000000001</v>
      </c>
      <c r="BB192" s="63">
        <v>12304.631000000001</v>
      </c>
      <c r="BD192" s="88"/>
      <c r="BE192" s="66"/>
      <c r="BN192" s="89" t="s">
        <v>117</v>
      </c>
    </row>
    <row r="193" spans="1:66" ht="15" hidden="1" customHeight="1" x14ac:dyDescent="0.35">
      <c r="A193" s="64" t="s">
        <v>116</v>
      </c>
      <c r="B193" s="63">
        <v>214</v>
      </c>
      <c r="C193" s="63">
        <v>289</v>
      </c>
      <c r="D193" s="63">
        <v>423</v>
      </c>
      <c r="E193" s="63">
        <v>345</v>
      </c>
      <c r="F193" s="63">
        <v>244</v>
      </c>
      <c r="G193" s="63">
        <v>215</v>
      </c>
      <c r="H193" s="63">
        <v>201</v>
      </c>
      <c r="I193" s="63">
        <v>730</v>
      </c>
      <c r="J193" s="63">
        <v>1553</v>
      </c>
      <c r="K193" s="63">
        <v>2244</v>
      </c>
      <c r="L193" s="63">
        <v>2419</v>
      </c>
      <c r="M193" s="63">
        <v>1197</v>
      </c>
      <c r="N193" s="63">
        <v>2036</v>
      </c>
      <c r="O193" s="63">
        <v>2236</v>
      </c>
      <c r="P193" s="63">
        <v>2117</v>
      </c>
      <c r="Q193" s="63">
        <v>2240</v>
      </c>
      <c r="R193" s="63">
        <v>2536</v>
      </c>
      <c r="S193" s="63">
        <v>2213</v>
      </c>
      <c r="T193" s="63">
        <v>2017</v>
      </c>
      <c r="U193" s="63">
        <v>1702</v>
      </c>
      <c r="V193" s="63">
        <v>1278</v>
      </c>
      <c r="W193" s="63">
        <v>1647</v>
      </c>
      <c r="X193" s="63">
        <v>2226</v>
      </c>
      <c r="Y193" s="63">
        <v>2550</v>
      </c>
      <c r="Z193" s="63">
        <v>3251</v>
      </c>
      <c r="AA193" s="63">
        <v>3491</v>
      </c>
      <c r="AB193" s="63">
        <v>4205</v>
      </c>
      <c r="AC193" s="63">
        <v>5149</v>
      </c>
      <c r="AD193" s="63">
        <v>5572</v>
      </c>
      <c r="AE193" s="63">
        <v>6272</v>
      </c>
      <c r="AF193" s="63">
        <v>5933</v>
      </c>
      <c r="AG193" s="63">
        <v>6139</v>
      </c>
      <c r="AH193" s="63">
        <v>7336.2</v>
      </c>
      <c r="AI193" s="63">
        <v>7392</v>
      </c>
      <c r="AJ193" s="63">
        <v>7591</v>
      </c>
      <c r="AK193" s="63">
        <v>7775.3869999999997</v>
      </c>
      <c r="AL193" s="63">
        <v>5420.0820000000003</v>
      </c>
      <c r="AM193" s="63">
        <v>6511.6481561781338</v>
      </c>
      <c r="AN193" s="63">
        <v>7224.5</v>
      </c>
      <c r="AO193" s="63">
        <v>6930.4424367500005</v>
      </c>
      <c r="AP193" s="63">
        <v>7375.67</v>
      </c>
      <c r="AQ193" s="63">
        <v>8626.0069999999996</v>
      </c>
      <c r="AR193" s="63">
        <v>7959.3490000000002</v>
      </c>
      <c r="AS193" s="63">
        <v>9950.9049708000039</v>
      </c>
      <c r="AT193" s="63">
        <v>11244.913</v>
      </c>
      <c r="AU193" s="63">
        <v>11121.668</v>
      </c>
      <c r="AV193" s="63">
        <v>11263.926000000001</v>
      </c>
      <c r="AW193" s="63">
        <v>12217.01289235</v>
      </c>
      <c r="AX193" s="63">
        <v>10461.020496050001</v>
      </c>
      <c r="AY193" s="63">
        <v>10739.32</v>
      </c>
      <c r="AZ193" s="63">
        <v>9982.7919999999995</v>
      </c>
      <c r="BA193" s="63">
        <v>11181.212000000001</v>
      </c>
      <c r="BB193" s="63">
        <v>12304.631000000001</v>
      </c>
      <c r="BD193" s="88"/>
      <c r="BE193" s="66"/>
      <c r="BN193" s="89" t="s">
        <v>115</v>
      </c>
    </row>
    <row r="194" spans="1:66" ht="15" hidden="1" customHeight="1" x14ac:dyDescent="0.35">
      <c r="A194" s="64" t="s">
        <v>114</v>
      </c>
      <c r="B194" s="63">
        <v>30</v>
      </c>
      <c r="C194" s="63">
        <v>35</v>
      </c>
      <c r="D194" s="63">
        <v>32</v>
      </c>
      <c r="E194" s="63">
        <v>36</v>
      </c>
      <c r="F194" s="63">
        <v>54</v>
      </c>
      <c r="G194" s="63">
        <v>53</v>
      </c>
      <c r="H194" s="63">
        <v>29</v>
      </c>
      <c r="I194" s="63">
        <v>91</v>
      </c>
      <c r="J194" s="63">
        <v>49</v>
      </c>
      <c r="K194" s="63">
        <v>25</v>
      </c>
      <c r="L194" s="63">
        <v>166</v>
      </c>
      <c r="M194" s="63">
        <v>51</v>
      </c>
      <c r="N194" s="63">
        <v>15</v>
      </c>
      <c r="O194" s="63">
        <v>39</v>
      </c>
      <c r="P194" s="63">
        <v>35</v>
      </c>
      <c r="Q194" s="63">
        <v>119</v>
      </c>
      <c r="R194" s="63">
        <v>94</v>
      </c>
      <c r="S194" s="63">
        <v>77</v>
      </c>
      <c r="T194" s="63">
        <v>51</v>
      </c>
      <c r="U194" s="63">
        <v>80</v>
      </c>
      <c r="V194" s="63">
        <v>60</v>
      </c>
      <c r="W194" s="63">
        <v>0</v>
      </c>
      <c r="X194" s="63">
        <v>0</v>
      </c>
      <c r="Y194" s="63">
        <v>120</v>
      </c>
      <c r="Z194" s="63">
        <v>125</v>
      </c>
      <c r="AA194" s="63">
        <v>119</v>
      </c>
      <c r="AB194" s="63">
        <v>151</v>
      </c>
      <c r="AC194" s="63">
        <v>135</v>
      </c>
      <c r="AD194" s="63">
        <v>235</v>
      </c>
      <c r="AE194" s="63">
        <v>270</v>
      </c>
      <c r="AF194" s="63">
        <v>228</v>
      </c>
      <c r="AG194" s="63">
        <v>131</v>
      </c>
      <c r="AH194" s="63">
        <v>85.800000000000011</v>
      </c>
      <c r="AI194" s="63">
        <v>135</v>
      </c>
      <c r="AJ194" s="63">
        <v>140</v>
      </c>
      <c r="AK194" s="63">
        <v>137.708</v>
      </c>
      <c r="AL194" s="63">
        <v>220</v>
      </c>
      <c r="AM194" s="63">
        <v>284.62815617813305</v>
      </c>
      <c r="AN194" s="63">
        <v>608.6</v>
      </c>
      <c r="AO194" s="63">
        <v>578.16999999999996</v>
      </c>
      <c r="AP194" s="63">
        <v>278.70600000000002</v>
      </c>
      <c r="AQ194" s="63">
        <v>190.63499999999999</v>
      </c>
      <c r="AR194" s="63">
        <v>199.904</v>
      </c>
      <c r="AS194" s="63">
        <v>264.86900000000003</v>
      </c>
      <c r="AT194" s="63">
        <v>229.18899999999999</v>
      </c>
      <c r="AU194" s="63">
        <v>181.61199999999999</v>
      </c>
      <c r="AV194" s="63">
        <v>163.65600000000001</v>
      </c>
      <c r="AW194" s="63">
        <v>145.447</v>
      </c>
      <c r="AX194" s="63">
        <v>246.73699999999999</v>
      </c>
      <c r="AY194" s="63">
        <v>185.69900000000001</v>
      </c>
      <c r="AZ194" s="63">
        <v>204.36199999999999</v>
      </c>
      <c r="BA194" s="63">
        <v>144.62899999999999</v>
      </c>
      <c r="BB194" s="63">
        <v>106.85899999999999</v>
      </c>
      <c r="BD194" s="88"/>
      <c r="BE194" s="66"/>
      <c r="BN194" s="89" t="s">
        <v>133</v>
      </c>
    </row>
    <row r="195" spans="1:66" ht="15" hidden="1" customHeight="1" x14ac:dyDescent="0.35">
      <c r="A195" s="64" t="s">
        <v>112</v>
      </c>
      <c r="B195" s="63">
        <v>184</v>
      </c>
      <c r="C195" s="63">
        <v>254</v>
      </c>
      <c r="D195" s="63">
        <v>391</v>
      </c>
      <c r="E195" s="63">
        <v>309</v>
      </c>
      <c r="F195" s="63">
        <v>190</v>
      </c>
      <c r="G195" s="63">
        <v>162</v>
      </c>
      <c r="H195" s="63">
        <v>172</v>
      </c>
      <c r="I195" s="63">
        <v>639</v>
      </c>
      <c r="J195" s="63">
        <v>1504</v>
      </c>
      <c r="K195" s="63">
        <v>2219</v>
      </c>
      <c r="L195" s="63">
        <v>2253</v>
      </c>
      <c r="M195" s="63">
        <v>1146</v>
      </c>
      <c r="N195" s="63">
        <v>2021</v>
      </c>
      <c r="O195" s="63">
        <v>2197</v>
      </c>
      <c r="P195" s="63">
        <v>2082</v>
      </c>
      <c r="Q195" s="63">
        <v>2121</v>
      </c>
      <c r="R195" s="63">
        <v>2442</v>
      </c>
      <c r="S195" s="63">
        <v>2136</v>
      </c>
      <c r="T195" s="63">
        <v>1966</v>
      </c>
      <c r="U195" s="63">
        <v>1622</v>
      </c>
      <c r="V195" s="63">
        <v>1218</v>
      </c>
      <c r="W195" s="63">
        <v>1647</v>
      </c>
      <c r="X195" s="63">
        <v>2226</v>
      </c>
      <c r="Y195" s="63">
        <v>2430</v>
      </c>
      <c r="Z195" s="63">
        <v>3126</v>
      </c>
      <c r="AA195" s="63">
        <v>3372</v>
      </c>
      <c r="AB195" s="63">
        <v>4054</v>
      </c>
      <c r="AC195" s="63">
        <v>5014</v>
      </c>
      <c r="AD195" s="63">
        <v>5337</v>
      </c>
      <c r="AE195" s="63">
        <v>6002</v>
      </c>
      <c r="AF195" s="63">
        <v>5705</v>
      </c>
      <c r="AG195" s="63">
        <v>6008</v>
      </c>
      <c r="AH195" s="63">
        <v>7250.4</v>
      </c>
      <c r="AI195" s="63">
        <v>7257</v>
      </c>
      <c r="AJ195" s="63">
        <v>7451</v>
      </c>
      <c r="AK195" s="63">
        <v>7637.6790000000001</v>
      </c>
      <c r="AL195" s="63">
        <v>5200.0820000000003</v>
      </c>
      <c r="AM195" s="63">
        <v>6227.02</v>
      </c>
      <c r="AN195" s="63">
        <v>6615.9</v>
      </c>
      <c r="AO195" s="63">
        <v>6352.2724367500005</v>
      </c>
      <c r="AP195" s="63">
        <v>7096.9639999999999</v>
      </c>
      <c r="AQ195" s="63">
        <v>8435.3719999999994</v>
      </c>
      <c r="AR195" s="63">
        <v>7759.4449999999997</v>
      </c>
      <c r="AS195" s="63">
        <v>9686.0359708000033</v>
      </c>
      <c r="AT195" s="63">
        <v>11015.724</v>
      </c>
      <c r="AU195" s="63">
        <v>10940.056</v>
      </c>
      <c r="AV195" s="63">
        <v>11100.27</v>
      </c>
      <c r="AW195" s="63">
        <v>12071.56589235</v>
      </c>
      <c r="AX195" s="63">
        <v>10214.283496050002</v>
      </c>
      <c r="AY195" s="63">
        <v>10553.620999999999</v>
      </c>
      <c r="AZ195" s="63">
        <v>9778.43</v>
      </c>
      <c r="BA195" s="63">
        <v>11036.583000000001</v>
      </c>
      <c r="BB195" s="63">
        <v>12197.772000000001</v>
      </c>
      <c r="BD195" s="88"/>
      <c r="BE195" s="66"/>
      <c r="BN195" s="89" t="s">
        <v>111</v>
      </c>
    </row>
    <row r="196" spans="1:66" ht="15" hidden="1" customHeight="1" x14ac:dyDescent="0.35">
      <c r="A196" s="64" t="s">
        <v>108</v>
      </c>
      <c r="B196" s="63">
        <v>184</v>
      </c>
      <c r="C196" s="63">
        <v>254</v>
      </c>
      <c r="D196" s="63">
        <v>391</v>
      </c>
      <c r="E196" s="63">
        <v>309</v>
      </c>
      <c r="F196" s="63">
        <v>190</v>
      </c>
      <c r="G196" s="63">
        <v>162</v>
      </c>
      <c r="H196" s="63">
        <v>172</v>
      </c>
      <c r="I196" s="63">
        <v>639</v>
      </c>
      <c r="J196" s="63">
        <v>1504</v>
      </c>
      <c r="K196" s="63">
        <v>2219</v>
      </c>
      <c r="L196" s="63">
        <v>2253</v>
      </c>
      <c r="M196" s="63">
        <v>1146</v>
      </c>
      <c r="N196" s="63">
        <v>2021</v>
      </c>
      <c r="O196" s="63">
        <v>2197</v>
      </c>
      <c r="P196" s="63">
        <v>2082</v>
      </c>
      <c r="Q196" s="63">
        <v>2121</v>
      </c>
      <c r="R196" s="63">
        <v>2442</v>
      </c>
      <c r="S196" s="63">
        <v>2136</v>
      </c>
      <c r="T196" s="63">
        <v>1966</v>
      </c>
      <c r="U196" s="63">
        <v>1622</v>
      </c>
      <c r="V196" s="63">
        <v>1218</v>
      </c>
      <c r="W196" s="63">
        <v>1647</v>
      </c>
      <c r="X196" s="63">
        <v>2226</v>
      </c>
      <c r="Y196" s="63">
        <v>2430</v>
      </c>
      <c r="Z196" s="63">
        <v>3126</v>
      </c>
      <c r="AA196" s="63">
        <v>3372</v>
      </c>
      <c r="AB196" s="63">
        <v>4054</v>
      </c>
      <c r="AC196" s="63">
        <v>5014</v>
      </c>
      <c r="AD196" s="63">
        <v>5337</v>
      </c>
      <c r="AE196" s="63">
        <v>6002</v>
      </c>
      <c r="AF196" s="63">
        <v>5705</v>
      </c>
      <c r="AG196" s="63">
        <v>6008</v>
      </c>
      <c r="AH196" s="63">
        <v>7250.4</v>
      </c>
      <c r="AI196" s="63">
        <v>7257</v>
      </c>
      <c r="AJ196" s="63">
        <v>7451</v>
      </c>
      <c r="AK196" s="63">
        <v>7637.6790000000001</v>
      </c>
      <c r="AL196" s="63">
        <v>5200.0820000000003</v>
      </c>
      <c r="AM196" s="63">
        <v>6227.02</v>
      </c>
      <c r="AN196" s="63">
        <v>6615.9</v>
      </c>
      <c r="AO196" s="63">
        <v>6352.2724367500005</v>
      </c>
      <c r="AP196" s="63">
        <v>7096.9639999999999</v>
      </c>
      <c r="AQ196" s="63">
        <v>8435.3719999999994</v>
      </c>
      <c r="AR196" s="63">
        <v>7759.4449999999997</v>
      </c>
      <c r="AS196" s="63">
        <v>9686.0359708000033</v>
      </c>
      <c r="AT196" s="63">
        <v>11015.724</v>
      </c>
      <c r="AU196" s="63">
        <v>10940.056</v>
      </c>
      <c r="AV196" s="63">
        <v>11100.27</v>
      </c>
      <c r="AW196" s="63">
        <v>12071.56589235</v>
      </c>
      <c r="AX196" s="63">
        <v>10214.283496050002</v>
      </c>
      <c r="AY196" s="63">
        <v>10553.620999999999</v>
      </c>
      <c r="AZ196" s="63">
        <v>9778.43</v>
      </c>
      <c r="BA196" s="63">
        <v>11036.583000000001</v>
      </c>
      <c r="BB196" s="63">
        <v>12197.772000000001</v>
      </c>
      <c r="BD196" s="88"/>
      <c r="BE196" s="66"/>
      <c r="BN196" s="89" t="s">
        <v>132</v>
      </c>
    </row>
    <row r="197" spans="1:66" s="91" customFormat="1" ht="15" customHeight="1" thickBot="1" x14ac:dyDescent="0.4">
      <c r="A197" s="95" t="s">
        <v>106</v>
      </c>
      <c r="B197" s="93">
        <v>184</v>
      </c>
      <c r="C197" s="93">
        <v>254</v>
      </c>
      <c r="D197" s="93">
        <v>391</v>
      </c>
      <c r="E197" s="93">
        <v>309</v>
      </c>
      <c r="F197" s="93">
        <v>190</v>
      </c>
      <c r="G197" s="93">
        <v>162</v>
      </c>
      <c r="H197" s="93">
        <v>172</v>
      </c>
      <c r="I197" s="93">
        <v>639</v>
      </c>
      <c r="J197" s="93">
        <v>1504</v>
      </c>
      <c r="K197" s="93">
        <v>2219</v>
      </c>
      <c r="L197" s="93">
        <v>2253</v>
      </c>
      <c r="M197" s="93">
        <v>1146</v>
      </c>
      <c r="N197" s="93">
        <v>2021</v>
      </c>
      <c r="O197" s="93">
        <v>2197</v>
      </c>
      <c r="P197" s="93">
        <v>2082</v>
      </c>
      <c r="Q197" s="93">
        <v>2121</v>
      </c>
      <c r="R197" s="93">
        <v>2442</v>
      </c>
      <c r="S197" s="93">
        <v>2136</v>
      </c>
      <c r="T197" s="93">
        <v>1966</v>
      </c>
      <c r="U197" s="93">
        <v>1622</v>
      </c>
      <c r="V197" s="93">
        <v>1218</v>
      </c>
      <c r="W197" s="93">
        <v>1647</v>
      </c>
      <c r="X197" s="93">
        <v>2226</v>
      </c>
      <c r="Y197" s="93">
        <v>2430</v>
      </c>
      <c r="Z197" s="93">
        <v>3126</v>
      </c>
      <c r="AA197" s="93">
        <v>3372</v>
      </c>
      <c r="AB197" s="93">
        <v>4054</v>
      </c>
      <c r="AC197" s="93">
        <v>5014</v>
      </c>
      <c r="AD197" s="93">
        <v>5337</v>
      </c>
      <c r="AE197" s="93">
        <v>6002</v>
      </c>
      <c r="AF197" s="93">
        <v>5705</v>
      </c>
      <c r="AG197" s="93">
        <v>6008</v>
      </c>
      <c r="AH197" s="93">
        <v>7250.4</v>
      </c>
      <c r="AI197" s="93">
        <v>7257</v>
      </c>
      <c r="AJ197" s="93">
        <v>7451</v>
      </c>
      <c r="AK197" s="93">
        <v>7637.6790000000001</v>
      </c>
      <c r="AL197" s="93">
        <v>5200.0820000000003</v>
      </c>
      <c r="AM197" s="93">
        <v>6227.02</v>
      </c>
      <c r="AN197" s="93">
        <v>6615.9</v>
      </c>
      <c r="AO197" s="93">
        <v>6352.2724367500005</v>
      </c>
      <c r="AP197" s="93">
        <v>7096.9639999999999</v>
      </c>
      <c r="AQ197" s="93">
        <v>8435.3719999999994</v>
      </c>
      <c r="AR197" s="93">
        <v>7759.4449999999997</v>
      </c>
      <c r="AS197" s="93">
        <v>9686.0359708000033</v>
      </c>
      <c r="AT197" s="93">
        <v>11015.724</v>
      </c>
      <c r="AU197" s="93">
        <v>10940.056</v>
      </c>
      <c r="AV197" s="93">
        <v>11100.27</v>
      </c>
      <c r="AW197" s="93">
        <v>12071.56589235</v>
      </c>
      <c r="AX197" s="93">
        <v>10214.283496050002</v>
      </c>
      <c r="AY197" s="93">
        <v>10553.620999999999</v>
      </c>
      <c r="AZ197" s="93">
        <v>9778.43</v>
      </c>
      <c r="BA197" s="93">
        <v>11036.583000000001</v>
      </c>
      <c r="BB197" s="93">
        <v>12197.772000000001</v>
      </c>
      <c r="BC197" s="93">
        <f t="shared" ref="BC197:BM197" si="18">+BC290*(BC306+BC308)/1000</f>
        <v>11736.581605468702</v>
      </c>
      <c r="BD197" s="93">
        <f t="shared" si="18"/>
        <v>11773.348575307906</v>
      </c>
      <c r="BE197" s="93">
        <f t="shared" si="18"/>
        <v>11250.452835585907</v>
      </c>
      <c r="BF197" s="93">
        <f t="shared" si="18"/>
        <v>11742.520633290074</v>
      </c>
      <c r="BG197" s="93">
        <f t="shared" si="18"/>
        <v>11168.106959018083</v>
      </c>
      <c r="BH197" s="93">
        <f t="shared" si="18"/>
        <v>10696.618649561628</v>
      </c>
      <c r="BI197" s="93">
        <f t="shared" si="18"/>
        <v>9991.9171703569737</v>
      </c>
      <c r="BJ197" s="93">
        <f t="shared" si="18"/>
        <v>9991.5819454965113</v>
      </c>
      <c r="BK197" s="93">
        <f t="shared" si="18"/>
        <v>9862.2454079105828</v>
      </c>
      <c r="BL197" s="93">
        <f t="shared" si="18"/>
        <v>10054.037206162388</v>
      </c>
      <c r="BM197" s="93">
        <f t="shared" si="18"/>
        <v>10035.156844761983</v>
      </c>
      <c r="BN197" s="92" t="s">
        <v>105</v>
      </c>
    </row>
    <row r="198" spans="1:66" ht="15" customHeight="1" x14ac:dyDescent="0.35">
      <c r="BE198" s="66"/>
      <c r="BN198" s="62"/>
    </row>
    <row r="199" spans="1:66" ht="15" customHeight="1" thickBot="1" x14ac:dyDescent="0.4">
      <c r="A199" s="87" t="s">
        <v>131</v>
      </c>
      <c r="B199" s="86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J199" s="65"/>
      <c r="AK199" s="86"/>
      <c r="AL199" s="86"/>
      <c r="AM199" s="86"/>
      <c r="AN199" s="86"/>
      <c r="AO199" s="86"/>
      <c r="AP199" s="86"/>
      <c r="AQ199" s="86"/>
      <c r="AR199" s="86"/>
      <c r="AS199" s="86"/>
      <c r="AT199" s="86"/>
      <c r="AU199" s="86"/>
      <c r="AV199" s="86"/>
      <c r="AW199" s="86"/>
      <c r="AX199" s="86"/>
      <c r="AY199" s="86"/>
      <c r="AZ199" s="86"/>
      <c r="BA199" s="86"/>
      <c r="BB199" s="86" t="s">
        <v>130</v>
      </c>
      <c r="BD199" s="84"/>
      <c r="BE199" s="66"/>
      <c r="BN199" s="85" t="s">
        <v>129</v>
      </c>
    </row>
    <row r="200" spans="1:66" ht="15" customHeight="1" x14ac:dyDescent="0.35">
      <c r="A200" s="79" t="s">
        <v>128</v>
      </c>
      <c r="B200" s="78">
        <v>1970</v>
      </c>
      <c r="C200" s="78">
        <v>1971</v>
      </c>
      <c r="D200" s="78">
        <v>1972</v>
      </c>
      <c r="E200" s="78">
        <v>1973</v>
      </c>
      <c r="F200" s="78">
        <v>1974</v>
      </c>
      <c r="G200" s="78">
        <v>1975</v>
      </c>
      <c r="H200" s="78">
        <v>1976</v>
      </c>
      <c r="I200" s="78">
        <v>1977</v>
      </c>
      <c r="J200" s="78">
        <v>1978</v>
      </c>
      <c r="K200" s="78">
        <v>1979</v>
      </c>
      <c r="L200" s="78">
        <v>1980</v>
      </c>
      <c r="M200" s="78">
        <v>1981</v>
      </c>
      <c r="N200" s="78">
        <v>1982</v>
      </c>
      <c r="O200" s="78">
        <v>1983</v>
      </c>
      <c r="P200" s="78">
        <v>1984</v>
      </c>
      <c r="Q200" s="78">
        <v>1985</v>
      </c>
      <c r="R200" s="78">
        <v>1986</v>
      </c>
      <c r="S200" s="78">
        <v>1987</v>
      </c>
      <c r="T200" s="78">
        <v>1988</v>
      </c>
      <c r="U200" s="78">
        <v>1989</v>
      </c>
      <c r="V200" s="78">
        <v>1990</v>
      </c>
      <c r="W200" s="78">
        <v>1991</v>
      </c>
      <c r="X200" s="78">
        <v>1992</v>
      </c>
      <c r="Y200" s="78">
        <v>1993</v>
      </c>
      <c r="Z200" s="78">
        <v>1994</v>
      </c>
      <c r="AA200" s="78">
        <v>1995</v>
      </c>
      <c r="AB200" s="78">
        <v>1996</v>
      </c>
      <c r="AC200" s="78">
        <v>1997</v>
      </c>
      <c r="AD200" s="78">
        <v>1998</v>
      </c>
      <c r="AE200" s="78">
        <v>1999</v>
      </c>
      <c r="AF200" s="78">
        <v>2000</v>
      </c>
      <c r="AG200" s="78">
        <v>2001</v>
      </c>
      <c r="AH200" s="78">
        <v>2002</v>
      </c>
      <c r="AI200" s="78">
        <v>2003</v>
      </c>
      <c r="AJ200" s="78">
        <v>2004</v>
      </c>
      <c r="AK200" s="78">
        <v>2005</v>
      </c>
      <c r="AL200" s="78">
        <v>2006</v>
      </c>
      <c r="AM200" s="78">
        <v>2007</v>
      </c>
      <c r="AN200" s="78">
        <v>2008</v>
      </c>
      <c r="AO200" s="78">
        <v>2009</v>
      </c>
      <c r="AP200" s="78">
        <v>2010</v>
      </c>
      <c r="AQ200" s="78">
        <v>2011</v>
      </c>
      <c r="AR200" s="78">
        <v>2012</v>
      </c>
      <c r="AS200" s="78">
        <v>2013</v>
      </c>
      <c r="AT200" s="78">
        <v>2014</v>
      </c>
      <c r="AU200" s="78">
        <v>2015</v>
      </c>
      <c r="AV200" s="78">
        <v>2016</v>
      </c>
      <c r="AW200" s="78">
        <v>2017</v>
      </c>
      <c r="AX200" s="78">
        <v>2018</v>
      </c>
      <c r="AY200" s="78">
        <v>2019</v>
      </c>
      <c r="AZ200" s="78">
        <v>2020</v>
      </c>
      <c r="BA200" s="78">
        <v>2021</v>
      </c>
      <c r="BB200" s="78">
        <v>2022</v>
      </c>
      <c r="BC200" s="78">
        <v>2023</v>
      </c>
      <c r="BD200" s="78">
        <v>2024</v>
      </c>
      <c r="BE200" s="78">
        <v>2025</v>
      </c>
      <c r="BF200" s="78">
        <v>2026</v>
      </c>
      <c r="BG200" s="78">
        <v>2027</v>
      </c>
      <c r="BH200" s="78">
        <v>2028</v>
      </c>
      <c r="BI200" s="78">
        <v>2029</v>
      </c>
      <c r="BJ200" s="78">
        <v>2030</v>
      </c>
      <c r="BK200" s="78">
        <v>2031</v>
      </c>
      <c r="BL200" s="78">
        <v>2032</v>
      </c>
      <c r="BM200" s="78">
        <v>2033</v>
      </c>
      <c r="BN200" s="82" t="s">
        <v>127</v>
      </c>
    </row>
    <row r="201" spans="1:66" ht="15" hidden="1" customHeight="1" x14ac:dyDescent="0.35">
      <c r="A201" s="64" t="s">
        <v>126</v>
      </c>
      <c r="B201" s="63">
        <v>391</v>
      </c>
      <c r="C201" s="63">
        <v>230</v>
      </c>
      <c r="D201" s="63">
        <v>285</v>
      </c>
      <c r="E201" s="63">
        <v>332</v>
      </c>
      <c r="F201" s="63">
        <v>400</v>
      </c>
      <c r="G201" s="63">
        <v>360</v>
      </c>
      <c r="H201" s="63">
        <v>370</v>
      </c>
      <c r="I201" s="63">
        <v>300</v>
      </c>
      <c r="J201" s="63">
        <v>399</v>
      </c>
      <c r="K201" s="63">
        <v>527</v>
      </c>
      <c r="L201" s="63">
        <v>1501</v>
      </c>
      <c r="M201" s="63">
        <v>2859</v>
      </c>
      <c r="N201" s="63">
        <v>2091</v>
      </c>
      <c r="O201" s="63">
        <v>5395</v>
      </c>
      <c r="P201" s="63">
        <v>7059</v>
      </c>
      <c r="Q201" s="63">
        <v>8419</v>
      </c>
      <c r="R201" s="63">
        <v>7863</v>
      </c>
      <c r="S201" s="63">
        <v>10185</v>
      </c>
      <c r="T201" s="63">
        <v>9837</v>
      </c>
      <c r="U201" s="63">
        <v>10315</v>
      </c>
      <c r="V201" s="63">
        <v>10669</v>
      </c>
      <c r="W201" s="63">
        <v>10818</v>
      </c>
      <c r="X201" s="63">
        <v>9540</v>
      </c>
      <c r="Y201" s="63">
        <v>8869</v>
      </c>
      <c r="Z201" s="63">
        <v>9715</v>
      </c>
      <c r="AA201" s="63">
        <v>9742</v>
      </c>
      <c r="AB201" s="63">
        <v>9701</v>
      </c>
      <c r="AC201" s="63">
        <v>9823</v>
      </c>
      <c r="AD201" s="63">
        <v>8438</v>
      </c>
      <c r="AE201" s="63">
        <v>6807</v>
      </c>
      <c r="AF201" s="63">
        <v>5056</v>
      </c>
      <c r="AG201" s="63">
        <v>4985</v>
      </c>
      <c r="AH201" s="63">
        <v>5547</v>
      </c>
      <c r="AI201" s="63">
        <v>5638.3</v>
      </c>
      <c r="AJ201" s="63">
        <v>6789</v>
      </c>
      <c r="AK201" s="63">
        <v>7832.1480000000001</v>
      </c>
      <c r="AL201" s="63">
        <v>9851.375</v>
      </c>
      <c r="AM201" s="63">
        <v>14302.659</v>
      </c>
      <c r="AN201" s="63">
        <v>17563</v>
      </c>
      <c r="AO201" s="63">
        <v>19089.267</v>
      </c>
      <c r="AP201" s="63">
        <v>19567.222999999998</v>
      </c>
      <c r="AQ201" s="63">
        <v>13865.924000000001</v>
      </c>
      <c r="AR201" s="63">
        <v>13913.108999999999</v>
      </c>
      <c r="AS201" s="63">
        <v>15602.851999999999</v>
      </c>
      <c r="AT201" s="63">
        <v>16295.787</v>
      </c>
      <c r="AU201" s="63">
        <v>18684.57</v>
      </c>
      <c r="AV201" s="63">
        <v>16549.077000000001</v>
      </c>
      <c r="AW201" s="63">
        <v>15998.528999999999</v>
      </c>
      <c r="AX201" s="63">
        <v>23692.806</v>
      </c>
      <c r="AY201" s="63">
        <v>24548.119999999995</v>
      </c>
      <c r="AZ201" s="63">
        <v>22187.03</v>
      </c>
      <c r="BA201" s="63">
        <v>18344.695000000003</v>
      </c>
      <c r="BB201" s="63">
        <v>19251.955000000002</v>
      </c>
      <c r="BD201" s="88"/>
      <c r="BE201" s="66"/>
      <c r="BN201" s="89" t="s">
        <v>125</v>
      </c>
    </row>
    <row r="202" spans="1:66" ht="15" hidden="1" customHeight="1" x14ac:dyDescent="0.35">
      <c r="A202" s="64" t="s">
        <v>124</v>
      </c>
      <c r="B202" s="63">
        <v>0</v>
      </c>
      <c r="C202" s="63">
        <v>0</v>
      </c>
      <c r="D202" s="63">
        <v>0</v>
      </c>
      <c r="E202" s="63">
        <v>0</v>
      </c>
      <c r="F202" s="63">
        <v>0</v>
      </c>
      <c r="G202" s="63">
        <v>0</v>
      </c>
      <c r="H202" s="63">
        <v>0</v>
      </c>
      <c r="I202" s="63">
        <v>0</v>
      </c>
      <c r="J202" s="63">
        <v>0</v>
      </c>
      <c r="K202" s="63">
        <v>0</v>
      </c>
      <c r="L202" s="63">
        <v>0</v>
      </c>
      <c r="M202" s="63">
        <v>0</v>
      </c>
      <c r="N202" s="63">
        <v>0</v>
      </c>
      <c r="O202" s="63">
        <v>0</v>
      </c>
      <c r="P202" s="63">
        <v>0</v>
      </c>
      <c r="Q202" s="63">
        <v>0</v>
      </c>
      <c r="R202" s="63">
        <v>0</v>
      </c>
      <c r="S202" s="63">
        <v>0</v>
      </c>
      <c r="T202" s="63">
        <v>0</v>
      </c>
      <c r="U202" s="63">
        <v>0</v>
      </c>
      <c r="V202" s="63">
        <v>718</v>
      </c>
      <c r="W202" s="63">
        <v>893</v>
      </c>
      <c r="X202" s="63">
        <v>550</v>
      </c>
      <c r="Y202" s="63">
        <v>1456</v>
      </c>
      <c r="Z202" s="63">
        <v>1460</v>
      </c>
      <c r="AA202" s="63">
        <v>1938</v>
      </c>
      <c r="AB202" s="63">
        <v>1321</v>
      </c>
      <c r="AC202" s="63">
        <v>530</v>
      </c>
      <c r="AD202" s="63">
        <v>13</v>
      </c>
      <c r="AE202" s="63">
        <v>371</v>
      </c>
      <c r="AF202" s="63">
        <v>64</v>
      </c>
      <c r="AG202" s="63">
        <v>118</v>
      </c>
      <c r="AH202" s="63">
        <v>0</v>
      </c>
      <c r="AI202" s="63">
        <v>0</v>
      </c>
      <c r="AJ202" s="63">
        <v>0</v>
      </c>
      <c r="AK202" s="63">
        <v>0</v>
      </c>
      <c r="AL202" s="63">
        <v>0</v>
      </c>
      <c r="AM202" s="63">
        <v>0</v>
      </c>
      <c r="AN202" s="63">
        <v>0</v>
      </c>
      <c r="AO202" s="63">
        <v>0</v>
      </c>
      <c r="AP202" s="63">
        <v>48.233774824007433</v>
      </c>
      <c r="AQ202" s="63">
        <v>272.25799741430137</v>
      </c>
      <c r="AR202" s="63">
        <v>194.14378210263709</v>
      </c>
      <c r="AS202" s="63">
        <v>96.644929444367776</v>
      </c>
      <c r="AT202" s="63">
        <v>583.96600000000001</v>
      </c>
      <c r="AU202" s="63">
        <v>420.13900000000001</v>
      </c>
      <c r="AV202" s="63">
        <v>477.82723949981812</v>
      </c>
      <c r="AW202" s="63">
        <v>0.14311699999999999</v>
      </c>
      <c r="AX202" s="63">
        <v>38.165271999999995</v>
      </c>
      <c r="AY202" s="63">
        <v>0</v>
      </c>
      <c r="AZ202" s="63">
        <v>0</v>
      </c>
      <c r="BA202" s="63">
        <v>0</v>
      </c>
      <c r="BB202" s="63">
        <v>0</v>
      </c>
      <c r="BD202" s="88"/>
      <c r="BE202" s="66"/>
      <c r="BN202" s="89" t="s">
        <v>123</v>
      </c>
    </row>
    <row r="203" spans="1:66" ht="15" hidden="1" customHeight="1" x14ac:dyDescent="0.35">
      <c r="A203" s="64" t="s">
        <v>122</v>
      </c>
      <c r="B203" s="63">
        <v>0</v>
      </c>
      <c r="C203" s="63">
        <v>-4</v>
      </c>
      <c r="D203" s="63">
        <v>-4</v>
      </c>
      <c r="E203" s="63">
        <v>-77</v>
      </c>
      <c r="F203" s="63">
        <v>-58</v>
      </c>
      <c r="G203" s="63">
        <v>-64</v>
      </c>
      <c r="H203" s="63">
        <v>-33</v>
      </c>
      <c r="I203" s="63">
        <v>-4</v>
      </c>
      <c r="J203" s="63">
        <v>-24</v>
      </c>
      <c r="K203" s="63">
        <v>-122</v>
      </c>
      <c r="L203" s="63">
        <v>-384</v>
      </c>
      <c r="M203" s="63">
        <v>-124</v>
      </c>
      <c r="N203" s="63">
        <v>-86</v>
      </c>
      <c r="O203" s="63">
        <v>-135</v>
      </c>
      <c r="P203" s="63">
        <v>-296</v>
      </c>
      <c r="Q203" s="63">
        <v>-217</v>
      </c>
      <c r="R203" s="63">
        <v>-215</v>
      </c>
      <c r="S203" s="63">
        <v>-35</v>
      </c>
      <c r="T203" s="63">
        <v>-85</v>
      </c>
      <c r="U203" s="63">
        <v>0</v>
      </c>
      <c r="V203" s="63">
        <v>0</v>
      </c>
      <c r="W203" s="63">
        <v>0</v>
      </c>
      <c r="X203" s="63">
        <v>0</v>
      </c>
      <c r="Y203" s="63">
        <v>-170</v>
      </c>
      <c r="Z203" s="63">
        <v>-293</v>
      </c>
      <c r="AA203" s="63">
        <v>-403</v>
      </c>
      <c r="AB203" s="63">
        <v>-218</v>
      </c>
      <c r="AC203" s="63">
        <v>-176</v>
      </c>
      <c r="AD203" s="63">
        <v>-141</v>
      </c>
      <c r="AE203" s="63">
        <v>-405</v>
      </c>
      <c r="AF203" s="63">
        <v>-227</v>
      </c>
      <c r="AG203" s="63">
        <v>-320</v>
      </c>
      <c r="AH203" s="63">
        <v>-753.2</v>
      </c>
      <c r="AI203" s="63">
        <v>-705.6</v>
      </c>
      <c r="AJ203" s="63">
        <v>-2176</v>
      </c>
      <c r="AK203" s="63">
        <v>-1923.318</v>
      </c>
      <c r="AL203" s="63">
        <v>-1260</v>
      </c>
      <c r="AM203" s="63">
        <v>-935.71960899999999</v>
      </c>
      <c r="AN203" s="63">
        <v>-1311.9179999999999</v>
      </c>
      <c r="AO203" s="63">
        <v>-1791.6439209999999</v>
      </c>
      <c r="AP203" s="63">
        <v>-1296.0119880186501</v>
      </c>
      <c r="AQ203" s="63">
        <v>-1337.57079186545</v>
      </c>
      <c r="AR203" s="63">
        <v>-1127.7815914171931</v>
      </c>
      <c r="AS203" s="63">
        <v>-1113.8920000000001</v>
      </c>
      <c r="AT203" s="63">
        <v>-752.15125000000012</v>
      </c>
      <c r="AU203" s="63">
        <v>-1046.71</v>
      </c>
      <c r="AV203" s="63">
        <v>-837.4472874175525</v>
      </c>
      <c r="AW203" s="63">
        <v>-356.31471899999997</v>
      </c>
      <c r="AX203" s="63">
        <v>-615.42170700000008</v>
      </c>
      <c r="AY203" s="63">
        <v>-617.20000000000005</v>
      </c>
      <c r="AZ203" s="63">
        <v>-801.745</v>
      </c>
      <c r="BA203" s="63">
        <v>-1262.4549999999999</v>
      </c>
      <c r="BB203" s="63">
        <v>-996.29700000000003</v>
      </c>
      <c r="BD203" s="88"/>
      <c r="BE203" s="66"/>
      <c r="BN203" s="89" t="s">
        <v>121</v>
      </c>
    </row>
    <row r="204" spans="1:66" ht="15" hidden="1" customHeight="1" x14ac:dyDescent="0.35">
      <c r="A204" s="64" t="s">
        <v>120</v>
      </c>
      <c r="B204" s="63">
        <v>-7</v>
      </c>
      <c r="C204" s="63">
        <v>60</v>
      </c>
      <c r="D204" s="63">
        <v>2</v>
      </c>
      <c r="E204" s="63">
        <v>-12</v>
      </c>
      <c r="F204" s="63">
        <v>-33</v>
      </c>
      <c r="G204" s="63">
        <v>21</v>
      </c>
      <c r="H204" s="63">
        <v>-50</v>
      </c>
      <c r="I204" s="63">
        <v>24</v>
      </c>
      <c r="J204" s="63">
        <v>-52</v>
      </c>
      <c r="K204" s="63">
        <v>-74</v>
      </c>
      <c r="L204" s="63">
        <v>-368</v>
      </c>
      <c r="M204" s="63">
        <v>-983</v>
      </c>
      <c r="N204" s="63">
        <v>47</v>
      </c>
      <c r="O204" s="63">
        <v>-1590</v>
      </c>
      <c r="P204" s="63">
        <v>-1534</v>
      </c>
      <c r="Q204" s="63">
        <v>-1423</v>
      </c>
      <c r="R204" s="63">
        <v>1414</v>
      </c>
      <c r="S204" s="63">
        <v>-604</v>
      </c>
      <c r="T204" s="63">
        <v>629</v>
      </c>
      <c r="U204" s="63">
        <v>1409</v>
      </c>
      <c r="V204" s="63">
        <v>-275</v>
      </c>
      <c r="W204" s="63">
        <v>-772</v>
      </c>
      <c r="X204" s="63">
        <v>-5</v>
      </c>
      <c r="Y204" s="63">
        <v>290</v>
      </c>
      <c r="Z204" s="63">
        <v>-197</v>
      </c>
      <c r="AA204" s="63">
        <v>-256</v>
      </c>
      <c r="AB204" s="63">
        <v>-44</v>
      </c>
      <c r="AC204" s="63">
        <v>-981</v>
      </c>
      <c r="AD204" s="63">
        <v>351</v>
      </c>
      <c r="AE204" s="63">
        <v>1195</v>
      </c>
      <c r="AF204" s="63">
        <v>1560</v>
      </c>
      <c r="AG204" s="63">
        <v>661</v>
      </c>
      <c r="AH204" s="63">
        <v>385.59999999999945</v>
      </c>
      <c r="AI204" s="63">
        <v>-412.30000000000092</v>
      </c>
      <c r="AJ204" s="63">
        <v>1087</v>
      </c>
      <c r="AK204" s="63">
        <v>311.40399999999971</v>
      </c>
      <c r="AL204" s="63">
        <v>-568.97180000000026</v>
      </c>
      <c r="AM204" s="63">
        <v>-2593.3478351781318</v>
      </c>
      <c r="AN204" s="63">
        <v>-659.75159999999994</v>
      </c>
      <c r="AO204" s="63">
        <v>54.486293000010392</v>
      </c>
      <c r="AP204" s="63">
        <v>-1281.3070868053551</v>
      </c>
      <c r="AQ204" s="63">
        <v>302.0206944511491</v>
      </c>
      <c r="AR204" s="63">
        <v>-681.18019068544424</v>
      </c>
      <c r="AS204" s="63">
        <v>-365.80692944436686</v>
      </c>
      <c r="AT204" s="63">
        <v>-1230.6187500000005</v>
      </c>
      <c r="AU204" s="63">
        <v>1525.799</v>
      </c>
      <c r="AV204" s="63">
        <v>118.22204791773422</v>
      </c>
      <c r="AW204" s="63">
        <v>-300.83226388000105</v>
      </c>
      <c r="AX204" s="63">
        <v>-2142.210013900004</v>
      </c>
      <c r="AY204" s="63">
        <v>244.36299999999613</v>
      </c>
      <c r="AZ204" s="63">
        <v>-307.52900000000284</v>
      </c>
      <c r="BA204" s="63">
        <v>1700.2419999999954</v>
      </c>
      <c r="BB204" s="63">
        <v>-130.57799999999702</v>
      </c>
      <c r="BD204" s="88"/>
      <c r="BE204" s="66"/>
      <c r="BN204" s="89" t="s">
        <v>119</v>
      </c>
    </row>
    <row r="205" spans="1:66" ht="15" hidden="1" customHeight="1" x14ac:dyDescent="0.35">
      <c r="A205" s="64" t="s">
        <v>118</v>
      </c>
      <c r="B205" s="63">
        <v>384</v>
      </c>
      <c r="C205" s="63">
        <v>286</v>
      </c>
      <c r="D205" s="63">
        <v>283</v>
      </c>
      <c r="E205" s="63">
        <v>243</v>
      </c>
      <c r="F205" s="63">
        <v>309</v>
      </c>
      <c r="G205" s="63">
        <v>317</v>
      </c>
      <c r="H205" s="63">
        <v>287</v>
      </c>
      <c r="I205" s="63">
        <v>320</v>
      </c>
      <c r="J205" s="63">
        <v>323</v>
      </c>
      <c r="K205" s="63">
        <v>331</v>
      </c>
      <c r="L205" s="63">
        <v>749</v>
      </c>
      <c r="M205" s="63">
        <v>1752</v>
      </c>
      <c r="N205" s="63">
        <v>2052</v>
      </c>
      <c r="O205" s="63">
        <v>3670</v>
      </c>
      <c r="P205" s="63">
        <v>5229</v>
      </c>
      <c r="Q205" s="63">
        <v>6779</v>
      </c>
      <c r="R205" s="63">
        <v>9062</v>
      </c>
      <c r="S205" s="63">
        <v>9546</v>
      </c>
      <c r="T205" s="63">
        <v>10381</v>
      </c>
      <c r="U205" s="63">
        <v>11724</v>
      </c>
      <c r="V205" s="63">
        <v>11112</v>
      </c>
      <c r="W205" s="63">
        <v>10939</v>
      </c>
      <c r="X205" s="63">
        <v>10085</v>
      </c>
      <c r="Y205" s="63">
        <v>10445</v>
      </c>
      <c r="Z205" s="63">
        <v>10685</v>
      </c>
      <c r="AA205" s="63">
        <v>11021</v>
      </c>
      <c r="AB205" s="63">
        <v>10760</v>
      </c>
      <c r="AC205" s="63">
        <v>9196</v>
      </c>
      <c r="AD205" s="63">
        <v>8661</v>
      </c>
      <c r="AE205" s="63">
        <v>7968</v>
      </c>
      <c r="AF205" s="63">
        <v>6453</v>
      </c>
      <c r="AG205" s="63">
        <v>5444</v>
      </c>
      <c r="AH205" s="63">
        <v>5179.3999999999996</v>
      </c>
      <c r="AI205" s="63">
        <v>4520.3999999999996</v>
      </c>
      <c r="AJ205" s="63">
        <v>5700</v>
      </c>
      <c r="AK205" s="63">
        <v>6220.2340000000004</v>
      </c>
      <c r="AL205" s="63">
        <v>8022.4031999999997</v>
      </c>
      <c r="AM205" s="63">
        <v>10773.591555821868</v>
      </c>
      <c r="AN205" s="63">
        <v>15591.330400000001</v>
      </c>
      <c r="AO205" s="63">
        <v>17352.10937200001</v>
      </c>
      <c r="AP205" s="63">
        <v>17038.137699999999</v>
      </c>
      <c r="AQ205" s="63">
        <v>13102.6319</v>
      </c>
      <c r="AR205" s="63">
        <v>12298.290999999999</v>
      </c>
      <c r="AS205" s="63">
        <v>14219.798000000001</v>
      </c>
      <c r="AT205" s="63">
        <v>14896.983</v>
      </c>
      <c r="AU205" s="63">
        <v>19583.797999999999</v>
      </c>
      <c r="AV205" s="63">
        <v>16307.679</v>
      </c>
      <c r="AW205" s="63">
        <v>15341.525134119998</v>
      </c>
      <c r="AX205" s="63">
        <v>20973.339551099994</v>
      </c>
      <c r="AY205" s="63">
        <v>24175.282999999992</v>
      </c>
      <c r="AZ205" s="63">
        <v>21077.755999999998</v>
      </c>
      <c r="BA205" s="63">
        <v>18782.482</v>
      </c>
      <c r="BB205" s="63">
        <v>18125.080000000002</v>
      </c>
      <c r="BD205" s="88"/>
      <c r="BE205" s="66"/>
      <c r="BN205" s="89" t="s">
        <v>117</v>
      </c>
    </row>
    <row r="206" spans="1:66" ht="15" hidden="1" customHeight="1" x14ac:dyDescent="0.35">
      <c r="A206" s="64" t="s">
        <v>116</v>
      </c>
      <c r="B206" s="63">
        <v>384</v>
      </c>
      <c r="C206" s="63">
        <v>286</v>
      </c>
      <c r="D206" s="63">
        <v>283</v>
      </c>
      <c r="E206" s="63">
        <v>243</v>
      </c>
      <c r="F206" s="63">
        <v>309</v>
      </c>
      <c r="G206" s="63">
        <v>317</v>
      </c>
      <c r="H206" s="63">
        <v>287</v>
      </c>
      <c r="I206" s="63">
        <v>320</v>
      </c>
      <c r="J206" s="63">
        <v>323</v>
      </c>
      <c r="K206" s="63">
        <v>331</v>
      </c>
      <c r="L206" s="63">
        <v>749</v>
      </c>
      <c r="M206" s="63">
        <v>1752</v>
      </c>
      <c r="N206" s="63">
        <v>2052</v>
      </c>
      <c r="O206" s="63">
        <v>3670</v>
      </c>
      <c r="P206" s="63">
        <v>5229</v>
      </c>
      <c r="Q206" s="63">
        <v>6779</v>
      </c>
      <c r="R206" s="63">
        <v>9062</v>
      </c>
      <c r="S206" s="63">
        <v>9546</v>
      </c>
      <c r="T206" s="63">
        <v>10381</v>
      </c>
      <c r="U206" s="63">
        <v>11724</v>
      </c>
      <c r="V206" s="63">
        <v>11112</v>
      </c>
      <c r="W206" s="63">
        <v>10939</v>
      </c>
      <c r="X206" s="63">
        <v>10085</v>
      </c>
      <c r="Y206" s="63">
        <v>10445</v>
      </c>
      <c r="Z206" s="63">
        <v>10685</v>
      </c>
      <c r="AA206" s="63">
        <v>11021</v>
      </c>
      <c r="AB206" s="63">
        <v>10760</v>
      </c>
      <c r="AC206" s="63">
        <v>9196</v>
      </c>
      <c r="AD206" s="63">
        <v>8661</v>
      </c>
      <c r="AE206" s="63">
        <v>7968</v>
      </c>
      <c r="AF206" s="63">
        <v>6453</v>
      </c>
      <c r="AG206" s="63">
        <v>5444</v>
      </c>
      <c r="AH206" s="63">
        <v>5179.3999999999996</v>
      </c>
      <c r="AI206" s="63">
        <v>4520.3999999999996</v>
      </c>
      <c r="AJ206" s="63">
        <v>5700</v>
      </c>
      <c r="AK206" s="63">
        <v>6220.2340000000004</v>
      </c>
      <c r="AL206" s="63">
        <v>8022.4031999999997</v>
      </c>
      <c r="AM206" s="63">
        <v>10773.591555821868</v>
      </c>
      <c r="AN206" s="63">
        <v>15591.330400000001</v>
      </c>
      <c r="AO206" s="63">
        <v>17352.10937200001</v>
      </c>
      <c r="AP206" s="63">
        <v>17038.137699999999</v>
      </c>
      <c r="AQ206" s="63">
        <v>13102.6319</v>
      </c>
      <c r="AR206" s="63">
        <v>12298.290999999999</v>
      </c>
      <c r="AS206" s="63">
        <v>14219.798000000001</v>
      </c>
      <c r="AT206" s="63">
        <v>14896.983</v>
      </c>
      <c r="AU206" s="63">
        <v>19583.797999999999</v>
      </c>
      <c r="AV206" s="63">
        <v>16307.679</v>
      </c>
      <c r="AW206" s="63">
        <v>15341.525134119998</v>
      </c>
      <c r="AX206" s="63">
        <v>20973.339551099994</v>
      </c>
      <c r="AY206" s="63">
        <v>24175.282999999992</v>
      </c>
      <c r="AZ206" s="63">
        <v>21077.755999999998</v>
      </c>
      <c r="BA206" s="63">
        <v>18782.482</v>
      </c>
      <c r="BB206" s="63">
        <v>18125.080000000002</v>
      </c>
      <c r="BD206" s="88"/>
      <c r="BE206" s="66"/>
      <c r="BN206" s="89" t="s">
        <v>115</v>
      </c>
    </row>
    <row r="207" spans="1:66" ht="15" hidden="1" customHeight="1" x14ac:dyDescent="0.35">
      <c r="A207" s="64" t="s">
        <v>114</v>
      </c>
      <c r="B207" s="63">
        <v>384</v>
      </c>
      <c r="C207" s="63">
        <v>286</v>
      </c>
      <c r="D207" s="63">
        <v>283</v>
      </c>
      <c r="E207" s="63">
        <v>243</v>
      </c>
      <c r="F207" s="63">
        <v>309</v>
      </c>
      <c r="G207" s="63">
        <v>317</v>
      </c>
      <c r="H207" s="63">
        <v>287</v>
      </c>
      <c r="I207" s="63">
        <v>320</v>
      </c>
      <c r="J207" s="63">
        <v>321</v>
      </c>
      <c r="K207" s="63">
        <v>315</v>
      </c>
      <c r="L207" s="63">
        <v>320</v>
      </c>
      <c r="M207" s="63">
        <v>360</v>
      </c>
      <c r="N207" s="63">
        <v>378</v>
      </c>
      <c r="O207" s="63">
        <v>720</v>
      </c>
      <c r="P207" s="63">
        <v>654</v>
      </c>
      <c r="Q207" s="63">
        <v>691</v>
      </c>
      <c r="R207" s="63">
        <v>665</v>
      </c>
      <c r="S207" s="63">
        <v>627</v>
      </c>
      <c r="T207" s="63">
        <v>621</v>
      </c>
      <c r="U207" s="63">
        <v>656</v>
      </c>
      <c r="V207" s="63">
        <v>900</v>
      </c>
      <c r="W207" s="63">
        <v>688</v>
      </c>
      <c r="X207" s="63">
        <v>698</v>
      </c>
      <c r="Y207" s="63">
        <v>770</v>
      </c>
      <c r="Z207" s="63">
        <v>925</v>
      </c>
      <c r="AA207" s="63">
        <v>1075</v>
      </c>
      <c r="AB207" s="63">
        <v>975</v>
      </c>
      <c r="AC207" s="63">
        <v>891</v>
      </c>
      <c r="AD207" s="63">
        <v>944</v>
      </c>
      <c r="AE207" s="63">
        <v>917</v>
      </c>
      <c r="AF207" s="63">
        <v>1010</v>
      </c>
      <c r="AG207" s="63">
        <v>1187</v>
      </c>
      <c r="AH207" s="63">
        <v>836</v>
      </c>
      <c r="AI207" s="63">
        <v>758.3</v>
      </c>
      <c r="AJ207" s="63">
        <v>865</v>
      </c>
      <c r="AK207" s="63">
        <v>557.78399999999999</v>
      </c>
      <c r="AL207" s="63">
        <v>920</v>
      </c>
      <c r="AM207" s="63">
        <v>398.27445582186664</v>
      </c>
      <c r="AN207" s="63">
        <v>912.9</v>
      </c>
      <c r="AO207" s="63">
        <v>867.25499999999988</v>
      </c>
      <c r="AP207" s="63">
        <v>859.57600000000002</v>
      </c>
      <c r="AQ207" s="63">
        <v>868.69799999999998</v>
      </c>
      <c r="AR207" s="63">
        <v>979.00900000000001</v>
      </c>
      <c r="AS207" s="63">
        <v>1028.798</v>
      </c>
      <c r="AT207" s="63">
        <v>902.98500000000001</v>
      </c>
      <c r="AU207" s="63">
        <v>770.072</v>
      </c>
      <c r="AV207" s="63">
        <v>696.69399999999996</v>
      </c>
      <c r="AW207" s="63">
        <v>810.26</v>
      </c>
      <c r="AX207" s="63">
        <v>832.58299999999997</v>
      </c>
      <c r="AY207" s="63">
        <v>911.41</v>
      </c>
      <c r="AZ207" s="63">
        <v>1225.8330000000001</v>
      </c>
      <c r="BA207" s="63">
        <v>1223.8510000000001</v>
      </c>
      <c r="BB207" s="63">
        <v>1161.3729999999998</v>
      </c>
      <c r="BD207" s="88"/>
      <c r="BE207" s="66"/>
      <c r="BN207" s="89" t="s">
        <v>113</v>
      </c>
    </row>
    <row r="208" spans="1:66" ht="15" hidden="1" customHeight="1" x14ac:dyDescent="0.35">
      <c r="A208" s="64" t="s">
        <v>112</v>
      </c>
      <c r="B208" s="63">
        <v>0</v>
      </c>
      <c r="C208" s="63">
        <v>0</v>
      </c>
      <c r="D208" s="63">
        <v>0</v>
      </c>
      <c r="E208" s="63">
        <v>0</v>
      </c>
      <c r="F208" s="63">
        <v>0</v>
      </c>
      <c r="G208" s="63">
        <v>0</v>
      </c>
      <c r="H208" s="63">
        <v>0</v>
      </c>
      <c r="I208" s="63">
        <v>0</v>
      </c>
      <c r="J208" s="63">
        <v>2</v>
      </c>
      <c r="K208" s="63">
        <v>16</v>
      </c>
      <c r="L208" s="63">
        <v>429</v>
      </c>
      <c r="M208" s="63">
        <v>1392</v>
      </c>
      <c r="N208" s="63">
        <v>1674</v>
      </c>
      <c r="O208" s="63">
        <v>2950</v>
      </c>
      <c r="P208" s="63">
        <v>4575</v>
      </c>
      <c r="Q208" s="63">
        <v>6088</v>
      </c>
      <c r="R208" s="63">
        <v>8397</v>
      </c>
      <c r="S208" s="63">
        <v>8919</v>
      </c>
      <c r="T208" s="63">
        <v>9760</v>
      </c>
      <c r="U208" s="63">
        <v>11068</v>
      </c>
      <c r="V208" s="63">
        <v>10212</v>
      </c>
      <c r="W208" s="63">
        <v>10251</v>
      </c>
      <c r="X208" s="63">
        <v>9387</v>
      </c>
      <c r="Y208" s="63">
        <v>9675</v>
      </c>
      <c r="Z208" s="63">
        <v>9760</v>
      </c>
      <c r="AA208" s="63">
        <v>9946</v>
      </c>
      <c r="AB208" s="63">
        <v>9785</v>
      </c>
      <c r="AC208" s="63">
        <v>8305</v>
      </c>
      <c r="AD208" s="63">
        <v>7717</v>
      </c>
      <c r="AE208" s="63">
        <v>7051</v>
      </c>
      <c r="AF208" s="63">
        <v>5443</v>
      </c>
      <c r="AG208" s="63">
        <v>4257</v>
      </c>
      <c r="AH208" s="63">
        <v>4343.3999999999996</v>
      </c>
      <c r="AI208" s="63">
        <v>3762.1</v>
      </c>
      <c r="AJ208" s="63">
        <v>4835</v>
      </c>
      <c r="AK208" s="63">
        <v>5662.4500000000007</v>
      </c>
      <c r="AL208" s="63">
        <v>7102.4031999999997</v>
      </c>
      <c r="AM208" s="63">
        <v>10375.3171</v>
      </c>
      <c r="AN208" s="63">
        <v>14678.430400000001</v>
      </c>
      <c r="AO208" s="63">
        <v>16484.854372000009</v>
      </c>
      <c r="AP208" s="63">
        <v>16178.5617</v>
      </c>
      <c r="AQ208" s="63">
        <v>12233.9339</v>
      </c>
      <c r="AR208" s="63">
        <v>11319.281999999999</v>
      </c>
      <c r="AS208" s="63">
        <v>13191</v>
      </c>
      <c r="AT208" s="63">
        <v>13993.998</v>
      </c>
      <c r="AU208" s="63">
        <v>18813.725999999999</v>
      </c>
      <c r="AV208" s="63">
        <v>15610.985000000001</v>
      </c>
      <c r="AW208" s="63">
        <v>14531.265134119998</v>
      </c>
      <c r="AX208" s="63">
        <v>20140.756551099996</v>
      </c>
      <c r="AY208" s="63">
        <v>23263.872999999992</v>
      </c>
      <c r="AZ208" s="63">
        <v>19851.922999999999</v>
      </c>
      <c r="BA208" s="63">
        <v>17558.631000000001</v>
      </c>
      <c r="BB208" s="63">
        <v>16963.707000000002</v>
      </c>
      <c r="BD208" s="88"/>
      <c r="BE208" s="66"/>
      <c r="BN208" s="89" t="s">
        <v>111</v>
      </c>
    </row>
    <row r="209" spans="1:66" ht="15" hidden="1" customHeight="1" x14ac:dyDescent="0.35">
      <c r="A209" s="64" t="s">
        <v>110</v>
      </c>
      <c r="B209" s="63">
        <v>0</v>
      </c>
      <c r="C209" s="63">
        <v>0</v>
      </c>
      <c r="D209" s="63">
        <v>0</v>
      </c>
      <c r="E209" s="63">
        <v>0</v>
      </c>
      <c r="F209" s="63">
        <v>0</v>
      </c>
      <c r="G209" s="63">
        <v>0</v>
      </c>
      <c r="H209" s="63">
        <v>0</v>
      </c>
      <c r="I209" s="63">
        <v>0</v>
      </c>
      <c r="J209" s="63">
        <v>0</v>
      </c>
      <c r="K209" s="63">
        <v>0</v>
      </c>
      <c r="L209" s="63">
        <v>0</v>
      </c>
      <c r="M209" s="63">
        <v>0</v>
      </c>
      <c r="N209" s="63">
        <v>0</v>
      </c>
      <c r="O209" s="63">
        <v>0</v>
      </c>
      <c r="P209" s="63">
        <v>0</v>
      </c>
      <c r="Q209" s="63">
        <v>0</v>
      </c>
      <c r="R209" s="63">
        <v>0</v>
      </c>
      <c r="S209" s="63">
        <v>0</v>
      </c>
      <c r="T209" s="63">
        <v>0</v>
      </c>
      <c r="U209" s="63">
        <v>0</v>
      </c>
      <c r="V209" s="63">
        <v>0</v>
      </c>
      <c r="W209" s="63">
        <v>0</v>
      </c>
      <c r="X209" s="63">
        <v>0</v>
      </c>
      <c r="Y209" s="63">
        <v>0</v>
      </c>
      <c r="Z209" s="63">
        <v>0</v>
      </c>
      <c r="AA209" s="63">
        <v>0</v>
      </c>
      <c r="AB209" s="63">
        <v>0</v>
      </c>
      <c r="AC209" s="63">
        <v>0</v>
      </c>
      <c r="AD209" s="63">
        <v>0</v>
      </c>
      <c r="AE209" s="63">
        <v>0</v>
      </c>
      <c r="AF209" s="63">
        <v>0</v>
      </c>
      <c r="AG209" s="63">
        <v>0</v>
      </c>
      <c r="AH209" s="63">
        <v>0</v>
      </c>
      <c r="AI209" s="63">
        <v>0</v>
      </c>
      <c r="AJ209" s="63">
        <v>0</v>
      </c>
      <c r="AK209" s="63">
        <v>6.149</v>
      </c>
      <c r="AL209" s="63">
        <v>7.7572000000000001</v>
      </c>
      <c r="AM209" s="63">
        <v>9.3180999999999994</v>
      </c>
      <c r="AN209" s="63">
        <v>11.730399999999999</v>
      </c>
      <c r="AO209" s="63">
        <v>13.906199999999998</v>
      </c>
      <c r="AP209" s="63">
        <v>15.561699999999998</v>
      </c>
      <c r="AQ209" s="63">
        <v>17.642899999999997</v>
      </c>
      <c r="AR209" s="63">
        <v>20</v>
      </c>
      <c r="AS209" s="63">
        <v>21</v>
      </c>
      <c r="AT209" s="63">
        <v>21.63</v>
      </c>
      <c r="AU209" s="63">
        <v>25</v>
      </c>
      <c r="AV209" s="63">
        <v>17</v>
      </c>
      <c r="AW209" s="63">
        <v>17</v>
      </c>
      <c r="AX209" s="63">
        <v>17</v>
      </c>
      <c r="AY209" s="63">
        <v>17</v>
      </c>
      <c r="AZ209" s="63">
        <v>17.556107660455485</v>
      </c>
      <c r="BA209" s="63">
        <v>17.240097722567285</v>
      </c>
      <c r="BB209" s="63">
        <v>19</v>
      </c>
      <c r="BD209" s="88"/>
      <c r="BE209" s="66"/>
      <c r="BN209" s="89" t="s">
        <v>109</v>
      </c>
    </row>
    <row r="210" spans="1:66" ht="15" hidden="1" customHeight="1" x14ac:dyDescent="0.35">
      <c r="A210" s="64" t="s">
        <v>108</v>
      </c>
      <c r="B210" s="63">
        <v>0</v>
      </c>
      <c r="C210" s="63">
        <v>0</v>
      </c>
      <c r="D210" s="63">
        <v>0</v>
      </c>
      <c r="E210" s="63">
        <v>0</v>
      </c>
      <c r="F210" s="63">
        <v>0</v>
      </c>
      <c r="G210" s="63">
        <v>0</v>
      </c>
      <c r="H210" s="63">
        <v>0</v>
      </c>
      <c r="I210" s="63">
        <v>0</v>
      </c>
      <c r="J210" s="63">
        <v>2</v>
      </c>
      <c r="K210" s="63">
        <v>16</v>
      </c>
      <c r="L210" s="63">
        <v>429</v>
      </c>
      <c r="M210" s="63">
        <v>1392</v>
      </c>
      <c r="N210" s="63">
        <v>1674</v>
      </c>
      <c r="O210" s="63">
        <v>2950</v>
      </c>
      <c r="P210" s="63">
        <v>4575</v>
      </c>
      <c r="Q210" s="63">
        <v>6088</v>
      </c>
      <c r="R210" s="63">
        <v>8397</v>
      </c>
      <c r="S210" s="63">
        <v>8919</v>
      </c>
      <c r="T210" s="63">
        <v>9760</v>
      </c>
      <c r="U210" s="63">
        <v>11068</v>
      </c>
      <c r="V210" s="63">
        <v>10212</v>
      </c>
      <c r="W210" s="63">
        <v>10251</v>
      </c>
      <c r="X210" s="63">
        <v>9387</v>
      </c>
      <c r="Y210" s="63">
        <v>9675</v>
      </c>
      <c r="Z210" s="63">
        <v>9760</v>
      </c>
      <c r="AA210" s="63">
        <v>9946</v>
      </c>
      <c r="AB210" s="63">
        <v>9785</v>
      </c>
      <c r="AC210" s="63">
        <v>8305</v>
      </c>
      <c r="AD210" s="63">
        <v>7717</v>
      </c>
      <c r="AE210" s="63">
        <v>7051</v>
      </c>
      <c r="AF210" s="63">
        <v>5443</v>
      </c>
      <c r="AG210" s="63">
        <v>4257</v>
      </c>
      <c r="AH210" s="63">
        <v>4343.3999999999996</v>
      </c>
      <c r="AI210" s="63">
        <v>3762.1</v>
      </c>
      <c r="AJ210" s="63">
        <v>4835</v>
      </c>
      <c r="AK210" s="63">
        <v>5656.3010000000004</v>
      </c>
      <c r="AL210" s="63">
        <v>7094.6459999999997</v>
      </c>
      <c r="AM210" s="63">
        <v>10365.999</v>
      </c>
      <c r="AN210" s="63">
        <v>14666.7</v>
      </c>
      <c r="AO210" s="63">
        <v>16470.948172000008</v>
      </c>
      <c r="AP210" s="63">
        <v>16163</v>
      </c>
      <c r="AQ210" s="63">
        <v>12216.290999999999</v>
      </c>
      <c r="AR210" s="63">
        <v>11299.281999999999</v>
      </c>
      <c r="AS210" s="63">
        <v>13170</v>
      </c>
      <c r="AT210" s="63">
        <v>13972.368</v>
      </c>
      <c r="AU210" s="63">
        <v>18788.725999999999</v>
      </c>
      <c r="AV210" s="63">
        <v>15593.985000000001</v>
      </c>
      <c r="AW210" s="63">
        <v>14514.265134119998</v>
      </c>
      <c r="AX210" s="63">
        <v>20123.756551099996</v>
      </c>
      <c r="AY210" s="63">
        <v>23246.872999999992</v>
      </c>
      <c r="AZ210" s="63">
        <v>19834.366892339542</v>
      </c>
      <c r="BA210" s="63">
        <v>17541.390902277435</v>
      </c>
      <c r="BB210" s="63">
        <v>16944.707000000002</v>
      </c>
      <c r="BD210" s="88"/>
      <c r="BE210" s="66"/>
      <c r="BN210" s="89" t="s">
        <v>107</v>
      </c>
    </row>
    <row r="211" spans="1:66" s="91" customFormat="1" ht="15" customHeight="1" thickBot="1" x14ac:dyDescent="0.4">
      <c r="A211" s="94" t="s">
        <v>106</v>
      </c>
      <c r="B211" s="93">
        <v>0</v>
      </c>
      <c r="C211" s="93">
        <v>0</v>
      </c>
      <c r="D211" s="93">
        <v>0</v>
      </c>
      <c r="E211" s="93">
        <v>0</v>
      </c>
      <c r="F211" s="93">
        <v>0</v>
      </c>
      <c r="G211" s="93">
        <v>0</v>
      </c>
      <c r="H211" s="93">
        <v>0</v>
      </c>
      <c r="I211" s="93">
        <v>0</v>
      </c>
      <c r="J211" s="93">
        <v>2</v>
      </c>
      <c r="K211" s="93">
        <v>16</v>
      </c>
      <c r="L211" s="93">
        <v>429</v>
      </c>
      <c r="M211" s="93">
        <v>1392</v>
      </c>
      <c r="N211" s="93">
        <v>1674</v>
      </c>
      <c r="O211" s="93">
        <v>2950</v>
      </c>
      <c r="P211" s="93">
        <v>4575</v>
      </c>
      <c r="Q211" s="93">
        <v>6088</v>
      </c>
      <c r="R211" s="93">
        <v>8397</v>
      </c>
      <c r="S211" s="93">
        <v>8919</v>
      </c>
      <c r="T211" s="93">
        <v>9760</v>
      </c>
      <c r="U211" s="93">
        <v>11068</v>
      </c>
      <c r="V211" s="93">
        <v>10212</v>
      </c>
      <c r="W211" s="93">
        <v>10251</v>
      </c>
      <c r="X211" s="93">
        <v>9387</v>
      </c>
      <c r="Y211" s="93">
        <v>9675</v>
      </c>
      <c r="Z211" s="93">
        <v>9760</v>
      </c>
      <c r="AA211" s="93">
        <v>9946</v>
      </c>
      <c r="AB211" s="93">
        <v>9785</v>
      </c>
      <c r="AC211" s="93">
        <v>8305</v>
      </c>
      <c r="AD211" s="93">
        <v>7717</v>
      </c>
      <c r="AE211" s="93">
        <v>7051</v>
      </c>
      <c r="AF211" s="93">
        <v>5443</v>
      </c>
      <c r="AG211" s="93">
        <v>4257</v>
      </c>
      <c r="AH211" s="93">
        <v>4343.3999999999996</v>
      </c>
      <c r="AI211" s="93">
        <v>3762.1</v>
      </c>
      <c r="AJ211" s="93">
        <v>4835</v>
      </c>
      <c r="AK211" s="93">
        <v>5656.3010000000004</v>
      </c>
      <c r="AL211" s="93">
        <v>7094.6459999999997</v>
      </c>
      <c r="AM211" s="93">
        <v>10365.999</v>
      </c>
      <c r="AN211" s="93">
        <v>14666.7</v>
      </c>
      <c r="AO211" s="93">
        <v>16470.948172000008</v>
      </c>
      <c r="AP211" s="93">
        <v>16163</v>
      </c>
      <c r="AQ211" s="93">
        <v>12216.290999999999</v>
      </c>
      <c r="AR211" s="93">
        <v>11299.281999999999</v>
      </c>
      <c r="AS211" s="93">
        <v>13170</v>
      </c>
      <c r="AT211" s="93">
        <v>13972.368</v>
      </c>
      <c r="AU211" s="93">
        <v>18788.725999999999</v>
      </c>
      <c r="AV211" s="93">
        <v>15593.985000000001</v>
      </c>
      <c r="AW211" s="93">
        <v>14514.265134119998</v>
      </c>
      <c r="AX211" s="93">
        <v>20123.756551099996</v>
      </c>
      <c r="AY211" s="93">
        <v>23246.872999999992</v>
      </c>
      <c r="AZ211" s="93">
        <v>19834.366892339542</v>
      </c>
      <c r="BA211" s="93">
        <v>17541.390902277435</v>
      </c>
      <c r="BB211" s="93">
        <v>16944.707000000002</v>
      </c>
      <c r="BC211" s="93">
        <f t="shared" ref="BC211:BM211" si="19">+(BC307+BC309)/(0.7*1000)</f>
        <v>18279.244627149732</v>
      </c>
      <c r="BD211" s="93">
        <f>+(BD307+BD309)/(0.7*1000)</f>
        <v>20634.117092252793</v>
      </c>
      <c r="BE211" s="93">
        <f t="shared" si="19"/>
        <v>23699.657038632198</v>
      </c>
      <c r="BF211" s="93">
        <f t="shared" si="19"/>
        <v>27708.535238536468</v>
      </c>
      <c r="BG211" s="93">
        <f t="shared" si="19"/>
        <v>30954.606925499385</v>
      </c>
      <c r="BH211" s="93">
        <f t="shared" si="19"/>
        <v>33839.192527268155</v>
      </c>
      <c r="BI211" s="93">
        <f t="shared" si="19"/>
        <v>38019.63027951197</v>
      </c>
      <c r="BJ211" s="93">
        <f t="shared" si="19"/>
        <v>39028.614776935756</v>
      </c>
      <c r="BK211" s="93">
        <f t="shared" si="19"/>
        <v>40802.895313624322</v>
      </c>
      <c r="BL211" s="93">
        <f t="shared" si="19"/>
        <v>41234.890067702378</v>
      </c>
      <c r="BM211" s="93">
        <f t="shared" si="19"/>
        <v>42811.934186305662</v>
      </c>
      <c r="BN211" s="92" t="s">
        <v>105</v>
      </c>
    </row>
    <row r="212" spans="1:66" ht="15" customHeight="1" x14ac:dyDescent="0.35">
      <c r="A212" s="90" t="s">
        <v>104</v>
      </c>
      <c r="BC212" s="89"/>
      <c r="BD212" s="88"/>
      <c r="BE212" s="66"/>
    </row>
    <row r="213" spans="1:66" ht="15" customHeight="1" x14ac:dyDescent="0.35">
      <c r="A213" s="90" t="s">
        <v>103</v>
      </c>
      <c r="BC213" s="89"/>
      <c r="BD213" s="88"/>
      <c r="BE213" s="66"/>
    </row>
    <row r="214" spans="1:66" ht="15" customHeight="1" x14ac:dyDescent="0.35">
      <c r="A214" s="90"/>
      <c r="BC214" s="89"/>
      <c r="BD214" s="88"/>
      <c r="BE214" s="66"/>
    </row>
    <row r="215" spans="1:66" ht="15" customHeight="1" thickBot="1" x14ac:dyDescent="0.4">
      <c r="A215" s="87"/>
      <c r="B215" s="86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J215" s="65"/>
      <c r="AK215" s="86"/>
      <c r="AL215" s="86"/>
      <c r="AM215" s="86"/>
      <c r="AN215" s="86"/>
      <c r="AO215" s="86"/>
      <c r="AP215" s="86"/>
      <c r="AQ215" s="86"/>
      <c r="AR215" s="86"/>
      <c r="AS215" s="86"/>
      <c r="AT215" s="86"/>
      <c r="AU215" s="86"/>
      <c r="AV215" s="86"/>
      <c r="AW215" s="86"/>
      <c r="AX215" s="86"/>
      <c r="AY215" s="86"/>
      <c r="AZ215" s="86"/>
      <c r="BA215" s="86"/>
      <c r="BB215" s="86"/>
      <c r="BC215" s="85"/>
      <c r="BD215" s="148"/>
      <c r="BE215" s="66"/>
    </row>
    <row r="216" spans="1:66" ht="15" customHeight="1" x14ac:dyDescent="0.35">
      <c r="A216" s="79" t="s">
        <v>102</v>
      </c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  <c r="AP216" s="78"/>
      <c r="AQ216" s="78"/>
      <c r="AR216" s="78"/>
      <c r="AS216" s="78"/>
      <c r="AT216" s="78"/>
      <c r="AU216" s="78"/>
      <c r="AV216" s="78"/>
      <c r="AW216" s="78"/>
      <c r="AX216" s="78"/>
      <c r="AY216" s="78"/>
      <c r="AZ216" s="78"/>
      <c r="BA216" s="78"/>
      <c r="BB216" s="78"/>
      <c r="BC216" s="82"/>
      <c r="BD216" s="82"/>
      <c r="BE216" s="82"/>
      <c r="BF216" s="82"/>
      <c r="BG216" s="82"/>
      <c r="BH216" s="82"/>
      <c r="BI216" s="82"/>
      <c r="BJ216" s="82"/>
      <c r="BK216" s="82"/>
      <c r="BL216" s="82"/>
      <c r="BM216" s="82"/>
    </row>
    <row r="217" spans="1:66" ht="15" customHeight="1" x14ac:dyDescent="0.35">
      <c r="A217" s="64" t="s">
        <v>96</v>
      </c>
      <c r="B217" s="83">
        <v>87.4</v>
      </c>
      <c r="C217" s="83">
        <v>87.4</v>
      </c>
      <c r="D217" s="83">
        <v>87.4</v>
      </c>
      <c r="E217" s="83">
        <v>87.4</v>
      </c>
      <c r="F217" s="83">
        <v>87.4</v>
      </c>
      <c r="G217" s="83">
        <v>87.4</v>
      </c>
      <c r="H217" s="83">
        <v>87.4</v>
      </c>
      <c r="I217" s="83">
        <v>87.4</v>
      </c>
      <c r="J217" s="83">
        <v>87.4</v>
      </c>
      <c r="K217" s="83">
        <v>87.4</v>
      </c>
      <c r="L217" s="83">
        <v>87.4</v>
      </c>
      <c r="M217" s="83">
        <v>87.4</v>
      </c>
      <c r="N217" s="83">
        <v>87.4</v>
      </c>
      <c r="O217" s="83">
        <v>87.4</v>
      </c>
      <c r="P217" s="83">
        <v>87.4</v>
      </c>
      <c r="Q217" s="83">
        <v>87.4</v>
      </c>
      <c r="R217" s="83">
        <v>87.4</v>
      </c>
      <c r="S217" s="83">
        <v>87.4</v>
      </c>
      <c r="T217" s="83">
        <v>87.4</v>
      </c>
      <c r="U217" s="83">
        <v>87.4</v>
      </c>
      <c r="V217" s="83">
        <v>87.4</v>
      </c>
      <c r="W217" s="83">
        <v>87.4</v>
      </c>
      <c r="X217" s="83">
        <v>87.4</v>
      </c>
      <c r="Y217" s="83">
        <v>87.4</v>
      </c>
      <c r="Z217" s="83">
        <v>87.4</v>
      </c>
      <c r="AA217" s="83">
        <v>87.4</v>
      </c>
      <c r="AB217" s="83">
        <v>87.4</v>
      </c>
      <c r="AC217" s="83">
        <v>87.4</v>
      </c>
      <c r="AD217" s="83">
        <v>87.4</v>
      </c>
      <c r="AE217" s="83">
        <v>87.4</v>
      </c>
      <c r="AF217" s="83">
        <v>87.4</v>
      </c>
      <c r="AG217" s="83">
        <v>87.4</v>
      </c>
      <c r="AH217" s="83">
        <v>87.4</v>
      </c>
      <c r="AI217" s="83">
        <v>87.4</v>
      </c>
      <c r="AJ217" s="83">
        <v>87.4</v>
      </c>
      <c r="AK217" s="83">
        <v>87.4</v>
      </c>
      <c r="AL217" s="83">
        <v>87.4</v>
      </c>
      <c r="AM217" s="83">
        <v>87.4</v>
      </c>
      <c r="AN217" s="83">
        <v>87.4</v>
      </c>
      <c r="AO217" s="83">
        <v>87.4</v>
      </c>
      <c r="AP217" s="83">
        <v>87.4</v>
      </c>
      <c r="AQ217" s="83">
        <v>87.4</v>
      </c>
      <c r="AR217" s="83">
        <v>87.4</v>
      </c>
      <c r="AS217" s="83">
        <v>87.4</v>
      </c>
      <c r="AT217" s="83">
        <v>87.4</v>
      </c>
      <c r="AU217" s="83">
        <v>87.4</v>
      </c>
      <c r="AV217" s="83">
        <v>87.4</v>
      </c>
      <c r="AW217" s="83">
        <v>87.4</v>
      </c>
      <c r="AX217" s="83">
        <v>87.4</v>
      </c>
      <c r="AY217" s="83">
        <v>87.4</v>
      </c>
      <c r="AZ217" s="83">
        <v>87.4</v>
      </c>
      <c r="BA217" s="83">
        <v>87.4</v>
      </c>
      <c r="BB217" s="83">
        <v>87.4</v>
      </c>
      <c r="BC217" s="83">
        <f>'Premissas e Valores de Entrada'!B58</f>
        <v>87.4</v>
      </c>
      <c r="BD217" s="83">
        <f>'Premissas e Valores de Entrada'!C58</f>
        <v>87.4</v>
      </c>
      <c r="BE217" s="83">
        <f>'Premissas e Valores de Entrada'!D58</f>
        <v>87.4</v>
      </c>
      <c r="BF217" s="83">
        <f>'Premissas e Valores de Entrada'!E58</f>
        <v>87.4</v>
      </c>
      <c r="BG217" s="83">
        <f>'Premissas e Valores de Entrada'!F58</f>
        <v>87.4</v>
      </c>
      <c r="BH217" s="83">
        <f>'Premissas e Valores de Entrada'!G58</f>
        <v>87.4</v>
      </c>
      <c r="BI217" s="83">
        <f>'Premissas e Valores de Entrada'!H58</f>
        <v>87.4</v>
      </c>
      <c r="BJ217" s="83">
        <f>'Premissas e Valores de Entrada'!I58</f>
        <v>87.4</v>
      </c>
      <c r="BK217" s="83">
        <f>'Premissas e Valores de Entrada'!J58</f>
        <v>87.4</v>
      </c>
      <c r="BL217" s="83">
        <f>'Premissas e Valores de Entrada'!K58</f>
        <v>87.4</v>
      </c>
      <c r="BM217" s="83">
        <f>'Premissas e Valores de Entrada'!L58</f>
        <v>87.4</v>
      </c>
    </row>
    <row r="218" spans="1:66" ht="15" customHeight="1" x14ac:dyDescent="0.35">
      <c r="A218" s="64" t="s">
        <v>95</v>
      </c>
      <c r="B218" s="83">
        <v>27</v>
      </c>
      <c r="C218" s="83">
        <v>27</v>
      </c>
      <c r="D218" s="83">
        <v>27</v>
      </c>
      <c r="E218" s="83">
        <v>27</v>
      </c>
      <c r="F218" s="83">
        <v>27</v>
      </c>
      <c r="G218" s="83">
        <v>27</v>
      </c>
      <c r="H218" s="83">
        <v>27</v>
      </c>
      <c r="I218" s="83">
        <v>27</v>
      </c>
      <c r="J218" s="83">
        <v>27</v>
      </c>
      <c r="K218" s="83">
        <v>27</v>
      </c>
      <c r="L218" s="83">
        <v>27</v>
      </c>
      <c r="M218" s="83">
        <v>27</v>
      </c>
      <c r="N218" s="83">
        <v>27</v>
      </c>
      <c r="O218" s="83">
        <v>27</v>
      </c>
      <c r="P218" s="83">
        <v>27</v>
      </c>
      <c r="Q218" s="83">
        <v>27</v>
      </c>
      <c r="R218" s="83">
        <v>27</v>
      </c>
      <c r="S218" s="83">
        <v>27</v>
      </c>
      <c r="T218" s="83">
        <v>27</v>
      </c>
      <c r="U218" s="83">
        <v>27</v>
      </c>
      <c r="V218" s="83">
        <v>27</v>
      </c>
      <c r="W218" s="83">
        <v>27</v>
      </c>
      <c r="X218" s="83">
        <v>27</v>
      </c>
      <c r="Y218" s="83">
        <v>27</v>
      </c>
      <c r="Z218" s="83">
        <v>27</v>
      </c>
      <c r="AA218" s="83">
        <v>27</v>
      </c>
      <c r="AB218" s="83">
        <v>27</v>
      </c>
      <c r="AC218" s="83">
        <v>27</v>
      </c>
      <c r="AD218" s="83">
        <v>27</v>
      </c>
      <c r="AE218" s="83">
        <v>27</v>
      </c>
      <c r="AF218" s="83">
        <v>27</v>
      </c>
      <c r="AG218" s="83">
        <v>27</v>
      </c>
      <c r="AH218" s="83">
        <v>27</v>
      </c>
      <c r="AI218" s="83">
        <v>27</v>
      </c>
      <c r="AJ218" s="83">
        <v>27</v>
      </c>
      <c r="AK218" s="83">
        <v>27</v>
      </c>
      <c r="AL218" s="83">
        <v>27</v>
      </c>
      <c r="AM218" s="83">
        <v>27</v>
      </c>
      <c r="AN218" s="83">
        <v>27</v>
      </c>
      <c r="AO218" s="83">
        <v>27</v>
      </c>
      <c r="AP218" s="83">
        <v>27</v>
      </c>
      <c r="AQ218" s="83">
        <v>27</v>
      </c>
      <c r="AR218" s="83">
        <v>27</v>
      </c>
      <c r="AS218" s="83">
        <v>27</v>
      </c>
      <c r="AT218" s="83">
        <v>27</v>
      </c>
      <c r="AU218" s="83">
        <v>27</v>
      </c>
      <c r="AV218" s="83">
        <v>27</v>
      </c>
      <c r="AW218" s="83">
        <v>27</v>
      </c>
      <c r="AX218" s="83">
        <v>27</v>
      </c>
      <c r="AY218" s="83">
        <v>27</v>
      </c>
      <c r="AZ218" s="83">
        <v>26.88</v>
      </c>
      <c r="BA218" s="83">
        <v>27.52</v>
      </c>
      <c r="BB218" s="83">
        <v>27.52</v>
      </c>
      <c r="BC218" s="83">
        <f>'Premissas e Valores de Entrada'!B59</f>
        <v>27.52</v>
      </c>
      <c r="BD218" s="83">
        <f>'Premissas e Valores de Entrada'!C59</f>
        <v>25.93</v>
      </c>
      <c r="BE218" s="83">
        <f>'Premissas e Valores de Entrada'!D59</f>
        <v>24.34</v>
      </c>
      <c r="BF218" s="83">
        <f>'Premissas e Valores de Entrada'!E59</f>
        <v>23.73</v>
      </c>
      <c r="BG218" s="83">
        <f>'Premissas e Valores de Entrada'!F59</f>
        <v>23.13</v>
      </c>
      <c r="BH218" s="83">
        <f>'Premissas e Valores de Entrada'!G59</f>
        <v>22.51</v>
      </c>
      <c r="BI218" s="83">
        <f>'Premissas e Valores de Entrada'!H59</f>
        <v>21.88</v>
      </c>
      <c r="BJ218" s="83">
        <f>'Premissas e Valores de Entrada'!I59</f>
        <v>21.23</v>
      </c>
      <c r="BK218" s="83">
        <f>'Premissas e Valores de Entrada'!J59</f>
        <v>20.6</v>
      </c>
      <c r="BL218" s="83">
        <f>'Premissas e Valores de Entrada'!K59</f>
        <v>20.309999999999999</v>
      </c>
      <c r="BM218" s="83">
        <f>'Premissas e Valores de Entrada'!L59</f>
        <v>20.309999999999999</v>
      </c>
    </row>
    <row r="219" spans="1:66" ht="15" customHeight="1" x14ac:dyDescent="0.35">
      <c r="A219" s="64" t="s">
        <v>94</v>
      </c>
      <c r="B219" s="83">
        <v>86.5</v>
      </c>
      <c r="C219" s="83">
        <v>86.5</v>
      </c>
      <c r="D219" s="83">
        <v>86.5</v>
      </c>
      <c r="E219" s="83">
        <v>86.5</v>
      </c>
      <c r="F219" s="83">
        <v>86.5</v>
      </c>
      <c r="G219" s="83">
        <v>86.5</v>
      </c>
      <c r="H219" s="83">
        <v>86.5</v>
      </c>
      <c r="I219" s="83">
        <v>86.5</v>
      </c>
      <c r="J219" s="83">
        <v>86.5</v>
      </c>
      <c r="K219" s="83">
        <v>86.5</v>
      </c>
      <c r="L219" s="83">
        <v>86.5</v>
      </c>
      <c r="M219" s="83">
        <v>86.5</v>
      </c>
      <c r="N219" s="83">
        <v>86.5</v>
      </c>
      <c r="O219" s="83">
        <v>86.5</v>
      </c>
      <c r="P219" s="83">
        <v>86.5</v>
      </c>
      <c r="Q219" s="83">
        <v>86.5</v>
      </c>
      <c r="R219" s="83">
        <v>86.5</v>
      </c>
      <c r="S219" s="83">
        <v>86.5</v>
      </c>
      <c r="T219" s="83">
        <v>86.5</v>
      </c>
      <c r="U219" s="83">
        <v>86.5</v>
      </c>
      <c r="V219" s="83">
        <v>86.5</v>
      </c>
      <c r="W219" s="83">
        <v>86.5</v>
      </c>
      <c r="X219" s="83">
        <v>86.5</v>
      </c>
      <c r="Y219" s="83">
        <v>86.5</v>
      </c>
      <c r="Z219" s="83">
        <v>86.5</v>
      </c>
      <c r="AA219" s="83">
        <v>86.5</v>
      </c>
      <c r="AB219" s="83">
        <v>86.5</v>
      </c>
      <c r="AC219" s="83">
        <v>86.5</v>
      </c>
      <c r="AD219" s="83">
        <v>86.5</v>
      </c>
      <c r="AE219" s="83">
        <v>86.5</v>
      </c>
      <c r="AF219" s="83">
        <v>86.5</v>
      </c>
      <c r="AG219" s="83">
        <v>86.5</v>
      </c>
      <c r="AH219" s="83">
        <v>86.5</v>
      </c>
      <c r="AI219" s="83">
        <v>86.5</v>
      </c>
      <c r="AJ219" s="83">
        <v>86.5</v>
      </c>
      <c r="AK219" s="83">
        <v>86.5</v>
      </c>
      <c r="AL219" s="83">
        <v>86.5</v>
      </c>
      <c r="AM219" s="83">
        <v>86.5</v>
      </c>
      <c r="AN219" s="83">
        <v>86.5</v>
      </c>
      <c r="AO219" s="83">
        <v>86.5</v>
      </c>
      <c r="AP219" s="83">
        <v>86.5</v>
      </c>
      <c r="AQ219" s="83">
        <v>86.5</v>
      </c>
      <c r="AR219" s="83">
        <v>86.5</v>
      </c>
      <c r="AS219" s="83">
        <v>86.5</v>
      </c>
      <c r="AT219" s="83">
        <v>86.5</v>
      </c>
      <c r="AU219" s="83">
        <v>86.5</v>
      </c>
      <c r="AV219" s="83">
        <v>86.5</v>
      </c>
      <c r="AW219" s="83">
        <v>86.5</v>
      </c>
      <c r="AX219" s="83">
        <v>86.5</v>
      </c>
      <c r="AY219" s="83">
        <v>86.5</v>
      </c>
      <c r="AZ219" s="83">
        <v>86.5</v>
      </c>
      <c r="BA219" s="83">
        <v>86.5</v>
      </c>
      <c r="BB219" s="83">
        <v>86.5</v>
      </c>
      <c r="BC219" s="83">
        <f>'Premissas e Valores de Entrada'!B60</f>
        <v>86.5</v>
      </c>
      <c r="BD219" s="83">
        <f>'Premissas e Valores de Entrada'!C60</f>
        <v>86.5</v>
      </c>
      <c r="BE219" s="83">
        <f>'Premissas e Valores de Entrada'!D60</f>
        <v>86.5</v>
      </c>
      <c r="BF219" s="83">
        <f>'Premissas e Valores de Entrada'!E60</f>
        <v>86.5</v>
      </c>
      <c r="BG219" s="83">
        <f>'Premissas e Valores de Entrada'!F60</f>
        <v>86.5</v>
      </c>
      <c r="BH219" s="83">
        <f>'Premissas e Valores de Entrada'!G60</f>
        <v>86.5</v>
      </c>
      <c r="BI219" s="83">
        <f>'Premissas e Valores de Entrada'!H60</f>
        <v>86.5</v>
      </c>
      <c r="BJ219" s="83">
        <f>'Premissas e Valores de Entrada'!I60</f>
        <v>86.5</v>
      </c>
      <c r="BK219" s="83">
        <f>'Premissas e Valores de Entrada'!J60</f>
        <v>86.5</v>
      </c>
      <c r="BL219" s="83">
        <f>'Premissas e Valores de Entrada'!K60</f>
        <v>86.5</v>
      </c>
      <c r="BM219" s="83">
        <f>'Premissas e Valores de Entrada'!L60</f>
        <v>86.5</v>
      </c>
    </row>
    <row r="220" spans="1:66" ht="15" customHeight="1" x14ac:dyDescent="0.35">
      <c r="A220" s="64" t="s">
        <v>93</v>
      </c>
      <c r="B220" s="83">
        <v>24.19</v>
      </c>
      <c r="C220" s="83">
        <v>24.19</v>
      </c>
      <c r="D220" s="83">
        <v>24.19</v>
      </c>
      <c r="E220" s="83">
        <v>24.19</v>
      </c>
      <c r="F220" s="83">
        <v>24.19</v>
      </c>
      <c r="G220" s="83">
        <v>24.19</v>
      </c>
      <c r="H220" s="83">
        <v>24.19</v>
      </c>
      <c r="I220" s="83">
        <v>24.19</v>
      </c>
      <c r="J220" s="83">
        <v>24.19</v>
      </c>
      <c r="K220" s="83">
        <v>24.19</v>
      </c>
      <c r="L220" s="83">
        <v>24.19</v>
      </c>
      <c r="M220" s="83">
        <v>24.19</v>
      </c>
      <c r="N220" s="83">
        <v>24.19</v>
      </c>
      <c r="O220" s="83">
        <v>24.19</v>
      </c>
      <c r="P220" s="83">
        <v>24.19</v>
      </c>
      <c r="Q220" s="83">
        <v>24.19</v>
      </c>
      <c r="R220" s="83">
        <v>24.19</v>
      </c>
      <c r="S220" s="83">
        <v>24.19</v>
      </c>
      <c r="T220" s="83">
        <v>24.19</v>
      </c>
      <c r="U220" s="83">
        <v>24.19</v>
      </c>
      <c r="V220" s="83">
        <v>24.19</v>
      </c>
      <c r="W220" s="83">
        <v>24.19</v>
      </c>
      <c r="X220" s="83">
        <v>24.19</v>
      </c>
      <c r="Y220" s="83">
        <v>24.19</v>
      </c>
      <c r="Z220" s="83">
        <v>24.19</v>
      </c>
      <c r="AA220" s="83">
        <v>24.19</v>
      </c>
      <c r="AB220" s="83">
        <v>24.19</v>
      </c>
      <c r="AC220" s="83">
        <v>24.19</v>
      </c>
      <c r="AD220" s="83">
        <v>24.19</v>
      </c>
      <c r="AE220" s="83">
        <v>24.19</v>
      </c>
      <c r="AF220" s="83">
        <v>24.19</v>
      </c>
      <c r="AG220" s="83">
        <v>24.19</v>
      </c>
      <c r="AH220" s="83">
        <v>24.19</v>
      </c>
      <c r="AI220" s="83">
        <v>24.19</v>
      </c>
      <c r="AJ220" s="83">
        <v>24.19</v>
      </c>
      <c r="AK220" s="83">
        <v>24.19</v>
      </c>
      <c r="AL220" s="83">
        <v>24.19</v>
      </c>
      <c r="AM220" s="83">
        <v>24.19</v>
      </c>
      <c r="AN220" s="83">
        <v>24.19</v>
      </c>
      <c r="AO220" s="83">
        <v>24.19</v>
      </c>
      <c r="AP220" s="83">
        <v>24.19</v>
      </c>
      <c r="AQ220" s="83">
        <v>24.19</v>
      </c>
      <c r="AR220" s="83">
        <v>24.19</v>
      </c>
      <c r="AS220" s="83">
        <v>24.19</v>
      </c>
      <c r="AT220" s="83">
        <v>24.19</v>
      </c>
      <c r="AU220" s="83">
        <v>24.19</v>
      </c>
      <c r="AV220" s="83">
        <v>24.19</v>
      </c>
      <c r="AW220" s="83">
        <v>24.19</v>
      </c>
      <c r="AX220" s="83">
        <v>24.19</v>
      </c>
      <c r="AY220" s="83">
        <v>24.19</v>
      </c>
      <c r="AZ220" s="83">
        <v>24.03</v>
      </c>
      <c r="BA220" s="83">
        <v>24.03</v>
      </c>
      <c r="BB220" s="83">
        <v>24.03</v>
      </c>
      <c r="BC220" s="83">
        <f>'Premissas e Valores de Entrada'!B61</f>
        <v>24.03</v>
      </c>
      <c r="BD220" s="83">
        <f>'Premissas e Valores de Entrada'!C61</f>
        <v>24.075000000000003</v>
      </c>
      <c r="BE220" s="83">
        <f>'Premissas e Valores de Entrada'!D61</f>
        <v>24.12</v>
      </c>
      <c r="BF220" s="83">
        <f>'Premissas e Valores de Entrada'!E61</f>
        <v>23.87</v>
      </c>
      <c r="BG220" s="83">
        <f>'Premissas e Valores de Entrada'!F61</f>
        <v>23.58</v>
      </c>
      <c r="BH220" s="83">
        <f>'Premissas e Valores de Entrada'!G61</f>
        <v>23.28</v>
      </c>
      <c r="BI220" s="83">
        <f>'Premissas e Valores de Entrada'!H61</f>
        <v>22.95</v>
      </c>
      <c r="BJ220" s="83">
        <f>'Premissas e Valores de Entrada'!I61</f>
        <v>22.59</v>
      </c>
      <c r="BK220" s="83">
        <f>'Premissas e Valores de Entrada'!J61</f>
        <v>22.2</v>
      </c>
      <c r="BL220" s="83">
        <f>'Premissas e Valores de Entrada'!K61</f>
        <v>21.14</v>
      </c>
      <c r="BM220" s="83">
        <f>'Premissas e Valores de Entrada'!L61</f>
        <v>21.14</v>
      </c>
    </row>
    <row r="221" spans="1:66" ht="15" customHeight="1" x14ac:dyDescent="0.35">
      <c r="A221" s="64" t="s">
        <v>288</v>
      </c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  <c r="AL221" s="83"/>
      <c r="AM221" s="83"/>
      <c r="AN221" s="83"/>
      <c r="AO221" s="83"/>
      <c r="AP221" s="83"/>
      <c r="AQ221" s="83"/>
      <c r="AR221" s="83"/>
      <c r="AS221" s="83"/>
      <c r="AT221" s="83"/>
      <c r="AU221" s="83"/>
      <c r="AV221" s="83"/>
      <c r="AW221" s="83"/>
      <c r="AX221" s="83"/>
      <c r="AY221" s="83"/>
      <c r="AZ221" s="83"/>
      <c r="BA221" s="83"/>
      <c r="BB221" s="83"/>
      <c r="BC221" s="83">
        <f>'Premissas e Valores de Entrada'!B62</f>
        <v>21.627000000000002</v>
      </c>
      <c r="BD221" s="83">
        <f>'Premissas e Valores de Entrada'!C62</f>
        <v>21.667500000000004</v>
      </c>
      <c r="BE221" s="83">
        <f>'Premissas e Valores de Entrada'!D62</f>
        <v>21.708000000000002</v>
      </c>
      <c r="BF221" s="83">
        <f>'Premissas e Valores de Entrada'!E62</f>
        <v>21.483000000000001</v>
      </c>
      <c r="BG221" s="83">
        <f>'Premissas e Valores de Entrada'!F62</f>
        <v>21.221999999999998</v>
      </c>
      <c r="BH221" s="83">
        <f>'Premissas e Valores de Entrada'!G62</f>
        <v>20.952000000000002</v>
      </c>
      <c r="BI221" s="83">
        <f>'Premissas e Valores de Entrada'!H62</f>
        <v>20.655000000000001</v>
      </c>
      <c r="BJ221" s="83">
        <f>'Premissas e Valores de Entrada'!I62</f>
        <v>20.331</v>
      </c>
      <c r="BK221" s="83">
        <f>'Premissas e Valores de Entrada'!J62</f>
        <v>19.98</v>
      </c>
      <c r="BL221" s="83">
        <f>'Premissas e Valores de Entrada'!K62</f>
        <v>19.026</v>
      </c>
      <c r="BM221" s="83">
        <f>'Premissas e Valores de Entrada'!L62</f>
        <v>19.026</v>
      </c>
    </row>
    <row r="222" spans="1:66" ht="15" customHeight="1" x14ac:dyDescent="0.35">
      <c r="A222" s="64" t="s">
        <v>92</v>
      </c>
      <c r="B222" s="83">
        <v>28.45</v>
      </c>
      <c r="C222" s="83">
        <v>28.45</v>
      </c>
      <c r="D222" s="83">
        <v>28.45</v>
      </c>
      <c r="E222" s="83">
        <v>28.45</v>
      </c>
      <c r="F222" s="83">
        <v>28.45</v>
      </c>
      <c r="G222" s="83">
        <v>28.45</v>
      </c>
      <c r="H222" s="83">
        <v>28.45</v>
      </c>
      <c r="I222" s="83">
        <v>28.45</v>
      </c>
      <c r="J222" s="83">
        <v>28.45</v>
      </c>
      <c r="K222" s="83">
        <v>28.45</v>
      </c>
      <c r="L222" s="83">
        <v>28.45</v>
      </c>
      <c r="M222" s="83">
        <v>28.45</v>
      </c>
      <c r="N222" s="83">
        <v>28.45</v>
      </c>
      <c r="O222" s="83">
        <v>28.45</v>
      </c>
      <c r="P222" s="83">
        <v>28.45</v>
      </c>
      <c r="Q222" s="83">
        <v>28.45</v>
      </c>
      <c r="R222" s="83">
        <v>28.45</v>
      </c>
      <c r="S222" s="83">
        <v>28.45</v>
      </c>
      <c r="T222" s="83">
        <v>28.45</v>
      </c>
      <c r="U222" s="83">
        <v>28.45</v>
      </c>
      <c r="V222" s="83">
        <v>28.45</v>
      </c>
      <c r="W222" s="83">
        <v>28.45</v>
      </c>
      <c r="X222" s="83">
        <v>28.45</v>
      </c>
      <c r="Y222" s="83">
        <v>28.45</v>
      </c>
      <c r="Z222" s="83">
        <v>28.45</v>
      </c>
      <c r="AA222" s="83">
        <v>28.45</v>
      </c>
      <c r="AB222" s="83">
        <v>28.45</v>
      </c>
      <c r="AC222" s="83">
        <v>28.45</v>
      </c>
      <c r="AD222" s="83">
        <v>28.45</v>
      </c>
      <c r="AE222" s="83">
        <v>28.45</v>
      </c>
      <c r="AF222" s="83">
        <v>28.45</v>
      </c>
      <c r="AG222" s="83">
        <v>28.45</v>
      </c>
      <c r="AH222" s="83">
        <v>28.45</v>
      </c>
      <c r="AI222" s="83">
        <v>28.45</v>
      </c>
      <c r="AJ222" s="83">
        <v>28.45</v>
      </c>
      <c r="AK222" s="83">
        <v>28.45</v>
      </c>
      <c r="AL222" s="83">
        <v>28.45</v>
      </c>
      <c r="AM222" s="83">
        <v>28.45</v>
      </c>
      <c r="AN222" s="83">
        <v>28.45</v>
      </c>
      <c r="AO222" s="83">
        <v>28.45</v>
      </c>
      <c r="AP222" s="83">
        <v>28.45</v>
      </c>
      <c r="AQ222" s="83">
        <v>28.45</v>
      </c>
      <c r="AR222" s="83">
        <v>28.45</v>
      </c>
      <c r="AS222" s="83">
        <v>28.45</v>
      </c>
      <c r="AT222" s="83">
        <v>28.45</v>
      </c>
      <c r="AU222" s="83">
        <v>28.45</v>
      </c>
      <c r="AV222" s="83">
        <v>28.45</v>
      </c>
      <c r="AW222" s="83">
        <v>28.45</v>
      </c>
      <c r="AX222" s="83">
        <v>28.45</v>
      </c>
      <c r="AY222" s="83">
        <v>28.45</v>
      </c>
      <c r="AZ222" s="83">
        <v>28.52</v>
      </c>
      <c r="BA222" s="83">
        <v>28.52</v>
      </c>
      <c r="BB222" s="83">
        <v>28.52</v>
      </c>
      <c r="BC222" s="83">
        <f>'Premissas e Valores de Entrada'!B63</f>
        <v>28.52</v>
      </c>
      <c r="BD222" s="83">
        <f>'Premissas e Valores de Entrada'!C63</f>
        <v>27.254999999999999</v>
      </c>
      <c r="BE222" s="83">
        <f>'Premissas e Valores de Entrada'!D63</f>
        <v>25.99</v>
      </c>
      <c r="BF222" s="83">
        <f>'Premissas e Valores de Entrada'!E63</f>
        <v>25.31</v>
      </c>
      <c r="BG222" s="83">
        <f>'Premissas e Valores de Entrada'!F63</f>
        <v>24.63</v>
      </c>
      <c r="BH222" s="83">
        <f>'Premissas e Valores de Entrada'!G63</f>
        <v>23.94</v>
      </c>
      <c r="BI222" s="83">
        <f>'Premissas e Valores de Entrada'!H63</f>
        <v>23.24</v>
      </c>
      <c r="BJ222" s="83">
        <f>'Premissas e Valores de Entrada'!I63</f>
        <v>22.53</v>
      </c>
      <c r="BK222" s="83">
        <f>'Premissas e Valores de Entrada'!J63</f>
        <v>21.81</v>
      </c>
      <c r="BL222" s="83">
        <f>'Premissas e Valores de Entrada'!K63</f>
        <v>21.61</v>
      </c>
      <c r="BM222" s="83">
        <f>'Premissas e Valores de Entrada'!L63</f>
        <v>21.61</v>
      </c>
    </row>
    <row r="223" spans="1:66" ht="15" customHeight="1" x14ac:dyDescent="0.35">
      <c r="A223" s="64" t="s">
        <v>91</v>
      </c>
      <c r="B223" s="83">
        <v>86.9</v>
      </c>
      <c r="C223" s="83">
        <v>86.9</v>
      </c>
      <c r="D223" s="83">
        <v>86.9</v>
      </c>
      <c r="E223" s="83">
        <v>86.9</v>
      </c>
      <c r="F223" s="83">
        <v>86.9</v>
      </c>
      <c r="G223" s="83">
        <v>86.9</v>
      </c>
      <c r="H223" s="83">
        <v>86.9</v>
      </c>
      <c r="I223" s="83">
        <v>86.9</v>
      </c>
      <c r="J223" s="83">
        <v>86.9</v>
      </c>
      <c r="K223" s="83">
        <v>86.9</v>
      </c>
      <c r="L223" s="83">
        <v>86.9</v>
      </c>
      <c r="M223" s="83">
        <v>86.9</v>
      </c>
      <c r="N223" s="83">
        <v>86.9</v>
      </c>
      <c r="O223" s="83">
        <v>86.9</v>
      </c>
      <c r="P223" s="83">
        <v>86.9</v>
      </c>
      <c r="Q223" s="83">
        <v>86.9</v>
      </c>
      <c r="R223" s="83">
        <v>86.9</v>
      </c>
      <c r="S223" s="83">
        <v>86.9</v>
      </c>
      <c r="T223" s="83">
        <v>86.9</v>
      </c>
      <c r="U223" s="83">
        <v>86.9</v>
      </c>
      <c r="V223" s="83">
        <v>86.9</v>
      </c>
      <c r="W223" s="83">
        <v>86.9</v>
      </c>
      <c r="X223" s="83">
        <v>86.9</v>
      </c>
      <c r="Y223" s="83">
        <v>86.9</v>
      </c>
      <c r="Z223" s="83">
        <v>86.9</v>
      </c>
      <c r="AA223" s="83">
        <v>86.9</v>
      </c>
      <c r="AB223" s="83">
        <v>86.9</v>
      </c>
      <c r="AC223" s="83">
        <v>86.9</v>
      </c>
      <c r="AD223" s="83">
        <v>86.9</v>
      </c>
      <c r="AE223" s="83">
        <v>86.9</v>
      </c>
      <c r="AF223" s="83">
        <v>86.9</v>
      </c>
      <c r="AG223" s="83">
        <v>86.9</v>
      </c>
      <c r="AH223" s="83">
        <v>86.9</v>
      </c>
      <c r="AI223" s="83">
        <v>86.9</v>
      </c>
      <c r="AJ223" s="83">
        <v>86.9</v>
      </c>
      <c r="AK223" s="83">
        <v>86.9</v>
      </c>
      <c r="AL223" s="83">
        <v>86.9</v>
      </c>
      <c r="AM223" s="83">
        <v>86.9</v>
      </c>
      <c r="AN223" s="83">
        <v>86.9</v>
      </c>
      <c r="AO223" s="83">
        <v>86.9</v>
      </c>
      <c r="AP223" s="83">
        <v>86.9</v>
      </c>
      <c r="AQ223" s="83">
        <v>86.9</v>
      </c>
      <c r="AR223" s="83">
        <v>86.9</v>
      </c>
      <c r="AS223" s="83">
        <v>86.9</v>
      </c>
      <c r="AT223" s="83">
        <v>86.9</v>
      </c>
      <c r="AU223" s="83">
        <v>86.9</v>
      </c>
      <c r="AV223" s="83">
        <v>86.9</v>
      </c>
      <c r="AW223" s="83">
        <v>86.9</v>
      </c>
      <c r="AX223" s="83">
        <v>86.9</v>
      </c>
      <c r="AY223" s="83">
        <v>86.9</v>
      </c>
      <c r="AZ223" s="83">
        <v>86.9</v>
      </c>
      <c r="BA223" s="83">
        <v>86.9</v>
      </c>
      <c r="BB223" s="83">
        <v>86.9</v>
      </c>
      <c r="BC223" s="83">
        <f>'Premissas e Valores de Entrada'!B64</f>
        <v>86.9</v>
      </c>
      <c r="BD223" s="83">
        <f>'Premissas e Valores de Entrada'!C64</f>
        <v>86.9</v>
      </c>
      <c r="BE223" s="83">
        <f>'Premissas e Valores de Entrada'!D64</f>
        <v>86.9</v>
      </c>
      <c r="BF223" s="83">
        <f>'Premissas e Valores de Entrada'!E64</f>
        <v>86.9</v>
      </c>
      <c r="BG223" s="83">
        <f>'Premissas e Valores de Entrada'!F64</f>
        <v>86.9</v>
      </c>
      <c r="BH223" s="83">
        <f>'Premissas e Valores de Entrada'!G64</f>
        <v>86.9</v>
      </c>
      <c r="BI223" s="83">
        <f>'Premissas e Valores de Entrada'!H64</f>
        <v>86.9</v>
      </c>
      <c r="BJ223" s="83">
        <f>'Premissas e Valores de Entrada'!I64</f>
        <v>86.9</v>
      </c>
      <c r="BK223" s="83">
        <f>'Premissas e Valores de Entrada'!J64</f>
        <v>86.9</v>
      </c>
      <c r="BL223" s="83">
        <f>'Premissas e Valores de Entrada'!K64</f>
        <v>86.9</v>
      </c>
      <c r="BM223" s="83">
        <f>'Premissas e Valores de Entrada'!L64</f>
        <v>86.9</v>
      </c>
    </row>
    <row r="224" spans="1:66" ht="15" customHeight="1" x14ac:dyDescent="0.35">
      <c r="A224" s="64" t="s">
        <v>99</v>
      </c>
      <c r="B224" s="83">
        <v>86.7</v>
      </c>
      <c r="C224" s="83">
        <v>86.7</v>
      </c>
      <c r="D224" s="83">
        <v>86.7</v>
      </c>
      <c r="E224" s="83">
        <v>86.7</v>
      </c>
      <c r="F224" s="83">
        <v>86.7</v>
      </c>
      <c r="G224" s="83">
        <v>86.7</v>
      </c>
      <c r="H224" s="83">
        <v>86.7</v>
      </c>
      <c r="I224" s="83">
        <v>86.7</v>
      </c>
      <c r="J224" s="83">
        <v>86.7</v>
      </c>
      <c r="K224" s="83">
        <v>86.7</v>
      </c>
      <c r="L224" s="83">
        <v>86.7</v>
      </c>
      <c r="M224" s="83">
        <v>86.7</v>
      </c>
      <c r="N224" s="83">
        <v>86.7</v>
      </c>
      <c r="O224" s="83">
        <v>86.7</v>
      </c>
      <c r="P224" s="83">
        <v>86.7</v>
      </c>
      <c r="Q224" s="83">
        <v>86.7</v>
      </c>
      <c r="R224" s="83">
        <v>86.7</v>
      </c>
      <c r="S224" s="83">
        <v>86.7</v>
      </c>
      <c r="T224" s="83">
        <v>86.7</v>
      </c>
      <c r="U224" s="83">
        <v>86.7</v>
      </c>
      <c r="V224" s="83">
        <v>86.7</v>
      </c>
      <c r="W224" s="83">
        <v>86.7</v>
      </c>
      <c r="X224" s="83">
        <v>86.7</v>
      </c>
      <c r="Y224" s="83">
        <v>86.7</v>
      </c>
      <c r="Z224" s="83">
        <v>86.7</v>
      </c>
      <c r="AA224" s="83">
        <v>86.7</v>
      </c>
      <c r="AB224" s="83">
        <v>86.7</v>
      </c>
      <c r="AC224" s="83">
        <v>86.7</v>
      </c>
      <c r="AD224" s="83">
        <v>86.7</v>
      </c>
      <c r="AE224" s="83">
        <v>86.7</v>
      </c>
      <c r="AF224" s="83">
        <v>86.7</v>
      </c>
      <c r="AG224" s="83">
        <v>86.7</v>
      </c>
      <c r="AH224" s="83">
        <v>86.7</v>
      </c>
      <c r="AI224" s="83">
        <v>86.7</v>
      </c>
      <c r="AJ224" s="83">
        <v>86.7</v>
      </c>
      <c r="AK224" s="83">
        <v>86.7</v>
      </c>
      <c r="AL224" s="83">
        <v>86.7</v>
      </c>
      <c r="AM224" s="83">
        <v>86.7</v>
      </c>
      <c r="AN224" s="83">
        <v>86.7</v>
      </c>
      <c r="AO224" s="83">
        <v>86.7</v>
      </c>
      <c r="AP224" s="83">
        <v>86.7</v>
      </c>
      <c r="AQ224" s="83">
        <v>86.7</v>
      </c>
      <c r="AR224" s="83">
        <v>86.7</v>
      </c>
      <c r="AS224" s="83">
        <v>86.7</v>
      </c>
      <c r="AT224" s="83">
        <v>86.7</v>
      </c>
      <c r="AU224" s="83">
        <v>86.7</v>
      </c>
      <c r="AV224" s="83">
        <v>86.7</v>
      </c>
      <c r="AW224" s="83">
        <v>86.7</v>
      </c>
      <c r="AX224" s="83">
        <v>86.7</v>
      </c>
      <c r="AY224" s="83">
        <v>86.7</v>
      </c>
      <c r="AZ224" s="83">
        <v>86.7</v>
      </c>
      <c r="BA224" s="83">
        <v>86.7</v>
      </c>
      <c r="BB224" s="83">
        <v>86.7</v>
      </c>
      <c r="BC224" s="83">
        <f>'Premissas e Valores de Entrada'!B65</f>
        <v>86.7</v>
      </c>
      <c r="BD224" s="83">
        <f>'Premissas e Valores de Entrada'!C65</f>
        <v>86.7</v>
      </c>
      <c r="BE224" s="83">
        <f>'Premissas e Valores de Entrada'!D65</f>
        <v>86.7</v>
      </c>
      <c r="BF224" s="83">
        <f>'Premissas e Valores de Entrada'!E65</f>
        <v>86.7</v>
      </c>
      <c r="BG224" s="83">
        <f>'Premissas e Valores de Entrada'!F65</f>
        <v>86.7</v>
      </c>
      <c r="BH224" s="83">
        <f>'Premissas e Valores de Entrada'!G65</f>
        <v>86.7</v>
      </c>
      <c r="BI224" s="83">
        <f>'Premissas e Valores de Entrada'!H65</f>
        <v>86.7</v>
      </c>
      <c r="BJ224" s="83">
        <f>'Premissas e Valores de Entrada'!I65</f>
        <v>86.7</v>
      </c>
      <c r="BK224" s="83">
        <f>'Premissas e Valores de Entrada'!J65</f>
        <v>86.7</v>
      </c>
      <c r="BL224" s="83">
        <f>'Premissas e Valores de Entrada'!K65</f>
        <v>86.7</v>
      </c>
      <c r="BM224" s="83">
        <f>'Premissas e Valores de Entrada'!L65</f>
        <v>86.7</v>
      </c>
    </row>
    <row r="225" spans="1:68" ht="15" customHeight="1" x14ac:dyDescent="0.35">
      <c r="A225" s="64" t="s">
        <v>385</v>
      </c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  <c r="AL225" s="83"/>
      <c r="AM225" s="83"/>
      <c r="AN225" s="83"/>
      <c r="AO225" s="83"/>
      <c r="AP225" s="83"/>
      <c r="AQ225" s="83"/>
      <c r="AR225" s="83"/>
      <c r="AS225" s="83"/>
      <c r="AT225" s="83"/>
      <c r="AU225" s="83"/>
      <c r="AV225" s="83"/>
      <c r="AW225" s="83"/>
      <c r="AX225" s="83"/>
      <c r="AY225" s="83"/>
      <c r="AZ225" s="83"/>
      <c r="BA225" s="83"/>
      <c r="BB225" s="83"/>
      <c r="BC225" s="83"/>
      <c r="BD225" s="83"/>
      <c r="BE225" s="83"/>
      <c r="BF225" s="83"/>
      <c r="BG225" s="83"/>
      <c r="BH225" s="83"/>
      <c r="BI225" s="83"/>
      <c r="BJ225" s="83"/>
      <c r="BK225" s="83"/>
      <c r="BL225" s="83"/>
      <c r="BM225" s="83"/>
    </row>
    <row r="226" spans="1:68" ht="15" customHeight="1" x14ac:dyDescent="0.35">
      <c r="A226" s="64" t="s">
        <v>98</v>
      </c>
      <c r="B226" s="83">
        <v>9.32</v>
      </c>
      <c r="C226" s="83">
        <v>9.32</v>
      </c>
      <c r="D226" s="83">
        <v>9.32</v>
      </c>
      <c r="E226" s="83">
        <v>9.32</v>
      </c>
      <c r="F226" s="83">
        <v>9.32</v>
      </c>
      <c r="G226" s="83">
        <v>9.32</v>
      </c>
      <c r="H226" s="83">
        <v>9.32</v>
      </c>
      <c r="I226" s="83">
        <v>9.32</v>
      </c>
      <c r="J226" s="83">
        <v>9.32</v>
      </c>
      <c r="K226" s="83">
        <v>9.32</v>
      </c>
      <c r="L226" s="83">
        <v>9.32</v>
      </c>
      <c r="M226" s="83">
        <v>9.32</v>
      </c>
      <c r="N226" s="83">
        <v>9.32</v>
      </c>
      <c r="O226" s="83">
        <v>9.32</v>
      </c>
      <c r="P226" s="83">
        <v>9.32</v>
      </c>
      <c r="Q226" s="83">
        <v>9.32</v>
      </c>
      <c r="R226" s="83">
        <v>9.32</v>
      </c>
      <c r="S226" s="83">
        <v>9.32</v>
      </c>
      <c r="T226" s="83">
        <v>9.32</v>
      </c>
      <c r="U226" s="83">
        <v>9.32</v>
      </c>
      <c r="V226" s="83">
        <v>9.32</v>
      </c>
      <c r="W226" s="83">
        <v>9.32</v>
      </c>
      <c r="X226" s="83">
        <v>9.32</v>
      </c>
      <c r="Y226" s="83">
        <v>9.32</v>
      </c>
      <c r="Z226" s="83">
        <v>9.32</v>
      </c>
      <c r="AA226" s="83">
        <v>9.32</v>
      </c>
      <c r="AB226" s="83">
        <v>9.32</v>
      </c>
      <c r="AC226" s="83">
        <v>9.32</v>
      </c>
      <c r="AD226" s="83">
        <v>9.32</v>
      </c>
      <c r="AE226" s="83">
        <v>9.32</v>
      </c>
      <c r="AF226" s="83">
        <v>9.32</v>
      </c>
      <c r="AG226" s="83">
        <v>9.32</v>
      </c>
      <c r="AH226" s="83">
        <v>9.32</v>
      </c>
      <c r="AI226" s="83">
        <v>9.32</v>
      </c>
      <c r="AJ226" s="83">
        <v>9.32</v>
      </c>
      <c r="AK226" s="83">
        <v>9.32</v>
      </c>
      <c r="AL226" s="83">
        <v>9.32</v>
      </c>
      <c r="AM226" s="83">
        <v>9.32</v>
      </c>
      <c r="AN226" s="83">
        <v>9.32</v>
      </c>
      <c r="AO226" s="83">
        <v>9.32</v>
      </c>
      <c r="AP226" s="83">
        <v>9.32</v>
      </c>
      <c r="AQ226" s="83">
        <v>9.32</v>
      </c>
      <c r="AR226" s="83">
        <v>9.32</v>
      </c>
      <c r="AS226" s="83">
        <v>9.32</v>
      </c>
      <c r="AT226" s="83">
        <v>9.32</v>
      </c>
      <c r="AU226" s="83">
        <v>9.32</v>
      </c>
      <c r="AV226" s="83">
        <v>9.32</v>
      </c>
      <c r="AW226" s="83">
        <v>9.32</v>
      </c>
      <c r="AX226" s="83">
        <v>9.32</v>
      </c>
      <c r="AY226" s="83">
        <v>9.32</v>
      </c>
      <c r="AZ226" s="83">
        <v>9.32</v>
      </c>
      <c r="BA226" s="83">
        <v>9.32</v>
      </c>
      <c r="BB226" s="83">
        <v>9.32</v>
      </c>
      <c r="BC226" s="83">
        <f>'Premissas e Valores de Entrada'!B66</f>
        <v>9.32</v>
      </c>
      <c r="BD226" s="83">
        <f>'Premissas e Valores de Entrada'!C66</f>
        <v>9.32</v>
      </c>
      <c r="BE226" s="83">
        <f>'Premissas e Valores de Entrada'!D66</f>
        <v>9.32</v>
      </c>
      <c r="BF226" s="83">
        <f>'Premissas e Valores de Entrada'!E66</f>
        <v>9.32</v>
      </c>
      <c r="BG226" s="83">
        <f>'Premissas e Valores de Entrada'!F66</f>
        <v>9.32</v>
      </c>
      <c r="BH226" s="83">
        <f>'Premissas e Valores de Entrada'!G66</f>
        <v>9.32</v>
      </c>
      <c r="BI226" s="83">
        <f>'Premissas e Valores de Entrada'!H66</f>
        <v>9.32</v>
      </c>
      <c r="BJ226" s="83">
        <f>'Premissas e Valores de Entrada'!I66</f>
        <v>9.32</v>
      </c>
      <c r="BK226" s="83">
        <f>'Premissas e Valores de Entrada'!J66</f>
        <v>9.32</v>
      </c>
      <c r="BL226" s="83">
        <f>'Premissas e Valores de Entrada'!K66</f>
        <v>9.32</v>
      </c>
      <c r="BM226" s="83">
        <f>'Premissas e Valores de Entrada'!L66</f>
        <v>9.32</v>
      </c>
    </row>
    <row r="227" spans="1:68" ht="15" customHeight="1" x14ac:dyDescent="0.35">
      <c r="A227" s="64" t="s">
        <v>261</v>
      </c>
      <c r="B227" s="83">
        <v>34.22</v>
      </c>
      <c r="C227" s="83">
        <v>34.22</v>
      </c>
      <c r="D227" s="83">
        <v>34.22</v>
      </c>
      <c r="E227" s="83">
        <v>34.22</v>
      </c>
      <c r="F227" s="83">
        <v>34.22</v>
      </c>
      <c r="G227" s="83">
        <v>34.22</v>
      </c>
      <c r="H227" s="83">
        <v>34.22</v>
      </c>
      <c r="I227" s="83">
        <v>34.22</v>
      </c>
      <c r="J227" s="83">
        <v>34.22</v>
      </c>
      <c r="K227" s="83">
        <v>34.22</v>
      </c>
      <c r="L227" s="83">
        <v>34.22</v>
      </c>
      <c r="M227" s="83">
        <v>34.22</v>
      </c>
      <c r="N227" s="83">
        <v>34.22</v>
      </c>
      <c r="O227" s="83">
        <v>34.22</v>
      </c>
      <c r="P227" s="83">
        <v>34.22</v>
      </c>
      <c r="Q227" s="83">
        <v>34.22</v>
      </c>
      <c r="R227" s="83">
        <v>34.22</v>
      </c>
      <c r="S227" s="83">
        <v>34.22</v>
      </c>
      <c r="T227" s="83">
        <v>34.22</v>
      </c>
      <c r="U227" s="83">
        <v>34.22</v>
      </c>
      <c r="V227" s="83">
        <v>34.22</v>
      </c>
      <c r="W227" s="83">
        <v>34.22</v>
      </c>
      <c r="X227" s="83">
        <v>34.22</v>
      </c>
      <c r="Y227" s="83">
        <v>34.22</v>
      </c>
      <c r="Z227" s="83">
        <v>34.22</v>
      </c>
      <c r="AA227" s="83">
        <v>34.22</v>
      </c>
      <c r="AB227" s="83">
        <v>34.22</v>
      </c>
      <c r="AC227" s="83">
        <v>34.22</v>
      </c>
      <c r="AD227" s="83">
        <v>34.22</v>
      </c>
      <c r="AE227" s="83">
        <v>34.22</v>
      </c>
      <c r="AF227" s="83">
        <v>34.22</v>
      </c>
      <c r="AG227" s="83">
        <v>34.22</v>
      </c>
      <c r="AH227" s="83">
        <v>34.22</v>
      </c>
      <c r="AI227" s="83">
        <v>34.22</v>
      </c>
      <c r="AJ227" s="83">
        <v>34.22</v>
      </c>
      <c r="AK227" s="83">
        <v>34.22</v>
      </c>
      <c r="AL227" s="83">
        <v>34.22</v>
      </c>
      <c r="AM227" s="83">
        <v>34.22</v>
      </c>
      <c r="AN227" s="83">
        <v>34.22</v>
      </c>
      <c r="AO227" s="83">
        <v>34.22</v>
      </c>
      <c r="AP227" s="83">
        <v>34.22</v>
      </c>
      <c r="AQ227" s="83">
        <v>34.22</v>
      </c>
      <c r="AR227" s="83">
        <v>34.22</v>
      </c>
      <c r="AS227" s="83">
        <v>34.22</v>
      </c>
      <c r="AT227" s="83">
        <v>34.22</v>
      </c>
      <c r="AU227" s="83">
        <v>34.22</v>
      </c>
      <c r="AV227" s="83">
        <v>34.22</v>
      </c>
      <c r="AW227" s="83">
        <v>34.22</v>
      </c>
      <c r="AX227" s="83">
        <v>34.22</v>
      </c>
      <c r="AY227" s="83">
        <v>34.22</v>
      </c>
      <c r="AZ227" s="83">
        <v>31.77</v>
      </c>
      <c r="BA227" s="83">
        <v>31.77</v>
      </c>
      <c r="BB227" s="83">
        <v>31.77</v>
      </c>
      <c r="BC227" s="83">
        <f>'Premissas e Valores de Entrada'!B67</f>
        <v>31.77</v>
      </c>
      <c r="BD227" s="83">
        <f>'Premissas e Valores de Entrada'!C67</f>
        <v>26.024999999999999</v>
      </c>
      <c r="BE227" s="83">
        <f>'Premissas e Valores de Entrada'!D67</f>
        <v>20.28</v>
      </c>
      <c r="BF227" s="83">
        <f>'Premissas e Valores de Entrada'!E67</f>
        <v>20.53</v>
      </c>
      <c r="BG227" s="83">
        <f>'Premissas e Valores de Entrada'!F67</f>
        <v>22.58</v>
      </c>
      <c r="BH227" s="83">
        <f>'Premissas e Valores de Entrada'!G67</f>
        <v>24.29</v>
      </c>
      <c r="BI227" s="83">
        <f>'Premissas e Valores de Entrada'!H67</f>
        <v>25.26</v>
      </c>
      <c r="BJ227" s="83">
        <f>'Premissas e Valores de Entrada'!I67</f>
        <v>26.65</v>
      </c>
      <c r="BK227" s="83">
        <f>'Premissas e Valores de Entrada'!J67</f>
        <v>26.36</v>
      </c>
      <c r="BL227" s="83">
        <f>'Premissas e Valores de Entrada'!K67</f>
        <v>26.62</v>
      </c>
      <c r="BM227" s="83">
        <f>'Premissas e Valores de Entrada'!L67</f>
        <v>26.62</v>
      </c>
    </row>
    <row r="228" spans="1:68" ht="15" customHeight="1" thickBot="1" x14ac:dyDescent="0.4"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  <c r="AL228" s="83"/>
      <c r="AM228" s="83"/>
      <c r="AN228" s="83"/>
      <c r="AO228" s="83"/>
      <c r="AP228" s="83"/>
      <c r="AQ228" s="83"/>
      <c r="AR228" s="83"/>
      <c r="AS228" s="83"/>
      <c r="AT228" s="83"/>
      <c r="AU228" s="83"/>
      <c r="AV228" s="83"/>
      <c r="AW228" s="83"/>
      <c r="AX228" s="83"/>
      <c r="AY228" s="83"/>
      <c r="AZ228" s="83"/>
      <c r="BA228" s="83"/>
      <c r="BB228" s="83"/>
      <c r="BC228" s="83"/>
      <c r="BD228" s="83"/>
      <c r="BE228" s="83"/>
      <c r="BF228" s="83"/>
      <c r="BG228" s="83"/>
      <c r="BH228" s="83"/>
      <c r="BI228" s="83"/>
      <c r="BJ228" s="83"/>
      <c r="BK228" s="83"/>
      <c r="BL228" s="83"/>
      <c r="BM228" s="83"/>
    </row>
    <row r="229" spans="1:68" ht="15" customHeight="1" x14ac:dyDescent="0.35">
      <c r="A229" s="79" t="s">
        <v>390</v>
      </c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  <c r="AP229" s="83"/>
      <c r="AQ229" s="83"/>
      <c r="AR229" s="83"/>
      <c r="AS229" s="83"/>
      <c r="AT229" s="83"/>
      <c r="AU229" s="83"/>
      <c r="AV229" s="83"/>
      <c r="AW229" s="83"/>
      <c r="AX229" s="83"/>
      <c r="AY229" s="83"/>
      <c r="AZ229" s="83"/>
      <c r="BA229" s="83"/>
      <c r="BB229" s="83"/>
      <c r="BC229" s="83"/>
      <c r="BD229" s="83"/>
      <c r="BE229" s="83"/>
      <c r="BF229" s="83"/>
      <c r="BG229" s="83"/>
      <c r="BH229" s="83"/>
      <c r="BI229" s="83"/>
      <c r="BJ229" s="83"/>
      <c r="BK229" s="83"/>
      <c r="BL229" s="83"/>
      <c r="BM229" s="83"/>
    </row>
    <row r="230" spans="1:68" ht="15" customHeight="1" x14ac:dyDescent="0.35">
      <c r="A230" s="64" t="s">
        <v>95</v>
      </c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  <c r="AP230" s="83"/>
      <c r="AQ230" s="83"/>
      <c r="AR230" s="83"/>
      <c r="AS230" s="83"/>
      <c r="AT230" s="83"/>
      <c r="AU230" s="83"/>
      <c r="AV230" s="83"/>
      <c r="AW230" s="83"/>
      <c r="AX230" s="83"/>
      <c r="AY230" s="83"/>
      <c r="AZ230" s="83"/>
      <c r="BA230" s="83"/>
      <c r="BB230" s="83"/>
      <c r="BC230" s="83">
        <f>BC217-BC218</f>
        <v>59.88000000000001</v>
      </c>
      <c r="BD230" s="83">
        <f t="shared" ref="BD230:BM230" si="20">BD217-BD218</f>
        <v>61.470000000000006</v>
      </c>
      <c r="BE230" s="83">
        <f t="shared" si="20"/>
        <v>63.06</v>
      </c>
      <c r="BF230" s="83">
        <f t="shared" si="20"/>
        <v>63.67</v>
      </c>
      <c r="BG230" s="83">
        <f t="shared" si="20"/>
        <v>64.27000000000001</v>
      </c>
      <c r="BH230" s="83">
        <f t="shared" si="20"/>
        <v>64.89</v>
      </c>
      <c r="BI230" s="83">
        <f t="shared" si="20"/>
        <v>65.52000000000001</v>
      </c>
      <c r="BJ230" s="83">
        <f t="shared" si="20"/>
        <v>66.17</v>
      </c>
      <c r="BK230" s="83">
        <f t="shared" si="20"/>
        <v>66.800000000000011</v>
      </c>
      <c r="BL230" s="83">
        <f t="shared" si="20"/>
        <v>67.09</v>
      </c>
      <c r="BM230" s="83">
        <f t="shared" si="20"/>
        <v>67.09</v>
      </c>
    </row>
    <row r="231" spans="1:68" ht="15" customHeight="1" x14ac:dyDescent="0.35">
      <c r="A231" s="64" t="s">
        <v>391</v>
      </c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  <c r="AL231" s="83"/>
      <c r="AM231" s="83"/>
      <c r="AN231" s="83"/>
      <c r="AO231" s="83"/>
      <c r="AP231" s="83"/>
      <c r="AQ231" s="83"/>
      <c r="AR231" s="83"/>
      <c r="AS231" s="83"/>
      <c r="AT231" s="83"/>
      <c r="AU231" s="83"/>
      <c r="AV231" s="83"/>
      <c r="AW231" s="83"/>
      <c r="AX231" s="83"/>
      <c r="AY231" s="83"/>
      <c r="AZ231" s="83"/>
      <c r="BA231" s="83"/>
      <c r="BB231" s="83"/>
      <c r="BC231" s="83"/>
      <c r="BD231" s="83">
        <f>((BD230/$BC$230)-1)*100</f>
        <v>2.6553106212424682</v>
      </c>
      <c r="BE231" s="83">
        <f t="shared" ref="BE231:BM231" si="21">((BE230/$BC$230)-1)*100</f>
        <v>5.3106212424849586</v>
      </c>
      <c r="BF231" s="83">
        <f t="shared" si="21"/>
        <v>6.3293253173012598</v>
      </c>
      <c r="BG231" s="83">
        <f t="shared" si="21"/>
        <v>7.331329325317304</v>
      </c>
      <c r="BH231" s="83">
        <f t="shared" si="21"/>
        <v>8.3667334669338622</v>
      </c>
      <c r="BI231" s="83">
        <f t="shared" si="21"/>
        <v>9.4188376753506997</v>
      </c>
      <c r="BJ231" s="83">
        <f t="shared" si="21"/>
        <v>10.504342017368051</v>
      </c>
      <c r="BK231" s="83">
        <f t="shared" si="21"/>
        <v>11.55644622578491</v>
      </c>
      <c r="BL231" s="83">
        <f t="shared" si="21"/>
        <v>12.040748162992632</v>
      </c>
      <c r="BM231" s="83">
        <f t="shared" si="21"/>
        <v>12.040748162992632</v>
      </c>
    </row>
    <row r="232" spans="1:68" ht="15" customHeight="1" x14ac:dyDescent="0.35">
      <c r="A232" s="64" t="s">
        <v>93</v>
      </c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  <c r="AK232" s="83"/>
      <c r="AL232" s="83"/>
      <c r="AM232" s="83"/>
      <c r="AN232" s="83"/>
      <c r="AO232" s="83"/>
      <c r="AP232" s="83"/>
      <c r="AQ232" s="83"/>
      <c r="AR232" s="83"/>
      <c r="AS232" s="83"/>
      <c r="AT232" s="83"/>
      <c r="AU232" s="83"/>
      <c r="AV232" s="83"/>
      <c r="AW232" s="83"/>
      <c r="AX232" s="83"/>
      <c r="AY232" s="83"/>
      <c r="AZ232" s="83"/>
      <c r="BA232" s="83"/>
      <c r="BB232" s="83"/>
      <c r="BC232" s="83">
        <f>BC219-BC220</f>
        <v>62.47</v>
      </c>
      <c r="BD232" s="83">
        <f t="shared" ref="BD232:BM232" si="22">BD219-BD220</f>
        <v>62.424999999999997</v>
      </c>
      <c r="BE232" s="83">
        <f t="shared" si="22"/>
        <v>62.379999999999995</v>
      </c>
      <c r="BF232" s="83">
        <f t="shared" si="22"/>
        <v>62.629999999999995</v>
      </c>
      <c r="BG232" s="83">
        <f t="shared" si="22"/>
        <v>62.92</v>
      </c>
      <c r="BH232" s="83">
        <f t="shared" si="22"/>
        <v>63.22</v>
      </c>
      <c r="BI232" s="83">
        <f t="shared" si="22"/>
        <v>63.55</v>
      </c>
      <c r="BJ232" s="83">
        <f t="shared" si="22"/>
        <v>63.91</v>
      </c>
      <c r="BK232" s="83">
        <f t="shared" si="22"/>
        <v>64.3</v>
      </c>
      <c r="BL232" s="83">
        <f t="shared" si="22"/>
        <v>65.36</v>
      </c>
      <c r="BM232" s="83">
        <f t="shared" si="22"/>
        <v>65.36</v>
      </c>
    </row>
    <row r="233" spans="1:68" ht="15" customHeight="1" x14ac:dyDescent="0.35">
      <c r="A233" s="64" t="s">
        <v>392</v>
      </c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  <c r="AL233" s="83"/>
      <c r="AM233" s="83"/>
      <c r="AN233" s="83"/>
      <c r="AO233" s="83"/>
      <c r="AP233" s="83"/>
      <c r="AQ233" s="83"/>
      <c r="AR233" s="83"/>
      <c r="AS233" s="83"/>
      <c r="AT233" s="83"/>
      <c r="AU233" s="83"/>
      <c r="AV233" s="83"/>
      <c r="AW233" s="83"/>
      <c r="AX233" s="83"/>
      <c r="AY233" s="83"/>
      <c r="AZ233" s="83"/>
      <c r="BA233" s="83"/>
      <c r="BB233" s="83"/>
      <c r="BC233" s="83"/>
      <c r="BD233" s="83">
        <f>((BD232/$BC$232)-1)*100</f>
        <v>-7.2034576596768929E-2</v>
      </c>
      <c r="BE233" s="83">
        <f t="shared" ref="BE233:BL233" si="23">((BE232/$BC$232)-1)*100</f>
        <v>-0.14406915319353786</v>
      </c>
      <c r="BF233" s="83">
        <f t="shared" si="23"/>
        <v>0.2561229390107167</v>
      </c>
      <c r="BG233" s="83">
        <f t="shared" si="23"/>
        <v>0.72034576596766708</v>
      </c>
      <c r="BH233" s="83">
        <f t="shared" si="23"/>
        <v>1.2005762766127637</v>
      </c>
      <c r="BI233" s="83">
        <f t="shared" si="23"/>
        <v>1.7288298383223877</v>
      </c>
      <c r="BJ233" s="83">
        <f t="shared" si="23"/>
        <v>2.3051064510965169</v>
      </c>
      <c r="BK233" s="83">
        <f t="shared" si="23"/>
        <v>2.9294061149351736</v>
      </c>
      <c r="BL233" s="83">
        <f t="shared" si="23"/>
        <v>4.6262205858812244</v>
      </c>
      <c r="BM233" s="83">
        <f>((BM232/$BC$232)-1)*100</f>
        <v>4.6262205858812244</v>
      </c>
    </row>
    <row r="234" spans="1:68" ht="15" customHeight="1" x14ac:dyDescent="0.35">
      <c r="A234" s="64" t="s">
        <v>288</v>
      </c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  <c r="AL234" s="83"/>
      <c r="AM234" s="83"/>
      <c r="AN234" s="83"/>
      <c r="AO234" s="83"/>
      <c r="AP234" s="83"/>
      <c r="AQ234" s="83"/>
      <c r="AR234" s="83"/>
      <c r="AS234" s="83"/>
      <c r="AT234" s="83"/>
      <c r="AU234" s="83"/>
      <c r="AV234" s="83"/>
      <c r="AW234" s="83"/>
      <c r="AX234" s="83"/>
      <c r="AY234" s="83"/>
      <c r="AZ234" s="83"/>
      <c r="BA234" s="83"/>
      <c r="BB234" s="83"/>
      <c r="BC234" s="83">
        <f>BC219-BC221</f>
        <v>64.87299999999999</v>
      </c>
      <c r="BD234" s="83">
        <f t="shared" ref="BD234:BM234" si="24">BD219-BD221</f>
        <v>64.832499999999996</v>
      </c>
      <c r="BE234" s="83">
        <f t="shared" si="24"/>
        <v>64.792000000000002</v>
      </c>
      <c r="BF234" s="83">
        <f t="shared" si="24"/>
        <v>65.016999999999996</v>
      </c>
      <c r="BG234" s="83">
        <f t="shared" si="24"/>
        <v>65.278000000000006</v>
      </c>
      <c r="BH234" s="83">
        <f t="shared" si="24"/>
        <v>65.548000000000002</v>
      </c>
      <c r="BI234" s="83">
        <f t="shared" si="24"/>
        <v>65.844999999999999</v>
      </c>
      <c r="BJ234" s="83">
        <f t="shared" si="24"/>
        <v>66.168999999999997</v>
      </c>
      <c r="BK234" s="83">
        <f t="shared" si="24"/>
        <v>66.52</v>
      </c>
      <c r="BL234" s="83">
        <f t="shared" si="24"/>
        <v>67.474000000000004</v>
      </c>
      <c r="BM234" s="83">
        <f t="shared" si="24"/>
        <v>67.474000000000004</v>
      </c>
    </row>
    <row r="235" spans="1:68" ht="15" customHeight="1" x14ac:dyDescent="0.35">
      <c r="A235" s="64" t="s">
        <v>393</v>
      </c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  <c r="AL235" s="83"/>
      <c r="AM235" s="83"/>
      <c r="AN235" s="83"/>
      <c r="AO235" s="83"/>
      <c r="AP235" s="83"/>
      <c r="AQ235" s="83"/>
      <c r="AR235" s="83"/>
      <c r="AS235" s="83"/>
      <c r="AT235" s="83"/>
      <c r="AU235" s="83"/>
      <c r="AV235" s="83"/>
      <c r="AW235" s="83"/>
      <c r="AX235" s="83"/>
      <c r="AY235" s="83"/>
      <c r="AZ235" s="83"/>
      <c r="BA235" s="83"/>
      <c r="BB235" s="83"/>
      <c r="BC235" s="83"/>
      <c r="BD235" s="83">
        <f>((BD234/$BC$234)-1)*100</f>
        <v>-6.2429670278840721E-2</v>
      </c>
      <c r="BE235" s="83">
        <f t="shared" ref="BE235:BM235" si="25">((BE234/$BC$234)-1)*100</f>
        <v>-0.12485934055769254</v>
      </c>
      <c r="BF235" s="83">
        <f t="shared" si="25"/>
        <v>0.22197216099149042</v>
      </c>
      <c r="BG235" s="83">
        <f t="shared" si="25"/>
        <v>0.62429670278854044</v>
      </c>
      <c r="BH235" s="83">
        <f t="shared" si="25"/>
        <v>1.04049450464756</v>
      </c>
      <c r="BI235" s="83">
        <f t="shared" si="25"/>
        <v>1.498312086692466</v>
      </c>
      <c r="BJ235" s="83">
        <f t="shared" si="25"/>
        <v>1.9977494489232805</v>
      </c>
      <c r="BK235" s="83">
        <f t="shared" si="25"/>
        <v>2.5388065913400037</v>
      </c>
      <c r="BL235" s="83">
        <f t="shared" si="25"/>
        <v>4.0093721579085528</v>
      </c>
      <c r="BM235" s="83">
        <f t="shared" si="25"/>
        <v>4.0093721579085528</v>
      </c>
    </row>
    <row r="236" spans="1:68" ht="15" customHeight="1" x14ac:dyDescent="0.35">
      <c r="A236" s="64" t="s">
        <v>92</v>
      </c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83"/>
      <c r="AK236" s="83"/>
      <c r="AL236" s="83"/>
      <c r="AM236" s="83"/>
      <c r="AN236" s="83"/>
      <c r="AO236" s="83"/>
      <c r="AP236" s="83"/>
      <c r="AQ236" s="83"/>
      <c r="AR236" s="83"/>
      <c r="AS236" s="83"/>
      <c r="AT236" s="83"/>
      <c r="AU236" s="83"/>
      <c r="AV236" s="83"/>
      <c r="AW236" s="83"/>
      <c r="AX236" s="83"/>
      <c r="AY236" s="83"/>
      <c r="AZ236" s="83"/>
      <c r="BA236" s="83"/>
      <c r="BB236" s="83"/>
      <c r="BC236" s="83">
        <f>BC217-BC222</f>
        <v>58.88000000000001</v>
      </c>
      <c r="BD236" s="83">
        <f t="shared" ref="BD236:BM236" si="26">BD217-BD222</f>
        <v>60.14500000000001</v>
      </c>
      <c r="BE236" s="83">
        <f t="shared" si="26"/>
        <v>61.410000000000011</v>
      </c>
      <c r="BF236" s="83">
        <f t="shared" si="26"/>
        <v>62.09</v>
      </c>
      <c r="BG236" s="83">
        <f t="shared" si="26"/>
        <v>62.77000000000001</v>
      </c>
      <c r="BH236" s="83">
        <f t="shared" si="26"/>
        <v>63.460000000000008</v>
      </c>
      <c r="BI236" s="83">
        <f t="shared" si="26"/>
        <v>64.160000000000011</v>
      </c>
      <c r="BJ236" s="83">
        <f t="shared" si="26"/>
        <v>64.87</v>
      </c>
      <c r="BK236" s="83">
        <f t="shared" si="26"/>
        <v>65.59</v>
      </c>
      <c r="BL236" s="83">
        <f t="shared" si="26"/>
        <v>65.790000000000006</v>
      </c>
      <c r="BM236" s="83">
        <f t="shared" si="26"/>
        <v>65.790000000000006</v>
      </c>
      <c r="BN236" s="83"/>
      <c r="BO236" s="83"/>
      <c r="BP236" s="83"/>
    </row>
    <row r="237" spans="1:68" ht="15" customHeight="1" x14ac:dyDescent="0.35">
      <c r="A237" s="64" t="s">
        <v>394</v>
      </c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  <c r="AI237" s="83"/>
      <c r="AJ237" s="83"/>
      <c r="AK237" s="83"/>
      <c r="AL237" s="83"/>
      <c r="AM237" s="83"/>
      <c r="AN237" s="83"/>
      <c r="AO237" s="83"/>
      <c r="AP237" s="83"/>
      <c r="AQ237" s="83"/>
      <c r="AR237" s="83"/>
      <c r="AS237" s="83"/>
      <c r="AT237" s="83"/>
      <c r="AU237" s="83"/>
      <c r="AV237" s="83"/>
      <c r="AW237" s="83"/>
      <c r="AX237" s="83"/>
      <c r="AY237" s="83"/>
      <c r="AZ237" s="83"/>
      <c r="BA237" s="83"/>
      <c r="BB237" s="83"/>
      <c r="BC237" s="83"/>
      <c r="BD237" s="83">
        <f>((BD236/$BC$236)-1)*100</f>
        <v>2.1484375</v>
      </c>
      <c r="BE237" s="83">
        <f t="shared" ref="BE237:BM237" si="27">((BE236/$BC$236)-1)*100</f>
        <v>4.296875</v>
      </c>
      <c r="BF237" s="83">
        <f t="shared" si="27"/>
        <v>5.4517663043478048</v>
      </c>
      <c r="BG237" s="83">
        <f t="shared" si="27"/>
        <v>6.6066576086956541</v>
      </c>
      <c r="BH237" s="83">
        <f t="shared" si="27"/>
        <v>7.7785326086956541</v>
      </c>
      <c r="BI237" s="83">
        <f t="shared" si="27"/>
        <v>8.9673913043478279</v>
      </c>
      <c r="BJ237" s="83">
        <f t="shared" si="27"/>
        <v>10.173233695652172</v>
      </c>
      <c r="BK237" s="83">
        <f t="shared" si="27"/>
        <v>11.396059782608692</v>
      </c>
      <c r="BL237" s="83">
        <f t="shared" si="27"/>
        <v>11.735733695652172</v>
      </c>
      <c r="BM237" s="83">
        <f t="shared" si="27"/>
        <v>11.735733695652172</v>
      </c>
    </row>
    <row r="238" spans="1:68" ht="15" customHeight="1" x14ac:dyDescent="0.35">
      <c r="A238" s="64" t="s">
        <v>98</v>
      </c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  <c r="AK238" s="83"/>
      <c r="AL238" s="83"/>
      <c r="AM238" s="83"/>
      <c r="AN238" s="83"/>
      <c r="AO238" s="83"/>
      <c r="AP238" s="83"/>
      <c r="AQ238" s="83"/>
      <c r="AR238" s="83"/>
      <c r="AS238" s="83"/>
      <c r="AT238" s="83"/>
      <c r="AU238" s="83"/>
      <c r="AV238" s="83"/>
      <c r="AW238" s="83"/>
      <c r="AX238" s="83"/>
      <c r="AY238" s="83"/>
      <c r="AZ238" s="83"/>
      <c r="BA238" s="83"/>
      <c r="BB238" s="83"/>
      <c r="BC238" s="83">
        <f>BC224-BC226</f>
        <v>77.38</v>
      </c>
      <c r="BD238" s="83">
        <f t="shared" ref="BD238:BM238" si="28">BD224-BD226</f>
        <v>77.38</v>
      </c>
      <c r="BE238" s="83">
        <f t="shared" si="28"/>
        <v>77.38</v>
      </c>
      <c r="BF238" s="83">
        <f t="shared" si="28"/>
        <v>77.38</v>
      </c>
      <c r="BG238" s="83">
        <f t="shared" si="28"/>
        <v>77.38</v>
      </c>
      <c r="BH238" s="83">
        <f t="shared" si="28"/>
        <v>77.38</v>
      </c>
      <c r="BI238" s="83">
        <f t="shared" si="28"/>
        <v>77.38</v>
      </c>
      <c r="BJ238" s="83">
        <f t="shared" si="28"/>
        <v>77.38</v>
      </c>
      <c r="BK238" s="83">
        <f t="shared" si="28"/>
        <v>77.38</v>
      </c>
      <c r="BL238" s="83">
        <f t="shared" si="28"/>
        <v>77.38</v>
      </c>
      <c r="BM238" s="83">
        <f t="shared" si="28"/>
        <v>77.38</v>
      </c>
    </row>
    <row r="239" spans="1:68" ht="15" customHeight="1" x14ac:dyDescent="0.35">
      <c r="A239" s="64" t="s">
        <v>395</v>
      </c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  <c r="AL239" s="83"/>
      <c r="AM239" s="83"/>
      <c r="AN239" s="83"/>
      <c r="AO239" s="83"/>
      <c r="AP239" s="83"/>
      <c r="AQ239" s="83"/>
      <c r="AR239" s="83"/>
      <c r="AS239" s="83"/>
      <c r="AT239" s="83"/>
      <c r="AU239" s="83"/>
      <c r="AV239" s="83"/>
      <c r="AW239" s="83"/>
      <c r="AX239" s="83"/>
      <c r="AY239" s="83"/>
      <c r="AZ239" s="83"/>
      <c r="BA239" s="83"/>
      <c r="BB239" s="83"/>
      <c r="BC239" s="83"/>
      <c r="BD239" s="83">
        <f>((BD238/$BC$238)-1)*100</f>
        <v>0</v>
      </c>
      <c r="BE239" s="83">
        <f t="shared" ref="BE239:BM239" si="29">((BE238/$BC$238)-1)*100</f>
        <v>0</v>
      </c>
      <c r="BF239" s="83">
        <f t="shared" si="29"/>
        <v>0</v>
      </c>
      <c r="BG239" s="83">
        <f t="shared" si="29"/>
        <v>0</v>
      </c>
      <c r="BH239" s="83">
        <f t="shared" si="29"/>
        <v>0</v>
      </c>
      <c r="BI239" s="83">
        <f t="shared" si="29"/>
        <v>0</v>
      </c>
      <c r="BJ239" s="83">
        <f t="shared" si="29"/>
        <v>0</v>
      </c>
      <c r="BK239" s="83">
        <f t="shared" si="29"/>
        <v>0</v>
      </c>
      <c r="BL239" s="83">
        <f t="shared" si="29"/>
        <v>0</v>
      </c>
      <c r="BM239" s="83">
        <f t="shared" si="29"/>
        <v>0</v>
      </c>
    </row>
    <row r="240" spans="1:68" ht="15" customHeight="1" thickBot="1" x14ac:dyDescent="0.4"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  <c r="AP240" s="83"/>
      <c r="AQ240" s="83"/>
      <c r="AR240" s="83"/>
      <c r="AS240" s="83"/>
      <c r="AT240" s="83"/>
      <c r="AU240" s="83"/>
      <c r="AV240" s="83"/>
      <c r="AW240" s="83"/>
      <c r="AX240" s="83"/>
      <c r="AY240" s="83"/>
      <c r="AZ240" s="83"/>
      <c r="BA240" s="83"/>
      <c r="BB240" s="83"/>
      <c r="BC240" s="83"/>
      <c r="BD240" s="83"/>
      <c r="BE240" s="83"/>
      <c r="BF240" s="83"/>
      <c r="BG240" s="83"/>
      <c r="BH240" s="83"/>
      <c r="BI240" s="83"/>
      <c r="BJ240" s="83"/>
      <c r="BK240" s="83"/>
      <c r="BL240" s="83"/>
      <c r="BM240" s="83"/>
    </row>
    <row r="241" spans="1:65" ht="15" customHeight="1" x14ac:dyDescent="0.35">
      <c r="A241" s="79" t="s">
        <v>101</v>
      </c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  <c r="AP241" s="78"/>
      <c r="AQ241" s="78"/>
      <c r="AR241" s="78"/>
      <c r="AS241" s="78"/>
      <c r="AT241" s="78"/>
      <c r="AU241" s="78"/>
      <c r="AV241" s="78"/>
      <c r="AW241" s="78"/>
      <c r="AX241" s="78"/>
      <c r="AY241" s="78"/>
      <c r="AZ241" s="78"/>
      <c r="BA241" s="78"/>
      <c r="BB241" s="78"/>
      <c r="BC241" s="82"/>
      <c r="BD241" s="82"/>
      <c r="BE241" s="82"/>
      <c r="BF241" s="82"/>
      <c r="BG241" s="82"/>
      <c r="BH241" s="82"/>
      <c r="BI241" s="82"/>
      <c r="BJ241" s="82"/>
      <c r="BK241" s="82"/>
      <c r="BL241" s="82"/>
      <c r="BM241" s="82"/>
    </row>
    <row r="242" spans="1:65" ht="15" customHeight="1" x14ac:dyDescent="0.35">
      <c r="A242" s="64" t="s">
        <v>96</v>
      </c>
      <c r="B242" s="83">
        <v>32.31</v>
      </c>
      <c r="C242" s="83">
        <v>32.31</v>
      </c>
      <c r="D242" s="83">
        <v>32.31</v>
      </c>
      <c r="E242" s="83">
        <v>32.31</v>
      </c>
      <c r="F242" s="83">
        <v>32.31</v>
      </c>
      <c r="G242" s="83">
        <v>32.31</v>
      </c>
      <c r="H242" s="83">
        <v>32.31</v>
      </c>
      <c r="I242" s="83">
        <v>32.31</v>
      </c>
      <c r="J242" s="83">
        <v>32.31</v>
      </c>
      <c r="K242" s="83">
        <v>32.31</v>
      </c>
      <c r="L242" s="83">
        <v>32.31</v>
      </c>
      <c r="M242" s="83">
        <v>32.31</v>
      </c>
      <c r="N242" s="83">
        <v>32.31</v>
      </c>
      <c r="O242" s="83">
        <v>32.31</v>
      </c>
      <c r="P242" s="83">
        <v>32.31</v>
      </c>
      <c r="Q242" s="83">
        <v>32.31</v>
      </c>
      <c r="R242" s="83">
        <v>32.31</v>
      </c>
      <c r="S242" s="83">
        <v>32.31</v>
      </c>
      <c r="T242" s="83">
        <v>32.31</v>
      </c>
      <c r="U242" s="83">
        <v>32.31</v>
      </c>
      <c r="V242" s="83">
        <v>32.31</v>
      </c>
      <c r="W242" s="83">
        <v>32.31</v>
      </c>
      <c r="X242" s="83">
        <v>32.31</v>
      </c>
      <c r="Y242" s="83">
        <v>32.31</v>
      </c>
      <c r="Z242" s="83">
        <v>32.31</v>
      </c>
      <c r="AA242" s="83">
        <v>32.31</v>
      </c>
      <c r="AB242" s="83">
        <v>32.31</v>
      </c>
      <c r="AC242" s="83">
        <v>32.31</v>
      </c>
      <c r="AD242" s="83">
        <v>32.31</v>
      </c>
      <c r="AE242" s="83">
        <v>32.31</v>
      </c>
      <c r="AF242" s="83">
        <v>32.31</v>
      </c>
      <c r="AG242" s="83">
        <v>32.31</v>
      </c>
      <c r="AH242" s="83">
        <v>32.31</v>
      </c>
      <c r="AI242" s="83">
        <v>32.31</v>
      </c>
      <c r="AJ242" s="83">
        <v>32.31</v>
      </c>
      <c r="AK242" s="83">
        <v>32.31</v>
      </c>
      <c r="AL242" s="83">
        <v>32.31</v>
      </c>
      <c r="AM242" s="83">
        <v>32.31</v>
      </c>
      <c r="AN242" s="83">
        <v>32.31</v>
      </c>
      <c r="AO242" s="83">
        <v>32.31</v>
      </c>
      <c r="AP242" s="83">
        <v>32.31</v>
      </c>
      <c r="AQ242" s="83">
        <v>32.31</v>
      </c>
      <c r="AR242" s="83">
        <v>32.31</v>
      </c>
      <c r="AS242" s="83">
        <v>32.31</v>
      </c>
      <c r="AT242" s="83">
        <v>32.31</v>
      </c>
      <c r="AU242" s="83">
        <v>32.31</v>
      </c>
      <c r="AV242" s="83">
        <v>32.31</v>
      </c>
      <c r="AW242" s="83">
        <v>32.31</v>
      </c>
      <c r="AX242" s="83">
        <v>32.31</v>
      </c>
      <c r="AY242" s="83">
        <v>32.31</v>
      </c>
      <c r="AZ242" s="83">
        <v>32.31</v>
      </c>
      <c r="BA242" s="83">
        <v>32.31</v>
      </c>
      <c r="BB242" s="83">
        <v>32.31</v>
      </c>
      <c r="BC242" s="83">
        <f>+'Premissas e Valores de Entrada'!B71</f>
        <v>32.31</v>
      </c>
      <c r="BD242" s="83">
        <f>+'Premissas e Valores de Entrada'!C71</f>
        <v>32.31</v>
      </c>
      <c r="BE242" s="83">
        <f>+'Premissas e Valores de Entrada'!D71</f>
        <v>32.31</v>
      </c>
      <c r="BF242" s="83">
        <f>+'Premissas e Valores de Entrada'!E71</f>
        <v>32.31</v>
      </c>
      <c r="BG242" s="83">
        <f>+'Premissas e Valores de Entrada'!F71</f>
        <v>32.31</v>
      </c>
      <c r="BH242" s="83">
        <f>+'Premissas e Valores de Entrada'!G71</f>
        <v>32.31</v>
      </c>
      <c r="BI242" s="83">
        <f>+'Premissas e Valores de Entrada'!H71</f>
        <v>32.31</v>
      </c>
      <c r="BJ242" s="83">
        <f>+'Premissas e Valores de Entrada'!I71</f>
        <v>32.31</v>
      </c>
      <c r="BK242" s="83">
        <f>+'Premissas e Valores de Entrada'!J71</f>
        <v>32.31</v>
      </c>
      <c r="BL242" s="83">
        <f>+'Premissas e Valores de Entrada'!K71</f>
        <v>32.31</v>
      </c>
      <c r="BM242" s="83">
        <f>+'Premissas e Valores de Entrada'!L71</f>
        <v>32.31</v>
      </c>
    </row>
    <row r="243" spans="1:65" ht="15" customHeight="1" x14ac:dyDescent="0.35">
      <c r="A243" s="64" t="s">
        <v>95</v>
      </c>
      <c r="B243" s="83">
        <v>22.36</v>
      </c>
      <c r="C243" s="83">
        <v>22.36</v>
      </c>
      <c r="D243" s="83">
        <v>22.36</v>
      </c>
      <c r="E243" s="83">
        <v>22.36</v>
      </c>
      <c r="F243" s="83">
        <v>22.36</v>
      </c>
      <c r="G243" s="83">
        <v>22.36</v>
      </c>
      <c r="H243" s="83">
        <v>22.36</v>
      </c>
      <c r="I243" s="83">
        <v>22.36</v>
      </c>
      <c r="J243" s="83">
        <v>22.36</v>
      </c>
      <c r="K243" s="83">
        <v>22.36</v>
      </c>
      <c r="L243" s="83">
        <v>22.36</v>
      </c>
      <c r="M243" s="83">
        <v>22.36</v>
      </c>
      <c r="N243" s="83">
        <v>22.36</v>
      </c>
      <c r="O243" s="83">
        <v>22.36</v>
      </c>
      <c r="P243" s="83">
        <v>22.36</v>
      </c>
      <c r="Q243" s="83">
        <v>22.36</v>
      </c>
      <c r="R243" s="83">
        <v>22.36</v>
      </c>
      <c r="S243" s="83">
        <v>22.36</v>
      </c>
      <c r="T243" s="83">
        <v>22.36</v>
      </c>
      <c r="U243" s="83">
        <v>22.36</v>
      </c>
      <c r="V243" s="83">
        <v>22.36</v>
      </c>
      <c r="W243" s="83">
        <v>22.36</v>
      </c>
      <c r="X243" s="83">
        <v>22.36</v>
      </c>
      <c r="Y243" s="83">
        <v>22.36</v>
      </c>
      <c r="Z243" s="83">
        <v>22.36</v>
      </c>
      <c r="AA243" s="83">
        <v>22.36</v>
      </c>
      <c r="AB243" s="83">
        <v>22.36</v>
      </c>
      <c r="AC243" s="83">
        <v>22.36</v>
      </c>
      <c r="AD243" s="83">
        <v>22.36</v>
      </c>
      <c r="AE243" s="83">
        <v>22.36</v>
      </c>
      <c r="AF243" s="83">
        <v>22.36</v>
      </c>
      <c r="AG243" s="83">
        <v>22.36</v>
      </c>
      <c r="AH243" s="83">
        <v>22.36</v>
      </c>
      <c r="AI243" s="83">
        <v>22.36</v>
      </c>
      <c r="AJ243" s="83">
        <v>22.36</v>
      </c>
      <c r="AK243" s="83">
        <v>22.36</v>
      </c>
      <c r="AL243" s="83">
        <v>22.36</v>
      </c>
      <c r="AM243" s="83">
        <v>22.36</v>
      </c>
      <c r="AN243" s="83">
        <v>22.36</v>
      </c>
      <c r="AO243" s="83">
        <v>22.36</v>
      </c>
      <c r="AP243" s="83">
        <v>22.36</v>
      </c>
      <c r="AQ243" s="83">
        <v>22.36</v>
      </c>
      <c r="AR243" s="83">
        <v>22.36</v>
      </c>
      <c r="AS243" s="83">
        <v>22.36</v>
      </c>
      <c r="AT243" s="83">
        <v>22.36</v>
      </c>
      <c r="AU243" s="83">
        <v>22.36</v>
      </c>
      <c r="AV243" s="83">
        <v>22.36</v>
      </c>
      <c r="AW243" s="83">
        <v>22.36</v>
      </c>
      <c r="AX243" s="83">
        <v>22.36</v>
      </c>
      <c r="AY243" s="83">
        <v>22.36</v>
      </c>
      <c r="AZ243" s="83">
        <v>22.36</v>
      </c>
      <c r="BA243" s="83">
        <v>22.36</v>
      </c>
      <c r="BB243" s="83">
        <v>22.36</v>
      </c>
      <c r="BC243" s="83">
        <f>+'Premissas e Valores de Entrada'!B72</f>
        <v>22.36</v>
      </c>
      <c r="BD243" s="83">
        <f>+'Premissas e Valores de Entrada'!C72</f>
        <v>22.36</v>
      </c>
      <c r="BE243" s="83">
        <f>+'Premissas e Valores de Entrada'!D72</f>
        <v>22.36</v>
      </c>
      <c r="BF243" s="83">
        <f>+'Premissas e Valores de Entrada'!E72</f>
        <v>22.36</v>
      </c>
      <c r="BG243" s="83">
        <f>+'Premissas e Valores de Entrada'!F72</f>
        <v>22.36</v>
      </c>
      <c r="BH243" s="83">
        <f>+'Premissas e Valores de Entrada'!G72</f>
        <v>22.36</v>
      </c>
      <c r="BI243" s="83">
        <f>+'Premissas e Valores de Entrada'!H72</f>
        <v>22.36</v>
      </c>
      <c r="BJ243" s="83">
        <f>+'Premissas e Valores de Entrada'!I72</f>
        <v>22.36</v>
      </c>
      <c r="BK243" s="83">
        <f>+'Premissas e Valores de Entrada'!J72</f>
        <v>22.36</v>
      </c>
      <c r="BL243" s="83">
        <f>+'Premissas e Valores de Entrada'!K72</f>
        <v>22.36</v>
      </c>
      <c r="BM243" s="83">
        <f>+'Premissas e Valores de Entrada'!L72</f>
        <v>22.36</v>
      </c>
    </row>
    <row r="244" spans="1:65" ht="15" customHeight="1" x14ac:dyDescent="0.35">
      <c r="A244" s="64" t="s">
        <v>94</v>
      </c>
      <c r="B244" s="83">
        <v>35.520000000000003</v>
      </c>
      <c r="C244" s="83">
        <v>35.520000000000003</v>
      </c>
      <c r="D244" s="83">
        <v>35.520000000000003</v>
      </c>
      <c r="E244" s="83">
        <v>35.520000000000003</v>
      </c>
      <c r="F244" s="83">
        <v>35.520000000000003</v>
      </c>
      <c r="G244" s="83">
        <v>35.520000000000003</v>
      </c>
      <c r="H244" s="83">
        <v>35.520000000000003</v>
      </c>
      <c r="I244" s="83">
        <v>35.520000000000003</v>
      </c>
      <c r="J244" s="83">
        <v>35.520000000000003</v>
      </c>
      <c r="K244" s="83">
        <v>35.520000000000003</v>
      </c>
      <c r="L244" s="83">
        <v>35.520000000000003</v>
      </c>
      <c r="M244" s="83">
        <v>35.520000000000003</v>
      </c>
      <c r="N244" s="83">
        <v>35.520000000000003</v>
      </c>
      <c r="O244" s="83">
        <v>35.520000000000003</v>
      </c>
      <c r="P244" s="83">
        <v>35.520000000000003</v>
      </c>
      <c r="Q244" s="83">
        <v>35.520000000000003</v>
      </c>
      <c r="R244" s="83">
        <v>35.520000000000003</v>
      </c>
      <c r="S244" s="83">
        <v>35.520000000000003</v>
      </c>
      <c r="T244" s="83">
        <v>35.520000000000003</v>
      </c>
      <c r="U244" s="83">
        <v>35.520000000000003</v>
      </c>
      <c r="V244" s="83">
        <v>35.520000000000003</v>
      </c>
      <c r="W244" s="83">
        <v>35.520000000000003</v>
      </c>
      <c r="X244" s="83">
        <v>35.520000000000003</v>
      </c>
      <c r="Y244" s="83">
        <v>35.520000000000003</v>
      </c>
      <c r="Z244" s="83">
        <v>35.520000000000003</v>
      </c>
      <c r="AA244" s="83">
        <v>35.520000000000003</v>
      </c>
      <c r="AB244" s="83">
        <v>35.520000000000003</v>
      </c>
      <c r="AC244" s="83">
        <v>35.520000000000003</v>
      </c>
      <c r="AD244" s="83">
        <v>35.520000000000003</v>
      </c>
      <c r="AE244" s="83">
        <v>35.520000000000003</v>
      </c>
      <c r="AF244" s="83">
        <v>35.520000000000003</v>
      </c>
      <c r="AG244" s="83">
        <v>35.520000000000003</v>
      </c>
      <c r="AH244" s="83">
        <v>35.520000000000003</v>
      </c>
      <c r="AI244" s="83">
        <v>35.520000000000003</v>
      </c>
      <c r="AJ244" s="83">
        <v>35.520000000000003</v>
      </c>
      <c r="AK244" s="83">
        <v>35.520000000000003</v>
      </c>
      <c r="AL244" s="83">
        <v>35.520000000000003</v>
      </c>
      <c r="AM244" s="83">
        <v>35.520000000000003</v>
      </c>
      <c r="AN244" s="83">
        <v>35.520000000000003</v>
      </c>
      <c r="AO244" s="83">
        <v>35.520000000000003</v>
      </c>
      <c r="AP244" s="83">
        <v>35.520000000000003</v>
      </c>
      <c r="AQ244" s="83">
        <v>35.520000000000003</v>
      </c>
      <c r="AR244" s="83">
        <v>35.520000000000003</v>
      </c>
      <c r="AS244" s="83">
        <v>35.520000000000003</v>
      </c>
      <c r="AT244" s="83">
        <v>35.520000000000003</v>
      </c>
      <c r="AU244" s="83">
        <v>35.520000000000003</v>
      </c>
      <c r="AV244" s="83">
        <v>35.520000000000003</v>
      </c>
      <c r="AW244" s="83">
        <v>35.520000000000003</v>
      </c>
      <c r="AX244" s="83">
        <v>35.520000000000003</v>
      </c>
      <c r="AY244" s="83">
        <v>35.520000000000003</v>
      </c>
      <c r="AZ244" s="83">
        <v>35.520000000000003</v>
      </c>
      <c r="BA244" s="83">
        <v>35.520000000000003</v>
      </c>
      <c r="BB244" s="83">
        <v>35.520000000000003</v>
      </c>
      <c r="BC244" s="83">
        <f>+'Premissas e Valores de Entrada'!B73</f>
        <v>35.520000000000003</v>
      </c>
      <c r="BD244" s="83">
        <f>+'Premissas e Valores de Entrada'!C73</f>
        <v>35.520000000000003</v>
      </c>
      <c r="BE244" s="83">
        <f>+'Premissas e Valores de Entrada'!D73</f>
        <v>35.520000000000003</v>
      </c>
      <c r="BF244" s="83">
        <f>+'Premissas e Valores de Entrada'!E73</f>
        <v>35.520000000000003</v>
      </c>
      <c r="BG244" s="83">
        <f>+'Premissas e Valores de Entrada'!F73</f>
        <v>35.520000000000003</v>
      </c>
      <c r="BH244" s="83">
        <f>+'Premissas e Valores de Entrada'!G73</f>
        <v>35.520000000000003</v>
      </c>
      <c r="BI244" s="83">
        <f>+'Premissas e Valores de Entrada'!H73</f>
        <v>35.520000000000003</v>
      </c>
      <c r="BJ244" s="83">
        <f>+'Premissas e Valores de Entrada'!I73</f>
        <v>35.520000000000003</v>
      </c>
      <c r="BK244" s="83">
        <f>+'Premissas e Valores de Entrada'!J73</f>
        <v>35.520000000000003</v>
      </c>
      <c r="BL244" s="83">
        <f>+'Premissas e Valores de Entrada'!K73</f>
        <v>35.520000000000003</v>
      </c>
      <c r="BM244" s="83">
        <f>+'Premissas e Valores de Entrada'!L73</f>
        <v>35.520000000000003</v>
      </c>
    </row>
    <row r="245" spans="1:65" ht="15" customHeight="1" x14ac:dyDescent="0.35">
      <c r="A245" s="64" t="s">
        <v>93</v>
      </c>
      <c r="B245" s="83">
        <v>33.159999999999997</v>
      </c>
      <c r="C245" s="83">
        <v>33.159999999999997</v>
      </c>
      <c r="D245" s="83">
        <v>33.159999999999997</v>
      </c>
      <c r="E245" s="83">
        <v>33.159999999999997</v>
      </c>
      <c r="F245" s="83">
        <v>33.159999999999997</v>
      </c>
      <c r="G245" s="83">
        <v>33.159999999999997</v>
      </c>
      <c r="H245" s="83">
        <v>33.159999999999997</v>
      </c>
      <c r="I245" s="83">
        <v>33.159999999999997</v>
      </c>
      <c r="J245" s="83">
        <v>33.159999999999997</v>
      </c>
      <c r="K245" s="83">
        <v>33.159999999999997</v>
      </c>
      <c r="L245" s="83">
        <v>33.159999999999997</v>
      </c>
      <c r="M245" s="83">
        <v>33.159999999999997</v>
      </c>
      <c r="N245" s="83">
        <v>33.159999999999997</v>
      </c>
      <c r="O245" s="83">
        <v>33.159999999999997</v>
      </c>
      <c r="P245" s="83">
        <v>33.159999999999997</v>
      </c>
      <c r="Q245" s="83">
        <v>33.159999999999997</v>
      </c>
      <c r="R245" s="83">
        <v>33.159999999999997</v>
      </c>
      <c r="S245" s="83">
        <v>33.159999999999997</v>
      </c>
      <c r="T245" s="83">
        <v>33.159999999999997</v>
      </c>
      <c r="U245" s="83">
        <v>33.159999999999997</v>
      </c>
      <c r="V245" s="83">
        <v>33.159999999999997</v>
      </c>
      <c r="W245" s="83">
        <v>33.159999999999997</v>
      </c>
      <c r="X245" s="83">
        <v>33.159999999999997</v>
      </c>
      <c r="Y245" s="83">
        <v>33.159999999999997</v>
      </c>
      <c r="Z245" s="83">
        <v>33.159999999999997</v>
      </c>
      <c r="AA245" s="83">
        <v>33.159999999999997</v>
      </c>
      <c r="AB245" s="83">
        <v>33.159999999999997</v>
      </c>
      <c r="AC245" s="83">
        <v>33.159999999999997</v>
      </c>
      <c r="AD245" s="83">
        <v>33.159999999999997</v>
      </c>
      <c r="AE245" s="83">
        <v>33.159999999999997</v>
      </c>
      <c r="AF245" s="83">
        <v>33.159999999999997</v>
      </c>
      <c r="AG245" s="83">
        <v>33.159999999999997</v>
      </c>
      <c r="AH245" s="83">
        <v>33.159999999999997</v>
      </c>
      <c r="AI245" s="83">
        <v>33.159999999999997</v>
      </c>
      <c r="AJ245" s="83">
        <v>33.159999999999997</v>
      </c>
      <c r="AK245" s="83">
        <v>33.159999999999997</v>
      </c>
      <c r="AL245" s="83">
        <v>33.159999999999997</v>
      </c>
      <c r="AM245" s="83">
        <v>33.159999999999997</v>
      </c>
      <c r="AN245" s="83">
        <v>33.159999999999997</v>
      </c>
      <c r="AO245" s="83">
        <v>33.159999999999997</v>
      </c>
      <c r="AP245" s="83">
        <v>33.159999999999997</v>
      </c>
      <c r="AQ245" s="83">
        <v>33.159999999999997</v>
      </c>
      <c r="AR245" s="83">
        <v>33.159999999999997</v>
      </c>
      <c r="AS245" s="83">
        <v>33.159999999999997</v>
      </c>
      <c r="AT245" s="83">
        <v>33.159999999999997</v>
      </c>
      <c r="AU245" s="83">
        <v>33.159999999999997</v>
      </c>
      <c r="AV245" s="83">
        <v>33.159999999999997</v>
      </c>
      <c r="AW245" s="83">
        <v>33.159999999999997</v>
      </c>
      <c r="AX245" s="83">
        <v>33.159999999999997</v>
      </c>
      <c r="AY245" s="83">
        <v>33.159999999999997</v>
      </c>
      <c r="AZ245" s="83">
        <v>33.159999999999997</v>
      </c>
      <c r="BA245" s="83">
        <v>33.159999999999997</v>
      </c>
      <c r="BB245" s="83">
        <v>33.159999999999997</v>
      </c>
      <c r="BC245" s="83">
        <f>+'Premissas e Valores de Entrada'!B74</f>
        <v>33.159999999999997</v>
      </c>
      <c r="BD245" s="83">
        <f>+'Premissas e Valores de Entrada'!C74</f>
        <v>33.159999999999997</v>
      </c>
      <c r="BE245" s="83">
        <f>+'Premissas e Valores de Entrada'!D74</f>
        <v>33.159999999999997</v>
      </c>
      <c r="BF245" s="83">
        <f>+'Premissas e Valores de Entrada'!E74</f>
        <v>33.159999999999997</v>
      </c>
      <c r="BG245" s="83">
        <f>+'Premissas e Valores de Entrada'!F74</f>
        <v>33.159999999999997</v>
      </c>
      <c r="BH245" s="83">
        <f>+'Premissas e Valores de Entrada'!G74</f>
        <v>33.159999999999997</v>
      </c>
      <c r="BI245" s="83">
        <f>+'Premissas e Valores de Entrada'!H74</f>
        <v>33.159999999999997</v>
      </c>
      <c r="BJ245" s="83">
        <f>+'Premissas e Valores de Entrada'!I74</f>
        <v>33.159999999999997</v>
      </c>
      <c r="BK245" s="83">
        <f>+'Premissas e Valores de Entrada'!J74</f>
        <v>33.159999999999997</v>
      </c>
      <c r="BL245" s="83">
        <f>+'Premissas e Valores de Entrada'!K74</f>
        <v>33.159999999999997</v>
      </c>
      <c r="BM245" s="83">
        <f>+'Premissas e Valores de Entrada'!L74</f>
        <v>33.159999999999997</v>
      </c>
    </row>
    <row r="246" spans="1:65" ht="15" customHeight="1" x14ac:dyDescent="0.35">
      <c r="A246" s="64" t="s">
        <v>288</v>
      </c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  <c r="AL246" s="83"/>
      <c r="AM246" s="83"/>
      <c r="AN246" s="83"/>
      <c r="AO246" s="83"/>
      <c r="AP246" s="83"/>
      <c r="AQ246" s="83"/>
      <c r="AR246" s="83"/>
      <c r="AS246" s="83"/>
      <c r="AT246" s="83"/>
      <c r="AU246" s="83"/>
      <c r="AV246" s="83"/>
      <c r="AW246" s="83"/>
      <c r="AX246" s="83"/>
      <c r="AY246" s="83"/>
      <c r="AZ246" s="83"/>
      <c r="BA246" s="83"/>
      <c r="BB246" s="83"/>
      <c r="BC246" s="83">
        <f>+'Premissas e Valores de Entrada'!B75</f>
        <v>0</v>
      </c>
      <c r="BD246" s="83">
        <f>+'Premissas e Valores de Entrada'!C75</f>
        <v>0</v>
      </c>
      <c r="BE246" s="83">
        <f>+'Premissas e Valores de Entrada'!D75</f>
        <v>0</v>
      </c>
      <c r="BF246" s="83">
        <f>+'Premissas e Valores de Entrada'!E75</f>
        <v>0</v>
      </c>
      <c r="BG246" s="83">
        <f>+'Premissas e Valores de Entrada'!F75</f>
        <v>35.520000000000003</v>
      </c>
      <c r="BH246" s="83">
        <f>+'Premissas e Valores de Entrada'!G75</f>
        <v>35.520000000000003</v>
      </c>
      <c r="BI246" s="83">
        <f>+'Premissas e Valores de Entrada'!H75</f>
        <v>35.520000000000003</v>
      </c>
      <c r="BJ246" s="83">
        <f>+'Premissas e Valores de Entrada'!I75</f>
        <v>35.520000000000003</v>
      </c>
      <c r="BK246" s="83">
        <f>+'Premissas e Valores de Entrada'!J75</f>
        <v>35.520000000000003</v>
      </c>
      <c r="BL246" s="83">
        <f>+'Premissas e Valores de Entrada'!K75</f>
        <v>35.520000000000003</v>
      </c>
      <c r="BM246" s="83">
        <f>+'Premissas e Valores de Entrada'!L75</f>
        <v>35.520000000000003</v>
      </c>
    </row>
    <row r="247" spans="1:65" ht="15" customHeight="1" x14ac:dyDescent="0.35">
      <c r="A247" s="64" t="s">
        <v>92</v>
      </c>
      <c r="B247" s="83">
        <v>21.34</v>
      </c>
      <c r="C247" s="83">
        <v>21.34</v>
      </c>
      <c r="D247" s="83">
        <v>21.34</v>
      </c>
      <c r="E247" s="83">
        <v>21.34</v>
      </c>
      <c r="F247" s="83">
        <v>21.34</v>
      </c>
      <c r="G247" s="83">
        <v>21.34</v>
      </c>
      <c r="H247" s="83">
        <v>21.34</v>
      </c>
      <c r="I247" s="83">
        <v>21.34</v>
      </c>
      <c r="J247" s="83">
        <v>21.34</v>
      </c>
      <c r="K247" s="83">
        <v>21.34</v>
      </c>
      <c r="L247" s="83">
        <v>21.34</v>
      </c>
      <c r="M247" s="83">
        <v>21.34</v>
      </c>
      <c r="N247" s="83">
        <v>21.34</v>
      </c>
      <c r="O247" s="83">
        <v>21.34</v>
      </c>
      <c r="P247" s="83">
        <v>21.34</v>
      </c>
      <c r="Q247" s="83">
        <v>21.34</v>
      </c>
      <c r="R247" s="83">
        <v>21.34</v>
      </c>
      <c r="S247" s="83">
        <v>21.34</v>
      </c>
      <c r="T247" s="83">
        <v>21.34</v>
      </c>
      <c r="U247" s="83">
        <v>21.34</v>
      </c>
      <c r="V247" s="83">
        <v>21.34</v>
      </c>
      <c r="W247" s="83">
        <v>21.34</v>
      </c>
      <c r="X247" s="83">
        <v>21.34</v>
      </c>
      <c r="Y247" s="83">
        <v>21.34</v>
      </c>
      <c r="Z247" s="83">
        <v>21.34</v>
      </c>
      <c r="AA247" s="83">
        <v>21.34</v>
      </c>
      <c r="AB247" s="83">
        <v>21.34</v>
      </c>
      <c r="AC247" s="83">
        <v>21.34</v>
      </c>
      <c r="AD247" s="83">
        <v>21.34</v>
      </c>
      <c r="AE247" s="83">
        <v>21.34</v>
      </c>
      <c r="AF247" s="83">
        <v>21.34</v>
      </c>
      <c r="AG247" s="83">
        <v>21.34</v>
      </c>
      <c r="AH247" s="83">
        <v>21.34</v>
      </c>
      <c r="AI247" s="83">
        <v>21.34</v>
      </c>
      <c r="AJ247" s="83">
        <v>21.34</v>
      </c>
      <c r="AK247" s="83">
        <v>21.34</v>
      </c>
      <c r="AL247" s="83">
        <v>21.34</v>
      </c>
      <c r="AM247" s="83">
        <v>21.34</v>
      </c>
      <c r="AN247" s="83">
        <v>21.34</v>
      </c>
      <c r="AO247" s="83">
        <v>21.34</v>
      </c>
      <c r="AP247" s="83">
        <v>21.34</v>
      </c>
      <c r="AQ247" s="83">
        <v>21.34</v>
      </c>
      <c r="AR247" s="83">
        <v>21.34</v>
      </c>
      <c r="AS247" s="83">
        <v>21.34</v>
      </c>
      <c r="AT247" s="83">
        <v>21.34</v>
      </c>
      <c r="AU247" s="83">
        <v>21.34</v>
      </c>
      <c r="AV247" s="83">
        <v>21.34</v>
      </c>
      <c r="AW247" s="83">
        <v>21.34</v>
      </c>
      <c r="AX247" s="83">
        <v>21.34</v>
      </c>
      <c r="AY247" s="83">
        <v>21.34</v>
      </c>
      <c r="AZ247" s="83">
        <v>21.34</v>
      </c>
      <c r="BA247" s="83">
        <v>21.34</v>
      </c>
      <c r="BB247" s="83">
        <v>21.34</v>
      </c>
      <c r="BC247" s="83">
        <f>+'Premissas e Valores de Entrada'!B76</f>
        <v>21.34</v>
      </c>
      <c r="BD247" s="83">
        <f>+'Premissas e Valores de Entrada'!C76</f>
        <v>21.34</v>
      </c>
      <c r="BE247" s="83">
        <f>+'Premissas e Valores de Entrada'!D76</f>
        <v>21.34</v>
      </c>
      <c r="BF247" s="83">
        <f>+'Premissas e Valores de Entrada'!E76</f>
        <v>21.34</v>
      </c>
      <c r="BG247" s="83">
        <f>+'Premissas e Valores de Entrada'!F76</f>
        <v>21.34</v>
      </c>
      <c r="BH247" s="83">
        <f>+'Premissas e Valores de Entrada'!G76</f>
        <v>21.34</v>
      </c>
      <c r="BI247" s="83">
        <f>+'Premissas e Valores de Entrada'!H76</f>
        <v>21.34</v>
      </c>
      <c r="BJ247" s="83">
        <f>+'Premissas e Valores de Entrada'!I76</f>
        <v>21.34</v>
      </c>
      <c r="BK247" s="83">
        <f>+'Premissas e Valores de Entrada'!J76</f>
        <v>21.34</v>
      </c>
      <c r="BL247" s="83">
        <f>+'Premissas e Valores de Entrada'!K76</f>
        <v>21.34</v>
      </c>
      <c r="BM247" s="83">
        <f>+'Premissas e Valores de Entrada'!L76</f>
        <v>21.34</v>
      </c>
    </row>
    <row r="248" spans="1:65" ht="15" customHeight="1" x14ac:dyDescent="0.35">
      <c r="A248" s="64" t="s">
        <v>91</v>
      </c>
      <c r="B248" s="145">
        <v>36.656999999999996</v>
      </c>
      <c r="C248" s="145">
        <v>36.656999999999996</v>
      </c>
      <c r="D248" s="145">
        <v>36.656999999999996</v>
      </c>
      <c r="E248" s="145">
        <v>36.656999999999996</v>
      </c>
      <c r="F248" s="145">
        <v>36.656999999999996</v>
      </c>
      <c r="G248" s="145">
        <v>36.656999999999996</v>
      </c>
      <c r="H248" s="145">
        <v>36.656999999999996</v>
      </c>
      <c r="I248" s="145">
        <v>36.656999999999996</v>
      </c>
      <c r="J248" s="145">
        <v>36.656999999999996</v>
      </c>
      <c r="K248" s="145">
        <v>36.656999999999996</v>
      </c>
      <c r="L248" s="145">
        <v>36.656999999999996</v>
      </c>
      <c r="M248" s="145">
        <v>36.656999999999996</v>
      </c>
      <c r="N248" s="145">
        <v>36.656999999999996</v>
      </c>
      <c r="O248" s="145">
        <v>36.656999999999996</v>
      </c>
      <c r="P248" s="145">
        <v>36.656999999999996</v>
      </c>
      <c r="Q248" s="145">
        <v>36.656999999999996</v>
      </c>
      <c r="R248" s="145">
        <v>36.656999999999996</v>
      </c>
      <c r="S248" s="145">
        <v>36.656999999999996</v>
      </c>
      <c r="T248" s="145">
        <v>36.656999999999996</v>
      </c>
      <c r="U248" s="145">
        <v>36.656999999999996</v>
      </c>
      <c r="V248" s="145">
        <v>36.656999999999996</v>
      </c>
      <c r="W248" s="145">
        <v>36.656999999999996</v>
      </c>
      <c r="X248" s="145">
        <v>36.656999999999996</v>
      </c>
      <c r="Y248" s="145">
        <v>36.656999999999996</v>
      </c>
      <c r="Z248" s="145">
        <v>36.656999999999996</v>
      </c>
      <c r="AA248" s="145">
        <v>36.656999999999996</v>
      </c>
      <c r="AB248" s="145">
        <v>36.656999999999996</v>
      </c>
      <c r="AC248" s="145">
        <v>36.656999999999996</v>
      </c>
      <c r="AD248" s="145">
        <v>36.656999999999996</v>
      </c>
      <c r="AE248" s="145">
        <v>36.656999999999996</v>
      </c>
      <c r="AF248" s="145">
        <v>36.656999999999996</v>
      </c>
      <c r="AG248" s="145">
        <v>36.656999999999996</v>
      </c>
      <c r="AH248" s="145">
        <v>36.656999999999996</v>
      </c>
      <c r="AI248" s="145">
        <v>36.656999999999996</v>
      </c>
      <c r="AJ248" s="145">
        <v>36.656999999999996</v>
      </c>
      <c r="AK248" s="145">
        <v>36.656999999999996</v>
      </c>
      <c r="AL248" s="145">
        <v>36.656999999999996</v>
      </c>
      <c r="AM248" s="145">
        <v>36.656999999999996</v>
      </c>
      <c r="AN248" s="145">
        <v>36.656999999999996</v>
      </c>
      <c r="AO248" s="145">
        <v>36.656999999999996</v>
      </c>
      <c r="AP248" s="145">
        <v>36.656999999999996</v>
      </c>
      <c r="AQ248" s="145">
        <v>36.656999999999996</v>
      </c>
      <c r="AR248" s="145">
        <v>36.656999999999996</v>
      </c>
      <c r="AS248" s="145">
        <v>36.656999999999996</v>
      </c>
      <c r="AT248" s="145">
        <v>36.656999999999996</v>
      </c>
      <c r="AU248" s="145">
        <v>36.656999999999996</v>
      </c>
      <c r="AV248" s="145">
        <v>36.656999999999996</v>
      </c>
      <c r="AW248" s="145">
        <v>36.656999999999996</v>
      </c>
      <c r="AX248" s="145">
        <v>36.656999999999996</v>
      </c>
      <c r="AY248" s="145">
        <v>36.656999999999996</v>
      </c>
      <c r="AZ248" s="145">
        <v>36.656999999999996</v>
      </c>
      <c r="BA248" s="145">
        <v>36.656999999999996</v>
      </c>
      <c r="BB248" s="145">
        <v>36.656999999999996</v>
      </c>
      <c r="BC248" s="83">
        <f>+'Premissas e Valores de Entrada'!B77</f>
        <v>36.656999999999996</v>
      </c>
      <c r="BD248" s="83">
        <f>+'Premissas e Valores de Entrada'!C77</f>
        <v>36.656999999999996</v>
      </c>
      <c r="BE248" s="83">
        <f>+'Premissas e Valores de Entrada'!D77</f>
        <v>36.656999999999996</v>
      </c>
      <c r="BF248" s="83">
        <f>+'Premissas e Valores de Entrada'!E77</f>
        <v>36.656999999999996</v>
      </c>
      <c r="BG248" s="83">
        <f>+'Premissas e Valores de Entrada'!F77</f>
        <v>36.656999999999996</v>
      </c>
      <c r="BH248" s="83">
        <f>+'Premissas e Valores de Entrada'!G77</f>
        <v>36.656999999999996</v>
      </c>
      <c r="BI248" s="83">
        <f>+'Premissas e Valores de Entrada'!H77</f>
        <v>36.656999999999996</v>
      </c>
      <c r="BJ248" s="83">
        <f>+'Premissas e Valores de Entrada'!I77</f>
        <v>36.656999999999996</v>
      </c>
      <c r="BK248" s="83">
        <f>+'Premissas e Valores de Entrada'!J77</f>
        <v>36.656999999999996</v>
      </c>
      <c r="BL248" s="83">
        <f>+'Premissas e Valores de Entrada'!K77</f>
        <v>36.656999999999996</v>
      </c>
      <c r="BM248" s="83">
        <f>+'Premissas e Valores de Entrada'!L77</f>
        <v>36.656999999999996</v>
      </c>
    </row>
    <row r="249" spans="1:65" ht="15" customHeight="1" x14ac:dyDescent="0.35">
      <c r="A249" s="64" t="s">
        <v>90</v>
      </c>
      <c r="B249" s="83">
        <v>36.840000000000003</v>
      </c>
      <c r="C249" s="83">
        <v>36.840000000000003</v>
      </c>
      <c r="D249" s="83">
        <v>36.840000000000003</v>
      </c>
      <c r="E249" s="83">
        <v>36.840000000000003</v>
      </c>
      <c r="F249" s="83">
        <v>36.840000000000003</v>
      </c>
      <c r="G249" s="83">
        <v>36.840000000000003</v>
      </c>
      <c r="H249" s="83">
        <v>36.840000000000003</v>
      </c>
      <c r="I249" s="83">
        <v>36.840000000000003</v>
      </c>
      <c r="J249" s="83">
        <v>36.840000000000003</v>
      </c>
      <c r="K249" s="83">
        <v>36.840000000000003</v>
      </c>
      <c r="L249" s="83">
        <v>36.840000000000003</v>
      </c>
      <c r="M249" s="83">
        <v>36.840000000000003</v>
      </c>
      <c r="N249" s="83">
        <v>36.840000000000003</v>
      </c>
      <c r="O249" s="83">
        <v>36.840000000000003</v>
      </c>
      <c r="P249" s="83">
        <v>36.840000000000003</v>
      </c>
      <c r="Q249" s="83">
        <v>36.840000000000003</v>
      </c>
      <c r="R249" s="83">
        <v>36.840000000000003</v>
      </c>
      <c r="S249" s="83">
        <v>36.840000000000003</v>
      </c>
      <c r="T249" s="83">
        <v>36.840000000000003</v>
      </c>
      <c r="U249" s="83">
        <v>36.840000000000003</v>
      </c>
      <c r="V249" s="83">
        <v>36.840000000000003</v>
      </c>
      <c r="W249" s="83">
        <v>36.840000000000003</v>
      </c>
      <c r="X249" s="83">
        <v>36.840000000000003</v>
      </c>
      <c r="Y249" s="83">
        <v>36.840000000000003</v>
      </c>
      <c r="Z249" s="83">
        <v>36.840000000000003</v>
      </c>
      <c r="AA249" s="83">
        <v>36.840000000000003</v>
      </c>
      <c r="AB249" s="83">
        <v>36.840000000000003</v>
      </c>
      <c r="AC249" s="83">
        <v>36.840000000000003</v>
      </c>
      <c r="AD249" s="83">
        <v>36.840000000000003</v>
      </c>
      <c r="AE249" s="83">
        <v>36.840000000000003</v>
      </c>
      <c r="AF249" s="83">
        <v>36.840000000000003</v>
      </c>
      <c r="AG249" s="83">
        <v>36.840000000000003</v>
      </c>
      <c r="AH249" s="83">
        <v>36.840000000000003</v>
      </c>
      <c r="AI249" s="83">
        <v>36.840000000000003</v>
      </c>
      <c r="AJ249" s="83">
        <v>36.840000000000003</v>
      </c>
      <c r="AK249" s="83">
        <v>36.840000000000003</v>
      </c>
      <c r="AL249" s="83">
        <v>36.840000000000003</v>
      </c>
      <c r="AM249" s="83">
        <v>36.840000000000003</v>
      </c>
      <c r="AN249" s="83">
        <v>36.840000000000003</v>
      </c>
      <c r="AO249" s="83">
        <v>36.840000000000003</v>
      </c>
      <c r="AP249" s="83">
        <v>36.840000000000003</v>
      </c>
      <c r="AQ249" s="83">
        <v>36.840000000000003</v>
      </c>
      <c r="AR249" s="83">
        <v>36.840000000000003</v>
      </c>
      <c r="AS249" s="83">
        <v>36.840000000000003</v>
      </c>
      <c r="AT249" s="83">
        <v>36.840000000000003</v>
      </c>
      <c r="AU249" s="83">
        <v>36.840000000000003</v>
      </c>
      <c r="AV249" s="83">
        <v>36.840000000000003</v>
      </c>
      <c r="AW249" s="83">
        <v>36.840000000000003</v>
      </c>
      <c r="AX249" s="83">
        <v>36.840000000000003</v>
      </c>
      <c r="AY249" s="83">
        <v>36.840000000000003</v>
      </c>
      <c r="AZ249" s="83">
        <v>36.840000000000003</v>
      </c>
      <c r="BA249" s="83">
        <v>36.840000000000003</v>
      </c>
      <c r="BB249" s="83">
        <v>36.840000000000003</v>
      </c>
      <c r="BC249" s="83">
        <f>+'Premissas e Valores de Entrada'!B78</f>
        <v>36.840000000000003</v>
      </c>
      <c r="BD249" s="83">
        <f>+'Premissas e Valores de Entrada'!C78</f>
        <v>36.840000000000003</v>
      </c>
      <c r="BE249" s="83">
        <f>+'Premissas e Valores de Entrada'!D78</f>
        <v>36.840000000000003</v>
      </c>
      <c r="BF249" s="83">
        <f>+'Premissas e Valores de Entrada'!E78</f>
        <v>36.840000000000003</v>
      </c>
      <c r="BG249" s="83">
        <f>+'Premissas e Valores de Entrada'!F78</f>
        <v>36.840000000000003</v>
      </c>
      <c r="BH249" s="83">
        <f>+'Premissas e Valores de Entrada'!G78</f>
        <v>36.840000000000003</v>
      </c>
      <c r="BI249" s="83">
        <f>+'Premissas e Valores de Entrada'!H78</f>
        <v>36.840000000000003</v>
      </c>
      <c r="BJ249" s="83">
        <f>+'Premissas e Valores de Entrada'!I78</f>
        <v>36.840000000000003</v>
      </c>
      <c r="BK249" s="83">
        <f>+'Premissas e Valores de Entrada'!J78</f>
        <v>36.840000000000003</v>
      </c>
      <c r="BL249" s="83">
        <f>+'Premissas e Valores de Entrada'!K78</f>
        <v>36.840000000000003</v>
      </c>
      <c r="BM249" s="83">
        <f>+'Premissas e Valores de Entrada'!L78</f>
        <v>36.840000000000003</v>
      </c>
    </row>
    <row r="250" spans="1:65" ht="15" customHeight="1" x14ac:dyDescent="0.35">
      <c r="A250" s="64" t="s">
        <v>385</v>
      </c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  <c r="AK250" s="83"/>
      <c r="AL250" s="83"/>
      <c r="AM250" s="83"/>
      <c r="AN250" s="83"/>
      <c r="AO250" s="83"/>
      <c r="AP250" s="83"/>
      <c r="AQ250" s="83"/>
      <c r="AR250" s="83"/>
      <c r="AS250" s="83"/>
      <c r="AT250" s="83"/>
      <c r="AU250" s="83"/>
      <c r="AV250" s="83"/>
      <c r="AW250" s="83"/>
      <c r="AX250" s="83"/>
      <c r="AY250" s="83"/>
      <c r="AZ250" s="83"/>
      <c r="BA250" s="83"/>
      <c r="BB250" s="83"/>
      <c r="BC250" s="83"/>
      <c r="BD250" s="83"/>
      <c r="BE250" s="83"/>
      <c r="BF250" s="83"/>
      <c r="BG250" s="83"/>
      <c r="BH250" s="83"/>
      <c r="BI250" s="83"/>
      <c r="BJ250" s="83"/>
      <c r="BK250" s="83"/>
      <c r="BL250" s="83"/>
      <c r="BM250" s="83"/>
    </row>
    <row r="251" spans="1:65" ht="15" customHeight="1" x14ac:dyDescent="0.35">
      <c r="A251" s="64" t="s">
        <v>89</v>
      </c>
      <c r="B251" s="83">
        <v>36.67</v>
      </c>
      <c r="C251" s="83">
        <v>36.67</v>
      </c>
      <c r="D251" s="83">
        <v>36.67</v>
      </c>
      <c r="E251" s="83">
        <v>36.67</v>
      </c>
      <c r="F251" s="83">
        <v>36.67</v>
      </c>
      <c r="G251" s="83">
        <v>36.67</v>
      </c>
      <c r="H251" s="83">
        <v>36.67</v>
      </c>
      <c r="I251" s="83">
        <v>36.67</v>
      </c>
      <c r="J251" s="83">
        <v>36.67</v>
      </c>
      <c r="K251" s="83">
        <v>36.67</v>
      </c>
      <c r="L251" s="83">
        <v>36.67</v>
      </c>
      <c r="M251" s="83">
        <v>36.67</v>
      </c>
      <c r="N251" s="83">
        <v>36.67</v>
      </c>
      <c r="O251" s="83">
        <v>36.67</v>
      </c>
      <c r="P251" s="83">
        <v>36.67</v>
      </c>
      <c r="Q251" s="83">
        <v>36.67</v>
      </c>
      <c r="R251" s="83">
        <v>36.67</v>
      </c>
      <c r="S251" s="83">
        <v>36.67</v>
      </c>
      <c r="T251" s="83">
        <v>36.67</v>
      </c>
      <c r="U251" s="83">
        <v>36.67</v>
      </c>
      <c r="V251" s="83">
        <v>36.67</v>
      </c>
      <c r="W251" s="83">
        <v>36.67</v>
      </c>
      <c r="X251" s="83">
        <v>36.67</v>
      </c>
      <c r="Y251" s="83">
        <v>36.67</v>
      </c>
      <c r="Z251" s="83">
        <v>36.67</v>
      </c>
      <c r="AA251" s="83">
        <v>36.67</v>
      </c>
      <c r="AB251" s="83">
        <v>36.67</v>
      </c>
      <c r="AC251" s="83">
        <v>36.67</v>
      </c>
      <c r="AD251" s="83">
        <v>36.67</v>
      </c>
      <c r="AE251" s="83">
        <v>36.67</v>
      </c>
      <c r="AF251" s="83">
        <v>36.67</v>
      </c>
      <c r="AG251" s="83">
        <v>36.67</v>
      </c>
      <c r="AH251" s="83">
        <v>36.67</v>
      </c>
      <c r="AI251" s="83">
        <v>36.67</v>
      </c>
      <c r="AJ251" s="83">
        <v>36.67</v>
      </c>
      <c r="AK251" s="83">
        <v>36.67</v>
      </c>
      <c r="AL251" s="83">
        <v>36.67</v>
      </c>
      <c r="AM251" s="83">
        <v>36.67</v>
      </c>
      <c r="AN251" s="83">
        <v>36.67</v>
      </c>
      <c r="AO251" s="83">
        <v>36.67</v>
      </c>
      <c r="AP251" s="83">
        <v>36.67</v>
      </c>
      <c r="AQ251" s="83">
        <v>36.67</v>
      </c>
      <c r="AR251" s="83">
        <v>36.67</v>
      </c>
      <c r="AS251" s="83">
        <v>36.67</v>
      </c>
      <c r="AT251" s="83">
        <v>36.67</v>
      </c>
      <c r="AU251" s="83">
        <v>36.67</v>
      </c>
      <c r="AV251" s="83">
        <v>36.67</v>
      </c>
      <c r="AW251" s="83">
        <v>36.67</v>
      </c>
      <c r="AX251" s="83">
        <v>36.67</v>
      </c>
      <c r="AY251" s="83">
        <v>36.67</v>
      </c>
      <c r="AZ251" s="83">
        <v>36.67</v>
      </c>
      <c r="BA251" s="83">
        <v>36.67</v>
      </c>
      <c r="BB251" s="83">
        <v>36.67</v>
      </c>
      <c r="BC251" s="83">
        <f>+'Premissas e Valores de Entrada'!B79</f>
        <v>36.67</v>
      </c>
      <c r="BD251" s="83">
        <f>+'Premissas e Valores de Entrada'!C79</f>
        <v>36.67</v>
      </c>
      <c r="BE251" s="83">
        <f>+'Premissas e Valores de Entrada'!D79</f>
        <v>36.67</v>
      </c>
      <c r="BF251" s="83">
        <f>+'Premissas e Valores de Entrada'!E79</f>
        <v>36.67</v>
      </c>
      <c r="BG251" s="83">
        <f>+'Premissas e Valores de Entrada'!F79</f>
        <v>36.67</v>
      </c>
      <c r="BH251" s="83">
        <f>+'Premissas e Valores de Entrada'!G79</f>
        <v>36.67</v>
      </c>
      <c r="BI251" s="83">
        <f>+'Premissas e Valores de Entrada'!H79</f>
        <v>36.67</v>
      </c>
      <c r="BJ251" s="83">
        <f>+'Premissas e Valores de Entrada'!I79</f>
        <v>36.67</v>
      </c>
      <c r="BK251" s="83">
        <f>+'Premissas e Valores de Entrada'!J79</f>
        <v>36.67</v>
      </c>
      <c r="BL251" s="83">
        <f>+'Premissas e Valores de Entrada'!K79</f>
        <v>36.67</v>
      </c>
      <c r="BM251" s="83">
        <f>+'Premissas e Valores de Entrada'!L79</f>
        <v>36.67</v>
      </c>
    </row>
    <row r="252" spans="1:65" ht="15" customHeight="1" thickBot="1" x14ac:dyDescent="0.4">
      <c r="A252" s="60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E252" s="66"/>
    </row>
    <row r="253" spans="1:65" ht="15" customHeight="1" x14ac:dyDescent="0.35">
      <c r="A253" s="79" t="s">
        <v>100</v>
      </c>
      <c r="B253" s="78">
        <v>1970</v>
      </c>
      <c r="C253" s="78">
        <v>1971</v>
      </c>
      <c r="D253" s="78">
        <v>1972</v>
      </c>
      <c r="E253" s="78">
        <v>1973</v>
      </c>
      <c r="F253" s="78">
        <v>1974</v>
      </c>
      <c r="G253" s="78">
        <v>1975</v>
      </c>
      <c r="H253" s="78">
        <v>1976</v>
      </c>
      <c r="I253" s="78">
        <v>1977</v>
      </c>
      <c r="J253" s="78">
        <v>1978</v>
      </c>
      <c r="K253" s="78">
        <v>1979</v>
      </c>
      <c r="L253" s="78">
        <v>1980</v>
      </c>
      <c r="M253" s="78">
        <v>1981</v>
      </c>
      <c r="N253" s="78">
        <v>1982</v>
      </c>
      <c r="O253" s="78">
        <v>1983</v>
      </c>
      <c r="P253" s="78">
        <v>1984</v>
      </c>
      <c r="Q253" s="78">
        <v>1985</v>
      </c>
      <c r="R253" s="78">
        <v>1986</v>
      </c>
      <c r="S253" s="78">
        <v>1987</v>
      </c>
      <c r="T253" s="78">
        <v>1988</v>
      </c>
      <c r="U253" s="78">
        <v>1989</v>
      </c>
      <c r="V253" s="78">
        <v>1990</v>
      </c>
      <c r="W253" s="78">
        <v>1991</v>
      </c>
      <c r="X253" s="78">
        <v>1992</v>
      </c>
      <c r="Y253" s="78">
        <v>1993</v>
      </c>
      <c r="Z253" s="78">
        <v>1994</v>
      </c>
      <c r="AA253" s="78">
        <v>1995</v>
      </c>
      <c r="AB253" s="78">
        <v>1996</v>
      </c>
      <c r="AC253" s="78">
        <v>1997</v>
      </c>
      <c r="AD253" s="78">
        <v>1998</v>
      </c>
      <c r="AE253" s="78">
        <v>1999</v>
      </c>
      <c r="AF253" s="78">
        <v>2000</v>
      </c>
      <c r="AG253" s="78">
        <v>2001</v>
      </c>
      <c r="AH253" s="78">
        <v>2002</v>
      </c>
      <c r="AI253" s="78">
        <v>2003</v>
      </c>
      <c r="AJ253" s="78">
        <v>2004</v>
      </c>
      <c r="AK253" s="78">
        <v>2005</v>
      </c>
      <c r="AL253" s="78">
        <v>2006</v>
      </c>
      <c r="AM253" s="78">
        <v>2007</v>
      </c>
      <c r="AN253" s="78">
        <v>2008</v>
      </c>
      <c r="AO253" s="78">
        <v>2009</v>
      </c>
      <c r="AP253" s="78">
        <v>2010</v>
      </c>
      <c r="AQ253" s="78">
        <v>2011</v>
      </c>
      <c r="AR253" s="78">
        <v>2012</v>
      </c>
      <c r="AS253" s="78">
        <v>2013</v>
      </c>
      <c r="AT253" s="78">
        <v>2014</v>
      </c>
      <c r="AU253" s="78">
        <v>2015</v>
      </c>
      <c r="AV253" s="78">
        <v>2016</v>
      </c>
      <c r="AW253" s="78">
        <v>2017</v>
      </c>
      <c r="AX253" s="78">
        <v>2018</v>
      </c>
      <c r="AY253" s="78">
        <v>2019</v>
      </c>
      <c r="AZ253" s="78">
        <v>2020</v>
      </c>
      <c r="BA253" s="78">
        <v>2021</v>
      </c>
      <c r="BB253" s="78">
        <v>2022</v>
      </c>
      <c r="BC253" s="78">
        <v>2023</v>
      </c>
      <c r="BD253" s="78">
        <v>2024</v>
      </c>
      <c r="BE253" s="78">
        <v>2025</v>
      </c>
      <c r="BF253" s="78">
        <v>2026</v>
      </c>
      <c r="BG253" s="78">
        <v>2027</v>
      </c>
      <c r="BH253" s="78">
        <v>2028</v>
      </c>
      <c r="BI253" s="78">
        <v>2029</v>
      </c>
      <c r="BJ253" s="78">
        <v>2030</v>
      </c>
      <c r="BK253" s="78">
        <v>2031</v>
      </c>
      <c r="BL253" s="78">
        <v>2032</v>
      </c>
      <c r="BM253" s="78">
        <v>2033</v>
      </c>
    </row>
    <row r="254" spans="1:65" ht="15" customHeight="1" x14ac:dyDescent="0.35">
      <c r="A254" s="64" t="s">
        <v>96</v>
      </c>
      <c r="B254" s="63">
        <f t="shared" ref="B254:AG254" si="30">+B217*B242*B149/1000</f>
        <v>26886.294774000005</v>
      </c>
      <c r="C254" s="63">
        <f t="shared" si="30"/>
        <v>29264.013522000005</v>
      </c>
      <c r="D254" s="63">
        <f t="shared" si="30"/>
        <v>32793.881022000001</v>
      </c>
      <c r="E254" s="63">
        <f t="shared" si="30"/>
        <v>38461.436280000002</v>
      </c>
      <c r="F254" s="63">
        <f t="shared" si="30"/>
        <v>39907.270008</v>
      </c>
      <c r="G254" s="63">
        <f t="shared" si="30"/>
        <v>40825.035558000003</v>
      </c>
      <c r="H254" s="63">
        <f t="shared" si="30"/>
        <v>41093.305488000005</v>
      </c>
      <c r="I254" s="63">
        <f t="shared" si="30"/>
        <v>38020.908816000003</v>
      </c>
      <c r="J254" s="63">
        <f t="shared" si="30"/>
        <v>38805.951348000002</v>
      </c>
      <c r="K254" s="63">
        <f t="shared" si="30"/>
        <v>37913.600844000008</v>
      </c>
      <c r="L254" s="63">
        <f t="shared" si="30"/>
        <v>32277.10842</v>
      </c>
      <c r="M254" s="63">
        <f t="shared" si="30"/>
        <v>30899.048148000002</v>
      </c>
      <c r="N254" s="63">
        <f t="shared" si="30"/>
        <v>29393.912646000001</v>
      </c>
      <c r="O254" s="63">
        <f t="shared" si="30"/>
        <v>24567.877800000002</v>
      </c>
      <c r="P254" s="63">
        <f t="shared" si="30"/>
        <v>22060.259928000003</v>
      </c>
      <c r="Q254" s="63">
        <f t="shared" si="30"/>
        <v>21520.896174000001</v>
      </c>
      <c r="R254" s="63">
        <f t="shared" si="30"/>
        <v>24271.368930000004</v>
      </c>
      <c r="S254" s="63">
        <f t="shared" si="30"/>
        <v>21280.865184000002</v>
      </c>
      <c r="T254" s="63">
        <f t="shared" si="30"/>
        <v>20668.080185999999</v>
      </c>
      <c r="U254" s="63">
        <f t="shared" si="30"/>
        <v>23359.251168000003</v>
      </c>
      <c r="V254" s="63">
        <f t="shared" si="30"/>
        <v>26694.269982000002</v>
      </c>
      <c r="W254" s="63">
        <f t="shared" si="30"/>
        <v>28927.970136000004</v>
      </c>
      <c r="X254" s="63">
        <f t="shared" si="30"/>
        <v>28800.894906000005</v>
      </c>
      <c r="Y254" s="63">
        <f t="shared" si="30"/>
        <v>30283.439256000001</v>
      </c>
      <c r="Z254" s="63">
        <f t="shared" si="30"/>
        <v>33149.691665999999</v>
      </c>
      <c r="AA254" s="63">
        <f t="shared" si="30"/>
        <v>39692.654064000002</v>
      </c>
      <c r="AB254" s="63">
        <f t="shared" si="30"/>
        <v>46472.823558000004</v>
      </c>
      <c r="AC254" s="63">
        <f t="shared" si="30"/>
        <v>50815.972529999999</v>
      </c>
      <c r="AD254" s="63">
        <f t="shared" si="30"/>
        <v>53433.722268000005</v>
      </c>
      <c r="AE254" s="63">
        <f t="shared" si="30"/>
        <v>50045.049468000005</v>
      </c>
      <c r="AF254" s="63">
        <f t="shared" si="30"/>
        <v>48426.95820600001</v>
      </c>
      <c r="AG254" s="63">
        <f t="shared" si="30"/>
        <v>47681.450190000003</v>
      </c>
      <c r="AH254" s="63">
        <f t="shared" ref="AH254:BM254" si="31">+AH217*AH242*AH149/1000</f>
        <v>45594.592524000007</v>
      </c>
      <c r="AI254" s="63">
        <f t="shared" si="31"/>
        <v>48096.562608</v>
      </c>
      <c r="AJ254" s="63">
        <f t="shared" si="31"/>
        <v>49731.597234000008</v>
      </c>
      <c r="AK254" s="63">
        <f t="shared" si="31"/>
        <v>49859.655100042961</v>
      </c>
      <c r="AL254" s="63">
        <f t="shared" si="31"/>
        <v>52956.484182</v>
      </c>
      <c r="AM254" s="63">
        <f t="shared" si="31"/>
        <v>52394.529276000008</v>
      </c>
      <c r="AN254" s="63">
        <f t="shared" si="31"/>
        <v>53318.225003399995</v>
      </c>
      <c r="AO254" s="63">
        <f t="shared" si="31"/>
        <v>53814.947958000004</v>
      </c>
      <c r="AP254" s="63">
        <f t="shared" si="31"/>
        <v>64270.672018987978</v>
      </c>
      <c r="AQ254" s="63">
        <f t="shared" si="31"/>
        <v>76420.452307301952</v>
      </c>
      <c r="AR254" s="63">
        <f t="shared" si="31"/>
        <v>89681.710740511335</v>
      </c>
      <c r="AS254" s="63">
        <f t="shared" si="31"/>
        <v>89458.772981954564</v>
      </c>
      <c r="AT254" s="63">
        <f t="shared" si="31"/>
        <v>94185.451656398916</v>
      </c>
      <c r="AU254" s="63">
        <f t="shared" si="31"/>
        <v>85292.148489384548</v>
      </c>
      <c r="AV254" s="63">
        <f t="shared" si="31"/>
        <v>88681.368856578847</v>
      </c>
      <c r="AW254" s="63">
        <f t="shared" si="31"/>
        <v>91011.72694465259</v>
      </c>
      <c r="AX254" s="63">
        <f t="shared" si="31"/>
        <v>79059.992323518949</v>
      </c>
      <c r="AY254" s="63">
        <f t="shared" si="31"/>
        <v>78675.033391545134</v>
      </c>
      <c r="AZ254" s="63">
        <f t="shared" si="31"/>
        <v>73848.325044228171</v>
      </c>
      <c r="BA254" s="63">
        <f t="shared" si="31"/>
        <v>81050.455095608224</v>
      </c>
      <c r="BB254" s="63">
        <f t="shared" si="31"/>
        <v>88722.989828348247</v>
      </c>
      <c r="BC254" s="63">
        <f t="shared" si="31"/>
        <v>89608.479757856316</v>
      </c>
      <c r="BD254" s="63">
        <f t="shared" si="31"/>
        <v>89889.194567614788</v>
      </c>
      <c r="BE254" s="63">
        <f t="shared" si="31"/>
        <v>85896.899887320891</v>
      </c>
      <c r="BF254" s="63">
        <f t="shared" si="31"/>
        <v>77372.478309522761</v>
      </c>
      <c r="BG254" s="63">
        <f t="shared" si="31"/>
        <v>73587.617210168624</v>
      </c>
      <c r="BH254" s="63">
        <f t="shared" si="31"/>
        <v>70480.940191165413</v>
      </c>
      <c r="BI254" s="63">
        <f t="shared" si="31"/>
        <v>65837.601540358752</v>
      </c>
      <c r="BJ254" s="63">
        <f t="shared" si="31"/>
        <v>65835.39271492383</v>
      </c>
      <c r="BK254" s="63">
        <f t="shared" si="31"/>
        <v>64983.183145827912</v>
      </c>
      <c r="BL254" s="63">
        <f t="shared" si="31"/>
        <v>66246.915798603688</v>
      </c>
      <c r="BM254" s="63">
        <f t="shared" si="31"/>
        <v>66122.51147362536</v>
      </c>
    </row>
    <row r="255" spans="1:65" ht="15" customHeight="1" x14ac:dyDescent="0.35">
      <c r="A255" s="64" t="s">
        <v>95</v>
      </c>
      <c r="B255" s="63">
        <f t="shared" ref="B255:AG255" si="32">+B218*B243*B197/1000</f>
        <v>111.08448000000001</v>
      </c>
      <c r="C255" s="63">
        <f t="shared" si="32"/>
        <v>153.34488000000002</v>
      </c>
      <c r="D255" s="63">
        <f t="shared" si="32"/>
        <v>236.05452000000002</v>
      </c>
      <c r="E255" s="63">
        <f t="shared" si="32"/>
        <v>186.54948000000002</v>
      </c>
      <c r="F255" s="63">
        <f t="shared" si="32"/>
        <v>114.7068</v>
      </c>
      <c r="G255" s="63">
        <f t="shared" si="32"/>
        <v>97.802639999999997</v>
      </c>
      <c r="H255" s="63">
        <f t="shared" si="32"/>
        <v>103.83984000000001</v>
      </c>
      <c r="I255" s="63">
        <f t="shared" si="32"/>
        <v>385.77708000000001</v>
      </c>
      <c r="J255" s="63">
        <f t="shared" si="32"/>
        <v>907.99487999999997</v>
      </c>
      <c r="K255" s="63">
        <f t="shared" si="32"/>
        <v>1339.6546800000001</v>
      </c>
      <c r="L255" s="63">
        <f t="shared" si="32"/>
        <v>1360.1811600000001</v>
      </c>
      <c r="M255" s="63">
        <f t="shared" si="32"/>
        <v>691.86311999999998</v>
      </c>
      <c r="N255" s="63">
        <f t="shared" si="32"/>
        <v>1220.1181200000001</v>
      </c>
      <c r="O255" s="63">
        <f t="shared" si="32"/>
        <v>1326.37284</v>
      </c>
      <c r="P255" s="63">
        <f t="shared" si="32"/>
        <v>1256.9450400000001</v>
      </c>
      <c r="Q255" s="63">
        <f t="shared" si="32"/>
        <v>1280.4901200000002</v>
      </c>
      <c r="R255" s="63">
        <f t="shared" si="32"/>
        <v>1474.28424</v>
      </c>
      <c r="S255" s="63">
        <f t="shared" si="32"/>
        <v>1289.5459200000003</v>
      </c>
      <c r="T255" s="63">
        <f t="shared" si="32"/>
        <v>1186.9135200000001</v>
      </c>
      <c r="U255" s="63">
        <f t="shared" si="32"/>
        <v>979.2338400000001</v>
      </c>
      <c r="V255" s="63">
        <f t="shared" si="32"/>
        <v>735.33096000000012</v>
      </c>
      <c r="W255" s="63">
        <f t="shared" si="32"/>
        <v>994.32684000000006</v>
      </c>
      <c r="X255" s="63">
        <f t="shared" si="32"/>
        <v>1343.8807199999999</v>
      </c>
      <c r="Y255" s="63">
        <f t="shared" si="32"/>
        <v>1467.0396000000001</v>
      </c>
      <c r="Z255" s="63">
        <f t="shared" si="32"/>
        <v>1887.2287200000001</v>
      </c>
      <c r="AA255" s="63">
        <f t="shared" si="32"/>
        <v>2035.7438400000001</v>
      </c>
      <c r="AB255" s="63">
        <f t="shared" si="32"/>
        <v>2447.4808800000001</v>
      </c>
      <c r="AC255" s="63">
        <f t="shared" si="32"/>
        <v>3027.0520799999999</v>
      </c>
      <c r="AD255" s="63">
        <f t="shared" si="32"/>
        <v>3222.0536400000001</v>
      </c>
      <c r="AE255" s="63">
        <f t="shared" si="32"/>
        <v>3623.5274399999998</v>
      </c>
      <c r="AF255" s="63">
        <f t="shared" si="32"/>
        <v>3444.2226000000001</v>
      </c>
      <c r="AG255" s="63">
        <f t="shared" si="32"/>
        <v>3627.1497600000002</v>
      </c>
      <c r="AH255" s="63">
        <f t="shared" ref="AH255:BM255" si="33">+AH218*AH243*AH197/1000</f>
        <v>4377.2114879999999</v>
      </c>
      <c r="AI255" s="63">
        <f t="shared" si="33"/>
        <v>4381.1960399999998</v>
      </c>
      <c r="AJ255" s="63">
        <f t="shared" si="33"/>
        <v>4498.31772</v>
      </c>
      <c r="AK255" s="63">
        <f t="shared" si="33"/>
        <v>4611.0195658800003</v>
      </c>
      <c r="AL255" s="63">
        <f t="shared" si="33"/>
        <v>3139.39350504</v>
      </c>
      <c r="AM255" s="63">
        <f t="shared" si="33"/>
        <v>3759.3765144000004</v>
      </c>
      <c r="AN255" s="63">
        <f t="shared" si="33"/>
        <v>3994.1511479999999</v>
      </c>
      <c r="AO255" s="63">
        <f t="shared" si="33"/>
        <v>3834.9939155147104</v>
      </c>
      <c r="AP255" s="63">
        <f t="shared" si="33"/>
        <v>4284.5791060800002</v>
      </c>
      <c r="AQ255" s="63">
        <f t="shared" si="33"/>
        <v>5092.6027838399996</v>
      </c>
      <c r="AR255" s="63">
        <f t="shared" si="33"/>
        <v>4684.5321353999998</v>
      </c>
      <c r="AS255" s="63">
        <f t="shared" si="33"/>
        <v>5847.6536362913785</v>
      </c>
      <c r="AT255" s="63">
        <f t="shared" si="33"/>
        <v>6650.4128932800004</v>
      </c>
      <c r="AU255" s="63">
        <f t="shared" si="33"/>
        <v>6604.730608320001</v>
      </c>
      <c r="AV255" s="63">
        <f t="shared" si="33"/>
        <v>6701.4550044000007</v>
      </c>
      <c r="AW255" s="63">
        <f t="shared" si="33"/>
        <v>7287.8457605295425</v>
      </c>
      <c r="AX255" s="63">
        <f t="shared" si="33"/>
        <v>6166.5672322353075</v>
      </c>
      <c r="AY255" s="63">
        <f t="shared" si="33"/>
        <v>6371.4320701199995</v>
      </c>
      <c r="AZ255" s="63">
        <f t="shared" si="33"/>
        <v>5877.1962762239991</v>
      </c>
      <c r="BA255" s="63">
        <f t="shared" si="33"/>
        <v>6791.3304466175996</v>
      </c>
      <c r="BB255" s="63">
        <f t="shared" si="33"/>
        <v>7505.8648464383996</v>
      </c>
      <c r="BC255" s="63">
        <f t="shared" si="33"/>
        <v>7222.0726284966695</v>
      </c>
      <c r="BD255" s="63">
        <f t="shared" si="33"/>
        <v>6826.126282550932</v>
      </c>
      <c r="BE255" s="63">
        <f t="shared" si="33"/>
        <v>6122.9734523260795</v>
      </c>
      <c r="BF255" s="63">
        <f t="shared" si="33"/>
        <v>6230.6143270814864</v>
      </c>
      <c r="BG255" s="63">
        <f t="shared" si="33"/>
        <v>5775.997500192293</v>
      </c>
      <c r="BH255" s="63">
        <f t="shared" si="33"/>
        <v>5383.8606065244967</v>
      </c>
      <c r="BI255" s="63">
        <f t="shared" si="33"/>
        <v>4888.4135822905</v>
      </c>
      <c r="BJ255" s="63">
        <f t="shared" si="33"/>
        <v>4743.0319259566413</v>
      </c>
      <c r="BK255" s="63">
        <f t="shared" si="33"/>
        <v>4542.7080308101413</v>
      </c>
      <c r="BL255" s="63">
        <f t="shared" si="33"/>
        <v>4565.8560028940537</v>
      </c>
      <c r="BM255" s="63">
        <f t="shared" si="33"/>
        <v>4557.2818341627099</v>
      </c>
    </row>
    <row r="256" spans="1:65" ht="14.15" customHeight="1" x14ac:dyDescent="0.35">
      <c r="A256" s="64" t="s">
        <v>94</v>
      </c>
      <c r="B256" s="63">
        <f t="shared" ref="B256:AG256" si="34">+B219*B244*(B86+B88+B89)/1000</f>
        <v>16612.899360000003</v>
      </c>
      <c r="C256" s="63">
        <f t="shared" si="34"/>
        <v>18462.532320000006</v>
      </c>
      <c r="D256" s="63">
        <f t="shared" si="34"/>
        <v>21298.431360000002</v>
      </c>
      <c r="E256" s="63">
        <f t="shared" si="34"/>
        <v>25520.018880000003</v>
      </c>
      <c r="F256" s="63">
        <f t="shared" si="34"/>
        <v>28048.669920000004</v>
      </c>
      <c r="G256" s="63">
        <f t="shared" si="34"/>
        <v>31913.849760000005</v>
      </c>
      <c r="H256" s="63">
        <f t="shared" si="34"/>
        <v>37235.385120000006</v>
      </c>
      <c r="I256" s="63">
        <f t="shared" si="34"/>
        <v>40642.765440000003</v>
      </c>
      <c r="J256" s="63">
        <f t="shared" si="34"/>
        <v>44354.321280000011</v>
      </c>
      <c r="K256" s="63">
        <f t="shared" si="34"/>
        <v>47856.948480000006</v>
      </c>
      <c r="L256" s="63">
        <f t="shared" si="34"/>
        <v>50917.138560000007</v>
      </c>
      <c r="M256" s="63">
        <f t="shared" si="34"/>
        <v>49903.220160000012</v>
      </c>
      <c r="N256" s="63">
        <f t="shared" si="34"/>
        <v>50867.97888000001</v>
      </c>
      <c r="O256" s="63">
        <f t="shared" si="34"/>
        <v>49927.80000000001</v>
      </c>
      <c r="P256" s="63">
        <f t="shared" si="34"/>
        <v>51571.576800000003</v>
      </c>
      <c r="Q256" s="63">
        <f t="shared" si="34"/>
        <v>54671.709120000007</v>
      </c>
      <c r="R256" s="63">
        <f t="shared" si="34"/>
        <v>61501.832160000013</v>
      </c>
      <c r="S256" s="63">
        <f t="shared" si="34"/>
        <v>65059.76400000001</v>
      </c>
      <c r="T256" s="63">
        <f t="shared" si="34"/>
        <v>66961.629120000012</v>
      </c>
      <c r="U256" s="63">
        <f t="shared" si="34"/>
        <v>70461.183839999998</v>
      </c>
      <c r="V256" s="63">
        <f t="shared" si="34"/>
        <v>69355.091039999999</v>
      </c>
      <c r="W256" s="63">
        <f t="shared" si="34"/>
        <v>72289.309440000012</v>
      </c>
      <c r="X256" s="63">
        <f t="shared" si="34"/>
        <v>73693.43280000001</v>
      </c>
      <c r="Y256" s="63">
        <f t="shared" si="34"/>
        <v>76572.34656000002</v>
      </c>
      <c r="Z256" s="63">
        <f t="shared" si="34"/>
        <v>79506.564960000003</v>
      </c>
      <c r="AA256" s="63">
        <f t="shared" si="34"/>
        <v>84671.403840000014</v>
      </c>
      <c r="AB256" s="63">
        <f t="shared" si="34"/>
        <v>88398.322080000013</v>
      </c>
      <c r="AC256" s="63">
        <f t="shared" si="34"/>
        <v>93197.535840000011</v>
      </c>
      <c r="AD256" s="63">
        <f t="shared" si="34"/>
        <v>97219.412160000007</v>
      </c>
      <c r="AE256" s="63">
        <f t="shared" si="34"/>
        <v>99225.741600000008</v>
      </c>
      <c r="AF256" s="63">
        <f t="shared" si="34"/>
        <v>102058.56816000001</v>
      </c>
      <c r="AG256" s="63">
        <f t="shared" si="34"/>
        <v>106409.19984000002</v>
      </c>
      <c r="AH256" s="63">
        <f t="shared" ref="AH256:BM256" si="35">+AH219*AH244*(AH86+AH88+AH89)/1000</f>
        <v>110649.836736</v>
      </c>
      <c r="AI256" s="63">
        <f t="shared" si="35"/>
        <v>107826.53486400002</v>
      </c>
      <c r="AJ256" s="63">
        <f t="shared" si="35"/>
        <v>114072.27220800002</v>
      </c>
      <c r="AK256" s="63">
        <f t="shared" si="35"/>
        <v>113628.92796367285</v>
      </c>
      <c r="AL256" s="63">
        <f t="shared" si="35"/>
        <v>115437.33695831934</v>
      </c>
      <c r="AM256" s="63">
        <f t="shared" si="35"/>
        <v>121366.61927484897</v>
      </c>
      <c r="AN256" s="63">
        <f t="shared" si="35"/>
        <v>128400.12243226453</v>
      </c>
      <c r="AO256" s="63">
        <f t="shared" si="35"/>
        <v>125315.73708688118</v>
      </c>
      <c r="AP256" s="63">
        <f t="shared" si="35"/>
        <v>135926.5387650769</v>
      </c>
      <c r="AQ256" s="63">
        <f t="shared" si="35"/>
        <v>142155.68521858304</v>
      </c>
      <c r="AR256" s="63">
        <f t="shared" si="35"/>
        <v>150026.91480633651</v>
      </c>
      <c r="AS256" s="63">
        <f t="shared" si="35"/>
        <v>158398.90462372813</v>
      </c>
      <c r="AT256" s="63">
        <f t="shared" si="35"/>
        <v>160201.093836171</v>
      </c>
      <c r="AU256" s="63">
        <f t="shared" si="35"/>
        <v>152948.27236968084</v>
      </c>
      <c r="AV256" s="63">
        <f t="shared" si="35"/>
        <v>148170.56637244252</v>
      </c>
      <c r="AW256" s="63">
        <f t="shared" si="35"/>
        <v>149033.57030448114</v>
      </c>
      <c r="AX256" s="63">
        <f t="shared" si="35"/>
        <v>147223.09543669265</v>
      </c>
      <c r="AY256" s="63">
        <f t="shared" si="35"/>
        <v>150021.67838063836</v>
      </c>
      <c r="AZ256" s="63">
        <f t="shared" si="35"/>
        <v>148975.45529784722</v>
      </c>
      <c r="BA256" s="63">
        <f t="shared" si="35"/>
        <v>160718.2881334204</v>
      </c>
      <c r="BB256" s="63">
        <f t="shared" si="35"/>
        <v>164888.63897787323</v>
      </c>
      <c r="BC256" s="63">
        <f t="shared" si="35"/>
        <v>173859.84462230056</v>
      </c>
      <c r="BD256" s="63">
        <f t="shared" si="35"/>
        <v>174208.56223876166</v>
      </c>
      <c r="BE256" s="63">
        <f t="shared" si="35"/>
        <v>182435.08270555222</v>
      </c>
      <c r="BF256" s="63">
        <f t="shared" si="35"/>
        <v>184371.84152686835</v>
      </c>
      <c r="BG256" s="63">
        <f t="shared" si="35"/>
        <v>185621.17861924157</v>
      </c>
      <c r="BH256" s="63">
        <f t="shared" si="35"/>
        <v>187283.52761992981</v>
      </c>
      <c r="BI256" s="63">
        <f t="shared" si="35"/>
        <v>191131.78858817217</v>
      </c>
      <c r="BJ256" s="63">
        <f t="shared" si="35"/>
        <v>192603.10975479078</v>
      </c>
      <c r="BK256" s="63">
        <f t="shared" si="35"/>
        <v>196354.14519833284</v>
      </c>
      <c r="BL256" s="63">
        <f t="shared" si="35"/>
        <v>200082.71106679662</v>
      </c>
      <c r="BM256" s="63">
        <f t="shared" si="35"/>
        <v>203793.29020644168</v>
      </c>
    </row>
    <row r="257" spans="1:65" ht="14.15" customHeight="1" x14ac:dyDescent="0.35">
      <c r="A257" s="64" t="s">
        <v>93</v>
      </c>
      <c r="B257" s="63">
        <f t="shared" ref="B257:AG257" si="36">+B220*B245*(B114+B116+B117)/1000</f>
        <v>0</v>
      </c>
      <c r="C257" s="63">
        <f t="shared" si="36"/>
        <v>0</v>
      </c>
      <c r="D257" s="63">
        <f t="shared" si="36"/>
        <v>0</v>
      </c>
      <c r="E257" s="63">
        <f t="shared" si="36"/>
        <v>0</v>
      </c>
      <c r="F257" s="63">
        <f t="shared" si="36"/>
        <v>0</v>
      </c>
      <c r="G257" s="63">
        <f t="shared" si="36"/>
        <v>0</v>
      </c>
      <c r="H257" s="63">
        <f t="shared" si="36"/>
        <v>0</v>
      </c>
      <c r="I257" s="63">
        <f t="shared" si="36"/>
        <v>0</v>
      </c>
      <c r="J257" s="63">
        <f t="shared" si="36"/>
        <v>0</v>
      </c>
      <c r="K257" s="63">
        <f t="shared" si="36"/>
        <v>0</v>
      </c>
      <c r="L257" s="63">
        <f t="shared" si="36"/>
        <v>0</v>
      </c>
      <c r="M257" s="63">
        <f t="shared" si="36"/>
        <v>0</v>
      </c>
      <c r="N257" s="63">
        <f t="shared" si="36"/>
        <v>0</v>
      </c>
      <c r="O257" s="63">
        <f t="shared" si="36"/>
        <v>0</v>
      </c>
      <c r="P257" s="63">
        <f t="shared" si="36"/>
        <v>0</v>
      </c>
      <c r="Q257" s="63">
        <f t="shared" si="36"/>
        <v>0</v>
      </c>
      <c r="R257" s="63">
        <f t="shared" si="36"/>
        <v>0</v>
      </c>
      <c r="S257" s="63">
        <f t="shared" si="36"/>
        <v>0</v>
      </c>
      <c r="T257" s="63">
        <f t="shared" si="36"/>
        <v>0</v>
      </c>
      <c r="U257" s="63">
        <f t="shared" si="36"/>
        <v>0</v>
      </c>
      <c r="V257" s="63">
        <f t="shared" si="36"/>
        <v>0</v>
      </c>
      <c r="W257" s="63">
        <f t="shared" si="36"/>
        <v>0</v>
      </c>
      <c r="X257" s="63">
        <f t="shared" si="36"/>
        <v>0</v>
      </c>
      <c r="Y257" s="63">
        <f t="shared" si="36"/>
        <v>0</v>
      </c>
      <c r="Z257" s="63">
        <f t="shared" si="36"/>
        <v>0</v>
      </c>
      <c r="AA257" s="63">
        <f t="shared" si="36"/>
        <v>0</v>
      </c>
      <c r="AB257" s="63">
        <f t="shared" si="36"/>
        <v>0</v>
      </c>
      <c r="AC257" s="63">
        <f t="shared" si="36"/>
        <v>0</v>
      </c>
      <c r="AD257" s="63">
        <f t="shared" si="36"/>
        <v>0</v>
      </c>
      <c r="AE257" s="63">
        <f t="shared" si="36"/>
        <v>0</v>
      </c>
      <c r="AF257" s="63">
        <f t="shared" si="36"/>
        <v>0</v>
      </c>
      <c r="AG257" s="63">
        <f t="shared" si="36"/>
        <v>0</v>
      </c>
      <c r="AH257" s="63">
        <f t="shared" ref="AH257:BM257" si="37">+AH220*AH245*(AH114+AH116+AH117)/1000</f>
        <v>0</v>
      </c>
      <c r="AI257" s="63">
        <f t="shared" si="37"/>
        <v>0</v>
      </c>
      <c r="AJ257" s="63">
        <f t="shared" si="37"/>
        <v>0</v>
      </c>
      <c r="AK257" s="63">
        <f t="shared" si="37"/>
        <v>0.53120826179597913</v>
      </c>
      <c r="AL257" s="63">
        <f t="shared" si="37"/>
        <v>51.845065226832759</v>
      </c>
      <c r="AM257" s="63">
        <f t="shared" si="37"/>
        <v>305.52033926611608</v>
      </c>
      <c r="AN257" s="63">
        <f t="shared" si="37"/>
        <v>868.98673447468957</v>
      </c>
      <c r="AO257" s="63">
        <f t="shared" si="37"/>
        <v>1210.2662177721779</v>
      </c>
      <c r="AP257" s="63">
        <f t="shared" si="37"/>
        <v>1785.9496843861382</v>
      </c>
      <c r="AQ257" s="63">
        <f t="shared" si="37"/>
        <v>1908.5625369518878</v>
      </c>
      <c r="AR257" s="63">
        <f t="shared" si="37"/>
        <v>2044.5822835906247</v>
      </c>
      <c r="AS257" s="63">
        <f t="shared" si="37"/>
        <v>2144.4205342595387</v>
      </c>
      <c r="AT257" s="63">
        <f t="shared" si="37"/>
        <v>2492.7107427836922</v>
      </c>
      <c r="AU257" s="63">
        <f t="shared" si="37"/>
        <v>2948.603392316214</v>
      </c>
      <c r="AV257" s="63">
        <f t="shared" si="37"/>
        <v>2911.6445656715928</v>
      </c>
      <c r="AW257" s="63">
        <f t="shared" si="37"/>
        <v>3279.2612499652942</v>
      </c>
      <c r="AX257" s="63">
        <f t="shared" si="37"/>
        <v>4130.3847493894336</v>
      </c>
      <c r="AY257" s="63">
        <f t="shared" si="37"/>
        <v>4516.1920172541886</v>
      </c>
      <c r="AZ257" s="63">
        <f t="shared" si="37"/>
        <v>4883.2810792776727</v>
      </c>
      <c r="BA257" s="63">
        <f t="shared" si="37"/>
        <v>5143.7271256682288</v>
      </c>
      <c r="BB257" s="63">
        <f t="shared" si="37"/>
        <v>5277.1976038029734</v>
      </c>
      <c r="BC257" s="63">
        <f t="shared" si="37"/>
        <v>5859.1293371095262</v>
      </c>
      <c r="BD257" s="63">
        <f t="shared" si="37"/>
        <v>6614.6367394928357</v>
      </c>
      <c r="BE257" s="63">
        <f t="shared" si="37"/>
        <v>7571.0255724893041</v>
      </c>
      <c r="BF257" s="63">
        <f t="shared" si="37"/>
        <v>8218.0750385935244</v>
      </c>
      <c r="BG257" s="63">
        <f t="shared" si="37"/>
        <v>8435.4597399141057</v>
      </c>
      <c r="BH257" s="63">
        <f t="shared" si="37"/>
        <v>8503.9594565427979</v>
      </c>
      <c r="BI257" s="63">
        <f t="shared" si="37"/>
        <v>8555.6741895884588</v>
      </c>
      <c r="BJ257" s="63">
        <f t="shared" si="37"/>
        <v>8589.786901436988</v>
      </c>
      <c r="BK257" s="63">
        <f t="shared" si="37"/>
        <v>8605.8924134402532</v>
      </c>
      <c r="BL257" s="63">
        <f t="shared" si="37"/>
        <v>8350.5947918014772</v>
      </c>
      <c r="BM257" s="63">
        <f t="shared" si="37"/>
        <v>8505.4584612953568</v>
      </c>
    </row>
    <row r="258" spans="1:65" ht="14.15" customHeight="1" x14ac:dyDescent="0.35">
      <c r="A258" s="64" t="s">
        <v>288</v>
      </c>
      <c r="AY258" s="63">
        <f t="shared" ref="AY258:BM258" si="38">+AY246*AY221*AY137/1000</f>
        <v>0</v>
      </c>
      <c r="AZ258" s="63">
        <f t="shared" si="38"/>
        <v>0</v>
      </c>
      <c r="BA258" s="63">
        <f t="shared" si="38"/>
        <v>0</v>
      </c>
      <c r="BB258" s="63">
        <f t="shared" si="38"/>
        <v>0</v>
      </c>
      <c r="BC258" s="63">
        <f t="shared" si="38"/>
        <v>0</v>
      </c>
      <c r="BD258" s="63">
        <f t="shared" si="38"/>
        <v>0</v>
      </c>
      <c r="BE258" s="63">
        <f t="shared" si="38"/>
        <v>0</v>
      </c>
      <c r="BF258" s="63">
        <f t="shared" si="38"/>
        <v>0</v>
      </c>
      <c r="BG258" s="63">
        <f t="shared" si="38"/>
        <v>542.14872731317712</v>
      </c>
      <c r="BH258" s="63">
        <f t="shared" si="38"/>
        <v>1093.102436295778</v>
      </c>
      <c r="BI258" s="63">
        <f t="shared" si="38"/>
        <v>1099.7498692913703</v>
      </c>
      <c r="BJ258" s="63">
        <f t="shared" si="38"/>
        <v>1656.2020968946786</v>
      </c>
      <c r="BK258" s="63">
        <f t="shared" si="38"/>
        <v>1659.3074105721234</v>
      </c>
      <c r="BL258" s="63">
        <f t="shared" si="38"/>
        <v>1610.0833190851006</v>
      </c>
      <c r="BM258" s="63">
        <f t="shared" si="38"/>
        <v>1639.9426784721945</v>
      </c>
    </row>
    <row r="259" spans="1:65" ht="14.15" customHeight="1" x14ac:dyDescent="0.35">
      <c r="A259" s="64" t="s">
        <v>92</v>
      </c>
      <c r="B259" s="63">
        <f t="shared" ref="B259:AG259" si="39">+B222*B247*B211/1000</f>
        <v>0</v>
      </c>
      <c r="C259" s="63">
        <f t="shared" si="39"/>
        <v>0</v>
      </c>
      <c r="D259" s="63">
        <f t="shared" si="39"/>
        <v>0</v>
      </c>
      <c r="E259" s="63">
        <f t="shared" si="39"/>
        <v>0</v>
      </c>
      <c r="F259" s="63">
        <f t="shared" si="39"/>
        <v>0</v>
      </c>
      <c r="G259" s="63">
        <f t="shared" si="39"/>
        <v>0</v>
      </c>
      <c r="H259" s="63">
        <f t="shared" si="39"/>
        <v>0</v>
      </c>
      <c r="I259" s="63">
        <f t="shared" si="39"/>
        <v>0</v>
      </c>
      <c r="J259" s="63">
        <f t="shared" si="39"/>
        <v>1.2142459999999999</v>
      </c>
      <c r="K259" s="63">
        <f t="shared" si="39"/>
        <v>9.7139679999999995</v>
      </c>
      <c r="L259" s="63">
        <f t="shared" si="39"/>
        <v>260.45576699999998</v>
      </c>
      <c r="M259" s="63">
        <f t="shared" si="39"/>
        <v>845.11521599999992</v>
      </c>
      <c r="N259" s="63">
        <f t="shared" si="39"/>
        <v>1016.3239019999999</v>
      </c>
      <c r="O259" s="63">
        <f t="shared" si="39"/>
        <v>1791.0128499999998</v>
      </c>
      <c r="P259" s="63">
        <f t="shared" si="39"/>
        <v>2777.5877249999994</v>
      </c>
      <c r="Q259" s="63">
        <f t="shared" si="39"/>
        <v>3696.1648239999995</v>
      </c>
      <c r="R259" s="63">
        <f t="shared" si="39"/>
        <v>5098.0118309999989</v>
      </c>
      <c r="S259" s="63">
        <f t="shared" si="39"/>
        <v>5414.9300369999992</v>
      </c>
      <c r="T259" s="63">
        <f t="shared" si="39"/>
        <v>5925.5204799999992</v>
      </c>
      <c r="U259" s="63">
        <f t="shared" si="39"/>
        <v>6719.6373639999993</v>
      </c>
      <c r="V259" s="63">
        <f t="shared" si="39"/>
        <v>6199.9400759999999</v>
      </c>
      <c r="W259" s="63">
        <f t="shared" si="39"/>
        <v>6223.6178729999992</v>
      </c>
      <c r="X259" s="63">
        <f t="shared" si="39"/>
        <v>5699.0636009999998</v>
      </c>
      <c r="Y259" s="63">
        <f t="shared" si="39"/>
        <v>5873.9150249999993</v>
      </c>
      <c r="Z259" s="63">
        <f t="shared" si="39"/>
        <v>5925.5204799999992</v>
      </c>
      <c r="AA259" s="63">
        <f t="shared" si="39"/>
        <v>6038.445357999999</v>
      </c>
      <c r="AB259" s="63">
        <f t="shared" si="39"/>
        <v>5940.6985549999999</v>
      </c>
      <c r="AC259" s="63">
        <f t="shared" si="39"/>
        <v>5042.1565149999997</v>
      </c>
      <c r="AD259" s="63">
        <f t="shared" si="39"/>
        <v>4685.1681909999998</v>
      </c>
      <c r="AE259" s="63">
        <f t="shared" si="39"/>
        <v>4280.8242729999993</v>
      </c>
      <c r="AF259" s="63">
        <f t="shared" si="39"/>
        <v>3304.5704889999997</v>
      </c>
      <c r="AG259" s="63">
        <f t="shared" si="39"/>
        <v>2584.5226109999994</v>
      </c>
      <c r="AH259" s="63">
        <f t="shared" ref="AH259:BM259" si="40">+AH222*AH247*AH211/1000</f>
        <v>2636.9780381999994</v>
      </c>
      <c r="AI259" s="63">
        <f t="shared" si="40"/>
        <v>2284.0574382999994</v>
      </c>
      <c r="AJ259" s="63">
        <f t="shared" si="40"/>
        <v>2935.4397049999998</v>
      </c>
      <c r="AK259" s="63">
        <f t="shared" si="40"/>
        <v>3434.0704320230002</v>
      </c>
      <c r="AL259" s="63">
        <f t="shared" si="40"/>
        <v>4307.3227634579998</v>
      </c>
      <c r="AM259" s="63">
        <f t="shared" si="40"/>
        <v>6293.4364108769996</v>
      </c>
      <c r="AN259" s="63">
        <f t="shared" si="40"/>
        <v>8904.4909040999992</v>
      </c>
      <c r="AO259" s="63">
        <f t="shared" si="40"/>
        <v>9999.8914670291597</v>
      </c>
      <c r="AP259" s="63">
        <f t="shared" si="40"/>
        <v>9812.9290489999985</v>
      </c>
      <c r="AQ259" s="63">
        <f t="shared" si="40"/>
        <v>7416.7912407929989</v>
      </c>
      <c r="AR259" s="63">
        <f t="shared" si="40"/>
        <v>6860.0539856859987</v>
      </c>
      <c r="AS259" s="63">
        <f t="shared" si="40"/>
        <v>7995.809909999999</v>
      </c>
      <c r="AT259" s="63">
        <f t="shared" si="40"/>
        <v>8482.9459772640002</v>
      </c>
      <c r="AU259" s="63">
        <f t="shared" si="40"/>
        <v>11407.067695297997</v>
      </c>
      <c r="AV259" s="63">
        <f t="shared" si="40"/>
        <v>9467.4669551549996</v>
      </c>
      <c r="AW259" s="63">
        <f t="shared" si="40"/>
        <v>8811.9441910223341</v>
      </c>
      <c r="AX259" s="63">
        <f t="shared" si="40"/>
        <v>12217.595448573482</v>
      </c>
      <c r="AY259" s="63">
        <f t="shared" si="40"/>
        <v>14113.711276378994</v>
      </c>
      <c r="AZ259" s="63">
        <f t="shared" si="40"/>
        <v>12071.528908041637</v>
      </c>
      <c r="BA259" s="63">
        <f t="shared" si="40"/>
        <v>10675.985198493205</v>
      </c>
      <c r="BB259" s="63">
        <f t="shared" si="40"/>
        <v>10312.833351277601</v>
      </c>
      <c r="BC259" s="63">
        <f t="shared" si="40"/>
        <v>11125.055371393064</v>
      </c>
      <c r="BD259" s="63">
        <f t="shared" si="40"/>
        <v>12001.250261195126</v>
      </c>
      <c r="BE259" s="63">
        <f t="shared" si="40"/>
        <v>13144.460204502644</v>
      </c>
      <c r="BF259" s="63">
        <f t="shared" si="40"/>
        <v>14965.80659377622</v>
      </c>
      <c r="BG259" s="63">
        <f t="shared" si="40"/>
        <v>16269.871409391564</v>
      </c>
      <c r="BH259" s="63">
        <f t="shared" si="40"/>
        <v>17287.753142653746</v>
      </c>
      <c r="BI259" s="63">
        <f t="shared" si="40"/>
        <v>18855.516272229612</v>
      </c>
      <c r="BJ259" s="63">
        <f t="shared" si="40"/>
        <v>18764.575504325901</v>
      </c>
      <c r="BK259" s="63">
        <f t="shared" si="40"/>
        <v>18990.703872501723</v>
      </c>
      <c r="BL259" s="63">
        <f t="shared" si="40"/>
        <v>19015.774692907453</v>
      </c>
      <c r="BM259" s="63">
        <f t="shared" si="40"/>
        <v>19743.040258327834</v>
      </c>
    </row>
    <row r="260" spans="1:65" ht="14.15" customHeight="1" x14ac:dyDescent="0.35">
      <c r="A260" s="64" t="s">
        <v>91</v>
      </c>
      <c r="B260" s="63">
        <f t="shared" ref="B260:AG260" si="41">+B223*B248*B170/1000</f>
        <v>2468.7573075</v>
      </c>
      <c r="C260" s="63">
        <f t="shared" si="41"/>
        <v>2873.3149566000002</v>
      </c>
      <c r="D260" s="63">
        <f t="shared" si="41"/>
        <v>3268.3161258</v>
      </c>
      <c r="E260" s="63">
        <f t="shared" si="41"/>
        <v>3857.6323862999998</v>
      </c>
      <c r="F260" s="63">
        <f t="shared" si="41"/>
        <v>4501.1020329000003</v>
      </c>
      <c r="G260" s="63">
        <f t="shared" si="41"/>
        <v>4854.6917892000001</v>
      </c>
      <c r="H260" s="63">
        <f t="shared" si="41"/>
        <v>5405.7821300999994</v>
      </c>
      <c r="I260" s="63">
        <f t="shared" si="41"/>
        <v>5539.5728486999997</v>
      </c>
      <c r="J260" s="63">
        <f t="shared" si="41"/>
        <v>5676.5490606000003</v>
      </c>
      <c r="K260" s="63">
        <f t="shared" si="41"/>
        <v>6533.4467582999996</v>
      </c>
      <c r="L260" s="63">
        <f t="shared" si="41"/>
        <v>6472.9223856000008</v>
      </c>
      <c r="M260" s="63">
        <f t="shared" si="41"/>
        <v>7262.9247240000004</v>
      </c>
      <c r="N260" s="63">
        <f t="shared" si="41"/>
        <v>7403.0864292000006</v>
      </c>
      <c r="O260" s="63">
        <f t="shared" si="41"/>
        <v>7380.7879761000004</v>
      </c>
      <c r="P260" s="63">
        <f t="shared" si="41"/>
        <v>6485.6643588000006</v>
      </c>
      <c r="Q260" s="63">
        <f t="shared" si="41"/>
        <v>6848.8105949999999</v>
      </c>
      <c r="R260" s="63">
        <f t="shared" si="41"/>
        <v>7485.9092549999996</v>
      </c>
      <c r="S260" s="63">
        <f t="shared" si="41"/>
        <v>7565.5465875</v>
      </c>
      <c r="T260" s="63">
        <f t="shared" si="41"/>
        <v>7371.2314962</v>
      </c>
      <c r="U260" s="63">
        <f t="shared" si="41"/>
        <v>7740.7487190000002</v>
      </c>
      <c r="V260" s="63">
        <f t="shared" si="41"/>
        <v>7333.0055766000005</v>
      </c>
      <c r="W260" s="63">
        <f t="shared" si="41"/>
        <v>7699.3373061000002</v>
      </c>
      <c r="X260" s="63">
        <f t="shared" si="41"/>
        <v>7253.3682441000001</v>
      </c>
      <c r="Y260" s="63">
        <f t="shared" si="41"/>
        <v>7648.3694132999999</v>
      </c>
      <c r="Z260" s="63">
        <f t="shared" si="41"/>
        <v>7820.3860514999997</v>
      </c>
      <c r="AA260" s="63">
        <f t="shared" si="41"/>
        <v>9126.4383045000013</v>
      </c>
      <c r="AB260" s="63">
        <f t="shared" si="41"/>
        <v>9744.4240047000003</v>
      </c>
      <c r="AC260" s="63">
        <f t="shared" si="41"/>
        <v>10964.467938600001</v>
      </c>
      <c r="AD260" s="63">
        <f t="shared" si="41"/>
        <v>12123.9874998</v>
      </c>
      <c r="AE260" s="63">
        <f t="shared" si="41"/>
        <v>11365.8400944</v>
      </c>
      <c r="AF260" s="63">
        <f t="shared" si="41"/>
        <v>12111.2455266</v>
      </c>
      <c r="AG260" s="63">
        <f t="shared" si="41"/>
        <v>12464.8352829</v>
      </c>
      <c r="AH260" s="63">
        <f t="shared" ref="AH260:BM260" si="42">+AH223*AH248*AH170/1000</f>
        <v>11987.011287900001</v>
      </c>
      <c r="AI260" s="63">
        <f t="shared" si="42"/>
        <v>8502.0816176999997</v>
      </c>
      <c r="AJ260" s="63">
        <f t="shared" si="42"/>
        <v>9088.2123849</v>
      </c>
      <c r="AK260" s="63">
        <f t="shared" si="42"/>
        <v>9895.4651538369326</v>
      </c>
      <c r="AL260" s="63">
        <f t="shared" si="42"/>
        <v>9228.3740901000001</v>
      </c>
      <c r="AM260" s="63">
        <f t="shared" si="42"/>
        <v>10146.746713732442</v>
      </c>
      <c r="AN260" s="63">
        <f t="shared" si="42"/>
        <v>10893.198992563897</v>
      </c>
      <c r="AO260" s="63">
        <f t="shared" si="42"/>
        <v>10958.096952</v>
      </c>
      <c r="AP260" s="63">
        <f t="shared" si="42"/>
        <v>12354.16775117185</v>
      </c>
      <c r="AQ260" s="63">
        <f t="shared" si="42"/>
        <v>13830.326018530937</v>
      </c>
      <c r="AR260" s="63">
        <f t="shared" si="42"/>
        <v>14577.5531897523</v>
      </c>
      <c r="AS260" s="63">
        <f t="shared" si="42"/>
        <v>13983.637076927102</v>
      </c>
      <c r="AT260" s="63">
        <f t="shared" si="42"/>
        <v>14147.158004496001</v>
      </c>
      <c r="AU260" s="63">
        <f t="shared" si="42"/>
        <v>13987.122006597301</v>
      </c>
      <c r="AV260" s="63">
        <f t="shared" si="42"/>
        <v>12801.777651214199</v>
      </c>
      <c r="AW260" s="63">
        <f t="shared" si="42"/>
        <v>12771.649255582801</v>
      </c>
      <c r="AX260" s="63">
        <f t="shared" si="42"/>
        <v>13127.331880980899</v>
      </c>
      <c r="AY260" s="63">
        <f t="shared" si="42"/>
        <v>12846.3809284008</v>
      </c>
      <c r="AZ260" s="63">
        <f t="shared" si="42"/>
        <v>7342.4155238082012</v>
      </c>
      <c r="BA260" s="63">
        <f t="shared" si="42"/>
        <v>9749.3965597413007</v>
      </c>
      <c r="BB260" s="63">
        <f t="shared" si="42"/>
        <v>12116.150176480625</v>
      </c>
      <c r="BC260" s="63">
        <f t="shared" si="42"/>
        <v>12406.937780716158</v>
      </c>
      <c r="BD260" s="63">
        <f t="shared" si="42"/>
        <v>12704.704287453347</v>
      </c>
      <c r="BE260" s="63">
        <f t="shared" si="42"/>
        <v>13009.617190352228</v>
      </c>
      <c r="BF260" s="63">
        <f t="shared" si="42"/>
        <v>13321.848002920682</v>
      </c>
      <c r="BG260" s="63">
        <f t="shared" si="42"/>
        <v>13641.572354990778</v>
      </c>
      <c r="BH260" s="63">
        <f t="shared" si="42"/>
        <v>13968.970091510559</v>
      </c>
      <c r="BI260" s="63">
        <f t="shared" si="42"/>
        <v>14304.225373706809</v>
      </c>
      <c r="BJ260" s="63">
        <f t="shared" si="42"/>
        <v>14647.526782675775</v>
      </c>
      <c r="BK260" s="63">
        <f t="shared" si="42"/>
        <v>14999.067425459994</v>
      </c>
      <c r="BL260" s="63">
        <f t="shared" si="42"/>
        <v>15359.045043671034</v>
      </c>
      <c r="BM260" s="63">
        <f t="shared" si="42"/>
        <v>15727.662124719142</v>
      </c>
    </row>
    <row r="261" spans="1:65" ht="14.15" customHeight="1" x14ac:dyDescent="0.35">
      <c r="A261" s="64" t="s">
        <v>99</v>
      </c>
      <c r="B261" s="63">
        <f t="shared" ref="B261:AG261" si="43">+B224*B249*B17/1000</f>
        <v>0</v>
      </c>
      <c r="C261" s="63">
        <f t="shared" si="43"/>
        <v>0</v>
      </c>
      <c r="D261" s="63">
        <f t="shared" si="43"/>
        <v>0</v>
      </c>
      <c r="E261" s="63">
        <f t="shared" si="43"/>
        <v>0</v>
      </c>
      <c r="F261" s="63">
        <f t="shared" si="43"/>
        <v>0</v>
      </c>
      <c r="G261" s="63">
        <f t="shared" si="43"/>
        <v>0</v>
      </c>
      <c r="H261" s="63">
        <f t="shared" si="43"/>
        <v>0</v>
      </c>
      <c r="I261" s="63">
        <f t="shared" si="43"/>
        <v>0</v>
      </c>
      <c r="J261" s="63">
        <f t="shared" si="43"/>
        <v>0</v>
      </c>
      <c r="K261" s="63">
        <f t="shared" si="43"/>
        <v>0</v>
      </c>
      <c r="L261" s="63">
        <f t="shared" si="43"/>
        <v>0</v>
      </c>
      <c r="M261" s="63">
        <f t="shared" si="43"/>
        <v>0</v>
      </c>
      <c r="N261" s="63">
        <f t="shared" si="43"/>
        <v>0</v>
      </c>
      <c r="O261" s="63">
        <f t="shared" si="43"/>
        <v>0</v>
      </c>
      <c r="P261" s="63">
        <f t="shared" si="43"/>
        <v>0</v>
      </c>
      <c r="Q261" s="63">
        <f t="shared" si="43"/>
        <v>0</v>
      </c>
      <c r="R261" s="63">
        <f t="shared" si="43"/>
        <v>0</v>
      </c>
      <c r="S261" s="63">
        <f t="shared" si="43"/>
        <v>0</v>
      </c>
      <c r="T261" s="63">
        <f t="shared" si="43"/>
        <v>9.582084</v>
      </c>
      <c r="U261" s="63">
        <f t="shared" si="43"/>
        <v>6.3880560000000006</v>
      </c>
      <c r="V261" s="63">
        <f t="shared" si="43"/>
        <v>6.3880560000000006</v>
      </c>
      <c r="W261" s="63">
        <f t="shared" si="43"/>
        <v>6.3880560000000006</v>
      </c>
      <c r="X261" s="63">
        <f t="shared" si="43"/>
        <v>0</v>
      </c>
      <c r="Y261" s="63">
        <f t="shared" si="43"/>
        <v>79.850700000000018</v>
      </c>
      <c r="Z261" s="63">
        <f t="shared" si="43"/>
        <v>146.92528799999999</v>
      </c>
      <c r="AA261" s="63">
        <f t="shared" si="43"/>
        <v>156.507372</v>
      </c>
      <c r="AB261" s="63">
        <f t="shared" si="43"/>
        <v>114.98500800000001</v>
      </c>
      <c r="AC261" s="63">
        <f t="shared" si="43"/>
        <v>150.11931600000003</v>
      </c>
      <c r="AD261" s="63">
        <f t="shared" si="43"/>
        <v>421.61169600000005</v>
      </c>
      <c r="AE261" s="63">
        <f t="shared" si="43"/>
        <v>507.85045200000008</v>
      </c>
      <c r="AF261" s="63">
        <f t="shared" si="43"/>
        <v>999.73076400000014</v>
      </c>
      <c r="AG261" s="63">
        <f t="shared" si="43"/>
        <v>1826.9840160000001</v>
      </c>
      <c r="AH261" s="63">
        <f t="shared" ref="AH261:BM261" si="44">+AH224*AH249*AH17/1000</f>
        <v>3130.1474400000002</v>
      </c>
      <c r="AI261" s="63">
        <f t="shared" si="44"/>
        <v>4241.6691840000003</v>
      </c>
      <c r="AJ261" s="63">
        <f t="shared" si="44"/>
        <v>5046.5642400000006</v>
      </c>
      <c r="AK261" s="63">
        <f t="shared" si="44"/>
        <v>6211.2294624318201</v>
      </c>
      <c r="AL261" s="63">
        <f t="shared" si="44"/>
        <v>7367.3449848000009</v>
      </c>
      <c r="AM261" s="63">
        <f t="shared" si="44"/>
        <v>8173.5176520000005</v>
      </c>
      <c r="AN261" s="63">
        <f t="shared" si="44"/>
        <v>7833.8116633781819</v>
      </c>
      <c r="AO261" s="63">
        <f t="shared" si="44"/>
        <v>6726.7826693999996</v>
      </c>
      <c r="AP261" s="63">
        <f t="shared" si="44"/>
        <v>6412.318330908296</v>
      </c>
      <c r="AQ261" s="63">
        <f t="shared" si="44"/>
        <v>6298.6232160000009</v>
      </c>
      <c r="AR261" s="63">
        <f t="shared" si="44"/>
        <v>6202.1635704000009</v>
      </c>
      <c r="AS261" s="63">
        <f t="shared" si="44"/>
        <v>5979.2204160000001</v>
      </c>
      <c r="AT261" s="63">
        <f t="shared" si="44"/>
        <v>5785.9817220000004</v>
      </c>
      <c r="AU261" s="63">
        <f t="shared" si="44"/>
        <v>5635.8423649524093</v>
      </c>
      <c r="AV261" s="63">
        <f t="shared" si="44"/>
        <v>5782.4682912000007</v>
      </c>
      <c r="AW261" s="63">
        <f t="shared" si="44"/>
        <v>6295.4291880000001</v>
      </c>
      <c r="AX261" s="63">
        <f t="shared" si="44"/>
        <v>7064.3127408995833</v>
      </c>
      <c r="AY261" s="63">
        <f t="shared" si="44"/>
        <v>7297.044428520001</v>
      </c>
      <c r="AZ261" s="63">
        <f t="shared" si="44"/>
        <v>6020.4233772000007</v>
      </c>
      <c r="BA261" s="63">
        <f t="shared" si="44"/>
        <v>6924.9721068000017</v>
      </c>
      <c r="BB261" s="63">
        <f t="shared" si="44"/>
        <v>7228.0853640000014</v>
      </c>
      <c r="BC261" s="63">
        <f t="shared" si="44"/>
        <v>7228.0853640000014</v>
      </c>
      <c r="BD261" s="63">
        <f t="shared" si="44"/>
        <v>7293.1381322759999</v>
      </c>
      <c r="BE261" s="63">
        <f t="shared" si="44"/>
        <v>7358.7763754664838</v>
      </c>
      <c r="BF261" s="63">
        <f t="shared" si="44"/>
        <v>7425.0053628456808</v>
      </c>
      <c r="BG261" s="63">
        <f t="shared" si="44"/>
        <v>7491.8304111112911</v>
      </c>
      <c r="BH261" s="63">
        <f t="shared" si="44"/>
        <v>7559.2568848112924</v>
      </c>
      <c r="BI261" s="63">
        <f t="shared" si="44"/>
        <v>7627.2901967745947</v>
      </c>
      <c r="BJ261" s="63">
        <f t="shared" si="44"/>
        <v>7695.9358085455651</v>
      </c>
      <c r="BK261" s="63">
        <f t="shared" si="44"/>
        <v>7765.1992308224735</v>
      </c>
      <c r="BL261" s="63">
        <f t="shared" si="44"/>
        <v>7835.0860238998757</v>
      </c>
      <c r="BM261" s="63">
        <f t="shared" si="44"/>
        <v>7905.6017981149744</v>
      </c>
    </row>
    <row r="262" spans="1:65" ht="14.15" customHeight="1" x14ac:dyDescent="0.35">
      <c r="A262" s="64" t="s">
        <v>98</v>
      </c>
      <c r="B262" s="63">
        <f t="shared" ref="B262:AG262" si="45">+B226*B251*B35/1000</f>
        <v>0</v>
      </c>
      <c r="C262" s="63">
        <f t="shared" si="45"/>
        <v>0</v>
      </c>
      <c r="D262" s="63">
        <f t="shared" si="45"/>
        <v>0</v>
      </c>
      <c r="E262" s="63">
        <f t="shared" si="45"/>
        <v>0</v>
      </c>
      <c r="F262" s="63">
        <f t="shared" si="45"/>
        <v>0</v>
      </c>
      <c r="G262" s="63">
        <f t="shared" si="45"/>
        <v>0</v>
      </c>
      <c r="H262" s="63">
        <f t="shared" si="45"/>
        <v>0</v>
      </c>
      <c r="I262" s="63">
        <f t="shared" si="45"/>
        <v>0</v>
      </c>
      <c r="J262" s="63">
        <f t="shared" si="45"/>
        <v>0</v>
      </c>
      <c r="K262" s="63">
        <f t="shared" si="45"/>
        <v>0</v>
      </c>
      <c r="L262" s="63">
        <f t="shared" si="45"/>
        <v>0</v>
      </c>
      <c r="M262" s="63">
        <f t="shared" si="45"/>
        <v>0</v>
      </c>
      <c r="N262" s="63">
        <f t="shared" si="45"/>
        <v>0</v>
      </c>
      <c r="O262" s="63">
        <f t="shared" si="45"/>
        <v>0</v>
      </c>
      <c r="P262" s="63">
        <f t="shared" si="45"/>
        <v>0</v>
      </c>
      <c r="Q262" s="63">
        <f t="shared" si="45"/>
        <v>0</v>
      </c>
      <c r="R262" s="63">
        <f t="shared" si="45"/>
        <v>0</v>
      </c>
      <c r="S262" s="63">
        <f t="shared" si="45"/>
        <v>0</v>
      </c>
      <c r="T262" s="63">
        <f t="shared" si="45"/>
        <v>0</v>
      </c>
      <c r="U262" s="63">
        <f t="shared" si="45"/>
        <v>0</v>
      </c>
      <c r="V262" s="63">
        <f t="shared" si="45"/>
        <v>0</v>
      </c>
      <c r="W262" s="63">
        <f t="shared" si="45"/>
        <v>0</v>
      </c>
      <c r="X262" s="63">
        <f t="shared" si="45"/>
        <v>0</v>
      </c>
      <c r="Y262" s="63">
        <f t="shared" si="45"/>
        <v>0</v>
      </c>
      <c r="Z262" s="63">
        <f t="shared" si="45"/>
        <v>0</v>
      </c>
      <c r="AA262" s="63">
        <f t="shared" si="45"/>
        <v>0</v>
      </c>
      <c r="AB262" s="63">
        <f t="shared" si="45"/>
        <v>0</v>
      </c>
      <c r="AC262" s="63">
        <f t="shared" si="45"/>
        <v>0</v>
      </c>
      <c r="AD262" s="63">
        <f t="shared" si="45"/>
        <v>0</v>
      </c>
      <c r="AE262" s="63">
        <f t="shared" si="45"/>
        <v>0</v>
      </c>
      <c r="AF262" s="63">
        <f t="shared" si="45"/>
        <v>0</v>
      </c>
      <c r="AG262" s="63">
        <f t="shared" si="45"/>
        <v>0</v>
      </c>
      <c r="AH262" s="63">
        <f t="shared" ref="AH262:BM262" si="46">+AH226*AH251*AH35/1000</f>
        <v>0</v>
      </c>
      <c r="AI262" s="63">
        <f t="shared" si="46"/>
        <v>0</v>
      </c>
      <c r="AJ262" s="63">
        <f t="shared" si="46"/>
        <v>0</v>
      </c>
      <c r="AK262" s="63">
        <f t="shared" si="46"/>
        <v>0</v>
      </c>
      <c r="AL262" s="63">
        <f t="shared" si="46"/>
        <v>0</v>
      </c>
      <c r="AM262" s="63">
        <f t="shared" si="46"/>
        <v>0</v>
      </c>
      <c r="AN262" s="63">
        <f t="shared" si="46"/>
        <v>0</v>
      </c>
      <c r="AO262" s="63">
        <f t="shared" si="46"/>
        <v>0</v>
      </c>
      <c r="AP262" s="63">
        <f t="shared" si="46"/>
        <v>0</v>
      </c>
      <c r="AQ262" s="63">
        <f t="shared" si="46"/>
        <v>0</v>
      </c>
      <c r="AR262" s="63">
        <f t="shared" si="46"/>
        <v>0</v>
      </c>
      <c r="AS262" s="63">
        <f t="shared" si="46"/>
        <v>0</v>
      </c>
      <c r="AT262" s="63">
        <f t="shared" si="46"/>
        <v>0</v>
      </c>
      <c r="AU262" s="63">
        <f t="shared" si="46"/>
        <v>0</v>
      </c>
      <c r="AV262" s="63">
        <f t="shared" si="46"/>
        <v>0</v>
      </c>
      <c r="AW262" s="63">
        <f t="shared" si="46"/>
        <v>0</v>
      </c>
      <c r="AX262" s="63">
        <f t="shared" si="46"/>
        <v>0</v>
      </c>
      <c r="AY262" s="63">
        <f t="shared" si="46"/>
        <v>0</v>
      </c>
      <c r="AZ262" s="63">
        <f t="shared" si="46"/>
        <v>0</v>
      </c>
      <c r="BA262" s="63">
        <f t="shared" si="46"/>
        <v>0</v>
      </c>
      <c r="BB262" s="63">
        <f t="shared" si="46"/>
        <v>16.968602460000003</v>
      </c>
      <c r="BC262" s="63">
        <f t="shared" si="46"/>
        <v>20.645987404</v>
      </c>
      <c r="BD262" s="63">
        <f t="shared" si="46"/>
        <v>24.775184884799998</v>
      </c>
      <c r="BE262" s="63">
        <f t="shared" si="46"/>
        <v>29.730221861759993</v>
      </c>
      <c r="BF262" s="63">
        <f t="shared" si="46"/>
        <v>35.676266234111992</v>
      </c>
      <c r="BG262" s="63">
        <f t="shared" si="46"/>
        <v>42.811519480934386</v>
      </c>
      <c r="BH262" s="63">
        <f t="shared" si="46"/>
        <v>51.373823377121262</v>
      </c>
      <c r="BI262" s="63">
        <f t="shared" si="46"/>
        <v>61.648588052545506</v>
      </c>
      <c r="BJ262" s="63">
        <f t="shared" si="46"/>
        <v>73.978305663054599</v>
      </c>
      <c r="BK262" s="63">
        <f t="shared" si="46"/>
        <v>88.77396679566553</v>
      </c>
      <c r="BL262" s="63">
        <f t="shared" si="46"/>
        <v>106.52876015479863</v>
      </c>
      <c r="BM262" s="63">
        <f t="shared" si="46"/>
        <v>127.83451218575834</v>
      </c>
    </row>
    <row r="263" spans="1:65" ht="14.15" customHeight="1" x14ac:dyDescent="0.35">
      <c r="A263" s="64" t="s">
        <v>385</v>
      </c>
      <c r="BC263" s="63"/>
      <c r="BD263" s="63"/>
      <c r="BE263" s="63"/>
      <c r="BF263" s="63"/>
      <c r="BG263" s="63"/>
      <c r="BH263" s="63"/>
      <c r="BI263" s="63"/>
      <c r="BJ263" s="63"/>
      <c r="BK263" s="63"/>
      <c r="BL263" s="63"/>
      <c r="BM263" s="63"/>
    </row>
    <row r="264" spans="1:65" ht="14.15" customHeight="1" x14ac:dyDescent="0.35">
      <c r="A264" s="64" t="s">
        <v>264</v>
      </c>
      <c r="B264" s="63">
        <f t="shared" ref="B264:AG264" si="47">+B278*B227/1000000</f>
        <v>0</v>
      </c>
      <c r="C264" s="63">
        <f t="shared" si="47"/>
        <v>0</v>
      </c>
      <c r="D264" s="63">
        <f t="shared" si="47"/>
        <v>0</v>
      </c>
      <c r="E264" s="63">
        <f t="shared" si="47"/>
        <v>0</v>
      </c>
      <c r="F264" s="63">
        <f t="shared" si="47"/>
        <v>0</v>
      </c>
      <c r="G264" s="63">
        <f t="shared" si="47"/>
        <v>0</v>
      </c>
      <c r="H264" s="63">
        <f t="shared" si="47"/>
        <v>0</v>
      </c>
      <c r="I264" s="63">
        <f t="shared" si="47"/>
        <v>0</v>
      </c>
      <c r="J264" s="63">
        <f t="shared" si="47"/>
        <v>0</v>
      </c>
      <c r="K264" s="63">
        <f t="shared" si="47"/>
        <v>0</v>
      </c>
      <c r="L264" s="63">
        <f t="shared" si="47"/>
        <v>0</v>
      </c>
      <c r="M264" s="63">
        <f t="shared" si="47"/>
        <v>0</v>
      </c>
      <c r="N264" s="63">
        <f t="shared" si="47"/>
        <v>0</v>
      </c>
      <c r="O264" s="63">
        <f t="shared" si="47"/>
        <v>0</v>
      </c>
      <c r="P264" s="63">
        <f t="shared" si="47"/>
        <v>0</v>
      </c>
      <c r="Q264" s="63">
        <f t="shared" si="47"/>
        <v>0</v>
      </c>
      <c r="R264" s="63">
        <f t="shared" si="47"/>
        <v>0</v>
      </c>
      <c r="S264" s="63">
        <f t="shared" si="47"/>
        <v>0</v>
      </c>
      <c r="T264" s="63">
        <f t="shared" si="47"/>
        <v>0</v>
      </c>
      <c r="U264" s="63">
        <f t="shared" si="47"/>
        <v>0</v>
      </c>
      <c r="V264" s="63">
        <f t="shared" si="47"/>
        <v>0</v>
      </c>
      <c r="W264" s="63">
        <f t="shared" si="47"/>
        <v>0</v>
      </c>
      <c r="X264" s="63">
        <f t="shared" si="47"/>
        <v>0</v>
      </c>
      <c r="Y264" s="63">
        <f t="shared" si="47"/>
        <v>0</v>
      </c>
      <c r="Z264" s="63">
        <f t="shared" si="47"/>
        <v>0</v>
      </c>
      <c r="AA264" s="63">
        <f t="shared" si="47"/>
        <v>0</v>
      </c>
      <c r="AB264" s="63">
        <f t="shared" si="47"/>
        <v>0</v>
      </c>
      <c r="AC264" s="63">
        <f t="shared" si="47"/>
        <v>0</v>
      </c>
      <c r="AD264" s="63">
        <f t="shared" si="47"/>
        <v>0</v>
      </c>
      <c r="AE264" s="63">
        <f t="shared" si="47"/>
        <v>0</v>
      </c>
      <c r="AF264" s="63">
        <f t="shared" si="47"/>
        <v>0</v>
      </c>
      <c r="AG264" s="63">
        <f t="shared" si="47"/>
        <v>0</v>
      </c>
      <c r="AH264" s="63">
        <f t="shared" ref="AH264:BM264" si="48">+AH278*AH227/1000000</f>
        <v>0</v>
      </c>
      <c r="AI264" s="63">
        <f t="shared" si="48"/>
        <v>0</v>
      </c>
      <c r="AJ264" s="63">
        <f t="shared" si="48"/>
        <v>0</v>
      </c>
      <c r="AK264" s="63">
        <f t="shared" si="48"/>
        <v>0</v>
      </c>
      <c r="AL264" s="63">
        <f t="shared" si="48"/>
        <v>0</v>
      </c>
      <c r="AM264" s="63">
        <f t="shared" si="48"/>
        <v>0</v>
      </c>
      <c r="AN264" s="63">
        <f t="shared" si="48"/>
        <v>0</v>
      </c>
      <c r="AO264" s="63">
        <f t="shared" si="48"/>
        <v>0</v>
      </c>
      <c r="AP264" s="63">
        <f t="shared" si="48"/>
        <v>0</v>
      </c>
      <c r="AQ264" s="63">
        <f t="shared" si="48"/>
        <v>0</v>
      </c>
      <c r="AR264" s="63">
        <f t="shared" si="48"/>
        <v>0</v>
      </c>
      <c r="AS264" s="63">
        <f t="shared" si="48"/>
        <v>0</v>
      </c>
      <c r="AT264" s="63">
        <f t="shared" si="48"/>
        <v>0</v>
      </c>
      <c r="AU264" s="63">
        <f t="shared" si="48"/>
        <v>0</v>
      </c>
      <c r="AV264" s="63">
        <f t="shared" si="48"/>
        <v>0</v>
      </c>
      <c r="AW264" s="63">
        <f t="shared" si="48"/>
        <v>0</v>
      </c>
      <c r="AX264" s="63">
        <f t="shared" si="48"/>
        <v>0</v>
      </c>
      <c r="AY264" s="63">
        <f t="shared" si="48"/>
        <v>0</v>
      </c>
      <c r="AZ264" s="63">
        <f t="shared" si="48"/>
        <v>0</v>
      </c>
      <c r="BA264" s="63">
        <f t="shared" si="48"/>
        <v>0</v>
      </c>
      <c r="BB264" s="63">
        <f t="shared" si="48"/>
        <v>0</v>
      </c>
      <c r="BC264" s="63">
        <f t="shared" si="48"/>
        <v>6.6479848253518403</v>
      </c>
      <c r="BD264" s="63">
        <f t="shared" si="48"/>
        <v>8.8832923732082296</v>
      </c>
      <c r="BE264" s="63">
        <f t="shared" si="48"/>
        <v>10.804665614010229</v>
      </c>
      <c r="BF264" s="63">
        <f t="shared" si="48"/>
        <v>16.387665792399105</v>
      </c>
      <c r="BG264" s="63">
        <f t="shared" si="48"/>
        <v>27.052921630219643</v>
      </c>
      <c r="BH264" s="63">
        <f t="shared" si="48"/>
        <v>42.687068432065907</v>
      </c>
      <c r="BI264" s="63">
        <f t="shared" si="48"/>
        <v>64.783451990105476</v>
      </c>
      <c r="BJ264" s="63">
        <f t="shared" si="48"/>
        <v>99.472784509853255</v>
      </c>
      <c r="BK264" s="63">
        <f t="shared" si="48"/>
        <v>141.07661451545786</v>
      </c>
      <c r="BL264" s="63">
        <f t="shared" si="48"/>
        <v>199.31232592133844</v>
      </c>
      <c r="BM264" s="63">
        <f t="shared" si="48"/>
        <v>272.33733488349588</v>
      </c>
    </row>
    <row r="265" spans="1:65" s="75" customFormat="1" ht="14.15" customHeight="1" x14ac:dyDescent="0.35">
      <c r="A265" s="81" t="s">
        <v>97</v>
      </c>
      <c r="B265" s="80">
        <f t="shared" ref="B265:AV265" si="49">+SUM(B254:B262)</f>
        <v>46079.035921500006</v>
      </c>
      <c r="C265" s="80">
        <f t="shared" si="49"/>
        <v>50753.20567860001</v>
      </c>
      <c r="D265" s="80">
        <f t="shared" si="49"/>
        <v>57596.683027799998</v>
      </c>
      <c r="E265" s="80">
        <f t="shared" si="49"/>
        <v>68025.637026300014</v>
      </c>
      <c r="F265" s="80">
        <f t="shared" si="49"/>
        <v>72571.748760900009</v>
      </c>
      <c r="G265" s="80">
        <f t="shared" si="49"/>
        <v>77691.379747200015</v>
      </c>
      <c r="H265" s="80">
        <f t="shared" si="49"/>
        <v>83838.312578099998</v>
      </c>
      <c r="I265" s="80">
        <f t="shared" si="49"/>
        <v>84589.0241847</v>
      </c>
      <c r="J265" s="80">
        <f t="shared" si="49"/>
        <v>89746.030814600017</v>
      </c>
      <c r="K265" s="80">
        <f t="shared" si="49"/>
        <v>93653.364730300003</v>
      </c>
      <c r="L265" s="80">
        <f t="shared" si="49"/>
        <v>91287.806292600013</v>
      </c>
      <c r="M265" s="80">
        <f t="shared" si="49"/>
        <v>89602.171368000025</v>
      </c>
      <c r="N265" s="80">
        <f t="shared" si="49"/>
        <v>89901.419977200014</v>
      </c>
      <c r="O265" s="80">
        <f t="shared" si="49"/>
        <v>84993.851466100023</v>
      </c>
      <c r="P265" s="80">
        <f t="shared" si="49"/>
        <v>84152.033851800006</v>
      </c>
      <c r="Q265" s="80">
        <f t="shared" si="49"/>
        <v>88018.07083300002</v>
      </c>
      <c r="R265" s="80">
        <f t="shared" si="49"/>
        <v>99831.406416000027</v>
      </c>
      <c r="S265" s="80">
        <f t="shared" si="49"/>
        <v>100610.6517285</v>
      </c>
      <c r="T265" s="80">
        <f t="shared" si="49"/>
        <v>102122.9568862</v>
      </c>
      <c r="U265" s="80">
        <f t="shared" si="49"/>
        <v>109266.44298699999</v>
      </c>
      <c r="V265" s="80">
        <f t="shared" si="49"/>
        <v>110324.0256906</v>
      </c>
      <c r="W265" s="80">
        <f t="shared" si="49"/>
        <v>116140.94965110002</v>
      </c>
      <c r="X265" s="80">
        <f t="shared" si="49"/>
        <v>116790.64027110001</v>
      </c>
      <c r="Y265" s="80">
        <f t="shared" si="49"/>
        <v>121924.96055430001</v>
      </c>
      <c r="Z265" s="80">
        <f t="shared" si="49"/>
        <v>128436.3171655</v>
      </c>
      <c r="AA265" s="80">
        <f t="shared" si="49"/>
        <v>141721.19277850003</v>
      </c>
      <c r="AB265" s="80">
        <f t="shared" si="49"/>
        <v>153118.73408570004</v>
      </c>
      <c r="AC265" s="80">
        <f t="shared" si="49"/>
        <v>163197.30421960002</v>
      </c>
      <c r="AD265" s="80">
        <f t="shared" si="49"/>
        <v>171105.95545480002</v>
      </c>
      <c r="AE265" s="80">
        <f t="shared" si="49"/>
        <v>169048.8333274</v>
      </c>
      <c r="AF265" s="80">
        <f t="shared" si="49"/>
        <v>170345.29574560001</v>
      </c>
      <c r="AG265" s="80">
        <f t="shared" si="49"/>
        <v>174594.14169990001</v>
      </c>
      <c r="AH265" s="80">
        <f t="shared" si="49"/>
        <v>178375.77751410002</v>
      </c>
      <c r="AI265" s="80">
        <f t="shared" si="49"/>
        <v>175332.10175199999</v>
      </c>
      <c r="AJ265" s="80">
        <f t="shared" si="49"/>
        <v>185372.40349190004</v>
      </c>
      <c r="AK265" s="80">
        <f t="shared" si="49"/>
        <v>187640.89888614937</v>
      </c>
      <c r="AL265" s="80">
        <f t="shared" si="49"/>
        <v>192488.10154894419</v>
      </c>
      <c r="AM265" s="80">
        <f t="shared" si="49"/>
        <v>202439.74618112453</v>
      </c>
      <c r="AN265" s="80">
        <f t="shared" si="49"/>
        <v>214212.98687818131</v>
      </c>
      <c r="AO265" s="80">
        <f t="shared" si="49"/>
        <v>211860.71626659724</v>
      </c>
      <c r="AP265" s="80">
        <f t="shared" si="49"/>
        <v>234847.15470561117</v>
      </c>
      <c r="AQ265" s="80">
        <f t="shared" si="49"/>
        <v>253123.04332200083</v>
      </c>
      <c r="AR265" s="80">
        <f t="shared" si="49"/>
        <v>274077.51071167679</v>
      </c>
      <c r="AS265" s="80">
        <f t="shared" si="49"/>
        <v>283808.41917916073</v>
      </c>
      <c r="AT265" s="80">
        <f t="shared" si="49"/>
        <v>291945.75483239361</v>
      </c>
      <c r="AU265" s="80">
        <f t="shared" si="49"/>
        <v>278823.78692654934</v>
      </c>
      <c r="AV265" s="80">
        <f t="shared" si="49"/>
        <v>274516.74769666215</v>
      </c>
      <c r="AW265" s="80">
        <f>+SUM(AW254:AW264)</f>
        <v>278491.42689423368</v>
      </c>
      <c r="AX265" s="80">
        <f t="shared" ref="AX265:BC265" si="50">+SUM(AX254:AX264)</f>
        <v>268989.27981229028</v>
      </c>
      <c r="AY265" s="80">
        <f t="shared" si="50"/>
        <v>273841.47249285749</v>
      </c>
      <c r="AZ265" s="80">
        <f t="shared" si="50"/>
        <v>259018.62550662688</v>
      </c>
      <c r="BA265" s="80">
        <f t="shared" si="50"/>
        <v>281054.15466634894</v>
      </c>
      <c r="BB265" s="80">
        <f t="shared" si="50"/>
        <v>296068.7287506811</v>
      </c>
      <c r="BC265" s="80">
        <f t="shared" si="50"/>
        <v>307336.89883410162</v>
      </c>
      <c r="BD265" s="80">
        <f>+SUM(BD254:BD264)</f>
        <v>309571.27098660264</v>
      </c>
      <c r="BE265" s="80">
        <f t="shared" ref="BE265:BM265" si="51">+SUM(BE254:BE264)</f>
        <v>315579.37027548562</v>
      </c>
      <c r="BF265" s="80">
        <f t="shared" si="51"/>
        <v>311957.73309363524</v>
      </c>
      <c r="BG265" s="80">
        <f t="shared" si="51"/>
        <v>311435.5404134345</v>
      </c>
      <c r="BH265" s="80">
        <f t="shared" si="51"/>
        <v>311655.431321243</v>
      </c>
      <c r="BI265" s="80">
        <f t="shared" si="51"/>
        <v>312426.6916524549</v>
      </c>
      <c r="BJ265" s="80">
        <f t="shared" si="51"/>
        <v>314709.01257972309</v>
      </c>
      <c r="BK265" s="80">
        <f t="shared" si="51"/>
        <v>318130.05730907863</v>
      </c>
      <c r="BL265" s="80">
        <f t="shared" si="51"/>
        <v>323371.90782573546</v>
      </c>
      <c r="BM265" s="80">
        <f t="shared" si="51"/>
        <v>328394.9606822285</v>
      </c>
    </row>
    <row r="266" spans="1:65" ht="14.15" customHeight="1" thickBot="1" x14ac:dyDescent="0.4">
      <c r="A266" s="60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E266" s="74"/>
    </row>
    <row r="267" spans="1:65" ht="14.15" customHeight="1" x14ac:dyDescent="0.35">
      <c r="A267" s="79" t="s">
        <v>397</v>
      </c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  <c r="AN267" s="78"/>
      <c r="AO267" s="78"/>
      <c r="AP267" s="78"/>
      <c r="AQ267" s="78"/>
      <c r="AR267" s="78"/>
      <c r="AS267" s="78"/>
      <c r="AT267" s="78"/>
      <c r="AU267" s="78"/>
      <c r="AV267" s="78"/>
      <c r="AW267" s="78"/>
      <c r="AX267" s="78"/>
      <c r="AY267" s="78"/>
      <c r="AZ267" s="78"/>
      <c r="BA267" s="78"/>
      <c r="BB267" s="78"/>
      <c r="BC267" s="82"/>
      <c r="BD267" s="82"/>
      <c r="BE267" s="82"/>
      <c r="BF267" s="82"/>
      <c r="BG267" s="82"/>
      <c r="BH267" s="82"/>
      <c r="BI267" s="82"/>
      <c r="BJ267" s="82"/>
      <c r="BK267" s="82"/>
      <c r="BL267" s="82"/>
      <c r="BM267" s="82"/>
    </row>
    <row r="268" spans="1:65" ht="14.15" customHeight="1" x14ac:dyDescent="0.35">
      <c r="A268" s="64" t="s">
        <v>96</v>
      </c>
      <c r="B268" s="63">
        <f t="shared" ref="B268:AG268" si="52">+B242*B149*1000</f>
        <v>307623510</v>
      </c>
      <c r="C268" s="63">
        <f t="shared" si="52"/>
        <v>334828530</v>
      </c>
      <c r="D268" s="63">
        <f t="shared" si="52"/>
        <v>375216030</v>
      </c>
      <c r="E268" s="63">
        <f t="shared" si="52"/>
        <v>440062200</v>
      </c>
      <c r="F268" s="63">
        <f t="shared" si="52"/>
        <v>456604920.00000006</v>
      </c>
      <c r="G268" s="63">
        <f t="shared" si="52"/>
        <v>467105670.00000006</v>
      </c>
      <c r="H268" s="63">
        <f t="shared" si="52"/>
        <v>470175120.00000006</v>
      </c>
      <c r="I268" s="63">
        <f t="shared" si="52"/>
        <v>435021840</v>
      </c>
      <c r="J268" s="63">
        <f t="shared" si="52"/>
        <v>444004020</v>
      </c>
      <c r="K268" s="63">
        <f t="shared" si="52"/>
        <v>433794060.00000006</v>
      </c>
      <c r="L268" s="63">
        <f t="shared" si="52"/>
        <v>369303300.00000006</v>
      </c>
      <c r="M268" s="63">
        <f t="shared" si="52"/>
        <v>353536020</v>
      </c>
      <c r="N268" s="63">
        <f t="shared" si="52"/>
        <v>336314790.00000006</v>
      </c>
      <c r="O268" s="63">
        <f t="shared" si="52"/>
        <v>281097000</v>
      </c>
      <c r="P268" s="63">
        <f t="shared" si="52"/>
        <v>252405720.00000003</v>
      </c>
      <c r="Q268" s="63">
        <f t="shared" si="52"/>
        <v>246234510</v>
      </c>
      <c r="R268" s="63">
        <f t="shared" si="52"/>
        <v>277704450</v>
      </c>
      <c r="S268" s="63">
        <f t="shared" si="52"/>
        <v>243488160</v>
      </c>
      <c r="T268" s="63">
        <f t="shared" si="52"/>
        <v>236476890</v>
      </c>
      <c r="U268" s="63">
        <f t="shared" si="52"/>
        <v>267268320</v>
      </c>
      <c r="V268" s="63">
        <f t="shared" si="52"/>
        <v>305426430</v>
      </c>
      <c r="W268" s="63">
        <f t="shared" si="52"/>
        <v>330983640</v>
      </c>
      <c r="X268" s="63">
        <f t="shared" si="52"/>
        <v>329529690</v>
      </c>
      <c r="Y268" s="63">
        <f t="shared" si="52"/>
        <v>346492440</v>
      </c>
      <c r="Z268" s="63">
        <f t="shared" si="52"/>
        <v>379287090</v>
      </c>
      <c r="AA268" s="63">
        <f t="shared" si="52"/>
        <v>454149360.00000006</v>
      </c>
      <c r="AB268" s="63">
        <f t="shared" si="52"/>
        <v>531725670.00000006</v>
      </c>
      <c r="AC268" s="63">
        <f t="shared" si="52"/>
        <v>581418450.00000012</v>
      </c>
      <c r="AD268" s="63">
        <f t="shared" si="52"/>
        <v>611369820.00000012</v>
      </c>
      <c r="AE268" s="63">
        <f t="shared" si="52"/>
        <v>572597820.00000012</v>
      </c>
      <c r="AF268" s="63">
        <f t="shared" si="52"/>
        <v>554084190.00000012</v>
      </c>
      <c r="AG268" s="63">
        <f t="shared" si="52"/>
        <v>545554350.00000012</v>
      </c>
      <c r="AH268" s="63">
        <f t="shared" ref="AH268:BM268" si="53">+AH242*AH149*1000</f>
        <v>521677260</v>
      </c>
      <c r="AI268" s="63">
        <f t="shared" si="53"/>
        <v>550303920</v>
      </c>
      <c r="AJ268" s="63">
        <f t="shared" si="53"/>
        <v>569011410</v>
      </c>
      <c r="AK268" s="63">
        <f t="shared" si="53"/>
        <v>570476602.97531998</v>
      </c>
      <c r="AL268" s="63">
        <f t="shared" si="53"/>
        <v>605909430</v>
      </c>
      <c r="AM268" s="63">
        <f t="shared" si="53"/>
        <v>599479740</v>
      </c>
      <c r="AN268" s="63">
        <f t="shared" si="53"/>
        <v>610048341</v>
      </c>
      <c r="AO268" s="63">
        <f t="shared" si="53"/>
        <v>615731670</v>
      </c>
      <c r="AP268" s="63">
        <f t="shared" si="53"/>
        <v>735362380.07995391</v>
      </c>
      <c r="AQ268" s="63">
        <f t="shared" si="53"/>
        <v>874375884.52290571</v>
      </c>
      <c r="AR268" s="63">
        <f t="shared" si="53"/>
        <v>1026106530.2118001</v>
      </c>
      <c r="AS268" s="63">
        <f t="shared" si="53"/>
        <v>1023555754.9422718</v>
      </c>
      <c r="AT268" s="63">
        <f t="shared" si="53"/>
        <v>1077636746.6407199</v>
      </c>
      <c r="AU268" s="63">
        <f t="shared" si="53"/>
        <v>975882705.82819843</v>
      </c>
      <c r="AV268" s="63">
        <f t="shared" si="53"/>
        <v>1014660970.8990715</v>
      </c>
      <c r="AW268" s="63">
        <f t="shared" si="53"/>
        <v>1041324106.9182218</v>
      </c>
      <c r="AX268" s="63">
        <f t="shared" si="53"/>
        <v>904576571.20731068</v>
      </c>
      <c r="AY268" s="63">
        <f t="shared" si="53"/>
        <v>900172006.76825094</v>
      </c>
      <c r="AZ268" s="63">
        <f t="shared" si="53"/>
        <v>844946510.80352592</v>
      </c>
      <c r="BA268" s="63">
        <f t="shared" si="53"/>
        <v>927350744.80100942</v>
      </c>
      <c r="BB268" s="63">
        <f t="shared" si="53"/>
        <v>1015137183.3907123</v>
      </c>
      <c r="BC268" s="63">
        <f t="shared" si="53"/>
        <v>1025268647.1150608</v>
      </c>
      <c r="BD268" s="63">
        <f t="shared" si="53"/>
        <v>1028480487.0436475</v>
      </c>
      <c r="BE268" s="63">
        <f t="shared" si="53"/>
        <v>982802058.20733273</v>
      </c>
      <c r="BF268" s="63">
        <f t="shared" si="53"/>
        <v>885268630.54373872</v>
      </c>
      <c r="BG268" s="63">
        <f t="shared" si="53"/>
        <v>841963583.64037347</v>
      </c>
      <c r="BH268" s="63">
        <f t="shared" si="53"/>
        <v>806418079.99045098</v>
      </c>
      <c r="BI268" s="63">
        <f t="shared" si="53"/>
        <v>753290635.47321236</v>
      </c>
      <c r="BJ268" s="63">
        <f t="shared" si="53"/>
        <v>753265362.87098205</v>
      </c>
      <c r="BK268" s="63">
        <f t="shared" si="53"/>
        <v>743514681.30237889</v>
      </c>
      <c r="BL268" s="63">
        <f t="shared" si="53"/>
        <v>757973864.97258234</v>
      </c>
      <c r="BM268" s="63">
        <f t="shared" si="53"/>
        <v>756550474.52660596</v>
      </c>
    </row>
    <row r="269" spans="1:65" ht="14.15" customHeight="1" x14ac:dyDescent="0.35">
      <c r="A269" s="64" t="s">
        <v>95</v>
      </c>
      <c r="B269" s="63">
        <f t="shared" ref="B269:AG269" si="54">+B243*B197*1000</f>
        <v>4114240</v>
      </c>
      <c r="C269" s="63">
        <f t="shared" si="54"/>
        <v>5679440</v>
      </c>
      <c r="D269" s="63">
        <f t="shared" si="54"/>
        <v>8742760</v>
      </c>
      <c r="E269" s="63">
        <f t="shared" si="54"/>
        <v>6909240</v>
      </c>
      <c r="F269" s="63">
        <f t="shared" si="54"/>
        <v>4248400</v>
      </c>
      <c r="G269" s="63">
        <f t="shared" si="54"/>
        <v>3622319.9999999995</v>
      </c>
      <c r="H269" s="63">
        <f t="shared" si="54"/>
        <v>3845920</v>
      </c>
      <c r="I269" s="63">
        <f t="shared" si="54"/>
        <v>14288039.999999998</v>
      </c>
      <c r="J269" s="63">
        <f t="shared" si="54"/>
        <v>33629440</v>
      </c>
      <c r="K269" s="63">
        <f t="shared" si="54"/>
        <v>49616840</v>
      </c>
      <c r="L269" s="63">
        <f t="shared" si="54"/>
        <v>50377080</v>
      </c>
      <c r="M269" s="63">
        <f t="shared" si="54"/>
        <v>25624559.999999996</v>
      </c>
      <c r="N269" s="63">
        <f t="shared" si="54"/>
        <v>45189560</v>
      </c>
      <c r="O269" s="63">
        <f t="shared" si="54"/>
        <v>49124920</v>
      </c>
      <c r="P269" s="63">
        <f t="shared" si="54"/>
        <v>46553520</v>
      </c>
      <c r="Q269" s="63">
        <f t="shared" si="54"/>
        <v>47425560</v>
      </c>
      <c r="R269" s="63">
        <f t="shared" si="54"/>
        <v>54603119.999999993</v>
      </c>
      <c r="S269" s="63">
        <f t="shared" si="54"/>
        <v>47760960</v>
      </c>
      <c r="T269" s="63">
        <f t="shared" si="54"/>
        <v>43959760</v>
      </c>
      <c r="U269" s="63">
        <f t="shared" si="54"/>
        <v>36267920</v>
      </c>
      <c r="V269" s="63">
        <f t="shared" si="54"/>
        <v>27234480</v>
      </c>
      <c r="W269" s="63">
        <f t="shared" si="54"/>
        <v>36826920</v>
      </c>
      <c r="X269" s="63">
        <f t="shared" si="54"/>
        <v>49773360</v>
      </c>
      <c r="Y269" s="63">
        <f t="shared" si="54"/>
        <v>54334799.999999993</v>
      </c>
      <c r="Z269" s="63">
        <f t="shared" si="54"/>
        <v>69897360</v>
      </c>
      <c r="AA269" s="63">
        <f t="shared" si="54"/>
        <v>75397920</v>
      </c>
      <c r="AB269" s="63">
        <f t="shared" si="54"/>
        <v>90647440</v>
      </c>
      <c r="AC269" s="63">
        <f t="shared" si="54"/>
        <v>112113040</v>
      </c>
      <c r="AD269" s="63">
        <f t="shared" si="54"/>
        <v>119335319.99999999</v>
      </c>
      <c r="AE269" s="63">
        <f t="shared" si="54"/>
        <v>134204720</v>
      </c>
      <c r="AF269" s="63">
        <f t="shared" si="54"/>
        <v>127563800</v>
      </c>
      <c r="AG269" s="63">
        <f t="shared" si="54"/>
        <v>134338880</v>
      </c>
      <c r="AH269" s="63">
        <f t="shared" ref="AH269:BM269" si="55">+AH243*AH197*1000</f>
        <v>162118944</v>
      </c>
      <c r="AI269" s="63">
        <f t="shared" si="55"/>
        <v>162266520</v>
      </c>
      <c r="AJ269" s="63">
        <f t="shared" si="55"/>
        <v>166604360</v>
      </c>
      <c r="AK269" s="63">
        <f t="shared" si="55"/>
        <v>170778502.44</v>
      </c>
      <c r="AL269" s="63">
        <f t="shared" si="55"/>
        <v>116273833.52</v>
      </c>
      <c r="AM269" s="63">
        <f t="shared" si="55"/>
        <v>139236167.19999999</v>
      </c>
      <c r="AN269" s="63">
        <f t="shared" si="55"/>
        <v>147931523.99999997</v>
      </c>
      <c r="AO269" s="63">
        <f t="shared" si="55"/>
        <v>142036811.68573001</v>
      </c>
      <c r="AP269" s="63">
        <f t="shared" si="55"/>
        <v>158688115.03999999</v>
      </c>
      <c r="AQ269" s="63">
        <f t="shared" si="55"/>
        <v>188614917.91999999</v>
      </c>
      <c r="AR269" s="63">
        <f t="shared" si="55"/>
        <v>173501190.19999999</v>
      </c>
      <c r="AS269" s="63">
        <f t="shared" si="55"/>
        <v>216579764.30708808</v>
      </c>
      <c r="AT269" s="63">
        <f t="shared" si="55"/>
        <v>246311588.64000002</v>
      </c>
      <c r="AU269" s="63">
        <f t="shared" si="55"/>
        <v>244619652.16</v>
      </c>
      <c r="AV269" s="63">
        <f t="shared" si="55"/>
        <v>248202037.19999999</v>
      </c>
      <c r="AW269" s="63">
        <f t="shared" si="55"/>
        <v>269920213.35294598</v>
      </c>
      <c r="AX269" s="63">
        <f t="shared" si="55"/>
        <v>228391378.97167802</v>
      </c>
      <c r="AY269" s="63">
        <f t="shared" si="55"/>
        <v>235978965.55999997</v>
      </c>
      <c r="AZ269" s="63">
        <f t="shared" si="55"/>
        <v>218645694.80000001</v>
      </c>
      <c r="BA269" s="63">
        <f t="shared" si="55"/>
        <v>246777995.88</v>
      </c>
      <c r="BB269" s="63">
        <f t="shared" si="55"/>
        <v>272742181.92000002</v>
      </c>
      <c r="BC269" s="63">
        <f t="shared" si="55"/>
        <v>262429964.69828016</v>
      </c>
      <c r="BD269" s="63">
        <f t="shared" si="55"/>
        <v>263252074.14388475</v>
      </c>
      <c r="BE269" s="63">
        <f t="shared" si="55"/>
        <v>251560125.40370089</v>
      </c>
      <c r="BF269" s="63">
        <f t="shared" si="55"/>
        <v>262562761.36036608</v>
      </c>
      <c r="BG269" s="63">
        <f t="shared" si="55"/>
        <v>249718871.60364434</v>
      </c>
      <c r="BH269" s="63">
        <f t="shared" si="55"/>
        <v>239176393.00419798</v>
      </c>
      <c r="BI269" s="63">
        <f t="shared" si="55"/>
        <v>223419267.92918193</v>
      </c>
      <c r="BJ269" s="63">
        <f t="shared" si="55"/>
        <v>223411772.30130199</v>
      </c>
      <c r="BK269" s="63">
        <f t="shared" si="55"/>
        <v>220519807.32088062</v>
      </c>
      <c r="BL269" s="63">
        <f t="shared" si="55"/>
        <v>224808271.929791</v>
      </c>
      <c r="BM269" s="63">
        <f t="shared" si="55"/>
        <v>224386107.04887792</v>
      </c>
    </row>
    <row r="270" spans="1:65" ht="14.15" customHeight="1" x14ac:dyDescent="0.35">
      <c r="A270" s="64" t="s">
        <v>94</v>
      </c>
      <c r="B270" s="63">
        <f t="shared" ref="B270:AG270" si="56">+B244*(B86+B88+B89)*1000</f>
        <v>192056640</v>
      </c>
      <c r="C270" s="63">
        <f t="shared" si="56"/>
        <v>213439680.00000003</v>
      </c>
      <c r="D270" s="63">
        <f t="shared" si="56"/>
        <v>246224640</v>
      </c>
      <c r="E270" s="63">
        <f t="shared" si="56"/>
        <v>295029120.00000006</v>
      </c>
      <c r="F270" s="63">
        <f t="shared" si="56"/>
        <v>324262080</v>
      </c>
      <c r="G270" s="63">
        <f t="shared" si="56"/>
        <v>368946240.00000006</v>
      </c>
      <c r="H270" s="63">
        <f t="shared" si="56"/>
        <v>430466880.00000006</v>
      </c>
      <c r="I270" s="63">
        <f t="shared" si="56"/>
        <v>469858560.00000006</v>
      </c>
      <c r="J270" s="63">
        <f t="shared" si="56"/>
        <v>512766720.00000006</v>
      </c>
      <c r="K270" s="63">
        <f t="shared" si="56"/>
        <v>553259520</v>
      </c>
      <c r="L270" s="63">
        <f t="shared" si="56"/>
        <v>588637440.00000012</v>
      </c>
      <c r="M270" s="63">
        <f t="shared" si="56"/>
        <v>576915840.00000012</v>
      </c>
      <c r="N270" s="63">
        <f t="shared" si="56"/>
        <v>588069120</v>
      </c>
      <c r="O270" s="63">
        <f t="shared" si="56"/>
        <v>577200000</v>
      </c>
      <c r="P270" s="63">
        <f t="shared" si="56"/>
        <v>596203200.00000012</v>
      </c>
      <c r="Q270" s="63">
        <f t="shared" si="56"/>
        <v>632042880</v>
      </c>
      <c r="R270" s="63">
        <f t="shared" si="56"/>
        <v>711003840.00000012</v>
      </c>
      <c r="S270" s="63">
        <f t="shared" si="56"/>
        <v>752136000.00000012</v>
      </c>
      <c r="T270" s="63">
        <f t="shared" si="56"/>
        <v>774122880.00000012</v>
      </c>
      <c r="U270" s="63">
        <f t="shared" si="56"/>
        <v>814580160</v>
      </c>
      <c r="V270" s="63">
        <f t="shared" si="56"/>
        <v>801792960.00000012</v>
      </c>
      <c r="W270" s="63">
        <f t="shared" si="56"/>
        <v>835714560</v>
      </c>
      <c r="X270" s="63">
        <f t="shared" si="56"/>
        <v>851947200.00000012</v>
      </c>
      <c r="Y270" s="63">
        <f t="shared" si="56"/>
        <v>885229440.00000012</v>
      </c>
      <c r="Z270" s="63">
        <f t="shared" si="56"/>
        <v>919151040</v>
      </c>
      <c r="AA270" s="63">
        <f t="shared" si="56"/>
        <v>978860160</v>
      </c>
      <c r="AB270" s="63">
        <f t="shared" si="56"/>
        <v>1021945920</v>
      </c>
      <c r="AC270" s="63">
        <f t="shared" si="56"/>
        <v>1077428160.0000002</v>
      </c>
      <c r="AD270" s="63">
        <f t="shared" si="56"/>
        <v>1123923840</v>
      </c>
      <c r="AE270" s="63">
        <f t="shared" si="56"/>
        <v>1147118400.0000002</v>
      </c>
      <c r="AF270" s="63">
        <f t="shared" si="56"/>
        <v>1179867840</v>
      </c>
      <c r="AG270" s="63">
        <f t="shared" si="56"/>
        <v>1230164160.0000002</v>
      </c>
      <c r="AH270" s="63">
        <f t="shared" ref="AH270:BM270" si="57">+AH244*(AH86+AH88+AH89)*1000</f>
        <v>1279188864</v>
      </c>
      <c r="AI270" s="63">
        <f t="shared" si="57"/>
        <v>1246549536.0000002</v>
      </c>
      <c r="AJ270" s="63">
        <f t="shared" si="57"/>
        <v>1318754592.0000002</v>
      </c>
      <c r="AK270" s="63">
        <f t="shared" si="57"/>
        <v>1313629225.0135589</v>
      </c>
      <c r="AL270" s="63">
        <f t="shared" si="57"/>
        <v>1334535687.3794143</v>
      </c>
      <c r="AM270" s="63">
        <f t="shared" si="57"/>
        <v>1403082303.7554791</v>
      </c>
      <c r="AN270" s="63">
        <f t="shared" si="57"/>
        <v>1484394478.9857171</v>
      </c>
      <c r="AO270" s="63">
        <f t="shared" si="57"/>
        <v>1448736844.9350426</v>
      </c>
      <c r="AP270" s="63">
        <f t="shared" si="57"/>
        <v>1571405072.4286346</v>
      </c>
      <c r="AQ270" s="63">
        <f t="shared" si="57"/>
        <v>1643418326.2263937</v>
      </c>
      <c r="AR270" s="63">
        <f t="shared" si="57"/>
        <v>1734415200.0732546</v>
      </c>
      <c r="AS270" s="63">
        <f t="shared" si="57"/>
        <v>1831201209.5228684</v>
      </c>
      <c r="AT270" s="63">
        <f t="shared" si="57"/>
        <v>1852035766.8921502</v>
      </c>
      <c r="AU270" s="63">
        <f t="shared" si="57"/>
        <v>1768188119.8807032</v>
      </c>
      <c r="AV270" s="63">
        <f t="shared" si="57"/>
        <v>1712954524.5369077</v>
      </c>
      <c r="AW270" s="63">
        <f t="shared" si="57"/>
        <v>1722931448.6067185</v>
      </c>
      <c r="AX270" s="63">
        <f t="shared" si="57"/>
        <v>1702001103.3143659</v>
      </c>
      <c r="AY270" s="63">
        <f t="shared" si="57"/>
        <v>1734354663.3599808</v>
      </c>
      <c r="AZ270" s="63">
        <f t="shared" si="57"/>
        <v>1722259598.8190427</v>
      </c>
      <c r="BA270" s="63">
        <f t="shared" si="57"/>
        <v>1858014891.7158427</v>
      </c>
      <c r="BB270" s="63">
        <f t="shared" si="57"/>
        <v>1906227040.2066269</v>
      </c>
      <c r="BC270" s="63">
        <f t="shared" si="57"/>
        <v>2009940400.2578099</v>
      </c>
      <c r="BD270" s="63">
        <f t="shared" si="57"/>
        <v>2013971817.7891521</v>
      </c>
      <c r="BE270" s="63">
        <f t="shared" si="57"/>
        <v>2109076100.6422219</v>
      </c>
      <c r="BF270" s="63">
        <f t="shared" si="57"/>
        <v>2131466376.03316</v>
      </c>
      <c r="BG270" s="63">
        <f t="shared" si="57"/>
        <v>2145909579.413197</v>
      </c>
      <c r="BH270" s="63">
        <f t="shared" si="57"/>
        <v>2165127486.935605</v>
      </c>
      <c r="BI270" s="63">
        <f t="shared" si="57"/>
        <v>2209616053.0424528</v>
      </c>
      <c r="BJ270" s="63">
        <f t="shared" si="57"/>
        <v>2226625546.2981591</v>
      </c>
      <c r="BK270" s="63">
        <f t="shared" si="57"/>
        <v>2269990117.8998017</v>
      </c>
      <c r="BL270" s="63">
        <f t="shared" si="57"/>
        <v>2313094925.6277065</v>
      </c>
      <c r="BM270" s="63">
        <f t="shared" si="57"/>
        <v>2355991794.2941232</v>
      </c>
    </row>
    <row r="271" spans="1:65" ht="14.15" customHeight="1" x14ac:dyDescent="0.35">
      <c r="A271" s="64" t="s">
        <v>93</v>
      </c>
      <c r="B271" s="63">
        <f t="shared" ref="B271:AG271" si="58">+B245*(B114+B116+B117)*1000</f>
        <v>0</v>
      </c>
      <c r="C271" s="63">
        <f t="shared" si="58"/>
        <v>0</v>
      </c>
      <c r="D271" s="63">
        <f t="shared" si="58"/>
        <v>0</v>
      </c>
      <c r="E271" s="63">
        <f t="shared" si="58"/>
        <v>0</v>
      </c>
      <c r="F271" s="63">
        <f t="shared" si="58"/>
        <v>0</v>
      </c>
      <c r="G271" s="63">
        <f t="shared" si="58"/>
        <v>0</v>
      </c>
      <c r="H271" s="63">
        <f t="shared" si="58"/>
        <v>0</v>
      </c>
      <c r="I271" s="63">
        <f t="shared" si="58"/>
        <v>0</v>
      </c>
      <c r="J271" s="63">
        <f t="shared" si="58"/>
        <v>0</v>
      </c>
      <c r="K271" s="63">
        <f t="shared" si="58"/>
        <v>0</v>
      </c>
      <c r="L271" s="63">
        <f t="shared" si="58"/>
        <v>0</v>
      </c>
      <c r="M271" s="63">
        <f t="shared" si="58"/>
        <v>0</v>
      </c>
      <c r="N271" s="63">
        <f t="shared" si="58"/>
        <v>0</v>
      </c>
      <c r="O271" s="63">
        <f t="shared" si="58"/>
        <v>0</v>
      </c>
      <c r="P271" s="63">
        <f t="shared" si="58"/>
        <v>0</v>
      </c>
      <c r="Q271" s="63">
        <f t="shared" si="58"/>
        <v>0</v>
      </c>
      <c r="R271" s="63">
        <f t="shared" si="58"/>
        <v>0</v>
      </c>
      <c r="S271" s="63">
        <f t="shared" si="58"/>
        <v>0</v>
      </c>
      <c r="T271" s="63">
        <f t="shared" si="58"/>
        <v>0</v>
      </c>
      <c r="U271" s="63">
        <f t="shared" si="58"/>
        <v>0</v>
      </c>
      <c r="V271" s="63">
        <f t="shared" si="58"/>
        <v>0</v>
      </c>
      <c r="W271" s="63">
        <f t="shared" si="58"/>
        <v>0</v>
      </c>
      <c r="X271" s="63">
        <f t="shared" si="58"/>
        <v>0</v>
      </c>
      <c r="Y271" s="63">
        <f t="shared" si="58"/>
        <v>0</v>
      </c>
      <c r="Z271" s="63">
        <f t="shared" si="58"/>
        <v>0</v>
      </c>
      <c r="AA271" s="63">
        <f t="shared" si="58"/>
        <v>0</v>
      </c>
      <c r="AB271" s="63">
        <f t="shared" si="58"/>
        <v>0</v>
      </c>
      <c r="AC271" s="63">
        <f t="shared" si="58"/>
        <v>0</v>
      </c>
      <c r="AD271" s="63">
        <f t="shared" si="58"/>
        <v>0</v>
      </c>
      <c r="AE271" s="63">
        <f t="shared" si="58"/>
        <v>0</v>
      </c>
      <c r="AF271" s="63">
        <f t="shared" si="58"/>
        <v>0</v>
      </c>
      <c r="AG271" s="63">
        <f t="shared" si="58"/>
        <v>0</v>
      </c>
      <c r="AH271" s="63">
        <f t="shared" ref="AH271:BM271" si="59">+AH245*(AH114+AH116+AH117)*1000</f>
        <v>0</v>
      </c>
      <c r="AI271" s="63">
        <f t="shared" si="59"/>
        <v>0</v>
      </c>
      <c r="AJ271" s="63">
        <f t="shared" si="59"/>
        <v>0</v>
      </c>
      <c r="AK271" s="63">
        <f t="shared" si="59"/>
        <v>21959.828929143408</v>
      </c>
      <c r="AL271" s="63">
        <f t="shared" si="59"/>
        <v>2143243.7051191712</v>
      </c>
      <c r="AM271" s="63">
        <f t="shared" si="59"/>
        <v>12630026.426875405</v>
      </c>
      <c r="AN271" s="63">
        <f t="shared" si="59"/>
        <v>35923387.121731684</v>
      </c>
      <c r="AO271" s="63">
        <f t="shared" si="59"/>
        <v>50031674.980247118</v>
      </c>
      <c r="AP271" s="63">
        <f t="shared" si="59"/>
        <v>73830082.03332527</v>
      </c>
      <c r="AQ271" s="63">
        <f t="shared" si="59"/>
        <v>78898823.354770049</v>
      </c>
      <c r="AR271" s="63">
        <f t="shared" si="59"/>
        <v>84521797.585391656</v>
      </c>
      <c r="AS271" s="63">
        <f t="shared" si="59"/>
        <v>88649050.610150397</v>
      </c>
      <c r="AT271" s="63">
        <f t="shared" si="59"/>
        <v>103047157.61817659</v>
      </c>
      <c r="AU271" s="63">
        <f t="shared" si="59"/>
        <v>121893484.59347722</v>
      </c>
      <c r="AV271" s="63">
        <f t="shared" si="59"/>
        <v>120365629.00668016</v>
      </c>
      <c r="AW271" s="63">
        <f t="shared" si="59"/>
        <v>135562680.85842472</v>
      </c>
      <c r="AX271" s="63">
        <f t="shared" si="59"/>
        <v>170747612.62461483</v>
      </c>
      <c r="AY271" s="63">
        <f t="shared" si="59"/>
        <v>186696652.2221657</v>
      </c>
      <c r="AZ271" s="63">
        <f t="shared" si="59"/>
        <v>203216024.93872961</v>
      </c>
      <c r="BA271" s="63">
        <f t="shared" si="59"/>
        <v>214054395.5750407</v>
      </c>
      <c r="BB271" s="63">
        <f t="shared" si="59"/>
        <v>219608722.58855483</v>
      </c>
      <c r="BC271" s="63">
        <f t="shared" si="59"/>
        <v>243825607.03743348</v>
      </c>
      <c r="BD271" s="63">
        <f t="shared" si="59"/>
        <v>274751266.43791634</v>
      </c>
      <c r="BE271" s="63">
        <f t="shared" si="59"/>
        <v>313889949.10818011</v>
      </c>
      <c r="BF271" s="63">
        <f t="shared" si="59"/>
        <v>344284668.56277859</v>
      </c>
      <c r="BG271" s="63">
        <f t="shared" si="59"/>
        <v>357737902.45606899</v>
      </c>
      <c r="BH271" s="63">
        <f t="shared" si="59"/>
        <v>365290354.66249132</v>
      </c>
      <c r="BI271" s="63">
        <f t="shared" si="59"/>
        <v>372796260.98424655</v>
      </c>
      <c r="BJ271" s="63">
        <f t="shared" si="59"/>
        <v>380247317.46069008</v>
      </c>
      <c r="BK271" s="63">
        <f t="shared" si="59"/>
        <v>387652811.41622764</v>
      </c>
      <c r="BL271" s="63">
        <f t="shared" si="59"/>
        <v>395013944.73989958</v>
      </c>
      <c r="BM271" s="63">
        <f t="shared" si="59"/>
        <v>402339567.70555133</v>
      </c>
    </row>
    <row r="272" spans="1:65" ht="14.15" customHeight="1" x14ac:dyDescent="0.35">
      <c r="A272" s="64" t="s">
        <v>288</v>
      </c>
      <c r="B272" s="63">
        <f t="shared" ref="B272:AG272" si="60">+B246*B137*1000</f>
        <v>0</v>
      </c>
      <c r="C272" s="63">
        <f t="shared" si="60"/>
        <v>0</v>
      </c>
      <c r="D272" s="63">
        <f t="shared" si="60"/>
        <v>0</v>
      </c>
      <c r="E272" s="63">
        <f t="shared" si="60"/>
        <v>0</v>
      </c>
      <c r="F272" s="63">
        <f t="shared" si="60"/>
        <v>0</v>
      </c>
      <c r="G272" s="63">
        <f t="shared" si="60"/>
        <v>0</v>
      </c>
      <c r="H272" s="63">
        <f t="shared" si="60"/>
        <v>0</v>
      </c>
      <c r="I272" s="63">
        <f t="shared" si="60"/>
        <v>0</v>
      </c>
      <c r="J272" s="63">
        <f t="shared" si="60"/>
        <v>0</v>
      </c>
      <c r="K272" s="63">
        <f t="shared" si="60"/>
        <v>0</v>
      </c>
      <c r="L272" s="63">
        <f t="shared" si="60"/>
        <v>0</v>
      </c>
      <c r="M272" s="63">
        <f t="shared" si="60"/>
        <v>0</v>
      </c>
      <c r="N272" s="63">
        <f t="shared" si="60"/>
        <v>0</v>
      </c>
      <c r="O272" s="63">
        <f t="shared" si="60"/>
        <v>0</v>
      </c>
      <c r="P272" s="63">
        <f t="shared" si="60"/>
        <v>0</v>
      </c>
      <c r="Q272" s="63">
        <f t="shared" si="60"/>
        <v>0</v>
      </c>
      <c r="R272" s="63">
        <f t="shared" si="60"/>
        <v>0</v>
      </c>
      <c r="S272" s="63">
        <f t="shared" si="60"/>
        <v>0</v>
      </c>
      <c r="T272" s="63">
        <f t="shared" si="60"/>
        <v>0</v>
      </c>
      <c r="U272" s="63">
        <f t="shared" si="60"/>
        <v>0</v>
      </c>
      <c r="V272" s="63">
        <f t="shared" si="60"/>
        <v>0</v>
      </c>
      <c r="W272" s="63">
        <f t="shared" si="60"/>
        <v>0</v>
      </c>
      <c r="X272" s="63">
        <f t="shared" si="60"/>
        <v>0</v>
      </c>
      <c r="Y272" s="63">
        <f t="shared" si="60"/>
        <v>0</v>
      </c>
      <c r="Z272" s="63">
        <f t="shared" si="60"/>
        <v>0</v>
      </c>
      <c r="AA272" s="63">
        <f t="shared" si="60"/>
        <v>0</v>
      </c>
      <c r="AB272" s="63">
        <f t="shared" si="60"/>
        <v>0</v>
      </c>
      <c r="AC272" s="63">
        <f t="shared" si="60"/>
        <v>0</v>
      </c>
      <c r="AD272" s="63">
        <f t="shared" si="60"/>
        <v>0</v>
      </c>
      <c r="AE272" s="63">
        <f t="shared" si="60"/>
        <v>0</v>
      </c>
      <c r="AF272" s="63">
        <f t="shared" si="60"/>
        <v>0</v>
      </c>
      <c r="AG272" s="63">
        <f t="shared" si="60"/>
        <v>0</v>
      </c>
      <c r="AH272" s="63">
        <f t="shared" ref="AH272:BM272" si="61">+AH246*AH137*1000</f>
        <v>0</v>
      </c>
      <c r="AI272" s="63">
        <f t="shared" si="61"/>
        <v>0</v>
      </c>
      <c r="AJ272" s="63">
        <f t="shared" si="61"/>
        <v>0</v>
      </c>
      <c r="AK272" s="63">
        <f t="shared" si="61"/>
        <v>0</v>
      </c>
      <c r="AL272" s="63">
        <f t="shared" si="61"/>
        <v>0</v>
      </c>
      <c r="AM272" s="63">
        <f t="shared" si="61"/>
        <v>0</v>
      </c>
      <c r="AN272" s="63">
        <f t="shared" si="61"/>
        <v>0</v>
      </c>
      <c r="AO272" s="63">
        <f t="shared" si="61"/>
        <v>0</v>
      </c>
      <c r="AP272" s="63">
        <f t="shared" si="61"/>
        <v>0</v>
      </c>
      <c r="AQ272" s="63">
        <f t="shared" si="61"/>
        <v>0</v>
      </c>
      <c r="AR272" s="63">
        <f t="shared" si="61"/>
        <v>0</v>
      </c>
      <c r="AS272" s="63">
        <f t="shared" si="61"/>
        <v>0</v>
      </c>
      <c r="AT272" s="63">
        <f t="shared" si="61"/>
        <v>0</v>
      </c>
      <c r="AU272" s="63">
        <f t="shared" si="61"/>
        <v>0</v>
      </c>
      <c r="AV272" s="63">
        <f t="shared" si="61"/>
        <v>0</v>
      </c>
      <c r="AW272" s="63">
        <f t="shared" si="61"/>
        <v>0</v>
      </c>
      <c r="AX272" s="63">
        <f t="shared" si="61"/>
        <v>0</v>
      </c>
      <c r="AY272" s="63">
        <f t="shared" si="61"/>
        <v>0</v>
      </c>
      <c r="AZ272" s="63">
        <f t="shared" si="61"/>
        <v>0</v>
      </c>
      <c r="BA272" s="63">
        <f t="shared" si="61"/>
        <v>0</v>
      </c>
      <c r="BB272" s="63">
        <f t="shared" si="61"/>
        <v>0</v>
      </c>
      <c r="BC272" s="63">
        <f t="shared" si="61"/>
        <v>0</v>
      </c>
      <c r="BD272" s="63">
        <f t="shared" si="61"/>
        <v>0</v>
      </c>
      <c r="BE272" s="63">
        <f t="shared" si="61"/>
        <v>0</v>
      </c>
      <c r="BF272" s="63">
        <f t="shared" si="61"/>
        <v>0</v>
      </c>
      <c r="BG272" s="63">
        <f t="shared" si="61"/>
        <v>25546542.612061877</v>
      </c>
      <c r="BH272" s="63">
        <f t="shared" si="61"/>
        <v>52171746.67314709</v>
      </c>
      <c r="BI272" s="63">
        <f t="shared" si="61"/>
        <v>53243760.314275973</v>
      </c>
      <c r="BJ272" s="63">
        <f t="shared" si="61"/>
        <v>81461910.23042047</v>
      </c>
      <c r="BK272" s="63">
        <f t="shared" si="61"/>
        <v>83048418.947553724</v>
      </c>
      <c r="BL272" s="63">
        <f t="shared" si="61"/>
        <v>84625424.108330742</v>
      </c>
      <c r="BM272" s="63">
        <f t="shared" si="61"/>
        <v>86194821.74246791</v>
      </c>
    </row>
    <row r="273" spans="1:65" ht="14.15" customHeight="1" x14ac:dyDescent="0.35">
      <c r="A273" s="64" t="s">
        <v>92</v>
      </c>
      <c r="B273" s="63">
        <f t="shared" ref="B273:AG273" si="62">+B247*B211*1000</f>
        <v>0</v>
      </c>
      <c r="C273" s="63">
        <f t="shared" si="62"/>
        <v>0</v>
      </c>
      <c r="D273" s="63">
        <f t="shared" si="62"/>
        <v>0</v>
      </c>
      <c r="E273" s="63">
        <f t="shared" si="62"/>
        <v>0</v>
      </c>
      <c r="F273" s="63">
        <f t="shared" si="62"/>
        <v>0</v>
      </c>
      <c r="G273" s="63">
        <f t="shared" si="62"/>
        <v>0</v>
      </c>
      <c r="H273" s="63">
        <f t="shared" si="62"/>
        <v>0</v>
      </c>
      <c r="I273" s="63">
        <f t="shared" si="62"/>
        <v>0</v>
      </c>
      <c r="J273" s="63">
        <f t="shared" si="62"/>
        <v>42680</v>
      </c>
      <c r="K273" s="63">
        <f t="shared" si="62"/>
        <v>341440</v>
      </c>
      <c r="L273" s="63">
        <f t="shared" si="62"/>
        <v>9154860</v>
      </c>
      <c r="M273" s="63">
        <f t="shared" si="62"/>
        <v>29705280</v>
      </c>
      <c r="N273" s="63">
        <f t="shared" si="62"/>
        <v>35723159.999999993</v>
      </c>
      <c r="O273" s="63">
        <f t="shared" si="62"/>
        <v>62953000</v>
      </c>
      <c r="P273" s="63">
        <f t="shared" si="62"/>
        <v>97630500</v>
      </c>
      <c r="Q273" s="63">
        <f t="shared" si="62"/>
        <v>129917920</v>
      </c>
      <c r="R273" s="63">
        <f t="shared" si="62"/>
        <v>179191980</v>
      </c>
      <c r="S273" s="63">
        <f t="shared" si="62"/>
        <v>190331460</v>
      </c>
      <c r="T273" s="63">
        <f t="shared" si="62"/>
        <v>208278400</v>
      </c>
      <c r="U273" s="63">
        <f t="shared" si="62"/>
        <v>236191120</v>
      </c>
      <c r="V273" s="63">
        <f t="shared" si="62"/>
        <v>217924080</v>
      </c>
      <c r="W273" s="63">
        <f t="shared" si="62"/>
        <v>218756340</v>
      </c>
      <c r="X273" s="63">
        <f t="shared" si="62"/>
        <v>200318580</v>
      </c>
      <c r="Y273" s="63">
        <f t="shared" si="62"/>
        <v>206464500</v>
      </c>
      <c r="Z273" s="63">
        <f t="shared" si="62"/>
        <v>208278400</v>
      </c>
      <c r="AA273" s="63">
        <f t="shared" si="62"/>
        <v>212247639.99999997</v>
      </c>
      <c r="AB273" s="63">
        <f t="shared" si="62"/>
        <v>208811900</v>
      </c>
      <c r="AC273" s="63">
        <f t="shared" si="62"/>
        <v>177228700</v>
      </c>
      <c r="AD273" s="63">
        <f t="shared" si="62"/>
        <v>164680780</v>
      </c>
      <c r="AE273" s="63">
        <f t="shared" si="62"/>
        <v>150468340</v>
      </c>
      <c r="AF273" s="63">
        <f t="shared" si="62"/>
        <v>116153620</v>
      </c>
      <c r="AG273" s="63">
        <f t="shared" si="62"/>
        <v>90844380</v>
      </c>
      <c r="AH273" s="63">
        <f t="shared" ref="AH273:BM273" si="63">+AH247*AH211*1000</f>
        <v>92688155.999999985</v>
      </c>
      <c r="AI273" s="63">
        <f t="shared" si="63"/>
        <v>80283214</v>
      </c>
      <c r="AJ273" s="63">
        <f t="shared" si="63"/>
        <v>103178900</v>
      </c>
      <c r="AK273" s="63">
        <f t="shared" si="63"/>
        <v>120705463.34</v>
      </c>
      <c r="AL273" s="63">
        <f t="shared" si="63"/>
        <v>151399745.63999999</v>
      </c>
      <c r="AM273" s="63">
        <f t="shared" si="63"/>
        <v>221210418.66</v>
      </c>
      <c r="AN273" s="63">
        <f t="shared" si="63"/>
        <v>312987378</v>
      </c>
      <c r="AO273" s="63">
        <f t="shared" si="63"/>
        <v>351490033.99048018</v>
      </c>
      <c r="AP273" s="63">
        <f t="shared" si="63"/>
        <v>344918420</v>
      </c>
      <c r="AQ273" s="63">
        <f t="shared" si="63"/>
        <v>260695649.93999997</v>
      </c>
      <c r="AR273" s="63">
        <f t="shared" si="63"/>
        <v>241126677.87999997</v>
      </c>
      <c r="AS273" s="63">
        <f t="shared" si="63"/>
        <v>281047800</v>
      </c>
      <c r="AT273" s="63">
        <f t="shared" si="63"/>
        <v>298170333.12</v>
      </c>
      <c r="AU273" s="63">
        <f t="shared" si="63"/>
        <v>400951412.83999997</v>
      </c>
      <c r="AV273" s="63">
        <f t="shared" si="63"/>
        <v>332775639.90000004</v>
      </c>
      <c r="AW273" s="63">
        <f t="shared" si="63"/>
        <v>309734417.96212071</v>
      </c>
      <c r="AX273" s="63">
        <f t="shared" si="63"/>
        <v>429440964.80047387</v>
      </c>
      <c r="AY273" s="63">
        <f t="shared" si="63"/>
        <v>496088269.81999981</v>
      </c>
      <c r="AZ273" s="63">
        <f t="shared" si="63"/>
        <v>423265389.48252583</v>
      </c>
      <c r="BA273" s="63">
        <f t="shared" si="63"/>
        <v>374333281.85460049</v>
      </c>
      <c r="BB273" s="63">
        <f t="shared" si="63"/>
        <v>361600047.38000005</v>
      </c>
      <c r="BC273" s="63">
        <f t="shared" si="63"/>
        <v>390079080.34337527</v>
      </c>
      <c r="BD273" s="63">
        <f t="shared" si="63"/>
        <v>440332058.74867457</v>
      </c>
      <c r="BE273" s="63">
        <f t="shared" si="63"/>
        <v>505750681.20441109</v>
      </c>
      <c r="BF273" s="63">
        <f t="shared" si="63"/>
        <v>591300141.99036825</v>
      </c>
      <c r="BG273" s="63">
        <f t="shared" si="63"/>
        <v>660571311.79015684</v>
      </c>
      <c r="BH273" s="63">
        <f t="shared" si="63"/>
        <v>722128368.53190243</v>
      </c>
      <c r="BI273" s="63">
        <f t="shared" si="63"/>
        <v>811338910.1647855</v>
      </c>
      <c r="BJ273" s="63">
        <f t="shared" si="63"/>
        <v>832870639.33980906</v>
      </c>
      <c r="BK273" s="63">
        <f t="shared" si="63"/>
        <v>870733785.99274302</v>
      </c>
      <c r="BL273" s="63">
        <f t="shared" si="63"/>
        <v>879952554.04476869</v>
      </c>
      <c r="BM273" s="63">
        <f t="shared" si="63"/>
        <v>913606675.53576279</v>
      </c>
    </row>
    <row r="274" spans="1:65" ht="14.15" customHeight="1" x14ac:dyDescent="0.35">
      <c r="A274" s="64" t="s">
        <v>91</v>
      </c>
      <c r="B274" s="63">
        <f t="shared" ref="B274:AG274" si="64">+B248*B170*1000</f>
        <v>28409174.999999996</v>
      </c>
      <c r="C274" s="63">
        <f t="shared" si="64"/>
        <v>33064613.999999993</v>
      </c>
      <c r="D274" s="63">
        <f t="shared" si="64"/>
        <v>37610081.999999993</v>
      </c>
      <c r="E274" s="63">
        <f t="shared" si="64"/>
        <v>44391626.999999993</v>
      </c>
      <c r="F274" s="63">
        <f t="shared" si="64"/>
        <v>51796340.999999993</v>
      </c>
      <c r="G274" s="63">
        <f t="shared" si="64"/>
        <v>55865268</v>
      </c>
      <c r="H274" s="63">
        <f t="shared" si="64"/>
        <v>62206929</v>
      </c>
      <c r="I274" s="63">
        <f t="shared" si="64"/>
        <v>63746522.999999993</v>
      </c>
      <c r="J274" s="63">
        <f t="shared" si="64"/>
        <v>65322773.999999993</v>
      </c>
      <c r="K274" s="63">
        <f t="shared" si="64"/>
        <v>75183507</v>
      </c>
      <c r="L274" s="63">
        <f t="shared" si="64"/>
        <v>74487023.999999985</v>
      </c>
      <c r="M274" s="63">
        <f t="shared" si="64"/>
        <v>83577959.999999985</v>
      </c>
      <c r="N274" s="63">
        <f t="shared" si="64"/>
        <v>85190867.999999985</v>
      </c>
      <c r="O274" s="63">
        <f t="shared" si="64"/>
        <v>84934268.999999985</v>
      </c>
      <c r="P274" s="63">
        <f t="shared" si="64"/>
        <v>74633651.999999985</v>
      </c>
      <c r="Q274" s="63">
        <f t="shared" si="64"/>
        <v>78812549.999999985</v>
      </c>
      <c r="R274" s="63">
        <f t="shared" si="64"/>
        <v>86143950</v>
      </c>
      <c r="S274" s="63">
        <f t="shared" si="64"/>
        <v>87060374.999999985</v>
      </c>
      <c r="T274" s="63">
        <f t="shared" si="64"/>
        <v>84824298</v>
      </c>
      <c r="U274" s="63">
        <f t="shared" si="64"/>
        <v>89076510</v>
      </c>
      <c r="V274" s="63">
        <f t="shared" si="64"/>
        <v>84384413.999999985</v>
      </c>
      <c r="W274" s="63">
        <f t="shared" si="64"/>
        <v>88599969</v>
      </c>
      <c r="X274" s="63">
        <f t="shared" si="64"/>
        <v>83467988.999999985</v>
      </c>
      <c r="Y274" s="63">
        <f t="shared" si="64"/>
        <v>88013457</v>
      </c>
      <c r="Z274" s="63">
        <f t="shared" si="64"/>
        <v>89992935</v>
      </c>
      <c r="AA274" s="63">
        <f t="shared" si="64"/>
        <v>105022305</v>
      </c>
      <c r="AB274" s="63">
        <f t="shared" si="64"/>
        <v>112133762.99999999</v>
      </c>
      <c r="AC274" s="63">
        <f t="shared" si="64"/>
        <v>126173393.99999999</v>
      </c>
      <c r="AD274" s="63">
        <f t="shared" si="64"/>
        <v>139516542</v>
      </c>
      <c r="AE274" s="63">
        <f t="shared" si="64"/>
        <v>130792175.99999999</v>
      </c>
      <c r="AF274" s="63">
        <f t="shared" si="64"/>
        <v>139369914</v>
      </c>
      <c r="AG274" s="63">
        <f t="shared" si="64"/>
        <v>143438841</v>
      </c>
      <c r="AH274" s="63">
        <f t="shared" ref="AH274:BM274" si="65">+AH248*AH170*1000</f>
        <v>137940291</v>
      </c>
      <c r="AI274" s="63">
        <f t="shared" si="65"/>
        <v>97837533</v>
      </c>
      <c r="AJ274" s="63">
        <f t="shared" si="65"/>
        <v>104582420.99999999</v>
      </c>
      <c r="AK274" s="63">
        <f t="shared" si="65"/>
        <v>113871865.982013</v>
      </c>
      <c r="AL274" s="63">
        <f t="shared" si="65"/>
        <v>106195328.99999999</v>
      </c>
      <c r="AM274" s="63">
        <f t="shared" si="65"/>
        <v>116763483.47217999</v>
      </c>
      <c r="AN274" s="63">
        <f t="shared" si="65"/>
        <v>125353268.03870997</v>
      </c>
      <c r="AO274" s="63">
        <f t="shared" si="65"/>
        <v>126100079.99999999</v>
      </c>
      <c r="AP274" s="63">
        <f t="shared" si="65"/>
        <v>142165336.60727099</v>
      </c>
      <c r="AQ274" s="63">
        <f t="shared" si="65"/>
        <v>159152198.14189801</v>
      </c>
      <c r="AR274" s="63">
        <f t="shared" si="65"/>
        <v>167750899.76699996</v>
      </c>
      <c r="AS274" s="63">
        <f t="shared" si="65"/>
        <v>160916422.05900002</v>
      </c>
      <c r="AT274" s="63">
        <f t="shared" si="65"/>
        <v>162798135.83999997</v>
      </c>
      <c r="AU274" s="63">
        <f t="shared" si="65"/>
        <v>160956524.817</v>
      </c>
      <c r="AV274" s="63">
        <f t="shared" si="65"/>
        <v>147316198.51799998</v>
      </c>
      <c r="AW274" s="63">
        <f t="shared" si="65"/>
        <v>146969496.61199999</v>
      </c>
      <c r="AX274" s="63">
        <f t="shared" si="65"/>
        <v>151062507.26099998</v>
      </c>
      <c r="AY274" s="63">
        <f t="shared" si="65"/>
        <v>147829469.83199999</v>
      </c>
      <c r="AZ274" s="63">
        <f t="shared" si="65"/>
        <v>84492698.778000012</v>
      </c>
      <c r="BA274" s="63">
        <f t="shared" si="65"/>
        <v>112190984.57699999</v>
      </c>
      <c r="BB274" s="63">
        <f t="shared" si="65"/>
        <v>139426354.15973097</v>
      </c>
      <c r="BC274" s="63">
        <f t="shared" si="65"/>
        <v>142772586.65956452</v>
      </c>
      <c r="BD274" s="63">
        <f t="shared" si="65"/>
        <v>146199128.73939407</v>
      </c>
      <c r="BE274" s="63">
        <f t="shared" si="65"/>
        <v>149707907.82913956</v>
      </c>
      <c r="BF274" s="63">
        <f t="shared" si="65"/>
        <v>153300897.61703891</v>
      </c>
      <c r="BG274" s="63">
        <f t="shared" si="65"/>
        <v>156980119.15984783</v>
      </c>
      <c r="BH274" s="63">
        <f t="shared" si="65"/>
        <v>160747642.0196842</v>
      </c>
      <c r="BI274" s="63">
        <f t="shared" si="65"/>
        <v>164605585.42815658</v>
      </c>
      <c r="BJ274" s="63">
        <f t="shared" si="65"/>
        <v>168556119.47843239</v>
      </c>
      <c r="BK274" s="63">
        <f t="shared" si="65"/>
        <v>172601466.34591475</v>
      </c>
      <c r="BL274" s="63">
        <f t="shared" si="65"/>
        <v>176743901.53821671</v>
      </c>
      <c r="BM274" s="63">
        <f t="shared" si="65"/>
        <v>180985755.17513394</v>
      </c>
    </row>
    <row r="275" spans="1:65" ht="14.15" customHeight="1" x14ac:dyDescent="0.35">
      <c r="A275" s="64" t="s">
        <v>90</v>
      </c>
      <c r="B275" s="63">
        <f t="shared" ref="B275:AG275" si="66">+B249*B17*1000</f>
        <v>0</v>
      </c>
      <c r="C275" s="63">
        <f t="shared" si="66"/>
        <v>0</v>
      </c>
      <c r="D275" s="63">
        <f t="shared" si="66"/>
        <v>0</v>
      </c>
      <c r="E275" s="63">
        <f t="shared" si="66"/>
        <v>0</v>
      </c>
      <c r="F275" s="63">
        <f t="shared" si="66"/>
        <v>0</v>
      </c>
      <c r="G275" s="63">
        <f t="shared" si="66"/>
        <v>0</v>
      </c>
      <c r="H275" s="63">
        <f t="shared" si="66"/>
        <v>0</v>
      </c>
      <c r="I275" s="63">
        <f t="shared" si="66"/>
        <v>0</v>
      </c>
      <c r="J275" s="63">
        <f t="shared" si="66"/>
        <v>0</v>
      </c>
      <c r="K275" s="63">
        <f t="shared" si="66"/>
        <v>0</v>
      </c>
      <c r="L275" s="63">
        <f t="shared" si="66"/>
        <v>0</v>
      </c>
      <c r="M275" s="63">
        <f t="shared" si="66"/>
        <v>0</v>
      </c>
      <c r="N275" s="63">
        <f t="shared" si="66"/>
        <v>0</v>
      </c>
      <c r="O275" s="63">
        <f t="shared" si="66"/>
        <v>0</v>
      </c>
      <c r="P275" s="63">
        <f t="shared" si="66"/>
        <v>0</v>
      </c>
      <c r="Q275" s="63">
        <f t="shared" si="66"/>
        <v>0</v>
      </c>
      <c r="R275" s="63">
        <f t="shared" si="66"/>
        <v>0</v>
      </c>
      <c r="S275" s="63">
        <f t="shared" si="66"/>
        <v>0</v>
      </c>
      <c r="T275" s="63">
        <f t="shared" si="66"/>
        <v>110520.00000000001</v>
      </c>
      <c r="U275" s="63">
        <f t="shared" si="66"/>
        <v>73680</v>
      </c>
      <c r="V275" s="63">
        <f t="shared" si="66"/>
        <v>73680</v>
      </c>
      <c r="W275" s="63">
        <f t="shared" si="66"/>
        <v>73680</v>
      </c>
      <c r="X275" s="63">
        <f t="shared" si="66"/>
        <v>0</v>
      </c>
      <c r="Y275" s="63">
        <f t="shared" si="66"/>
        <v>921000.00000000012</v>
      </c>
      <c r="Z275" s="63">
        <f t="shared" si="66"/>
        <v>1694640</v>
      </c>
      <c r="AA275" s="63">
        <f t="shared" si="66"/>
        <v>1805160</v>
      </c>
      <c r="AB275" s="63">
        <f t="shared" si="66"/>
        <v>1326240.0000000002</v>
      </c>
      <c r="AC275" s="63">
        <f t="shared" si="66"/>
        <v>1731480.0000000002</v>
      </c>
      <c r="AD275" s="63">
        <f t="shared" si="66"/>
        <v>4862880</v>
      </c>
      <c r="AE275" s="63">
        <f t="shared" si="66"/>
        <v>5857560</v>
      </c>
      <c r="AF275" s="63">
        <f t="shared" si="66"/>
        <v>11530920.000000002</v>
      </c>
      <c r="AG275" s="63">
        <f t="shared" si="66"/>
        <v>21072480.000000004</v>
      </c>
      <c r="AH275" s="63">
        <f t="shared" ref="AH275:BM275" si="67">+AH249*AH17*1000</f>
        <v>36103200.000000007</v>
      </c>
      <c r="AI275" s="63">
        <f t="shared" si="67"/>
        <v>48923520.000000007</v>
      </c>
      <c r="AJ275" s="63">
        <f t="shared" si="67"/>
        <v>58207200.000000007</v>
      </c>
      <c r="AK275" s="63">
        <f t="shared" si="67"/>
        <v>71640478.228740707</v>
      </c>
      <c r="AL275" s="63">
        <f t="shared" si="67"/>
        <v>84975144</v>
      </c>
      <c r="AM275" s="63">
        <f t="shared" si="67"/>
        <v>94273560.000000015</v>
      </c>
      <c r="AN275" s="63">
        <f t="shared" si="67"/>
        <v>90355382.507245466</v>
      </c>
      <c r="AO275" s="63">
        <f t="shared" si="67"/>
        <v>77586882</v>
      </c>
      <c r="AP275" s="63">
        <f t="shared" si="67"/>
        <v>73959842.340349421</v>
      </c>
      <c r="AQ275" s="63">
        <f t="shared" si="67"/>
        <v>72648480.000000015</v>
      </c>
      <c r="AR275" s="63">
        <f t="shared" si="67"/>
        <v>71535912.000000015</v>
      </c>
      <c r="AS275" s="63">
        <f t="shared" si="67"/>
        <v>68964480.000000015</v>
      </c>
      <c r="AT275" s="63">
        <f t="shared" si="67"/>
        <v>66735660</v>
      </c>
      <c r="AU275" s="63">
        <f t="shared" si="67"/>
        <v>65003948.846048549</v>
      </c>
      <c r="AV275" s="63">
        <f t="shared" si="67"/>
        <v>66695136.000000015</v>
      </c>
      <c r="AW275" s="63">
        <f t="shared" si="67"/>
        <v>72611640</v>
      </c>
      <c r="AX275" s="63">
        <f t="shared" si="67"/>
        <v>81479962.409453094</v>
      </c>
      <c r="AY275" s="63">
        <f t="shared" si="67"/>
        <v>84164295.600000009</v>
      </c>
      <c r="AZ275" s="63">
        <f t="shared" si="67"/>
        <v>69439716.000000015</v>
      </c>
      <c r="BA275" s="63">
        <f t="shared" si="67"/>
        <v>79872804.000000015</v>
      </c>
      <c r="BB275" s="63">
        <f t="shared" si="67"/>
        <v>83368920.000000015</v>
      </c>
      <c r="BC275" s="63">
        <f t="shared" si="67"/>
        <v>83368920.000000015</v>
      </c>
      <c r="BD275" s="63">
        <f t="shared" si="67"/>
        <v>84119240.280000001</v>
      </c>
      <c r="BE275" s="63">
        <f t="shared" si="67"/>
        <v>84876313.442519993</v>
      </c>
      <c r="BF275" s="63">
        <f t="shared" si="67"/>
        <v>85640200.263502657</v>
      </c>
      <c r="BG275" s="63">
        <f t="shared" si="67"/>
        <v>86410962.065874189</v>
      </c>
      <c r="BH275" s="63">
        <f t="shared" si="67"/>
        <v>87188660.724467039</v>
      </c>
      <c r="BI275" s="63">
        <f t="shared" si="67"/>
        <v>87973358.670987248</v>
      </c>
      <c r="BJ275" s="63">
        <f t="shared" si="67"/>
        <v>88765118.899026126</v>
      </c>
      <c r="BK275" s="63">
        <f t="shared" si="67"/>
        <v>89564004.969117343</v>
      </c>
      <c r="BL275" s="63">
        <f t="shared" si="67"/>
        <v>90370081.013839394</v>
      </c>
      <c r="BM275" s="63">
        <f t="shared" si="67"/>
        <v>91183411.74296394</v>
      </c>
    </row>
    <row r="276" spans="1:65" ht="14.15" customHeight="1" x14ac:dyDescent="0.35">
      <c r="A276" s="64" t="s">
        <v>89</v>
      </c>
      <c r="B276" s="63">
        <f t="shared" ref="B276:AG276" si="68">+B251*B35*1000</f>
        <v>0</v>
      </c>
      <c r="C276" s="63">
        <f t="shared" si="68"/>
        <v>0</v>
      </c>
      <c r="D276" s="63">
        <f t="shared" si="68"/>
        <v>0</v>
      </c>
      <c r="E276" s="63">
        <f t="shared" si="68"/>
        <v>0</v>
      </c>
      <c r="F276" s="63">
        <f t="shared" si="68"/>
        <v>0</v>
      </c>
      <c r="G276" s="63">
        <f t="shared" si="68"/>
        <v>0</v>
      </c>
      <c r="H276" s="63">
        <f t="shared" si="68"/>
        <v>0</v>
      </c>
      <c r="I276" s="63">
        <f t="shared" si="68"/>
        <v>0</v>
      </c>
      <c r="J276" s="63">
        <f t="shared" si="68"/>
        <v>0</v>
      </c>
      <c r="K276" s="63">
        <f t="shared" si="68"/>
        <v>0</v>
      </c>
      <c r="L276" s="63">
        <f t="shared" si="68"/>
        <v>0</v>
      </c>
      <c r="M276" s="63">
        <f t="shared" si="68"/>
        <v>0</v>
      </c>
      <c r="N276" s="63">
        <f t="shared" si="68"/>
        <v>0</v>
      </c>
      <c r="O276" s="63">
        <f t="shared" si="68"/>
        <v>0</v>
      </c>
      <c r="P276" s="63">
        <f t="shared" si="68"/>
        <v>0</v>
      </c>
      <c r="Q276" s="63">
        <f t="shared" si="68"/>
        <v>0</v>
      </c>
      <c r="R276" s="63">
        <f t="shared" si="68"/>
        <v>0</v>
      </c>
      <c r="S276" s="63">
        <f t="shared" si="68"/>
        <v>0</v>
      </c>
      <c r="T276" s="63">
        <f t="shared" si="68"/>
        <v>0</v>
      </c>
      <c r="U276" s="63">
        <f t="shared" si="68"/>
        <v>0</v>
      </c>
      <c r="V276" s="63">
        <f t="shared" si="68"/>
        <v>0</v>
      </c>
      <c r="W276" s="63">
        <f t="shared" si="68"/>
        <v>0</v>
      </c>
      <c r="X276" s="63">
        <f t="shared" si="68"/>
        <v>0</v>
      </c>
      <c r="Y276" s="63">
        <f t="shared" si="68"/>
        <v>0</v>
      </c>
      <c r="Z276" s="63">
        <f t="shared" si="68"/>
        <v>0</v>
      </c>
      <c r="AA276" s="63">
        <f t="shared" si="68"/>
        <v>0</v>
      </c>
      <c r="AB276" s="63">
        <f t="shared" si="68"/>
        <v>0</v>
      </c>
      <c r="AC276" s="63">
        <f t="shared" si="68"/>
        <v>0</v>
      </c>
      <c r="AD276" s="63">
        <f t="shared" si="68"/>
        <v>0</v>
      </c>
      <c r="AE276" s="63">
        <f t="shared" si="68"/>
        <v>0</v>
      </c>
      <c r="AF276" s="63">
        <f t="shared" si="68"/>
        <v>0</v>
      </c>
      <c r="AG276" s="63">
        <f t="shared" si="68"/>
        <v>0</v>
      </c>
      <c r="AH276" s="63">
        <f t="shared" ref="AH276:BM276" si="69">+AH251*AH35*1000</f>
        <v>0</v>
      </c>
      <c r="AI276" s="63">
        <f t="shared" si="69"/>
        <v>0</v>
      </c>
      <c r="AJ276" s="63">
        <f t="shared" si="69"/>
        <v>0</v>
      </c>
      <c r="AK276" s="63">
        <f t="shared" si="69"/>
        <v>0</v>
      </c>
      <c r="AL276" s="63">
        <f t="shared" si="69"/>
        <v>0</v>
      </c>
      <c r="AM276" s="63">
        <f t="shared" si="69"/>
        <v>0</v>
      </c>
      <c r="AN276" s="63">
        <f t="shared" si="69"/>
        <v>0</v>
      </c>
      <c r="AO276" s="63">
        <f t="shared" si="69"/>
        <v>0</v>
      </c>
      <c r="AP276" s="63">
        <f t="shared" si="69"/>
        <v>0</v>
      </c>
      <c r="AQ276" s="63">
        <f t="shared" si="69"/>
        <v>0</v>
      </c>
      <c r="AR276" s="63">
        <f t="shared" si="69"/>
        <v>0</v>
      </c>
      <c r="AS276" s="63">
        <f t="shared" si="69"/>
        <v>0</v>
      </c>
      <c r="AT276" s="63">
        <f t="shared" si="69"/>
        <v>0</v>
      </c>
      <c r="AU276" s="63">
        <f t="shared" si="69"/>
        <v>0</v>
      </c>
      <c r="AV276" s="63">
        <f t="shared" si="69"/>
        <v>0</v>
      </c>
      <c r="AW276" s="63">
        <f t="shared" si="69"/>
        <v>0</v>
      </c>
      <c r="AX276" s="63">
        <f t="shared" si="69"/>
        <v>0</v>
      </c>
      <c r="AY276" s="63">
        <f t="shared" si="69"/>
        <v>0</v>
      </c>
      <c r="AZ276" s="63">
        <f t="shared" si="69"/>
        <v>0</v>
      </c>
      <c r="BA276" s="63">
        <f t="shared" si="69"/>
        <v>0</v>
      </c>
      <c r="BB276" s="63">
        <f t="shared" si="69"/>
        <v>1820665.5</v>
      </c>
      <c r="BC276" s="63">
        <f t="shared" si="69"/>
        <v>2215234.7000000002</v>
      </c>
      <c r="BD276" s="63">
        <f t="shared" si="69"/>
        <v>2658281.6399999997</v>
      </c>
      <c r="BE276" s="63">
        <f t="shared" si="69"/>
        <v>3189937.9679999994</v>
      </c>
      <c r="BF276" s="63">
        <f t="shared" si="69"/>
        <v>3827925.5615999992</v>
      </c>
      <c r="BG276" s="63">
        <f t="shared" si="69"/>
        <v>4593510.673919999</v>
      </c>
      <c r="BH276" s="63">
        <f t="shared" si="69"/>
        <v>5512212.8087039981</v>
      </c>
      <c r="BI276" s="63">
        <f t="shared" si="69"/>
        <v>6614655.370444797</v>
      </c>
      <c r="BJ276" s="63">
        <f t="shared" si="69"/>
        <v>7937586.4445337569</v>
      </c>
      <c r="BK276" s="63">
        <f t="shared" si="69"/>
        <v>9525103.7334405091</v>
      </c>
      <c r="BL276" s="63">
        <f t="shared" si="69"/>
        <v>11430124.480128609</v>
      </c>
      <c r="BM276" s="63">
        <f t="shared" si="69"/>
        <v>13716149.376154328</v>
      </c>
    </row>
    <row r="277" spans="1:65" ht="14.15" customHeight="1" x14ac:dyDescent="0.35">
      <c r="A277" s="64" t="s">
        <v>385</v>
      </c>
      <c r="BC277" s="63"/>
      <c r="BD277" s="63"/>
      <c r="BE277" s="63"/>
      <c r="BF277" s="63"/>
      <c r="BG277" s="63"/>
      <c r="BH277" s="63"/>
      <c r="BI277" s="63"/>
      <c r="BJ277" s="63"/>
      <c r="BK277" s="63"/>
      <c r="BL277" s="63"/>
      <c r="BM277" s="63"/>
    </row>
    <row r="278" spans="1:65" ht="14.15" customHeight="1" x14ac:dyDescent="0.35">
      <c r="A278" s="64" t="s">
        <v>262</v>
      </c>
      <c r="BC278" s="63">
        <f>+BC305*BC321*((1-BC290)*BC242+(BC290*BC243))/'Premissas e Valores de Entrada'!$B$93</f>
        <v>209253.53557922065</v>
      </c>
      <c r="BD278" s="63">
        <f>+BD305*BD321*((1-BD290)*BD242+(BD290*BD243))/'Premissas e Valores de Entrada'!$B$93</f>
        <v>341336.88273614721</v>
      </c>
      <c r="BE278" s="63">
        <f>+BE305*BE321*((1-BE290)*BE242+(BE290*BE243))/'Premissas e Valores de Entrada'!$B$93</f>
        <v>532774.43856066221</v>
      </c>
      <c r="BF278" s="63">
        <f>+BF305*BF321*((1-BF290)*BF242+(BF290*BF243))/'Premissas e Valores de Entrada'!$B$93</f>
        <v>798230.18959566997</v>
      </c>
      <c r="BG278" s="63">
        <f>+BG305*BG321*((1-BG290)*BG242+(BG290*BG243))/'Premissas e Valores de Entrada'!$B$93</f>
        <v>1198092.1891151303</v>
      </c>
      <c r="BH278" s="63">
        <f>+BH305*BH321*((1-BH290)*BH242+(BH290*BH243))/'Premissas e Valores de Entrada'!$B$93</f>
        <v>1757392.6896692428</v>
      </c>
      <c r="BI278" s="63">
        <f>+BI305*BI321*((1-BI290)*BI242+(BI290*BI243))/'Premissas e Valores de Entrada'!$B$93</f>
        <v>2564665.5578030669</v>
      </c>
      <c r="BJ278" s="63">
        <f>+BJ305*BJ321*((1-BJ290)*BJ242+(BJ290*BJ243))/'Premissas e Valores de Entrada'!$B$93</f>
        <v>3732562.2705385839</v>
      </c>
      <c r="BK278" s="63">
        <f>+BK305*BK321*((1-BK290)*BK242+(BK290*BK243))/'Premissas e Valores de Entrada'!$B$93</f>
        <v>5351920.1257760953</v>
      </c>
      <c r="BL278" s="63">
        <f>+BL305*BL321*((1-BL290)*BL242+(BL290*BL243))/'Premissas e Valores de Entrada'!$B$93</f>
        <v>7487315.0233410383</v>
      </c>
      <c r="BM278" s="63">
        <f>+BM305*BM321*((1-BM290)*BM242+(BM290*BM243))/'Premissas e Valores de Entrada'!$B$93</f>
        <v>10230553.526803</v>
      </c>
    </row>
    <row r="279" spans="1:65" ht="14.15" customHeight="1" x14ac:dyDescent="0.35">
      <c r="BC279" s="63"/>
      <c r="BD279" s="63"/>
      <c r="BE279" s="63"/>
      <c r="BF279" s="63"/>
      <c r="BG279" s="63"/>
      <c r="BH279" s="63"/>
      <c r="BI279" s="63"/>
      <c r="BJ279" s="63"/>
      <c r="BK279" s="63"/>
      <c r="BL279" s="63"/>
      <c r="BM279" s="63"/>
    </row>
    <row r="280" spans="1:65" s="75" customFormat="1" ht="14.15" customHeight="1" x14ac:dyDescent="0.35">
      <c r="A280" s="81" t="s">
        <v>87</v>
      </c>
      <c r="B280" s="80">
        <f t="shared" ref="B280:BB280" si="70">+SUM(B268:B278)</f>
        <v>532203565</v>
      </c>
      <c r="C280" s="80">
        <f t="shared" si="70"/>
        <v>587012264</v>
      </c>
      <c r="D280" s="80">
        <f t="shared" si="70"/>
        <v>667793512</v>
      </c>
      <c r="E280" s="80">
        <f t="shared" si="70"/>
        <v>786392187</v>
      </c>
      <c r="F280" s="80">
        <f t="shared" si="70"/>
        <v>836911741</v>
      </c>
      <c r="G280" s="80">
        <f t="shared" si="70"/>
        <v>895539498.00000012</v>
      </c>
      <c r="H280" s="80">
        <f t="shared" si="70"/>
        <v>966694849.00000012</v>
      </c>
      <c r="I280" s="80">
        <f t="shared" si="70"/>
        <v>982914963</v>
      </c>
      <c r="J280" s="80">
        <f t="shared" si="70"/>
        <v>1055765634</v>
      </c>
      <c r="K280" s="80">
        <f t="shared" si="70"/>
        <v>1112195367</v>
      </c>
      <c r="L280" s="80">
        <f t="shared" si="70"/>
        <v>1091959704.0000002</v>
      </c>
      <c r="M280" s="80">
        <f t="shared" si="70"/>
        <v>1069359660.0000001</v>
      </c>
      <c r="N280" s="80">
        <f t="shared" si="70"/>
        <v>1090487498</v>
      </c>
      <c r="O280" s="80">
        <f t="shared" si="70"/>
        <v>1055309189</v>
      </c>
      <c r="P280" s="80">
        <f t="shared" si="70"/>
        <v>1067426592.0000001</v>
      </c>
      <c r="Q280" s="80">
        <f t="shared" si="70"/>
        <v>1134433420</v>
      </c>
      <c r="R280" s="80">
        <f t="shared" si="70"/>
        <v>1308647340</v>
      </c>
      <c r="S280" s="80">
        <f t="shared" si="70"/>
        <v>1320776955</v>
      </c>
      <c r="T280" s="80">
        <f t="shared" si="70"/>
        <v>1347772748</v>
      </c>
      <c r="U280" s="80">
        <f t="shared" si="70"/>
        <v>1443457710</v>
      </c>
      <c r="V280" s="80">
        <f t="shared" si="70"/>
        <v>1436836044</v>
      </c>
      <c r="W280" s="80">
        <f t="shared" si="70"/>
        <v>1510955109</v>
      </c>
      <c r="X280" s="80">
        <f t="shared" si="70"/>
        <v>1515036819</v>
      </c>
      <c r="Y280" s="80">
        <f t="shared" si="70"/>
        <v>1581455637</v>
      </c>
      <c r="Z280" s="80">
        <f t="shared" si="70"/>
        <v>1668301465</v>
      </c>
      <c r="AA280" s="80">
        <f t="shared" si="70"/>
        <v>1827482545</v>
      </c>
      <c r="AB280" s="80">
        <f t="shared" si="70"/>
        <v>1966590933</v>
      </c>
      <c r="AC280" s="80">
        <f t="shared" si="70"/>
        <v>2076093224.0000005</v>
      </c>
      <c r="AD280" s="80">
        <f t="shared" si="70"/>
        <v>2163689182</v>
      </c>
      <c r="AE280" s="80">
        <f t="shared" si="70"/>
        <v>2141039016.0000005</v>
      </c>
      <c r="AF280" s="80">
        <f t="shared" si="70"/>
        <v>2128570284</v>
      </c>
      <c r="AG280" s="80">
        <f t="shared" si="70"/>
        <v>2165413091.0000005</v>
      </c>
      <c r="AH280" s="80">
        <f t="shared" si="70"/>
        <v>2229716715</v>
      </c>
      <c r="AI280" s="80">
        <f t="shared" si="70"/>
        <v>2186164243.0000005</v>
      </c>
      <c r="AJ280" s="80">
        <f t="shared" si="70"/>
        <v>2320338883</v>
      </c>
      <c r="AK280" s="80">
        <f t="shared" si="70"/>
        <v>2361124097.8085618</v>
      </c>
      <c r="AL280" s="80">
        <f t="shared" si="70"/>
        <v>2401432413.2445335</v>
      </c>
      <c r="AM280" s="80">
        <f t="shared" si="70"/>
        <v>2586675699.5145345</v>
      </c>
      <c r="AN280" s="80">
        <f t="shared" si="70"/>
        <v>2806993759.6534042</v>
      </c>
      <c r="AO280" s="80">
        <f t="shared" si="70"/>
        <v>2811713997.5914993</v>
      </c>
      <c r="AP280" s="80">
        <f t="shared" si="70"/>
        <v>3100329248.5295343</v>
      </c>
      <c r="AQ280" s="80">
        <f t="shared" si="70"/>
        <v>3277804280.1059675</v>
      </c>
      <c r="AR280" s="80">
        <f t="shared" si="70"/>
        <v>3498958207.7174463</v>
      </c>
      <c r="AS280" s="80">
        <f t="shared" si="70"/>
        <v>3670914481.4413786</v>
      </c>
      <c r="AT280" s="80">
        <f t="shared" si="70"/>
        <v>3806735388.7510467</v>
      </c>
      <c r="AU280" s="80">
        <f t="shared" si="70"/>
        <v>3737495848.9654274</v>
      </c>
      <c r="AV280" s="80">
        <f t="shared" si="70"/>
        <v>3642970136.0606594</v>
      </c>
      <c r="AW280" s="80">
        <f t="shared" si="70"/>
        <v>3699054004.3104315</v>
      </c>
      <c r="AX280" s="80">
        <f t="shared" si="70"/>
        <v>3667700100.5888963</v>
      </c>
      <c r="AY280" s="80">
        <f t="shared" si="70"/>
        <v>3785284323.1623964</v>
      </c>
      <c r="AZ280" s="80">
        <f t="shared" si="70"/>
        <v>3566265633.6218238</v>
      </c>
      <c r="BA280" s="80">
        <f t="shared" si="70"/>
        <v>3812595098.4034934</v>
      </c>
      <c r="BB280" s="80">
        <f t="shared" si="70"/>
        <v>3999931115.1456251</v>
      </c>
      <c r="BC280" s="80">
        <f>+SUM(BC268:BC278)</f>
        <v>4160109694.3471031</v>
      </c>
      <c r="BD280" s="80">
        <f t="shared" ref="BD280:BM280" si="71">+SUM(BD268:BD278)</f>
        <v>4254105691.7054057</v>
      </c>
      <c r="BE280" s="80">
        <f t="shared" si="71"/>
        <v>4401385848.2440672</v>
      </c>
      <c r="BF280" s="80">
        <f t="shared" si="71"/>
        <v>4458449832.1221485</v>
      </c>
      <c r="BG280" s="80">
        <f t="shared" si="71"/>
        <v>4530630475.6042604</v>
      </c>
      <c r="BH280" s="80">
        <f t="shared" si="71"/>
        <v>4605518338.0403204</v>
      </c>
      <c r="BI280" s="80">
        <f t="shared" si="71"/>
        <v>4685463152.9355478</v>
      </c>
      <c r="BJ280" s="80">
        <f t="shared" si="71"/>
        <v>4766873935.5938931</v>
      </c>
      <c r="BK280" s="80">
        <f t="shared" si="71"/>
        <v>4852502118.053834</v>
      </c>
      <c r="BL280" s="80">
        <f t="shared" si="71"/>
        <v>4941500407.4786043</v>
      </c>
      <c r="BM280" s="80">
        <f t="shared" si="71"/>
        <v>5035185310.6744432</v>
      </c>
    </row>
    <row r="281" spans="1:65" ht="14.15" customHeight="1" x14ac:dyDescent="0.35">
      <c r="A281" s="64" t="s">
        <v>384</v>
      </c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166">
        <f>+(AW269+AW271+AW273+AW276)/AW280</f>
        <v>0.19335141129057956</v>
      </c>
      <c r="AX281" s="166">
        <f t="shared" ref="AX281:BM281" si="72">+(AX269+AX271+AX273+AX276)/AX280</f>
        <v>0.2259126792465195</v>
      </c>
      <c r="AY281" s="166">
        <f t="shared" si="72"/>
        <v>0.24271991458612252</v>
      </c>
      <c r="AZ281" s="166">
        <f t="shared" si="72"/>
        <v>0.23697817157914911</v>
      </c>
      <c r="BA281" s="166">
        <f t="shared" si="72"/>
        <v>0.21905438467865704</v>
      </c>
      <c r="BB281" s="166">
        <f t="shared" si="72"/>
        <v>0.21394658876704151</v>
      </c>
      <c r="BC281" s="166">
        <f t="shared" si="72"/>
        <v>0.21599187348354509</v>
      </c>
      <c r="BD281" s="166">
        <f t="shared" si="72"/>
        <v>0.23059927328162133</v>
      </c>
      <c r="BE281" s="166">
        <f t="shared" si="72"/>
        <v>0.24410281914113943</v>
      </c>
      <c r="BF281" s="166">
        <f t="shared" si="72"/>
        <v>0.26959493607287993</v>
      </c>
      <c r="BG281" s="166">
        <f t="shared" si="72"/>
        <v>0.2808928257063511</v>
      </c>
      <c r="BH281" s="166">
        <f t="shared" si="72"/>
        <v>0.28924156440860388</v>
      </c>
      <c r="BI281" s="166">
        <f t="shared" si="72"/>
        <v>0.30182055610930381</v>
      </c>
      <c r="BJ281" s="166">
        <f t="shared" si="72"/>
        <v>0.30302192486371521</v>
      </c>
      <c r="BK281" s="166">
        <f t="shared" si="72"/>
        <v>0.30673484982635074</v>
      </c>
      <c r="BL281" s="166">
        <f t="shared" si="72"/>
        <v>0.30581903684708561</v>
      </c>
      <c r="BM281" s="166">
        <f t="shared" si="72"/>
        <v>0.30863779658154983</v>
      </c>
    </row>
    <row r="282" spans="1:65" s="135" customFormat="1" ht="14.15" customHeight="1" x14ac:dyDescent="0.35">
      <c r="A282" s="133" t="s">
        <v>265</v>
      </c>
      <c r="B282" s="134">
        <f t="shared" ref="B282:BM282" si="73">+(B269+B273)/(B268+B269+B273+B275+B278)</f>
        <v>1.3197759976133785E-2</v>
      </c>
      <c r="C282" s="134">
        <f t="shared" si="73"/>
        <v>1.6679315905586585E-2</v>
      </c>
      <c r="D282" s="134">
        <f t="shared" si="73"/>
        <v>2.2770047796014777E-2</v>
      </c>
      <c r="E282" s="134">
        <f t="shared" si="73"/>
        <v>1.5457900397394518E-2</v>
      </c>
      <c r="F282" s="134">
        <f t="shared" si="73"/>
        <v>9.2185513603330431E-3</v>
      </c>
      <c r="G282" s="134">
        <f t="shared" si="73"/>
        <v>7.6951447055442768E-3</v>
      </c>
      <c r="H282" s="134">
        <f t="shared" si="73"/>
        <v>8.1133951353720493E-3</v>
      </c>
      <c r="I282" s="134">
        <f t="shared" si="73"/>
        <v>3.1799968431586674E-2</v>
      </c>
      <c r="J282" s="134">
        <f t="shared" si="73"/>
        <v>7.0491525911258623E-2</v>
      </c>
      <c r="K282" s="134">
        <f t="shared" si="73"/>
        <v>0.10327243068219576</v>
      </c>
      <c r="L282" s="134">
        <f t="shared" si="73"/>
        <v>0.13882240647946748</v>
      </c>
      <c r="M282" s="134">
        <f t="shared" si="73"/>
        <v>0.13532516507981371</v>
      </c>
      <c r="N282" s="134">
        <f t="shared" si="73"/>
        <v>0.19392949424643641</v>
      </c>
      <c r="O282" s="134">
        <f t="shared" si="73"/>
        <v>0.28505867057847945</v>
      </c>
      <c r="P282" s="134">
        <f t="shared" si="73"/>
        <v>0.36355963217807902</v>
      </c>
      <c r="Q282" s="134">
        <f t="shared" si="73"/>
        <v>0.41867963913800149</v>
      </c>
      <c r="R282" s="134">
        <f t="shared" si="73"/>
        <v>0.45707782147608927</v>
      </c>
      <c r="S282" s="134">
        <f t="shared" si="73"/>
        <v>0.4943978845658602</v>
      </c>
      <c r="T282" s="134">
        <f t="shared" si="73"/>
        <v>0.51600852222194515</v>
      </c>
      <c r="U282" s="134">
        <f t="shared" si="73"/>
        <v>0.50473974633320451</v>
      </c>
      <c r="V282" s="134">
        <f t="shared" si="73"/>
        <v>0.4452096613679033</v>
      </c>
      <c r="W282" s="134">
        <f t="shared" si="73"/>
        <v>0.43567265667165406</v>
      </c>
      <c r="X282" s="134">
        <f t="shared" si="73"/>
        <v>0.43147447758290181</v>
      </c>
      <c r="Y282" s="134">
        <f t="shared" si="73"/>
        <v>0.42879618075741066</v>
      </c>
      <c r="Z282" s="134">
        <f t="shared" si="73"/>
        <v>0.42201714191247375</v>
      </c>
      <c r="AA282" s="134">
        <f t="shared" si="73"/>
        <v>0.38682830695768616</v>
      </c>
      <c r="AB282" s="134">
        <f t="shared" si="73"/>
        <v>0.35970605802624289</v>
      </c>
      <c r="AC282" s="134">
        <f t="shared" si="73"/>
        <v>0.33162693690817696</v>
      </c>
      <c r="AD282" s="134">
        <f t="shared" si="73"/>
        <v>0.31548623002885423</v>
      </c>
      <c r="AE282" s="134">
        <f t="shared" si="73"/>
        <v>0.32981540962779532</v>
      </c>
      <c r="AF282" s="134">
        <f t="shared" si="73"/>
        <v>0.30113384914850755</v>
      </c>
      <c r="AG282" s="134">
        <f t="shared" si="73"/>
        <v>0.28439049065414151</v>
      </c>
      <c r="AH282" s="134">
        <f t="shared" si="73"/>
        <v>0.31357494569569833</v>
      </c>
      <c r="AI282" s="134">
        <f t="shared" si="73"/>
        <v>0.2881400701891686</v>
      </c>
      <c r="AJ282" s="134">
        <f t="shared" si="73"/>
        <v>0.30076108982916611</v>
      </c>
      <c r="AK282" s="134">
        <f t="shared" si="73"/>
        <v>0.31221469461888518</v>
      </c>
      <c r="AL282" s="134">
        <f t="shared" si="73"/>
        <v>0.27924605124642932</v>
      </c>
      <c r="AM282" s="134">
        <f t="shared" si="73"/>
        <v>0.34191484052946303</v>
      </c>
      <c r="AN282" s="134">
        <f t="shared" si="73"/>
        <v>0.39689134774126927</v>
      </c>
      <c r="AO282" s="134">
        <f t="shared" si="73"/>
        <v>0.41583077850115396</v>
      </c>
      <c r="AP282" s="134">
        <f t="shared" si="73"/>
        <v>0.38357491385455211</v>
      </c>
      <c r="AQ282" s="134">
        <f t="shared" si="73"/>
        <v>0.32177850560053822</v>
      </c>
      <c r="AR282" s="134">
        <f t="shared" si="73"/>
        <v>0.27417576425209023</v>
      </c>
      <c r="AS282" s="134">
        <f t="shared" si="73"/>
        <v>0.31294422099756802</v>
      </c>
      <c r="AT282" s="134">
        <f t="shared" si="73"/>
        <v>0.32239720892660018</v>
      </c>
      <c r="AU282" s="134">
        <f t="shared" si="73"/>
        <v>0.38279706479964248</v>
      </c>
      <c r="AV282" s="134">
        <f t="shared" si="73"/>
        <v>0.34949519927480732</v>
      </c>
      <c r="AW282" s="134">
        <f t="shared" si="73"/>
        <v>0.34226377214055032</v>
      </c>
      <c r="AX282" s="134">
        <f t="shared" si="73"/>
        <v>0.40016837684127732</v>
      </c>
      <c r="AY282" s="134">
        <f t="shared" si="73"/>
        <v>0.42651230860337114</v>
      </c>
      <c r="AZ282" s="134">
        <f t="shared" si="73"/>
        <v>0.41246044679892968</v>
      </c>
      <c r="BA282" s="134">
        <f t="shared" si="73"/>
        <v>0.38143953418723836</v>
      </c>
      <c r="BB282" s="134">
        <f t="shared" si="73"/>
        <v>0.36606909983576774</v>
      </c>
      <c r="BC282" s="134">
        <f t="shared" si="73"/>
        <v>0.37045838251725971</v>
      </c>
      <c r="BD282" s="134">
        <f t="shared" si="73"/>
        <v>0.38732418026251925</v>
      </c>
      <c r="BE282" s="134">
        <f t="shared" si="73"/>
        <v>0.41484617891856557</v>
      </c>
      <c r="BF282" s="134">
        <f t="shared" si="73"/>
        <v>0.46772400950181653</v>
      </c>
      <c r="BG282" s="134">
        <f t="shared" si="73"/>
        <v>0.49475981190596308</v>
      </c>
      <c r="BH282" s="134">
        <f t="shared" si="73"/>
        <v>0.51775777800532918</v>
      </c>
      <c r="BI282" s="134">
        <f t="shared" si="73"/>
        <v>0.55081732570211417</v>
      </c>
      <c r="BJ282" s="134">
        <f t="shared" si="73"/>
        <v>0.55534025671461096</v>
      </c>
      <c r="BK282" s="134">
        <f t="shared" si="73"/>
        <v>0.56550890217016569</v>
      </c>
      <c r="BL282" s="134">
        <f t="shared" si="73"/>
        <v>0.56348326268818294</v>
      </c>
      <c r="BM282" s="134">
        <f t="shared" si="73"/>
        <v>0.570148883865912</v>
      </c>
    </row>
    <row r="283" spans="1:65" s="135" customFormat="1" ht="14.15" customHeight="1" x14ac:dyDescent="0.35">
      <c r="A283" s="133" t="s">
        <v>266</v>
      </c>
      <c r="B283" s="134">
        <f>+B271/(B271+B270)</f>
        <v>0</v>
      </c>
      <c r="C283" s="134">
        <f t="shared" ref="C283:BM283" si="74">+C271/(C271+C270)</f>
        <v>0</v>
      </c>
      <c r="D283" s="134">
        <f t="shared" si="74"/>
        <v>0</v>
      </c>
      <c r="E283" s="134">
        <f t="shared" si="74"/>
        <v>0</v>
      </c>
      <c r="F283" s="134">
        <f t="shared" si="74"/>
        <v>0</v>
      </c>
      <c r="G283" s="134">
        <f t="shared" si="74"/>
        <v>0</v>
      </c>
      <c r="H283" s="134">
        <f t="shared" si="74"/>
        <v>0</v>
      </c>
      <c r="I283" s="134">
        <f t="shared" si="74"/>
        <v>0</v>
      </c>
      <c r="J283" s="134">
        <f t="shared" si="74"/>
        <v>0</v>
      </c>
      <c r="K283" s="134">
        <f t="shared" si="74"/>
        <v>0</v>
      </c>
      <c r="L283" s="134">
        <f t="shared" si="74"/>
        <v>0</v>
      </c>
      <c r="M283" s="134">
        <f t="shared" si="74"/>
        <v>0</v>
      </c>
      <c r="N283" s="134">
        <f t="shared" si="74"/>
        <v>0</v>
      </c>
      <c r="O283" s="134">
        <f t="shared" si="74"/>
        <v>0</v>
      </c>
      <c r="P283" s="134">
        <f t="shared" si="74"/>
        <v>0</v>
      </c>
      <c r="Q283" s="134">
        <f t="shared" si="74"/>
        <v>0</v>
      </c>
      <c r="R283" s="134">
        <f t="shared" si="74"/>
        <v>0</v>
      </c>
      <c r="S283" s="134">
        <f t="shared" si="74"/>
        <v>0</v>
      </c>
      <c r="T283" s="134">
        <f t="shared" si="74"/>
        <v>0</v>
      </c>
      <c r="U283" s="134">
        <f t="shared" si="74"/>
        <v>0</v>
      </c>
      <c r="V283" s="134">
        <f t="shared" si="74"/>
        <v>0</v>
      </c>
      <c r="W283" s="134">
        <f t="shared" si="74"/>
        <v>0</v>
      </c>
      <c r="X283" s="134">
        <f t="shared" si="74"/>
        <v>0</v>
      </c>
      <c r="Y283" s="134">
        <f t="shared" si="74"/>
        <v>0</v>
      </c>
      <c r="Z283" s="134">
        <f t="shared" si="74"/>
        <v>0</v>
      </c>
      <c r="AA283" s="134">
        <f t="shared" si="74"/>
        <v>0</v>
      </c>
      <c r="AB283" s="134">
        <f t="shared" si="74"/>
        <v>0</v>
      </c>
      <c r="AC283" s="134">
        <f t="shared" si="74"/>
        <v>0</v>
      </c>
      <c r="AD283" s="134">
        <f t="shared" si="74"/>
        <v>0</v>
      </c>
      <c r="AE283" s="134">
        <f t="shared" si="74"/>
        <v>0</v>
      </c>
      <c r="AF283" s="134">
        <f t="shared" si="74"/>
        <v>0</v>
      </c>
      <c r="AG283" s="134">
        <f t="shared" si="74"/>
        <v>0</v>
      </c>
      <c r="AH283" s="134">
        <f t="shared" si="74"/>
        <v>0</v>
      </c>
      <c r="AI283" s="134">
        <f t="shared" si="74"/>
        <v>0</v>
      </c>
      <c r="AJ283" s="134">
        <f t="shared" si="74"/>
        <v>0</v>
      </c>
      <c r="AK283" s="134">
        <f t="shared" si="74"/>
        <v>1.6716636183582083E-5</v>
      </c>
      <c r="AL283" s="134">
        <f t="shared" si="74"/>
        <v>1.6034095064102042E-3</v>
      </c>
      <c r="AM283" s="134">
        <f t="shared" si="74"/>
        <v>8.9213226144951082E-3</v>
      </c>
      <c r="AN283" s="134">
        <f t="shared" si="74"/>
        <v>2.3628865990839305E-2</v>
      </c>
      <c r="AO283" s="134">
        <f t="shared" si="74"/>
        <v>3.3381856047440137E-2</v>
      </c>
      <c r="AP283" s="134">
        <f t="shared" si="74"/>
        <v>4.4875093893474376E-2</v>
      </c>
      <c r="AQ283" s="134">
        <f t="shared" si="74"/>
        <v>4.5809695022752818E-2</v>
      </c>
      <c r="AR283" s="134">
        <f t="shared" si="74"/>
        <v>4.6467688377436353E-2</v>
      </c>
      <c r="AS283" s="134">
        <f t="shared" si="74"/>
        <v>4.6174981690503436E-2</v>
      </c>
      <c r="AT283" s="134">
        <f t="shared" si="74"/>
        <v>5.270730787236861E-2</v>
      </c>
      <c r="AU283" s="134">
        <f t="shared" si="74"/>
        <v>6.4491122661017544E-2</v>
      </c>
      <c r="AV283" s="134">
        <f t="shared" si="74"/>
        <v>6.5654451446479675E-2</v>
      </c>
      <c r="AW283" s="134">
        <f t="shared" si="74"/>
        <v>7.2942216340192781E-2</v>
      </c>
      <c r="AX283" s="134">
        <f t="shared" si="74"/>
        <v>9.117486567812351E-2</v>
      </c>
      <c r="AY283" s="134">
        <f t="shared" si="74"/>
        <v>9.7184625266290708E-2</v>
      </c>
      <c r="AZ283" s="134">
        <f t="shared" si="74"/>
        <v>0.10554068949578896</v>
      </c>
      <c r="BA283" s="134">
        <f t="shared" si="74"/>
        <v>0.10330465148436471</v>
      </c>
      <c r="BB283" s="134">
        <f t="shared" si="74"/>
        <v>0.1033046514843647</v>
      </c>
      <c r="BC283" s="134">
        <f t="shared" si="74"/>
        <v>0.10818585702694571</v>
      </c>
      <c r="BD283" s="136">
        <f t="shared" si="74"/>
        <v>0.12004565704404709</v>
      </c>
      <c r="BE283" s="137">
        <f t="shared" si="74"/>
        <v>0.12954781150999412</v>
      </c>
      <c r="BF283" s="137">
        <f t="shared" si="74"/>
        <v>0.13906271768087589</v>
      </c>
      <c r="BG283" s="134">
        <f t="shared" si="74"/>
        <v>0.14288669033748144</v>
      </c>
      <c r="BH283" s="134">
        <f t="shared" si="74"/>
        <v>0.14435969769790694</v>
      </c>
      <c r="BI283" s="134">
        <f t="shared" si="74"/>
        <v>0.14435969769790688</v>
      </c>
      <c r="BJ283" s="134">
        <f t="shared" si="74"/>
        <v>0.14586339163176973</v>
      </c>
      <c r="BK283" s="134">
        <f t="shared" si="74"/>
        <v>0.1458633916317697</v>
      </c>
      <c r="BL283" s="134">
        <f t="shared" si="74"/>
        <v>0.1458633916317697</v>
      </c>
      <c r="BM283" s="134">
        <f t="shared" si="74"/>
        <v>0.14586339163176973</v>
      </c>
    </row>
    <row r="284" spans="1:65" ht="14.15" customHeight="1" thickBot="1" x14ac:dyDescent="0.4">
      <c r="AK284" s="65"/>
      <c r="AL284" s="65"/>
      <c r="AM284" s="65"/>
      <c r="AN284" s="65"/>
      <c r="AO284" s="65"/>
      <c r="AP284" s="65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E284" s="74"/>
      <c r="BM284" s="107">
        <v>67.23</v>
      </c>
    </row>
    <row r="285" spans="1:65" ht="14.15" customHeight="1" thickBot="1" x14ac:dyDescent="0.4">
      <c r="A285" s="79"/>
      <c r="B285" s="78">
        <v>1970</v>
      </c>
      <c r="C285" s="78">
        <v>1971</v>
      </c>
      <c r="D285" s="78">
        <v>1972</v>
      </c>
      <c r="E285" s="78">
        <v>1973</v>
      </c>
      <c r="F285" s="78">
        <v>1974</v>
      </c>
      <c r="G285" s="78">
        <v>1975</v>
      </c>
      <c r="H285" s="78">
        <v>1976</v>
      </c>
      <c r="I285" s="78">
        <v>1977</v>
      </c>
      <c r="J285" s="78">
        <v>1978</v>
      </c>
      <c r="K285" s="78">
        <v>1979</v>
      </c>
      <c r="L285" s="78">
        <v>1980</v>
      </c>
      <c r="M285" s="78">
        <v>1981</v>
      </c>
      <c r="N285" s="78">
        <v>1982</v>
      </c>
      <c r="O285" s="78">
        <v>1983</v>
      </c>
      <c r="P285" s="78">
        <v>1984</v>
      </c>
      <c r="Q285" s="78">
        <v>1985</v>
      </c>
      <c r="R285" s="78">
        <v>1986</v>
      </c>
      <c r="S285" s="78">
        <v>1987</v>
      </c>
      <c r="T285" s="78">
        <v>1988</v>
      </c>
      <c r="U285" s="78">
        <v>1989</v>
      </c>
      <c r="V285" s="78">
        <v>1990</v>
      </c>
      <c r="W285" s="78">
        <v>1991</v>
      </c>
      <c r="X285" s="78">
        <v>1992</v>
      </c>
      <c r="Y285" s="78">
        <v>1993</v>
      </c>
      <c r="Z285" s="78">
        <v>1994</v>
      </c>
      <c r="AA285" s="78">
        <v>1995</v>
      </c>
      <c r="AB285" s="78">
        <v>1996</v>
      </c>
      <c r="AC285" s="78">
        <v>1997</v>
      </c>
      <c r="AD285" s="78">
        <v>1998</v>
      </c>
      <c r="AE285" s="78">
        <v>1999</v>
      </c>
      <c r="AF285" s="78">
        <v>2000</v>
      </c>
      <c r="AG285" s="78">
        <v>2001</v>
      </c>
      <c r="AH285" s="78">
        <v>2002</v>
      </c>
      <c r="AI285" s="78">
        <v>2003</v>
      </c>
      <c r="AJ285" s="78">
        <v>2004</v>
      </c>
      <c r="AK285" s="78">
        <v>2005</v>
      </c>
      <c r="AL285" s="78">
        <v>2006</v>
      </c>
      <c r="AM285" s="78">
        <v>2007</v>
      </c>
      <c r="AN285" s="78">
        <v>2008</v>
      </c>
      <c r="AO285" s="78">
        <v>2009</v>
      </c>
      <c r="AP285" s="78">
        <v>2010</v>
      </c>
      <c r="AQ285" s="78">
        <v>2011</v>
      </c>
      <c r="AR285" s="78">
        <v>2012</v>
      </c>
      <c r="AS285" s="78">
        <v>2013</v>
      </c>
      <c r="AT285" s="78">
        <v>2014</v>
      </c>
      <c r="AU285" s="78">
        <v>2015</v>
      </c>
      <c r="AV285" s="78">
        <v>2016</v>
      </c>
      <c r="AW285" s="78">
        <v>2017</v>
      </c>
      <c r="AX285" s="78">
        <v>2018</v>
      </c>
      <c r="AY285" s="78">
        <v>2019</v>
      </c>
      <c r="AZ285" s="78">
        <v>2020</v>
      </c>
      <c r="BA285" s="78">
        <v>2021</v>
      </c>
      <c r="BB285" s="78">
        <v>2022</v>
      </c>
      <c r="BC285" s="78">
        <v>2023</v>
      </c>
      <c r="BD285" s="78">
        <v>2024</v>
      </c>
      <c r="BE285" s="78">
        <v>2025</v>
      </c>
      <c r="BF285" s="78">
        <v>2026</v>
      </c>
      <c r="BG285" s="78">
        <v>2027</v>
      </c>
      <c r="BH285" s="78">
        <v>2028</v>
      </c>
      <c r="BI285" s="78">
        <v>2029</v>
      </c>
      <c r="BJ285" s="78">
        <v>2030</v>
      </c>
      <c r="BK285" s="78">
        <v>2031</v>
      </c>
      <c r="BL285" s="78">
        <v>2032</v>
      </c>
      <c r="BM285" s="78">
        <v>2033</v>
      </c>
    </row>
    <row r="286" spans="1:65" s="75" customFormat="1" ht="14.15" customHeight="1" x14ac:dyDescent="0.35">
      <c r="A286" s="77" t="s">
        <v>88</v>
      </c>
      <c r="B286" s="76">
        <f t="shared" ref="B286:AG286" si="75">B265*1000000/B280</f>
        <v>86.58159950788756</v>
      </c>
      <c r="C286" s="76">
        <f t="shared" si="75"/>
        <v>86.460213510292206</v>
      </c>
      <c r="D286" s="76">
        <f t="shared" si="75"/>
        <v>86.249240210947121</v>
      </c>
      <c r="E286" s="76">
        <f t="shared" si="75"/>
        <v>86.503449742818987</v>
      </c>
      <c r="F286" s="76">
        <f t="shared" si="75"/>
        <v>86.713741970194206</v>
      </c>
      <c r="G286" s="76">
        <f t="shared" si="75"/>
        <v>86.753716525856689</v>
      </c>
      <c r="H286" s="76">
        <f t="shared" si="75"/>
        <v>86.726760429960649</v>
      </c>
      <c r="I286" s="76">
        <f t="shared" si="75"/>
        <v>86.059351387348855</v>
      </c>
      <c r="J286" s="76">
        <f t="shared" si="75"/>
        <v>85.005637543417166</v>
      </c>
      <c r="K286" s="76">
        <f t="shared" si="75"/>
        <v>84.205857629957208</v>
      </c>
      <c r="L286" s="76">
        <f t="shared" si="75"/>
        <v>83.599977140365226</v>
      </c>
      <c r="M286" s="76">
        <f t="shared" si="75"/>
        <v>83.790491374997274</v>
      </c>
      <c r="N286" s="76">
        <f t="shared" si="75"/>
        <v>82.441495333126696</v>
      </c>
      <c r="O286" s="76">
        <f t="shared" si="75"/>
        <v>80.539288724131467</v>
      </c>
      <c r="P286" s="76">
        <f t="shared" si="75"/>
        <v>78.836366343588338</v>
      </c>
      <c r="Q286" s="76">
        <f t="shared" si="75"/>
        <v>77.587692041900539</v>
      </c>
      <c r="R286" s="76">
        <f t="shared" si="75"/>
        <v>76.285950664141524</v>
      </c>
      <c r="S286" s="76">
        <f t="shared" si="75"/>
        <v>76.175353717085414</v>
      </c>
      <c r="T286" s="76">
        <f t="shared" si="75"/>
        <v>75.771644023625853</v>
      </c>
      <c r="U286" s="76">
        <f t="shared" si="75"/>
        <v>75.697709901733106</v>
      </c>
      <c r="V286" s="76">
        <f t="shared" si="75"/>
        <v>76.782612846674951</v>
      </c>
      <c r="W286" s="76">
        <f t="shared" si="75"/>
        <v>76.865916769668914</v>
      </c>
      <c r="X286" s="76">
        <f t="shared" si="75"/>
        <v>77.087658073014794</v>
      </c>
      <c r="Y286" s="76">
        <f t="shared" si="75"/>
        <v>77.096668222442204</v>
      </c>
      <c r="Z286" s="76">
        <f t="shared" si="75"/>
        <v>76.986276077807076</v>
      </c>
      <c r="AA286" s="76">
        <f t="shared" si="75"/>
        <v>77.549956997537308</v>
      </c>
      <c r="AB286" s="76">
        <f t="shared" si="75"/>
        <v>77.859981715729816</v>
      </c>
      <c r="AC286" s="76">
        <f t="shared" si="75"/>
        <v>78.607888284114921</v>
      </c>
      <c r="AD286" s="76">
        <f t="shared" si="75"/>
        <v>79.080653948936742</v>
      </c>
      <c r="AE286" s="76">
        <f t="shared" si="75"/>
        <v>78.956446876538351</v>
      </c>
      <c r="AF286" s="76">
        <f t="shared" si="75"/>
        <v>80.028034322403428</v>
      </c>
      <c r="AG286" s="76">
        <f t="shared" si="75"/>
        <v>80.628561093288397</v>
      </c>
      <c r="AH286" s="76">
        <f t="shared" ref="AH286:BM286" si="76">AH265*1000000/AH280</f>
        <v>79.999300500422535</v>
      </c>
      <c r="AI286" s="76">
        <f t="shared" si="76"/>
        <v>80.200791094907672</v>
      </c>
      <c r="AJ286" s="76">
        <f t="shared" si="76"/>
        <v>79.890228470519517</v>
      </c>
      <c r="AK286" s="76">
        <f t="shared" si="76"/>
        <v>79.47100241800301</v>
      </c>
      <c r="AL286" s="76">
        <f t="shared" si="76"/>
        <v>80.155535707489207</v>
      </c>
      <c r="AM286" s="76">
        <f t="shared" si="76"/>
        <v>78.26251517309197</v>
      </c>
      <c r="AN286" s="76">
        <f t="shared" si="76"/>
        <v>76.314023193493469</v>
      </c>
      <c r="AO286" s="76">
        <f t="shared" si="76"/>
        <v>75.34931235825411</v>
      </c>
      <c r="AP286" s="76">
        <f t="shared" si="76"/>
        <v>75.749101427533105</v>
      </c>
      <c r="AQ286" s="76">
        <f t="shared" si="76"/>
        <v>77.223354932533567</v>
      </c>
      <c r="AR286" s="76">
        <f t="shared" si="76"/>
        <v>78.331175864621684</v>
      </c>
      <c r="AS286" s="76">
        <f t="shared" si="76"/>
        <v>77.312729733688542</v>
      </c>
      <c r="AT286" s="76">
        <f t="shared" si="76"/>
        <v>76.691896078486877</v>
      </c>
      <c r="AU286" s="76">
        <f t="shared" si="76"/>
        <v>74.601764976870882</v>
      </c>
      <c r="AV286" s="76">
        <f t="shared" si="76"/>
        <v>75.355201235196489</v>
      </c>
      <c r="AW286" s="130">
        <f t="shared" si="76"/>
        <v>75.287202233250284</v>
      </c>
      <c r="AX286" s="76">
        <f t="shared" si="76"/>
        <v>73.34004210679619</v>
      </c>
      <c r="AY286" s="76">
        <f t="shared" si="76"/>
        <v>72.343699736689274</v>
      </c>
      <c r="AZ286" s="76">
        <f t="shared" si="76"/>
        <v>72.630211015317187</v>
      </c>
      <c r="BA286" s="76">
        <f t="shared" si="76"/>
        <v>73.717283743043964</v>
      </c>
      <c r="BB286" s="76">
        <f t="shared" si="76"/>
        <v>74.018456875325995</v>
      </c>
      <c r="BC286" s="76">
        <f t="shared" si="76"/>
        <v>73.877114166417613</v>
      </c>
      <c r="BD286" s="76">
        <f t="shared" si="76"/>
        <v>72.769999953268737</v>
      </c>
      <c r="BE286" s="76">
        <f t="shared" si="76"/>
        <v>71.70000112609668</v>
      </c>
      <c r="BF286" s="76">
        <f t="shared" si="76"/>
        <v>69.96999962768416</v>
      </c>
      <c r="BG286" s="76">
        <f t="shared" si="76"/>
        <v>68.740000335581911</v>
      </c>
      <c r="BH286" s="76">
        <f t="shared" si="76"/>
        <v>67.670001169478468</v>
      </c>
      <c r="BI286" s="76">
        <f t="shared" si="76"/>
        <v>66.680001838604269</v>
      </c>
      <c r="BJ286" s="76">
        <f t="shared" si="76"/>
        <v>66.019999024898539</v>
      </c>
      <c r="BK286" s="76">
        <f t="shared" si="76"/>
        <v>65.560003802052805</v>
      </c>
      <c r="BL286" s="76">
        <f t="shared" si="76"/>
        <v>65.440024518936681</v>
      </c>
      <c r="BM286" s="76">
        <f t="shared" si="76"/>
        <v>65.220034699823458</v>
      </c>
    </row>
    <row r="287" spans="1:65" ht="14.15" customHeight="1" x14ac:dyDescent="0.35">
      <c r="A287" s="64" t="s">
        <v>87</v>
      </c>
      <c r="B287" s="63">
        <f t="shared" ref="B287:AG287" si="77">B280</f>
        <v>532203565</v>
      </c>
      <c r="C287" s="63">
        <f t="shared" si="77"/>
        <v>587012264</v>
      </c>
      <c r="D287" s="63">
        <f t="shared" si="77"/>
        <v>667793512</v>
      </c>
      <c r="E287" s="63">
        <f t="shared" si="77"/>
        <v>786392187</v>
      </c>
      <c r="F287" s="63">
        <f t="shared" si="77"/>
        <v>836911741</v>
      </c>
      <c r="G287" s="63">
        <f t="shared" si="77"/>
        <v>895539498.00000012</v>
      </c>
      <c r="H287" s="63">
        <f t="shared" si="77"/>
        <v>966694849.00000012</v>
      </c>
      <c r="I287" s="63">
        <f t="shared" si="77"/>
        <v>982914963</v>
      </c>
      <c r="J287" s="63">
        <f t="shared" si="77"/>
        <v>1055765634</v>
      </c>
      <c r="K287" s="63">
        <f t="shared" si="77"/>
        <v>1112195367</v>
      </c>
      <c r="L287" s="63">
        <f t="shared" si="77"/>
        <v>1091959704.0000002</v>
      </c>
      <c r="M287" s="63">
        <f t="shared" si="77"/>
        <v>1069359660.0000001</v>
      </c>
      <c r="N287" s="63">
        <f t="shared" si="77"/>
        <v>1090487498</v>
      </c>
      <c r="O287" s="63">
        <f t="shared" si="77"/>
        <v>1055309189</v>
      </c>
      <c r="P287" s="63">
        <f t="shared" si="77"/>
        <v>1067426592.0000001</v>
      </c>
      <c r="Q287" s="63">
        <f t="shared" si="77"/>
        <v>1134433420</v>
      </c>
      <c r="R287" s="63">
        <f t="shared" si="77"/>
        <v>1308647340</v>
      </c>
      <c r="S287" s="63">
        <f t="shared" si="77"/>
        <v>1320776955</v>
      </c>
      <c r="T287" s="63">
        <f t="shared" si="77"/>
        <v>1347772748</v>
      </c>
      <c r="U287" s="63">
        <f t="shared" si="77"/>
        <v>1443457710</v>
      </c>
      <c r="V287" s="63">
        <f t="shared" si="77"/>
        <v>1436836044</v>
      </c>
      <c r="W287" s="63">
        <f t="shared" si="77"/>
        <v>1510955109</v>
      </c>
      <c r="X287" s="63">
        <f t="shared" si="77"/>
        <v>1515036819</v>
      </c>
      <c r="Y287" s="63">
        <f t="shared" si="77"/>
        <v>1581455637</v>
      </c>
      <c r="Z287" s="63">
        <f t="shared" si="77"/>
        <v>1668301465</v>
      </c>
      <c r="AA287" s="63">
        <f t="shared" si="77"/>
        <v>1827482545</v>
      </c>
      <c r="AB287" s="63">
        <f t="shared" si="77"/>
        <v>1966590933</v>
      </c>
      <c r="AC287" s="63">
        <f t="shared" si="77"/>
        <v>2076093224.0000005</v>
      </c>
      <c r="AD287" s="63">
        <f t="shared" si="77"/>
        <v>2163689182</v>
      </c>
      <c r="AE287" s="63">
        <f t="shared" si="77"/>
        <v>2141039016.0000005</v>
      </c>
      <c r="AF287" s="63">
        <f t="shared" si="77"/>
        <v>2128570284</v>
      </c>
      <c r="AG287" s="63">
        <f t="shared" si="77"/>
        <v>2165413091.0000005</v>
      </c>
      <c r="AH287" s="63">
        <f t="shared" ref="AH287:BB287" si="78">AH280</f>
        <v>2229716715</v>
      </c>
      <c r="AI287" s="63">
        <f t="shared" si="78"/>
        <v>2186164243.0000005</v>
      </c>
      <c r="AJ287" s="63">
        <f t="shared" si="78"/>
        <v>2320338883</v>
      </c>
      <c r="AK287" s="63">
        <f t="shared" si="78"/>
        <v>2361124097.8085618</v>
      </c>
      <c r="AL287" s="63">
        <f t="shared" si="78"/>
        <v>2401432413.2445335</v>
      </c>
      <c r="AM287" s="63">
        <f t="shared" si="78"/>
        <v>2586675699.5145345</v>
      </c>
      <c r="AN287" s="63">
        <f t="shared" si="78"/>
        <v>2806993759.6534042</v>
      </c>
      <c r="AO287" s="63">
        <f t="shared" si="78"/>
        <v>2811713997.5914993</v>
      </c>
      <c r="AP287" s="63">
        <f t="shared" si="78"/>
        <v>3100329248.5295343</v>
      </c>
      <c r="AQ287" s="63">
        <f t="shared" si="78"/>
        <v>3277804280.1059675</v>
      </c>
      <c r="AR287" s="63">
        <f t="shared" si="78"/>
        <v>3498958207.7174463</v>
      </c>
      <c r="AS287" s="63">
        <f t="shared" si="78"/>
        <v>3670914481.4413786</v>
      </c>
      <c r="AT287" s="63">
        <f t="shared" si="78"/>
        <v>3806735388.7510467</v>
      </c>
      <c r="AU287" s="63">
        <f t="shared" si="78"/>
        <v>3737495848.9654274</v>
      </c>
      <c r="AV287" s="63">
        <f t="shared" si="78"/>
        <v>3642970136.0606594</v>
      </c>
      <c r="AW287" s="63">
        <f t="shared" si="78"/>
        <v>3699054004.3104315</v>
      </c>
      <c r="AX287" s="63">
        <f t="shared" si="78"/>
        <v>3667700100.5888963</v>
      </c>
      <c r="AY287" s="63">
        <f t="shared" si="78"/>
        <v>3785284323.1623964</v>
      </c>
      <c r="AZ287" s="63">
        <f t="shared" si="78"/>
        <v>3566265633.6218238</v>
      </c>
      <c r="BA287" s="63">
        <f t="shared" si="78"/>
        <v>3812595098.4034934</v>
      </c>
      <c r="BB287" s="63">
        <f t="shared" si="78"/>
        <v>3999931115.1456251</v>
      </c>
      <c r="BC287" s="63">
        <f t="shared" ref="BC287:BM287" si="79">BC280</f>
        <v>4160109694.3471031</v>
      </c>
      <c r="BD287" s="63">
        <f t="shared" si="79"/>
        <v>4254105691.7054057</v>
      </c>
      <c r="BE287" s="63">
        <f t="shared" si="79"/>
        <v>4401385848.2440672</v>
      </c>
      <c r="BF287" s="63">
        <f t="shared" si="79"/>
        <v>4458449832.1221485</v>
      </c>
      <c r="BG287" s="63">
        <f t="shared" si="79"/>
        <v>4530630475.6042604</v>
      </c>
      <c r="BH287" s="63">
        <f t="shared" si="79"/>
        <v>4605518338.0403204</v>
      </c>
      <c r="BI287" s="63">
        <f t="shared" si="79"/>
        <v>4685463152.9355478</v>
      </c>
      <c r="BJ287" s="63">
        <f t="shared" si="79"/>
        <v>4766873935.5938931</v>
      </c>
      <c r="BK287" s="63">
        <f t="shared" si="79"/>
        <v>4852502118.053834</v>
      </c>
      <c r="BL287" s="63">
        <f t="shared" si="79"/>
        <v>4941500407.4786043</v>
      </c>
      <c r="BM287" s="63">
        <f t="shared" si="79"/>
        <v>5035185310.6744432</v>
      </c>
    </row>
    <row r="288" spans="1:65" ht="14.15" customHeight="1" x14ac:dyDescent="0.35">
      <c r="A288" s="64" t="s">
        <v>86</v>
      </c>
      <c r="B288" s="63">
        <f t="shared" ref="B288:AG288" si="80">B265</f>
        <v>46079.035921500006</v>
      </c>
      <c r="C288" s="63">
        <f t="shared" si="80"/>
        <v>50753.20567860001</v>
      </c>
      <c r="D288" s="63">
        <f t="shared" si="80"/>
        <v>57596.683027799998</v>
      </c>
      <c r="E288" s="63">
        <f t="shared" si="80"/>
        <v>68025.637026300014</v>
      </c>
      <c r="F288" s="63">
        <f t="shared" si="80"/>
        <v>72571.748760900009</v>
      </c>
      <c r="G288" s="63">
        <f t="shared" si="80"/>
        <v>77691.379747200015</v>
      </c>
      <c r="H288" s="63">
        <f t="shared" si="80"/>
        <v>83838.312578099998</v>
      </c>
      <c r="I288" s="63">
        <f t="shared" si="80"/>
        <v>84589.0241847</v>
      </c>
      <c r="J288" s="63">
        <f t="shared" si="80"/>
        <v>89746.030814600017</v>
      </c>
      <c r="K288" s="63">
        <f t="shared" si="80"/>
        <v>93653.364730300003</v>
      </c>
      <c r="L288" s="63">
        <f t="shared" si="80"/>
        <v>91287.806292600013</v>
      </c>
      <c r="M288" s="63">
        <f t="shared" si="80"/>
        <v>89602.171368000025</v>
      </c>
      <c r="N288" s="63">
        <f t="shared" si="80"/>
        <v>89901.419977200014</v>
      </c>
      <c r="O288" s="63">
        <f t="shared" si="80"/>
        <v>84993.851466100023</v>
      </c>
      <c r="P288" s="63">
        <f t="shared" si="80"/>
        <v>84152.033851800006</v>
      </c>
      <c r="Q288" s="63">
        <f t="shared" si="80"/>
        <v>88018.07083300002</v>
      </c>
      <c r="R288" s="63">
        <f t="shared" si="80"/>
        <v>99831.406416000027</v>
      </c>
      <c r="S288" s="63">
        <f t="shared" si="80"/>
        <v>100610.6517285</v>
      </c>
      <c r="T288" s="63">
        <f t="shared" si="80"/>
        <v>102122.9568862</v>
      </c>
      <c r="U288" s="63">
        <f t="shared" si="80"/>
        <v>109266.44298699999</v>
      </c>
      <c r="V288" s="63">
        <f t="shared" si="80"/>
        <v>110324.0256906</v>
      </c>
      <c r="W288" s="63">
        <f t="shared" si="80"/>
        <v>116140.94965110002</v>
      </c>
      <c r="X288" s="63">
        <f t="shared" si="80"/>
        <v>116790.64027110001</v>
      </c>
      <c r="Y288" s="63">
        <f t="shared" si="80"/>
        <v>121924.96055430001</v>
      </c>
      <c r="Z288" s="63">
        <f t="shared" si="80"/>
        <v>128436.3171655</v>
      </c>
      <c r="AA288" s="63">
        <f t="shared" si="80"/>
        <v>141721.19277850003</v>
      </c>
      <c r="AB288" s="63">
        <f t="shared" si="80"/>
        <v>153118.73408570004</v>
      </c>
      <c r="AC288" s="63">
        <f t="shared" si="80"/>
        <v>163197.30421960002</v>
      </c>
      <c r="AD288" s="63">
        <f t="shared" si="80"/>
        <v>171105.95545480002</v>
      </c>
      <c r="AE288" s="63">
        <f t="shared" si="80"/>
        <v>169048.8333274</v>
      </c>
      <c r="AF288" s="63">
        <f t="shared" si="80"/>
        <v>170345.29574560001</v>
      </c>
      <c r="AG288" s="63">
        <f t="shared" si="80"/>
        <v>174594.14169990001</v>
      </c>
      <c r="AH288" s="63">
        <f t="shared" ref="AH288:BB288" si="81">AH265</f>
        <v>178375.77751410002</v>
      </c>
      <c r="AI288" s="63">
        <f t="shared" si="81"/>
        <v>175332.10175199999</v>
      </c>
      <c r="AJ288" s="63">
        <f t="shared" si="81"/>
        <v>185372.40349190004</v>
      </c>
      <c r="AK288" s="63">
        <f t="shared" si="81"/>
        <v>187640.89888614937</v>
      </c>
      <c r="AL288" s="63">
        <f t="shared" si="81"/>
        <v>192488.10154894419</v>
      </c>
      <c r="AM288" s="63">
        <f t="shared" si="81"/>
        <v>202439.74618112453</v>
      </c>
      <c r="AN288" s="63">
        <f t="shared" si="81"/>
        <v>214212.98687818131</v>
      </c>
      <c r="AO288" s="63">
        <f t="shared" si="81"/>
        <v>211860.71626659724</v>
      </c>
      <c r="AP288" s="63">
        <f t="shared" si="81"/>
        <v>234847.15470561117</v>
      </c>
      <c r="AQ288" s="63">
        <f t="shared" si="81"/>
        <v>253123.04332200083</v>
      </c>
      <c r="AR288" s="63">
        <f t="shared" si="81"/>
        <v>274077.51071167679</v>
      </c>
      <c r="AS288" s="63">
        <f t="shared" si="81"/>
        <v>283808.41917916073</v>
      </c>
      <c r="AT288" s="63">
        <f t="shared" si="81"/>
        <v>291945.75483239361</v>
      </c>
      <c r="AU288" s="63">
        <f t="shared" si="81"/>
        <v>278823.78692654934</v>
      </c>
      <c r="AV288" s="63">
        <f t="shared" si="81"/>
        <v>274516.74769666215</v>
      </c>
      <c r="AW288" s="63">
        <f t="shared" si="81"/>
        <v>278491.42689423368</v>
      </c>
      <c r="AX288" s="63">
        <f t="shared" si="81"/>
        <v>268989.27981229028</v>
      </c>
      <c r="AY288" s="63">
        <f t="shared" si="81"/>
        <v>273841.47249285749</v>
      </c>
      <c r="AZ288" s="63">
        <f t="shared" si="81"/>
        <v>259018.62550662688</v>
      </c>
      <c r="BA288" s="63">
        <f t="shared" si="81"/>
        <v>281054.15466634894</v>
      </c>
      <c r="BB288" s="63">
        <f t="shared" si="81"/>
        <v>296068.7287506811</v>
      </c>
      <c r="BC288" s="63">
        <f t="shared" ref="BC288:BM288" si="82">BC265</f>
        <v>307336.89883410162</v>
      </c>
      <c r="BD288" s="63">
        <f t="shared" si="82"/>
        <v>309571.27098660264</v>
      </c>
      <c r="BE288" s="63">
        <f t="shared" si="82"/>
        <v>315579.37027548562</v>
      </c>
      <c r="BF288" s="63">
        <f t="shared" si="82"/>
        <v>311957.73309363524</v>
      </c>
      <c r="BG288" s="63">
        <f t="shared" si="82"/>
        <v>311435.5404134345</v>
      </c>
      <c r="BH288" s="63">
        <f t="shared" si="82"/>
        <v>311655.431321243</v>
      </c>
      <c r="BI288" s="63">
        <f t="shared" si="82"/>
        <v>312426.6916524549</v>
      </c>
      <c r="BJ288" s="63">
        <f t="shared" si="82"/>
        <v>314709.01257972309</v>
      </c>
      <c r="BK288" s="63">
        <f t="shared" si="82"/>
        <v>318130.05730907863</v>
      </c>
      <c r="BL288" s="63">
        <f t="shared" si="82"/>
        <v>323371.90782573546</v>
      </c>
      <c r="BM288" s="63">
        <f t="shared" si="82"/>
        <v>328394.9606822285</v>
      </c>
    </row>
    <row r="289" spans="1:66" s="147" customFormat="1" ht="14.15" customHeight="1" x14ac:dyDescent="0.35">
      <c r="A289" s="90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  <c r="AA289" s="88"/>
      <c r="AB289" s="88"/>
      <c r="AC289" s="88"/>
      <c r="AD289" s="88"/>
      <c r="AE289" s="88"/>
      <c r="AF289" s="88"/>
      <c r="AG289" s="88"/>
      <c r="AH289" s="88"/>
      <c r="AI289" s="88"/>
      <c r="AJ289" s="88"/>
      <c r="AK289" s="150"/>
      <c r="AL289" s="150"/>
      <c r="AM289" s="150"/>
      <c r="AN289" s="150"/>
      <c r="AO289" s="150"/>
      <c r="AP289" s="150"/>
      <c r="AQ289" s="150"/>
      <c r="AR289" s="150"/>
      <c r="AS289" s="150"/>
      <c r="AT289" s="150"/>
      <c r="AU289" s="150"/>
      <c r="AV289" s="150"/>
      <c r="AW289" s="150"/>
      <c r="AX289" s="165"/>
      <c r="AY289" s="165">
        <f>+AY286/$AX$286-1</f>
        <v>-1.3585244042484512E-2</v>
      </c>
      <c r="AZ289" s="165">
        <f t="shared" ref="AZ289:BM289" si="83">+AZ286/$AX$286-1</f>
        <v>-9.6786294510897708E-3</v>
      </c>
      <c r="BA289" s="165">
        <f t="shared" si="83"/>
        <v>5.1437335650617033E-3</v>
      </c>
      <c r="BB289" s="165">
        <f t="shared" si="83"/>
        <v>9.2502642354896913E-3</v>
      </c>
      <c r="BC289" s="165">
        <f t="shared" si="83"/>
        <v>7.3230399682528979E-3</v>
      </c>
      <c r="BD289" s="165">
        <f t="shared" si="83"/>
        <v>-7.7725910314773161E-3</v>
      </c>
      <c r="BE289" s="165">
        <f t="shared" si="83"/>
        <v>-2.2362149428702516E-2</v>
      </c>
      <c r="BF289" s="165">
        <f t="shared" si="83"/>
        <v>-4.5950920974447307E-2</v>
      </c>
      <c r="BG289" s="165">
        <f t="shared" si="83"/>
        <v>-6.2722104311254689E-2</v>
      </c>
      <c r="BH289" s="165">
        <f t="shared" si="83"/>
        <v>-7.7311667329848732E-2</v>
      </c>
      <c r="BI289" s="165">
        <f t="shared" si="83"/>
        <v>-9.0810423295008658E-2</v>
      </c>
      <c r="BJ289" s="164">
        <f t="shared" si="83"/>
        <v>-9.9809638386058719E-2</v>
      </c>
      <c r="BK289" s="165">
        <f t="shared" si="83"/>
        <v>-0.10608172672459415</v>
      </c>
      <c r="BL289" s="165">
        <f t="shared" si="83"/>
        <v>-0.10771765819762791</v>
      </c>
      <c r="BM289" s="165">
        <f t="shared" si="83"/>
        <v>-0.11071724495533497</v>
      </c>
    </row>
    <row r="290" spans="1:66" ht="14.15" customHeight="1" x14ac:dyDescent="0.35">
      <c r="A290" s="64" t="s">
        <v>85</v>
      </c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73">
        <v>0.27</v>
      </c>
      <c r="BC290" s="73">
        <f>'Premissas e Valores de Entrada'!B89</f>
        <v>0.27</v>
      </c>
      <c r="BD290" s="73">
        <f>'Premissas e Valores de Entrada'!C89</f>
        <v>0.27</v>
      </c>
      <c r="BE290" s="73">
        <f>'Premissas e Valores de Entrada'!D89</f>
        <v>0.27</v>
      </c>
      <c r="BF290" s="73">
        <f>'Premissas e Valores de Entrada'!E89</f>
        <v>0.3</v>
      </c>
      <c r="BG290" s="73">
        <f>'Premissas e Valores de Entrada'!F89</f>
        <v>0.3</v>
      </c>
      <c r="BH290" s="73">
        <f>'Premissas e Valores de Entrada'!G89</f>
        <v>0.3</v>
      </c>
      <c r="BI290" s="73">
        <f>'Premissas e Valores de Entrada'!H89</f>
        <v>0.3</v>
      </c>
      <c r="BJ290" s="73">
        <f>'Premissas e Valores de Entrada'!I89</f>
        <v>0.3</v>
      </c>
      <c r="BK290" s="73">
        <f>'Premissas e Valores de Entrada'!J89</f>
        <v>0.3</v>
      </c>
      <c r="BL290" s="73">
        <f>'Premissas e Valores de Entrada'!K89</f>
        <v>0.3</v>
      </c>
      <c r="BM290" s="73">
        <f>'Premissas e Valores de Entrada'!L89</f>
        <v>0.3</v>
      </c>
    </row>
    <row r="291" spans="1:66" ht="14.15" customHeight="1" x14ac:dyDescent="0.35">
      <c r="A291" s="64" t="s">
        <v>84</v>
      </c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73">
        <v>0.1</v>
      </c>
      <c r="BC291" s="73">
        <f>'Premissas e Valores de Entrada'!B90</f>
        <v>0.115</v>
      </c>
      <c r="BD291" s="73">
        <f>'Premissas e Valores de Entrada'!C90</f>
        <v>0.1275</v>
      </c>
      <c r="BE291" s="73">
        <f>'Premissas e Valores de Entrada'!D90</f>
        <v>0.13750000000000001</v>
      </c>
      <c r="BF291" s="73">
        <f>'Premissas e Valores de Entrada'!E90</f>
        <v>0.14749999999999999</v>
      </c>
      <c r="BG291" s="73">
        <f>'Premissas e Valores de Entrada'!F90</f>
        <v>0.15</v>
      </c>
      <c r="BH291" s="73">
        <f>'Premissas e Valores de Entrada'!G90</f>
        <v>0.15</v>
      </c>
      <c r="BI291" s="73">
        <f>'Premissas e Valores de Entrada'!H90</f>
        <v>0.15</v>
      </c>
      <c r="BJ291" s="73">
        <f>'Premissas e Valores de Entrada'!I90</f>
        <v>0.15</v>
      </c>
      <c r="BK291" s="73">
        <f>'Premissas e Valores de Entrada'!J90</f>
        <v>0.15</v>
      </c>
      <c r="BL291" s="73">
        <f>'Premissas e Valores de Entrada'!K90</f>
        <v>0.15</v>
      </c>
      <c r="BM291" s="73">
        <f>'Premissas e Valores de Entrada'!L90</f>
        <v>0.15</v>
      </c>
    </row>
    <row r="292" spans="1:66" ht="14.15" customHeight="1" x14ac:dyDescent="0.35">
      <c r="A292" s="64" t="s">
        <v>287</v>
      </c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73"/>
      <c r="BC292" s="73"/>
      <c r="BD292" s="72"/>
      <c r="BE292" s="138"/>
      <c r="BF292" s="71"/>
      <c r="BG292" s="71">
        <f>'Premissas e Valores de Entrada'!F91</f>
        <v>0.01</v>
      </c>
      <c r="BH292" s="71">
        <f>'Premissas e Valores de Entrada'!G91</f>
        <v>0.02</v>
      </c>
      <c r="BI292" s="71">
        <f>'Premissas e Valores de Entrada'!H91</f>
        <v>0.02</v>
      </c>
      <c r="BJ292" s="71">
        <f>'Premissas e Valores de Entrada'!I91</f>
        <v>0.03</v>
      </c>
      <c r="BK292" s="71">
        <f>'Premissas e Valores de Entrada'!J91</f>
        <v>0.03</v>
      </c>
      <c r="BL292" s="71">
        <f>'Premissas e Valores de Entrada'!K91</f>
        <v>0.03</v>
      </c>
      <c r="BM292" s="71">
        <f>'Premissas e Valores de Entrada'!L91</f>
        <v>0.03</v>
      </c>
    </row>
    <row r="293" spans="1:66" ht="14.15" customHeight="1" x14ac:dyDescent="0.35"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E293" s="66"/>
    </row>
    <row r="294" spans="1:66" ht="14.15" customHeight="1" x14ac:dyDescent="0.35">
      <c r="A294" s="64" t="s">
        <v>83</v>
      </c>
      <c r="B294" s="63">
        <f t="shared" ref="B294:AG294" si="84">+B268+B269+B273</f>
        <v>311737750</v>
      </c>
      <c r="C294" s="63">
        <f t="shared" si="84"/>
        <v>340507970</v>
      </c>
      <c r="D294" s="63">
        <f t="shared" si="84"/>
        <v>383958790</v>
      </c>
      <c r="E294" s="63">
        <f t="shared" si="84"/>
        <v>446971440</v>
      </c>
      <c r="F294" s="63">
        <f t="shared" si="84"/>
        <v>460853320.00000006</v>
      </c>
      <c r="G294" s="63">
        <f t="shared" si="84"/>
        <v>470727990.00000006</v>
      </c>
      <c r="H294" s="63">
        <f t="shared" si="84"/>
        <v>474021040.00000006</v>
      </c>
      <c r="I294" s="63">
        <f t="shared" si="84"/>
        <v>449309880</v>
      </c>
      <c r="J294" s="63">
        <f t="shared" si="84"/>
        <v>477676140</v>
      </c>
      <c r="K294" s="63">
        <f t="shared" si="84"/>
        <v>483752340.00000006</v>
      </c>
      <c r="L294" s="63">
        <f t="shared" si="84"/>
        <v>428835240.00000006</v>
      </c>
      <c r="M294" s="63">
        <f t="shared" si="84"/>
        <v>408865860</v>
      </c>
      <c r="N294" s="63">
        <f t="shared" si="84"/>
        <v>417227510.00000006</v>
      </c>
      <c r="O294" s="63">
        <f t="shared" si="84"/>
        <v>393174920</v>
      </c>
      <c r="P294" s="63">
        <f t="shared" si="84"/>
        <v>396589740</v>
      </c>
      <c r="Q294" s="63">
        <f t="shared" si="84"/>
        <v>423577990</v>
      </c>
      <c r="R294" s="63">
        <f t="shared" si="84"/>
        <v>511499550</v>
      </c>
      <c r="S294" s="63">
        <f t="shared" si="84"/>
        <v>481580580</v>
      </c>
      <c r="T294" s="63">
        <f t="shared" si="84"/>
        <v>488715050</v>
      </c>
      <c r="U294" s="63">
        <f t="shared" si="84"/>
        <v>539727360</v>
      </c>
      <c r="V294" s="63">
        <f t="shared" si="84"/>
        <v>550584990</v>
      </c>
      <c r="W294" s="63">
        <f t="shared" si="84"/>
        <v>586566900</v>
      </c>
      <c r="X294" s="63">
        <f t="shared" si="84"/>
        <v>579621630</v>
      </c>
      <c r="Y294" s="63">
        <f t="shared" si="84"/>
        <v>607291740</v>
      </c>
      <c r="Z294" s="63">
        <f t="shared" si="84"/>
        <v>657462850</v>
      </c>
      <c r="AA294" s="63">
        <f t="shared" si="84"/>
        <v>741794920</v>
      </c>
      <c r="AB294" s="63">
        <f t="shared" si="84"/>
        <v>831185010</v>
      </c>
      <c r="AC294" s="63">
        <f t="shared" si="84"/>
        <v>870760190.00000012</v>
      </c>
      <c r="AD294" s="63">
        <f t="shared" si="84"/>
        <v>895385920.00000012</v>
      </c>
      <c r="AE294" s="63">
        <f t="shared" si="84"/>
        <v>857270880.00000012</v>
      </c>
      <c r="AF294" s="63">
        <f t="shared" si="84"/>
        <v>797801610.00000012</v>
      </c>
      <c r="AG294" s="63">
        <f t="shared" si="84"/>
        <v>770737610.00000012</v>
      </c>
      <c r="AH294" s="63">
        <f t="shared" ref="AH294:BB294" si="85">+AH268+AH269+AH273</f>
        <v>776484360</v>
      </c>
      <c r="AI294" s="63">
        <f t="shared" si="85"/>
        <v>792853654</v>
      </c>
      <c r="AJ294" s="63">
        <f t="shared" si="85"/>
        <v>838794670</v>
      </c>
      <c r="AK294" s="63">
        <f t="shared" si="85"/>
        <v>861960568.75531995</v>
      </c>
      <c r="AL294" s="63">
        <f t="shared" si="85"/>
        <v>873583009.15999997</v>
      </c>
      <c r="AM294" s="63">
        <f t="shared" si="85"/>
        <v>959926325.86000001</v>
      </c>
      <c r="AN294" s="63">
        <f t="shared" si="85"/>
        <v>1070967243</v>
      </c>
      <c r="AO294" s="63">
        <f t="shared" si="85"/>
        <v>1109258515.6762102</v>
      </c>
      <c r="AP294" s="63">
        <f t="shared" si="85"/>
        <v>1238968915.1199539</v>
      </c>
      <c r="AQ294" s="63">
        <f t="shared" si="85"/>
        <v>1323686452.3829057</v>
      </c>
      <c r="AR294" s="63">
        <f t="shared" si="85"/>
        <v>1440734398.2918</v>
      </c>
      <c r="AS294" s="63">
        <f t="shared" si="85"/>
        <v>1521183319.2493598</v>
      </c>
      <c r="AT294" s="63">
        <f t="shared" si="85"/>
        <v>1622118668.4007201</v>
      </c>
      <c r="AU294" s="63">
        <f t="shared" si="85"/>
        <v>1621453770.8281984</v>
      </c>
      <c r="AV294" s="63">
        <f t="shared" si="85"/>
        <v>1595638647.9990716</v>
      </c>
      <c r="AW294" s="63">
        <f t="shared" si="85"/>
        <v>1620978738.2332885</v>
      </c>
      <c r="AX294" s="63">
        <f t="shared" si="85"/>
        <v>1562408914.9794626</v>
      </c>
      <c r="AY294" s="63">
        <f t="shared" si="85"/>
        <v>1632239242.1482506</v>
      </c>
      <c r="AZ294" s="63">
        <f t="shared" si="85"/>
        <v>1486857595.0860517</v>
      </c>
      <c r="BA294" s="63">
        <f t="shared" si="85"/>
        <v>1548462022.5356097</v>
      </c>
      <c r="BB294" s="63">
        <f t="shared" si="85"/>
        <v>1649479412.6907125</v>
      </c>
      <c r="BC294" s="63">
        <f t="shared" ref="BC294:BM294" si="86">+BC268+BC269+BC273</f>
        <v>1677777692.1567161</v>
      </c>
      <c r="BD294" s="63">
        <f t="shared" si="86"/>
        <v>1732064619.9362068</v>
      </c>
      <c r="BE294" s="63">
        <f>+BE268+BE269+BE273</f>
        <v>1740112864.8154447</v>
      </c>
      <c r="BF294" s="63">
        <f t="shared" si="86"/>
        <v>1739131533.8944731</v>
      </c>
      <c r="BG294" s="63">
        <f t="shared" si="86"/>
        <v>1752253767.0341747</v>
      </c>
      <c r="BH294" s="63">
        <f t="shared" si="86"/>
        <v>1767722841.5265512</v>
      </c>
      <c r="BI294" s="63">
        <f t="shared" si="86"/>
        <v>1788048813.5671797</v>
      </c>
      <c r="BJ294" s="63">
        <f t="shared" si="86"/>
        <v>1809547774.5120931</v>
      </c>
      <c r="BK294" s="63">
        <f t="shared" si="86"/>
        <v>1834768274.6160026</v>
      </c>
      <c r="BL294" s="63">
        <f t="shared" si="86"/>
        <v>1862734690.9471421</v>
      </c>
      <c r="BM294" s="63">
        <f t="shared" si="86"/>
        <v>1894543257.1112466</v>
      </c>
    </row>
    <row r="295" spans="1:66" ht="14.15" customHeight="1" x14ac:dyDescent="0.35">
      <c r="A295" s="64" t="s">
        <v>82</v>
      </c>
      <c r="B295" s="63">
        <f t="shared" ref="B295:AG295" si="87">+B270+B271</f>
        <v>192056640</v>
      </c>
      <c r="C295" s="63">
        <f t="shared" si="87"/>
        <v>213439680.00000003</v>
      </c>
      <c r="D295" s="63">
        <f t="shared" si="87"/>
        <v>246224640</v>
      </c>
      <c r="E295" s="63">
        <f t="shared" si="87"/>
        <v>295029120.00000006</v>
      </c>
      <c r="F295" s="63">
        <f t="shared" si="87"/>
        <v>324262080</v>
      </c>
      <c r="G295" s="63">
        <f t="shared" si="87"/>
        <v>368946240.00000006</v>
      </c>
      <c r="H295" s="63">
        <f t="shared" si="87"/>
        <v>430466880.00000006</v>
      </c>
      <c r="I295" s="63">
        <f t="shared" si="87"/>
        <v>469858560.00000006</v>
      </c>
      <c r="J295" s="63">
        <f t="shared" si="87"/>
        <v>512766720.00000006</v>
      </c>
      <c r="K295" s="63">
        <f t="shared" si="87"/>
        <v>553259520</v>
      </c>
      <c r="L295" s="63">
        <f t="shared" si="87"/>
        <v>588637440.00000012</v>
      </c>
      <c r="M295" s="63">
        <f t="shared" si="87"/>
        <v>576915840.00000012</v>
      </c>
      <c r="N295" s="63">
        <f t="shared" si="87"/>
        <v>588069120</v>
      </c>
      <c r="O295" s="63">
        <f t="shared" si="87"/>
        <v>577200000</v>
      </c>
      <c r="P295" s="63">
        <f t="shared" si="87"/>
        <v>596203200.00000012</v>
      </c>
      <c r="Q295" s="63">
        <f t="shared" si="87"/>
        <v>632042880</v>
      </c>
      <c r="R295" s="63">
        <f t="shared" si="87"/>
        <v>711003840.00000012</v>
      </c>
      <c r="S295" s="63">
        <f t="shared" si="87"/>
        <v>752136000.00000012</v>
      </c>
      <c r="T295" s="63">
        <f t="shared" si="87"/>
        <v>774122880.00000012</v>
      </c>
      <c r="U295" s="63">
        <f t="shared" si="87"/>
        <v>814580160</v>
      </c>
      <c r="V295" s="63">
        <f t="shared" si="87"/>
        <v>801792960.00000012</v>
      </c>
      <c r="W295" s="63">
        <f t="shared" si="87"/>
        <v>835714560</v>
      </c>
      <c r="X295" s="63">
        <f t="shared" si="87"/>
        <v>851947200.00000012</v>
      </c>
      <c r="Y295" s="63">
        <f t="shared" si="87"/>
        <v>885229440.00000012</v>
      </c>
      <c r="Z295" s="63">
        <f t="shared" si="87"/>
        <v>919151040</v>
      </c>
      <c r="AA295" s="63">
        <f t="shared" si="87"/>
        <v>978860160</v>
      </c>
      <c r="AB295" s="63">
        <f t="shared" si="87"/>
        <v>1021945920</v>
      </c>
      <c r="AC295" s="63">
        <f t="shared" si="87"/>
        <v>1077428160.0000002</v>
      </c>
      <c r="AD295" s="63">
        <f t="shared" si="87"/>
        <v>1123923840</v>
      </c>
      <c r="AE295" s="63">
        <f t="shared" si="87"/>
        <v>1147118400.0000002</v>
      </c>
      <c r="AF295" s="63">
        <f t="shared" si="87"/>
        <v>1179867840</v>
      </c>
      <c r="AG295" s="63">
        <f t="shared" si="87"/>
        <v>1230164160.0000002</v>
      </c>
      <c r="AH295" s="63">
        <f t="shared" ref="AH295:BB295" si="88">+AH270+AH271</f>
        <v>1279188864</v>
      </c>
      <c r="AI295" s="63">
        <f t="shared" si="88"/>
        <v>1246549536.0000002</v>
      </c>
      <c r="AJ295" s="63">
        <f t="shared" si="88"/>
        <v>1318754592.0000002</v>
      </c>
      <c r="AK295" s="63">
        <f t="shared" si="88"/>
        <v>1313651184.8424881</v>
      </c>
      <c r="AL295" s="63">
        <f t="shared" si="88"/>
        <v>1336678931.0845335</v>
      </c>
      <c r="AM295" s="63">
        <f t="shared" si="88"/>
        <v>1415712330.1823545</v>
      </c>
      <c r="AN295" s="63">
        <f t="shared" si="88"/>
        <v>1520317866.1074488</v>
      </c>
      <c r="AO295" s="63">
        <f t="shared" si="88"/>
        <v>1498768519.9152896</v>
      </c>
      <c r="AP295" s="63">
        <f t="shared" si="88"/>
        <v>1645235154.4619598</v>
      </c>
      <c r="AQ295" s="63">
        <f t="shared" si="88"/>
        <v>1722317149.5811636</v>
      </c>
      <c r="AR295" s="63">
        <f t="shared" si="88"/>
        <v>1818936997.6586463</v>
      </c>
      <c r="AS295" s="63">
        <f t="shared" si="88"/>
        <v>1919850260.1330187</v>
      </c>
      <c r="AT295" s="63">
        <f t="shared" si="88"/>
        <v>1955082924.5103269</v>
      </c>
      <c r="AU295" s="63">
        <f t="shared" si="88"/>
        <v>1890081604.4741805</v>
      </c>
      <c r="AV295" s="63">
        <f t="shared" si="88"/>
        <v>1833320153.5435879</v>
      </c>
      <c r="AW295" s="63">
        <f t="shared" si="88"/>
        <v>1858494129.4651432</v>
      </c>
      <c r="AX295" s="63">
        <f t="shared" si="88"/>
        <v>1872748715.9389806</v>
      </c>
      <c r="AY295" s="63">
        <f t="shared" si="88"/>
        <v>1921051315.5821466</v>
      </c>
      <c r="AZ295" s="63">
        <f t="shared" si="88"/>
        <v>1925475623.7577722</v>
      </c>
      <c r="BA295" s="63">
        <f t="shared" si="88"/>
        <v>2072069287.2908835</v>
      </c>
      <c r="BB295" s="63">
        <f t="shared" si="88"/>
        <v>2125835762.7951818</v>
      </c>
      <c r="BC295" s="63">
        <f t="shared" ref="BC295:BM295" si="89">+BC270+BC271</f>
        <v>2253766007.2952433</v>
      </c>
      <c r="BD295" s="63">
        <f t="shared" si="89"/>
        <v>2288723084.2270684</v>
      </c>
      <c r="BE295" s="63">
        <f>+BE270+BE271</f>
        <v>2422966049.750402</v>
      </c>
      <c r="BF295" s="63">
        <f t="shared" si="89"/>
        <v>2475751044.5959387</v>
      </c>
      <c r="BG295" s="63">
        <f t="shared" si="89"/>
        <v>2503647481.869266</v>
      </c>
      <c r="BH295" s="63">
        <f t="shared" si="89"/>
        <v>2530417841.5980964</v>
      </c>
      <c r="BI295" s="63">
        <f t="shared" si="89"/>
        <v>2582412314.0266995</v>
      </c>
      <c r="BJ295" s="63">
        <f t="shared" si="89"/>
        <v>2606872863.7588491</v>
      </c>
      <c r="BK295" s="63">
        <f t="shared" si="89"/>
        <v>2657642929.3160295</v>
      </c>
      <c r="BL295" s="63">
        <f t="shared" si="89"/>
        <v>2708108870.3676062</v>
      </c>
      <c r="BM295" s="63">
        <f t="shared" si="89"/>
        <v>2758331361.9996743</v>
      </c>
    </row>
    <row r="296" spans="1:66" ht="14.15" customHeight="1" x14ac:dyDescent="0.35"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E296" s="66"/>
    </row>
    <row r="297" spans="1:66" ht="14.15" customHeight="1" x14ac:dyDescent="0.35">
      <c r="A297" s="64" t="s">
        <v>81</v>
      </c>
      <c r="B297" s="63">
        <f t="shared" ref="B297:AG297" si="90">(B149+B197+B211*0.7)*1000</f>
        <v>9705000</v>
      </c>
      <c r="C297" s="63">
        <f t="shared" si="90"/>
        <v>10617000</v>
      </c>
      <c r="D297" s="63">
        <f t="shared" si="90"/>
        <v>12004000</v>
      </c>
      <c r="E297" s="63">
        <f t="shared" si="90"/>
        <v>13929000</v>
      </c>
      <c r="F297" s="63">
        <f t="shared" si="90"/>
        <v>14322000</v>
      </c>
      <c r="G297" s="63">
        <f t="shared" si="90"/>
        <v>14619000</v>
      </c>
      <c r="H297" s="63">
        <f t="shared" si="90"/>
        <v>14724000</v>
      </c>
      <c r="I297" s="63">
        <f t="shared" si="90"/>
        <v>14103000</v>
      </c>
      <c r="J297" s="63">
        <f t="shared" si="90"/>
        <v>15247400</v>
      </c>
      <c r="K297" s="63">
        <f t="shared" si="90"/>
        <v>15656200</v>
      </c>
      <c r="L297" s="63">
        <f t="shared" si="90"/>
        <v>13983300</v>
      </c>
      <c r="M297" s="63">
        <f t="shared" si="90"/>
        <v>13062400</v>
      </c>
      <c r="N297" s="63">
        <f t="shared" si="90"/>
        <v>13601800</v>
      </c>
      <c r="O297" s="63">
        <f t="shared" si="90"/>
        <v>12962000</v>
      </c>
      <c r="P297" s="63">
        <f t="shared" si="90"/>
        <v>13096500</v>
      </c>
      <c r="Q297" s="63">
        <f t="shared" si="90"/>
        <v>14003599.999999998</v>
      </c>
      <c r="R297" s="63">
        <f t="shared" si="90"/>
        <v>16914900</v>
      </c>
      <c r="S297" s="63">
        <f t="shared" si="90"/>
        <v>15915300</v>
      </c>
      <c r="T297" s="63">
        <f t="shared" si="90"/>
        <v>16117000</v>
      </c>
      <c r="U297" s="63">
        <f t="shared" si="90"/>
        <v>17641600</v>
      </c>
      <c r="V297" s="63">
        <f t="shared" si="90"/>
        <v>17819400</v>
      </c>
      <c r="W297" s="63">
        <f t="shared" si="90"/>
        <v>19066700</v>
      </c>
      <c r="X297" s="63">
        <f t="shared" si="90"/>
        <v>18995900</v>
      </c>
      <c r="Y297" s="63">
        <f t="shared" si="90"/>
        <v>19926500</v>
      </c>
      <c r="Z297" s="63">
        <f t="shared" si="90"/>
        <v>21697000</v>
      </c>
      <c r="AA297" s="63">
        <f t="shared" si="90"/>
        <v>24390200</v>
      </c>
      <c r="AB297" s="63">
        <f t="shared" si="90"/>
        <v>27360500</v>
      </c>
      <c r="AC297" s="63">
        <f t="shared" si="90"/>
        <v>28822500</v>
      </c>
      <c r="AD297" s="63">
        <f t="shared" si="90"/>
        <v>29660900</v>
      </c>
      <c r="AE297" s="63">
        <f t="shared" si="90"/>
        <v>28659700</v>
      </c>
      <c r="AF297" s="63">
        <f t="shared" si="90"/>
        <v>26664100</v>
      </c>
      <c r="AG297" s="63">
        <f t="shared" si="90"/>
        <v>25872900</v>
      </c>
      <c r="AH297" s="63">
        <f t="shared" ref="AH297:BB297" si="91">(AH149+AH197+AH211*0.7)*1000</f>
        <v>26436780.000000004</v>
      </c>
      <c r="AI297" s="63">
        <f t="shared" si="91"/>
        <v>26922470</v>
      </c>
      <c r="AJ297" s="63">
        <f t="shared" si="91"/>
        <v>28446500</v>
      </c>
      <c r="AK297" s="63">
        <f t="shared" si="91"/>
        <v>29253437.671999995</v>
      </c>
      <c r="AL297" s="63">
        <f t="shared" si="91"/>
        <v>28919334.200000003</v>
      </c>
      <c r="AM297" s="63">
        <f t="shared" si="91"/>
        <v>32037219.300000001</v>
      </c>
      <c r="AN297" s="63">
        <f t="shared" si="91"/>
        <v>35763690</v>
      </c>
      <c r="AO297" s="63">
        <f t="shared" si="91"/>
        <v>36938936.157150008</v>
      </c>
      <c r="AP297" s="63">
        <f t="shared" si="91"/>
        <v>41170654.841224194</v>
      </c>
      <c r="AQ297" s="63">
        <f t="shared" si="91"/>
        <v>44048858.167437501</v>
      </c>
      <c r="AR297" s="63">
        <f t="shared" si="91"/>
        <v>47427114.18</v>
      </c>
      <c r="AS297" s="63">
        <f t="shared" si="91"/>
        <v>50584260.821999997</v>
      </c>
      <c r="AT297" s="63">
        <f t="shared" si="91"/>
        <v>54149422.350254402</v>
      </c>
      <c r="AU297" s="63">
        <f t="shared" si="91"/>
        <v>54295900.065930009</v>
      </c>
      <c r="AV297" s="63">
        <f t="shared" si="91"/>
        <v>53419989.270939998</v>
      </c>
      <c r="AW297" s="63">
        <f t="shared" si="91"/>
        <v>54460709.855723992</v>
      </c>
      <c r="AX297" s="63">
        <f t="shared" si="91"/>
        <v>52297711.943079993</v>
      </c>
      <c r="AY297" s="63">
        <f t="shared" si="91"/>
        <v>54686908.942099988</v>
      </c>
      <c r="AZ297" s="63">
        <f t="shared" si="91"/>
        <v>49813725.165817685</v>
      </c>
      <c r="BA297" s="63">
        <f t="shared" si="91"/>
        <v>52017220.042334206</v>
      </c>
      <c r="BB297" s="63">
        <f t="shared" si="91"/>
        <v>55477735.528619997</v>
      </c>
      <c r="BC297" s="219">
        <f>+'Premissas e Valores de Entrada'!B82</f>
        <v>56264292</v>
      </c>
      <c r="BD297" s="219">
        <f>+'Premissas e Valores de Entrada'!C82</f>
        <v>58048876.687939562</v>
      </c>
      <c r="BE297" s="70">
        <f t="shared" ref="BE297:BM297" si="92">+BE306+BE307+BE308+BE309</f>
        <v>58258103.762545899</v>
      </c>
      <c r="BF297" s="70">
        <f t="shared" si="92"/>
        <v>58537710.111275777</v>
      </c>
      <c r="BG297" s="70">
        <f t="shared" si="92"/>
        <v>58895248.044576518</v>
      </c>
      <c r="BH297" s="70">
        <f t="shared" si="92"/>
        <v>59342830.267626457</v>
      </c>
      <c r="BI297" s="70">
        <f t="shared" si="92"/>
        <v>59920131.763514958</v>
      </c>
      <c r="BJ297" s="70">
        <f t="shared" si="92"/>
        <v>60625303.495510064</v>
      </c>
      <c r="BK297" s="70">
        <f t="shared" si="92"/>
        <v>61436178.079238966</v>
      </c>
      <c r="BL297" s="70">
        <f t="shared" si="92"/>
        <v>62377880.401266284</v>
      </c>
      <c r="BM297" s="70">
        <f t="shared" si="92"/>
        <v>63418876.746287242</v>
      </c>
    </row>
    <row r="298" spans="1:66" ht="14.15" customHeight="1" x14ac:dyDescent="0.35">
      <c r="A298" s="64" t="s">
        <v>80</v>
      </c>
      <c r="B298" s="63">
        <f t="shared" ref="B298:AG298" si="93">(B86+B88+B89+B114+B116+B117)*1000</f>
        <v>5407000</v>
      </c>
      <c r="C298" s="63">
        <f t="shared" si="93"/>
        <v>6009000</v>
      </c>
      <c r="D298" s="63">
        <f t="shared" si="93"/>
        <v>6932000</v>
      </c>
      <c r="E298" s="63">
        <f t="shared" si="93"/>
        <v>8306000</v>
      </c>
      <c r="F298" s="63">
        <f t="shared" si="93"/>
        <v>9129000</v>
      </c>
      <c r="G298" s="63">
        <f t="shared" si="93"/>
        <v>10387000</v>
      </c>
      <c r="H298" s="63">
        <f t="shared" si="93"/>
        <v>12119000</v>
      </c>
      <c r="I298" s="63">
        <f t="shared" si="93"/>
        <v>13228000</v>
      </c>
      <c r="J298" s="63">
        <f t="shared" si="93"/>
        <v>14436000</v>
      </c>
      <c r="K298" s="63">
        <f t="shared" si="93"/>
        <v>15576000</v>
      </c>
      <c r="L298" s="63">
        <f t="shared" si="93"/>
        <v>16572000</v>
      </c>
      <c r="M298" s="63">
        <f t="shared" si="93"/>
        <v>16242000</v>
      </c>
      <c r="N298" s="63">
        <f t="shared" si="93"/>
        <v>16556000</v>
      </c>
      <c r="O298" s="63">
        <f t="shared" si="93"/>
        <v>16250000</v>
      </c>
      <c r="P298" s="63">
        <f t="shared" si="93"/>
        <v>16785000</v>
      </c>
      <c r="Q298" s="63">
        <f t="shared" si="93"/>
        <v>17794000</v>
      </c>
      <c r="R298" s="63">
        <f t="shared" si="93"/>
        <v>20017000</v>
      </c>
      <c r="S298" s="63">
        <f t="shared" si="93"/>
        <v>21175000</v>
      </c>
      <c r="T298" s="63">
        <f t="shared" si="93"/>
        <v>21794000</v>
      </c>
      <c r="U298" s="63">
        <f t="shared" si="93"/>
        <v>22933000</v>
      </c>
      <c r="V298" s="63">
        <f t="shared" si="93"/>
        <v>22573000</v>
      </c>
      <c r="W298" s="63">
        <f t="shared" si="93"/>
        <v>23528000</v>
      </c>
      <c r="X298" s="63">
        <f t="shared" si="93"/>
        <v>23985000</v>
      </c>
      <c r="Y298" s="63">
        <f t="shared" si="93"/>
        <v>24922000</v>
      </c>
      <c r="Z298" s="63">
        <f t="shared" si="93"/>
        <v>25877000</v>
      </c>
      <c r="AA298" s="63">
        <f t="shared" si="93"/>
        <v>27558000</v>
      </c>
      <c r="AB298" s="63">
        <f t="shared" si="93"/>
        <v>28771000</v>
      </c>
      <c r="AC298" s="63">
        <f t="shared" si="93"/>
        <v>30333000</v>
      </c>
      <c r="AD298" s="63">
        <f t="shared" si="93"/>
        <v>31642000</v>
      </c>
      <c r="AE298" s="63">
        <f t="shared" si="93"/>
        <v>32295000</v>
      </c>
      <c r="AF298" s="63">
        <f t="shared" si="93"/>
        <v>33217000</v>
      </c>
      <c r="AG298" s="63">
        <f t="shared" si="93"/>
        <v>34633000</v>
      </c>
      <c r="AH298" s="63">
        <f t="shared" ref="AH298:BB298" si="94">(AH86+AH88+AH89+AH114+AH116+AH117)*1000</f>
        <v>36013200</v>
      </c>
      <c r="AI298" s="63">
        <f t="shared" si="94"/>
        <v>35094300</v>
      </c>
      <c r="AJ298" s="63">
        <f t="shared" si="94"/>
        <v>37127100</v>
      </c>
      <c r="AK298" s="63">
        <f t="shared" si="94"/>
        <v>36983466.996772721</v>
      </c>
      <c r="AL298" s="63">
        <f t="shared" si="94"/>
        <v>37636021</v>
      </c>
      <c r="AM298" s="63">
        <f t="shared" si="94"/>
        <v>39882072.360068217</v>
      </c>
      <c r="AN298" s="63">
        <f t="shared" si="94"/>
        <v>42873720.061999999</v>
      </c>
      <c r="AO298" s="63">
        <f t="shared" si="94"/>
        <v>42295306.262620002</v>
      </c>
      <c r="AP298" s="63">
        <f t="shared" si="94"/>
        <v>46466487.827545494</v>
      </c>
      <c r="AQ298" s="63">
        <f t="shared" si="94"/>
        <v>48646745.087316073</v>
      </c>
      <c r="AR298" s="63">
        <f t="shared" si="94"/>
        <v>51378165.00928326</v>
      </c>
      <c r="AS298" s="63">
        <f t="shared" si="94"/>
        <v>54227461.164143793</v>
      </c>
      <c r="AT298" s="63">
        <f t="shared" si="94"/>
        <v>55248220.704369932</v>
      </c>
      <c r="AU298" s="63">
        <f t="shared" si="94"/>
        <v>53455990.26084663</v>
      </c>
      <c r="AV298" s="63">
        <f t="shared" si="94"/>
        <v>51854915.132983007</v>
      </c>
      <c r="AW298" s="63">
        <f t="shared" si="94"/>
        <v>52594091.692247346</v>
      </c>
      <c r="AX298" s="63">
        <f t="shared" si="94"/>
        <v>53065901.969235547</v>
      </c>
      <c r="AY298" s="63">
        <f t="shared" si="94"/>
        <v>54457728.943842679</v>
      </c>
      <c r="AZ298" s="63">
        <f t="shared" si="94"/>
        <v>54615386.413627148</v>
      </c>
      <c r="BA298" s="63">
        <f t="shared" si="94"/>
        <v>58764176.708854608</v>
      </c>
      <c r="BB298" s="63">
        <f t="shared" si="94"/>
        <v>60289001.523799777</v>
      </c>
      <c r="BC298" s="219">
        <f>+'Premissas e Valores de Entrada'!B83</f>
        <v>63939163.748212501</v>
      </c>
      <c r="BD298" s="219">
        <f>+'Premissas e Valores de Entrada'!C83</f>
        <v>64985280.266306303</v>
      </c>
      <c r="BE298" s="70">
        <f>+BE316+BE317</f>
        <v>68843063.736852765</v>
      </c>
      <c r="BF298" s="70">
        <f t="shared" ref="BF298:BM298" si="95">+BF316+BF317</f>
        <v>70390028.534026816</v>
      </c>
      <c r="BG298" s="70">
        <f t="shared" si="95"/>
        <v>71921572.669093102</v>
      </c>
      <c r="BH298" s="70">
        <f t="shared" si="95"/>
        <v>73439958.717830941</v>
      </c>
      <c r="BI298" s="70">
        <f t="shared" si="95"/>
        <v>74948986.92887944</v>
      </c>
      <c r="BJ298" s="70">
        <f t="shared" si="95"/>
        <v>76446987.828848019</v>
      </c>
      <c r="BK298" s="70">
        <f t="shared" si="95"/>
        <v>77935828.591923535</v>
      </c>
      <c r="BL298" s="70">
        <f t="shared" si="95"/>
        <v>79415750.852412477</v>
      </c>
      <c r="BM298" s="70">
        <f t="shared" si="95"/>
        <v>80888533.917481154</v>
      </c>
    </row>
    <row r="299" spans="1:66" ht="14.15" customHeight="1" x14ac:dyDescent="0.35"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0"/>
      <c r="BD299" s="60"/>
    </row>
    <row r="300" spans="1:66" ht="14.15" customHeight="1" x14ac:dyDescent="0.35">
      <c r="A300" s="64" t="s">
        <v>79</v>
      </c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>
        <f t="shared" ref="AY300:BM300" si="96">+SUM(AY301:AY303)</f>
        <v>49452702.800000004</v>
      </c>
      <c r="AZ300" s="65">
        <f t="shared" si="96"/>
        <v>49532173.733333334</v>
      </c>
      <c r="BA300" s="65">
        <f t="shared" si="96"/>
        <v>49435809.733333334</v>
      </c>
      <c r="BB300" s="65">
        <f t="shared" si="96"/>
        <v>49531200.466666669</v>
      </c>
      <c r="BC300" s="65">
        <f t="shared" si="96"/>
        <v>49628476.133333325</v>
      </c>
      <c r="BD300" s="65">
        <f t="shared" si="96"/>
        <v>49760722.933333337</v>
      </c>
      <c r="BE300" s="65">
        <f t="shared" si="96"/>
        <v>49940076.799999997</v>
      </c>
      <c r="BF300" s="65">
        <f t="shared" si="96"/>
        <v>50179761.266666673</v>
      </c>
      <c r="BG300" s="65">
        <f t="shared" si="96"/>
        <v>50486250.333333336</v>
      </c>
      <c r="BH300" s="65">
        <f t="shared" si="96"/>
        <v>50869927.266666666</v>
      </c>
      <c r="BI300" s="65">
        <f t="shared" si="96"/>
        <v>51364802.299999997</v>
      </c>
      <c r="BJ300" s="65">
        <f t="shared" si="96"/>
        <v>51969290.400000006</v>
      </c>
      <c r="BK300" s="65">
        <f t="shared" si="96"/>
        <v>52664389.216666669</v>
      </c>
      <c r="BL300" s="65">
        <f t="shared" si="96"/>
        <v>53471636.333333336</v>
      </c>
      <c r="BM300" s="65">
        <f t="shared" si="96"/>
        <v>54364000.38333334</v>
      </c>
    </row>
    <row r="301" spans="1:66" ht="14.15" customHeight="1" x14ac:dyDescent="0.35">
      <c r="A301" s="69" t="s">
        <v>10</v>
      </c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>
        <f>Resumo!AP50</f>
        <v>14836143.6</v>
      </c>
      <c r="AZ301" s="65">
        <f>Resumo!AS50</f>
        <v>13954181.066666666</v>
      </c>
      <c r="BA301" s="65">
        <f>Resumo!C50</f>
        <v>13175646.866666665</v>
      </c>
      <c r="BB301" s="65">
        <f>Resumo!F50</f>
        <v>12457293.733333334</v>
      </c>
      <c r="BC301" s="65">
        <f>Resumo!I50</f>
        <v>11806972.433333334</v>
      </c>
      <c r="BD301" s="65">
        <f>Resumo!L50</f>
        <v>11212812.800000001</v>
      </c>
      <c r="BE301" s="65">
        <f>Resumo!O50</f>
        <v>10665267.439999999</v>
      </c>
      <c r="BF301" s="65">
        <f>Resumo!R50</f>
        <v>10178264.066666668</v>
      </c>
      <c r="BG301" s="65">
        <f>Resumo!U50</f>
        <v>9751794.8666666653</v>
      </c>
      <c r="BH301" s="65">
        <f>Resumo!X50</f>
        <v>9399489.1333333328</v>
      </c>
      <c r="BI301" s="65">
        <f>Resumo!AA50</f>
        <v>9080775.3000000007</v>
      </c>
      <c r="BJ301" s="65">
        <f>Resumo!AD50</f>
        <v>8864691.4499999993</v>
      </c>
      <c r="BK301" s="65">
        <f>Resumo!AG50</f>
        <v>8649585.8666666672</v>
      </c>
      <c r="BL301" s="65">
        <f>Resumo!AJ50</f>
        <v>8561899.1333333328</v>
      </c>
      <c r="BM301" s="65">
        <f>Resumo!AM50</f>
        <v>8546083.3333333321</v>
      </c>
    </row>
    <row r="302" spans="1:66" ht="14.15" customHeight="1" x14ac:dyDescent="0.35">
      <c r="A302" s="69" t="s">
        <v>12</v>
      </c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>
        <f>Resumo!AP51</f>
        <v>701693</v>
      </c>
      <c r="AZ302" s="65">
        <f>Resumo!AS51</f>
        <v>628543</v>
      </c>
      <c r="BA302" s="65">
        <f>Resumo!C51</f>
        <v>562219</v>
      </c>
      <c r="BB302" s="65">
        <f>Resumo!F51</f>
        <v>502230</v>
      </c>
      <c r="BC302" s="65">
        <f>Resumo!I51</f>
        <v>448079</v>
      </c>
      <c r="BD302" s="65">
        <f>Resumo!L51</f>
        <v>399304</v>
      </c>
      <c r="BE302" s="65">
        <f>Resumo!O51</f>
        <v>355474</v>
      </c>
      <c r="BF302" s="65">
        <f>Resumo!R51</f>
        <v>316157</v>
      </c>
      <c r="BG302" s="65">
        <f>Resumo!U51</f>
        <v>280977</v>
      </c>
      <c r="BH302" s="65">
        <f>Resumo!X51</f>
        <v>249540</v>
      </c>
      <c r="BI302" s="65">
        <f>Resumo!AA51</f>
        <v>221469</v>
      </c>
      <c r="BJ302" s="65">
        <f>Resumo!AD51</f>
        <v>196433</v>
      </c>
      <c r="BK302" s="65">
        <f>Resumo!AG51</f>
        <v>174163</v>
      </c>
      <c r="BL302" s="65">
        <f>Resumo!AJ51</f>
        <v>154344</v>
      </c>
      <c r="BM302" s="65">
        <f>Resumo!AM51</f>
        <v>136746</v>
      </c>
    </row>
    <row r="303" spans="1:66" ht="14.15" customHeight="1" x14ac:dyDescent="0.35">
      <c r="A303" s="69" t="s">
        <v>13</v>
      </c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>
        <f>Resumo!AP52</f>
        <v>33914866.200000003</v>
      </c>
      <c r="AZ303" s="65">
        <f>Resumo!AS52</f>
        <v>34949449.666666664</v>
      </c>
      <c r="BA303" s="65">
        <f>Resumo!C52</f>
        <v>35697943.866666667</v>
      </c>
      <c r="BB303" s="65">
        <f>Resumo!F52</f>
        <v>36571676.733333334</v>
      </c>
      <c r="BC303" s="65">
        <f>Resumo!I52</f>
        <v>37373424.699999996</v>
      </c>
      <c r="BD303" s="65">
        <f>Resumo!L52</f>
        <v>38148606.133333333</v>
      </c>
      <c r="BE303" s="65">
        <f>Resumo!O52</f>
        <v>38919335.359999999</v>
      </c>
      <c r="BF303" s="65">
        <f>Resumo!R52</f>
        <v>39685340.200000003</v>
      </c>
      <c r="BG303" s="65">
        <f>Resumo!U52</f>
        <v>40453478.466666669</v>
      </c>
      <c r="BH303" s="65">
        <f>Resumo!X52</f>
        <v>41220898.133333333</v>
      </c>
      <c r="BI303" s="65">
        <f>Resumo!AA52</f>
        <v>42062558</v>
      </c>
      <c r="BJ303" s="65">
        <f>Resumo!AD52</f>
        <v>42908165.950000003</v>
      </c>
      <c r="BK303" s="65">
        <f>Resumo!AG52</f>
        <v>43840640.350000001</v>
      </c>
      <c r="BL303" s="65">
        <f>Resumo!AJ52</f>
        <v>44755393.200000003</v>
      </c>
      <c r="BM303" s="65">
        <f>Resumo!AM52</f>
        <v>45681171.050000004</v>
      </c>
    </row>
    <row r="304" spans="1:66" ht="14.15" customHeight="1" x14ac:dyDescent="0.35"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166"/>
      <c r="AZ304" s="65"/>
      <c r="BA304" s="65"/>
      <c r="BB304" s="65"/>
      <c r="BC304" s="131"/>
      <c r="BE304" s="66"/>
      <c r="BG304" s="132"/>
      <c r="BL304" s="132"/>
      <c r="BN304" s="61"/>
    </row>
    <row r="305" spans="1:67" ht="14.15" customHeight="1" x14ac:dyDescent="0.35">
      <c r="A305" s="64" t="s">
        <v>78</v>
      </c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7">
        <f t="shared" ref="AY305:BD305" si="97">+AY297/AY300</f>
        <v>1.1058426707892695</v>
      </c>
      <c r="AZ305" s="67">
        <f t="shared" si="97"/>
        <v>1.0056842131338741</v>
      </c>
      <c r="BA305" s="67">
        <f t="shared" si="97"/>
        <v>1.0522174173524317</v>
      </c>
      <c r="BB305" s="67">
        <f t="shared" si="97"/>
        <v>1.1200563484415285</v>
      </c>
      <c r="BC305" s="67">
        <f t="shared" si="97"/>
        <v>1.1337098453081391</v>
      </c>
      <c r="BD305" s="67">
        <f t="shared" si="97"/>
        <v>1.1665601556012406</v>
      </c>
      <c r="BE305" s="67">
        <f t="shared" ref="BE305:BM305" si="98">+BD305*(1+$BO$305)</f>
        <v>1.1665601556012406</v>
      </c>
      <c r="BF305" s="67">
        <f t="shared" si="98"/>
        <v>1.1665601556012406</v>
      </c>
      <c r="BG305" s="67">
        <f t="shared" si="98"/>
        <v>1.1665601556012406</v>
      </c>
      <c r="BH305" s="67">
        <f t="shared" si="98"/>
        <v>1.1665601556012406</v>
      </c>
      <c r="BI305" s="67">
        <f t="shared" si="98"/>
        <v>1.1665601556012406</v>
      </c>
      <c r="BJ305" s="67">
        <f t="shared" si="98"/>
        <v>1.1665601556012406</v>
      </c>
      <c r="BK305" s="67">
        <f t="shared" si="98"/>
        <v>1.1665601556012406</v>
      </c>
      <c r="BL305" s="67">
        <f t="shared" si="98"/>
        <v>1.1665601556012406</v>
      </c>
      <c r="BM305" s="67">
        <f t="shared" si="98"/>
        <v>1.1665601556012406</v>
      </c>
      <c r="BN305" s="61" t="s">
        <v>300</v>
      </c>
      <c r="BO305" s="71">
        <f>'Premissas e Valores de Entrada'!B84</f>
        <v>0</v>
      </c>
    </row>
    <row r="306" spans="1:67" ht="14.15" customHeight="1" x14ac:dyDescent="0.35">
      <c r="A306" s="64" t="s">
        <v>77</v>
      </c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>
        <f>+AY305*AY301</f>
        <v>16406440.662837127</v>
      </c>
      <c r="AZ306" s="65">
        <f>+AZ305*AZ301</f>
        <v>14033499.60595827</v>
      </c>
      <c r="BA306" s="65">
        <f>+BA305*BA301</f>
        <v>13863645.117991658</v>
      </c>
      <c r="BB306" s="65">
        <f>+BB305*BB301</f>
        <v>13952870.93042087</v>
      </c>
      <c r="BC306" s="65">
        <f t="shared" ref="BC306:BM306" si="99">BC305*BC301</f>
        <v>13385680.890951797</v>
      </c>
      <c r="BD306" s="65">
        <f t="shared" si="99"/>
        <v>13080420.644695584</v>
      </c>
      <c r="BE306" s="65">
        <f t="shared" si="99"/>
        <v>12441676.044335244</v>
      </c>
      <c r="BF306" s="65">
        <f t="shared" si="99"/>
        <v>11873557.313361185</v>
      </c>
      <c r="BG306" s="65">
        <f t="shared" si="99"/>
        <v>11376055.337050045</v>
      </c>
      <c r="BH306" s="65">
        <f t="shared" si="99"/>
        <v>10965069.505953504</v>
      </c>
      <c r="BI306" s="65">
        <f t="shared" si="99"/>
        <v>10593270.646947904</v>
      </c>
      <c r="BJ306" s="65">
        <f t="shared" si="99"/>
        <v>10341195.837268986</v>
      </c>
      <c r="BK306" s="65">
        <f t="shared" si="99"/>
        <v>10090262.234504959</v>
      </c>
      <c r="BL306" s="65">
        <f t="shared" si="99"/>
        <v>9987970.3852234595</v>
      </c>
      <c r="BM306" s="65">
        <f t="shared" si="99"/>
        <v>9969520.3031144999</v>
      </c>
      <c r="BN306" s="61"/>
    </row>
    <row r="307" spans="1:67" ht="14.15" customHeight="1" x14ac:dyDescent="0.35">
      <c r="A307" s="64" t="s">
        <v>76</v>
      </c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>
        <f>+AY302*AY305</f>
        <v>775962.06119413488</v>
      </c>
      <c r="AZ307" s="65">
        <f>+AZ302*AZ305</f>
        <v>632115.7723758046</v>
      </c>
      <c r="BA307" s="65">
        <f>+BA302*BA305</f>
        <v>591576.62416646676</v>
      </c>
      <c r="BB307" s="65">
        <f>+BB302*BB305</f>
        <v>562525.89987778885</v>
      </c>
      <c r="BC307" s="65">
        <f t="shared" ref="BC307:BM307" si="100">+BC305*BC302</f>
        <v>507991.57377582567</v>
      </c>
      <c r="BD307" s="65">
        <f t="shared" si="100"/>
        <v>465812.13637219777</v>
      </c>
      <c r="BE307" s="65">
        <f t="shared" si="100"/>
        <v>414681.80475219543</v>
      </c>
      <c r="BF307" s="65">
        <f t="shared" si="100"/>
        <v>368816.1591144214</v>
      </c>
      <c r="BG307" s="65">
        <f t="shared" si="100"/>
        <v>327776.57284036977</v>
      </c>
      <c r="BH307" s="65">
        <f t="shared" si="100"/>
        <v>291103.42122873355</v>
      </c>
      <c r="BI307" s="65">
        <f t="shared" si="100"/>
        <v>258356.91110085117</v>
      </c>
      <c r="BJ307" s="65">
        <f t="shared" si="100"/>
        <v>229150.9110452185</v>
      </c>
      <c r="BK307" s="65">
        <f t="shared" si="100"/>
        <v>203171.61637997886</v>
      </c>
      <c r="BL307" s="65">
        <f t="shared" si="100"/>
        <v>180051.56065611789</v>
      </c>
      <c r="BM307" s="65">
        <f t="shared" si="100"/>
        <v>159522.43503784726</v>
      </c>
      <c r="BN307" s="61"/>
    </row>
    <row r="308" spans="1:67" ht="14.15" customHeight="1" x14ac:dyDescent="0.35">
      <c r="A308" s="64" t="s">
        <v>75</v>
      </c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>
        <f>+(AY149+AY197)*1000-AY306</f>
        <v>22007657.179262869</v>
      </c>
      <c r="AZ308" s="65">
        <f>+(AZ149+AZ197)*1000-AZ306</f>
        <v>21896168.735221736</v>
      </c>
      <c r="BA308" s="65">
        <f>+(BA149+BA197)*1000-BA306</f>
        <v>25874601.292748347</v>
      </c>
      <c r="BB308" s="65">
        <f>+(BB149+BB197)*1000-BB306</f>
        <v>29663569.698199131</v>
      </c>
      <c r="BC308" s="65">
        <f t="shared" ref="BC308:BM308" si="101">(1-BC310)*BC305*BC303</f>
        <v>30083139.870043389</v>
      </c>
      <c r="BD308" s="65">
        <f t="shared" si="101"/>
        <v>30524574.078667022</v>
      </c>
      <c r="BE308" s="65">
        <f t="shared" si="101"/>
        <v>29226667.791168112</v>
      </c>
      <c r="BF308" s="65">
        <f t="shared" si="101"/>
        <v>27268178.130939063</v>
      </c>
      <c r="BG308" s="65">
        <f t="shared" si="101"/>
        <v>25850967.859676905</v>
      </c>
      <c r="BH308" s="65">
        <f t="shared" si="101"/>
        <v>24690325.992585249</v>
      </c>
      <c r="BI308" s="65">
        <f t="shared" si="101"/>
        <v>22713119.920908678</v>
      </c>
      <c r="BJ308" s="65">
        <f t="shared" si="101"/>
        <v>22964077.314386051</v>
      </c>
      <c r="BK308" s="65">
        <f t="shared" si="101"/>
        <v>22783889.125196986</v>
      </c>
      <c r="BL308" s="65">
        <f t="shared" si="101"/>
        <v>23525486.968651164</v>
      </c>
      <c r="BM308" s="65">
        <f t="shared" si="101"/>
        <v>23481002.512758777</v>
      </c>
      <c r="BN308" s="61"/>
    </row>
    <row r="309" spans="1:67" ht="14.15" customHeight="1" x14ac:dyDescent="0.35">
      <c r="A309" s="64" t="s">
        <v>74</v>
      </c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>
        <f>(AY211*1000-AY307/0.7)*0.7</f>
        <v>15496849.038805857</v>
      </c>
      <c r="AZ309" s="65">
        <f>(AZ211*1000-AZ307/0.7)*0.7</f>
        <v>13251941.052261874</v>
      </c>
      <c r="BA309" s="65">
        <f>(BA211*1000-BA307/0.7)*0.7</f>
        <v>11687397.007427737</v>
      </c>
      <c r="BB309" s="65">
        <f>(BB211*1000-BB307/0.7)*0.7</f>
        <v>11298769.000122214</v>
      </c>
      <c r="BC309" s="65">
        <f t="shared" ref="BC309:BM309" si="102">+BC300*BC305-(BC306+BC307+BC308)</f>
        <v>12287479.665228985</v>
      </c>
      <c r="BD309" s="65">
        <f t="shared" si="102"/>
        <v>13978069.828204758</v>
      </c>
      <c r="BE309" s="65">
        <f t="shared" si="102"/>
        <v>16175078.122290343</v>
      </c>
      <c r="BF309" s="65">
        <f t="shared" si="102"/>
        <v>19027158.507861108</v>
      </c>
      <c r="BG309" s="65">
        <f t="shared" si="102"/>
        <v>21340448.2750092</v>
      </c>
      <c r="BH309" s="65">
        <f t="shared" si="102"/>
        <v>23396331.347858973</v>
      </c>
      <c r="BI309" s="65">
        <f t="shared" si="102"/>
        <v>26355384.284557529</v>
      </c>
      <c r="BJ309" s="65">
        <f t="shared" si="102"/>
        <v>27090879.432809807</v>
      </c>
      <c r="BK309" s="65">
        <f t="shared" si="102"/>
        <v>28358855.103157043</v>
      </c>
      <c r="BL309" s="65">
        <f t="shared" si="102"/>
        <v>28684371.486735545</v>
      </c>
      <c r="BM309" s="65">
        <f t="shared" si="102"/>
        <v>29808831.495376118</v>
      </c>
      <c r="BN309" s="61"/>
    </row>
    <row r="310" spans="1:67" ht="14.15" customHeight="1" x14ac:dyDescent="0.35">
      <c r="A310" s="64" t="s">
        <v>73</v>
      </c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8">
        <f>+AY309/(AY308+AY309)</f>
        <v>0.41319965522809271</v>
      </c>
      <c r="AZ310" s="68">
        <f>+AZ309/(AZ308+AZ309)</f>
        <v>0.37703140033382238</v>
      </c>
      <c r="BA310" s="68">
        <f>+BA309/(BA308+BA309)</f>
        <v>0.3111495004612933</v>
      </c>
      <c r="BB310" s="68">
        <f>+BB309/(BB308+BB309)</f>
        <v>0.27583310326432225</v>
      </c>
      <c r="BC310" s="68">
        <f>'Premissas e Valores de Entrada'!B80</f>
        <v>0.28999999999999998</v>
      </c>
      <c r="BD310" s="68">
        <f>'Premissas e Valores de Entrada'!C80</f>
        <v>0.31409526718133612</v>
      </c>
      <c r="BE310" s="68">
        <f>'Premissas e Valores de Entrada'!D80</f>
        <v>0.35626555316005065</v>
      </c>
      <c r="BF310" s="68">
        <f>'Premissas e Valores de Entrada'!E80</f>
        <v>0.4109951431245113</v>
      </c>
      <c r="BG310" s="68">
        <f>'Premissas e Valores de Entrada'!F80</f>
        <v>0.45221038110199424</v>
      </c>
      <c r="BH310" s="68">
        <f>'Premissas e Valores de Entrada'!G80</f>
        <v>0.48654517992834218</v>
      </c>
      <c r="BI310" s="68">
        <f>'Premissas e Valores de Entrada'!H80</f>
        <v>0.53711407574599657</v>
      </c>
      <c r="BJ310" s="68">
        <f>'Premissas e Valores de Entrada'!I80</f>
        <v>0.5412227118611479</v>
      </c>
      <c r="BK310" s="68">
        <f>'Premissas e Valores de Entrada'!J80</f>
        <v>0.55450397766169579</v>
      </c>
      <c r="BL310" s="68">
        <f>'Premissas e Valores de Entrada'!K80</f>
        <v>0.5494052720186231</v>
      </c>
      <c r="BM310" s="68">
        <f>'Premissas e Valores de Entrada'!L80</f>
        <v>0.55937182110242045</v>
      </c>
      <c r="BN310" s="61"/>
    </row>
    <row r="311" spans="1:67" ht="14.15" customHeight="1" x14ac:dyDescent="0.35"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E311" s="66"/>
      <c r="BN311" s="61"/>
    </row>
    <row r="312" spans="1:67" ht="14.15" customHeight="1" x14ac:dyDescent="0.35">
      <c r="A312" s="64" t="s">
        <v>297</v>
      </c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>
        <f>Resumo!AP16</f>
        <v>2269080</v>
      </c>
      <c r="AZ312" s="65">
        <f>Resumo!AS16</f>
        <v>2359567</v>
      </c>
      <c r="BA312" s="65">
        <f>Resumo!C16</f>
        <v>2485617</v>
      </c>
      <c r="BB312" s="65">
        <f>Resumo!F16</f>
        <v>2585401</v>
      </c>
      <c r="BC312" s="65">
        <f>Resumo!I16</f>
        <v>2718910</v>
      </c>
      <c r="BD312" s="65">
        <f>Resumo!L16</f>
        <v>2868436</v>
      </c>
      <c r="BE312" s="65">
        <f>Resumo!O16</f>
        <v>3037574</v>
      </c>
      <c r="BF312" s="65">
        <f>Resumo!R16</f>
        <v>3229550</v>
      </c>
      <c r="BG312" s="65">
        <f>Resumo!U16</f>
        <v>3444662</v>
      </c>
      <c r="BH312" s="65">
        <f>Resumo!X16</f>
        <v>3686022</v>
      </c>
      <c r="BI312" s="65">
        <f>Resumo!AA16</f>
        <v>3929561</v>
      </c>
      <c r="BJ312" s="65">
        <f>Resumo!AD16</f>
        <v>4172667</v>
      </c>
      <c r="BK312" s="65">
        <f>Resumo!AG16</f>
        <v>4439629</v>
      </c>
      <c r="BL312" s="65">
        <f>Resumo!AJ16</f>
        <v>4704864</v>
      </c>
      <c r="BM312" s="65">
        <f>Resumo!AM16</f>
        <v>4995054</v>
      </c>
      <c r="BN312" s="61"/>
    </row>
    <row r="313" spans="1:67" ht="14.15" customHeight="1" x14ac:dyDescent="0.35">
      <c r="A313" s="64" t="s">
        <v>298</v>
      </c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>
        <f>Resumo!AP21+Resumo!AP26</f>
        <v>2743935</v>
      </c>
      <c r="AZ313" s="65">
        <f>Resumo!AS21+Resumo!AS26</f>
        <v>2782605</v>
      </c>
      <c r="BA313" s="65">
        <f>Resumo!C21+Resumo!C26</f>
        <v>2845130</v>
      </c>
      <c r="BB313" s="65">
        <f>Resumo!F21+Resumo!F26</f>
        <v>2918426</v>
      </c>
      <c r="BC313" s="65">
        <f>Resumo!I21+Resumo!I26</f>
        <v>2991073</v>
      </c>
      <c r="BD313" s="65">
        <f>Resumo!L21+Resumo!L26</f>
        <v>3062897</v>
      </c>
      <c r="BE313" s="65">
        <f>Resumo!O21+Resumo!O26</f>
        <v>3133966</v>
      </c>
      <c r="BF313" s="65">
        <f>Resumo!R21+Resumo!R26</f>
        <v>3204389</v>
      </c>
      <c r="BG313" s="65">
        <f>Resumo!U21+Resumo!U26</f>
        <v>3274110</v>
      </c>
      <c r="BH313" s="65">
        <f>Resumo!X21+Resumo!X26</f>
        <v>3343232</v>
      </c>
      <c r="BI313" s="65">
        <f>Resumo!AA21+Resumo!AA26</f>
        <v>3411928</v>
      </c>
      <c r="BJ313" s="65">
        <f>Resumo!AD21+Resumo!AD26</f>
        <v>3480122</v>
      </c>
      <c r="BK313" s="65">
        <f>Resumo!AG21+Resumo!AG26</f>
        <v>3547899</v>
      </c>
      <c r="BL313" s="65">
        <f>Resumo!AJ21+Resumo!AJ26</f>
        <v>3615270</v>
      </c>
      <c r="BM313" s="65">
        <f>Resumo!AM21+Resumo!AM26</f>
        <v>3682316</v>
      </c>
      <c r="BN313" s="61"/>
    </row>
    <row r="314" spans="1:67" ht="14.15" customHeight="1" x14ac:dyDescent="0.35"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E314" s="66"/>
      <c r="BN314" s="61"/>
    </row>
    <row r="315" spans="1:67" ht="14.15" customHeight="1" x14ac:dyDescent="0.35">
      <c r="A315" s="64" t="s">
        <v>72</v>
      </c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7">
        <f>'Premissas e Valores de Entrada'!$B$41*AY305</f>
        <v>2.7646066769731736</v>
      </c>
      <c r="AZ315" s="67">
        <f>'Premissas e Valores de Entrada'!$B$41*AZ305</f>
        <v>2.5142105328346851</v>
      </c>
      <c r="BA315" s="67">
        <f>'Premissas e Valores de Entrada'!$B$41*BA305</f>
        <v>2.6305435433810791</v>
      </c>
      <c r="BB315" s="67">
        <f>'Premissas e Valores de Entrada'!$B$41*BB305</f>
        <v>2.8001408711038209</v>
      </c>
      <c r="BC315" s="67">
        <f>'Premissas e Valores de Entrada'!$B$41*BC305</f>
        <v>2.834274613270348</v>
      </c>
      <c r="BD315" s="67">
        <f>'Premissas e Valores de Entrada'!$B$41*BD305</f>
        <v>2.9164003890031016</v>
      </c>
      <c r="BE315" s="67">
        <f>'Premissas e Valores de Entrada'!$B$41*BE305</f>
        <v>2.9164003890031016</v>
      </c>
      <c r="BF315" s="67">
        <f>'Premissas e Valores de Entrada'!$B$41*BF305</f>
        <v>2.9164003890031016</v>
      </c>
      <c r="BG315" s="67">
        <f>'Premissas e Valores de Entrada'!$B$41*BG305</f>
        <v>2.9164003890031016</v>
      </c>
      <c r="BH315" s="67">
        <f>'Premissas e Valores de Entrada'!$B$41*BH305</f>
        <v>2.9164003890031016</v>
      </c>
      <c r="BI315" s="67">
        <f>'Premissas e Valores de Entrada'!$B$41*BI305</f>
        <v>2.9164003890031016</v>
      </c>
      <c r="BJ315" s="67">
        <f>'Premissas e Valores de Entrada'!$B$41*BJ305</f>
        <v>2.9164003890031016</v>
      </c>
      <c r="BK315" s="67">
        <f>'Premissas e Valores de Entrada'!$B$41*BK305</f>
        <v>2.9164003890031016</v>
      </c>
      <c r="BL315" s="67">
        <f>'Premissas e Valores de Entrada'!$B$41*BL305</f>
        <v>2.9164003890031016</v>
      </c>
      <c r="BM315" s="67">
        <f>'Premissas e Valores de Entrada'!$B$41*BM305</f>
        <v>2.9164003890031016</v>
      </c>
      <c r="BN315" s="61"/>
    </row>
    <row r="316" spans="1:67" ht="14.15" customHeight="1" x14ac:dyDescent="0.35">
      <c r="A316" s="64" t="s">
        <v>71</v>
      </c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>
        <f>+AY315*AY312</f>
        <v>6273113.7185862884</v>
      </c>
      <c r="AZ316" s="65">
        <f>+AZ315*AZ312</f>
        <v>5932448.2043291396</v>
      </c>
      <c r="BA316" s="65">
        <f>+BA315*BA312</f>
        <v>6538523.7506682472</v>
      </c>
      <c r="BB316" s="65">
        <f>+BB315*BB312</f>
        <v>7239487.0082926899</v>
      </c>
      <c r="BC316" s="65">
        <f t="shared" ref="BC316:BM316" si="103">+BC315*BC313</f>
        <v>8477522.2703383788</v>
      </c>
      <c r="BD316" s="65">
        <f t="shared" si="103"/>
        <v>8932634.0022764336</v>
      </c>
      <c r="BE316" s="65">
        <f t="shared" si="103"/>
        <v>9139899.6615224946</v>
      </c>
      <c r="BF316" s="65">
        <f t="shared" si="103"/>
        <v>9345281.3261172604</v>
      </c>
      <c r="BG316" s="65">
        <f t="shared" si="103"/>
        <v>9548615.6776389442</v>
      </c>
      <c r="BH316" s="65">
        <f t="shared" si="103"/>
        <v>9750203.1053276174</v>
      </c>
      <c r="BI316" s="65">
        <f t="shared" si="103"/>
        <v>9950548.1464505736</v>
      </c>
      <c r="BJ316" s="65">
        <f t="shared" si="103"/>
        <v>10149429.154578252</v>
      </c>
      <c r="BK316" s="65">
        <f t="shared" si="103"/>
        <v>10347094.023743715</v>
      </c>
      <c r="BL316" s="65">
        <f t="shared" si="103"/>
        <v>10543574.834351243</v>
      </c>
      <c r="BM316" s="65">
        <f t="shared" si="103"/>
        <v>10739107.814832345</v>
      </c>
      <c r="BN316" s="61"/>
    </row>
    <row r="317" spans="1:67" ht="14.15" customHeight="1" x14ac:dyDescent="0.35">
      <c r="A317" s="64" t="s">
        <v>70</v>
      </c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>
        <f>+AY298-AY316</f>
        <v>48184615.225256391</v>
      </c>
      <c r="AZ317" s="65">
        <f>+AZ298-AZ316</f>
        <v>48682938.209298007</v>
      </c>
      <c r="BA317" s="65">
        <f>+BA298-BA316</f>
        <v>52225652.958186358</v>
      </c>
      <c r="BB317" s="65">
        <f>+BB298-BB316</f>
        <v>53049514.515507087</v>
      </c>
      <c r="BC317" s="65">
        <f t="shared" ref="BC317:BM317" si="104">+BC318*BC313</f>
        <v>57746817.196423419</v>
      </c>
      <c r="BD317" s="65">
        <f t="shared" si="104"/>
        <v>58349274.413582303</v>
      </c>
      <c r="BE317" s="65">
        <f t="shared" si="104"/>
        <v>59703164.075330272</v>
      </c>
      <c r="BF317" s="65">
        <f t="shared" si="104"/>
        <v>61044747.207909562</v>
      </c>
      <c r="BG317" s="65">
        <f t="shared" si="104"/>
        <v>62372956.991454154</v>
      </c>
      <c r="BH317" s="65">
        <f t="shared" si="104"/>
        <v>63689755.61250332</v>
      </c>
      <c r="BI317" s="65">
        <f t="shared" si="104"/>
        <v>64998438.782428868</v>
      </c>
      <c r="BJ317" s="65">
        <f t="shared" si="104"/>
        <v>66297558.674269773</v>
      </c>
      <c r="BK317" s="65">
        <f t="shared" si="104"/>
        <v>67588734.568179816</v>
      </c>
      <c r="BL317" s="65">
        <f t="shared" si="104"/>
        <v>68872176.018061236</v>
      </c>
      <c r="BM317" s="65">
        <f t="shared" si="104"/>
        <v>70149426.10264881</v>
      </c>
      <c r="BN317" s="61"/>
    </row>
    <row r="318" spans="1:67" ht="14.15" customHeight="1" x14ac:dyDescent="0.35">
      <c r="A318" s="64" t="s">
        <v>69</v>
      </c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7">
        <f>+AY317/AY313</f>
        <v>17.56040694304216</v>
      </c>
      <c r="AZ318" s="67">
        <f>+AZ317/AZ313</f>
        <v>17.495454155116523</v>
      </c>
      <c r="BA318" s="67">
        <f>+BA317/BA313</f>
        <v>18.356156997461049</v>
      </c>
      <c r="BB318" s="67">
        <f>+BB317/BB313</f>
        <v>18.177440344729348</v>
      </c>
      <c r="BC318" s="67">
        <v>19.306388442015095</v>
      </c>
      <c r="BD318" s="67">
        <v>19.050354750284551</v>
      </c>
      <c r="BE318" s="67">
        <f t="shared" ref="BE318:BM318" si="105">+BD318*(1+$BO$318)</f>
        <v>19.050354750284551</v>
      </c>
      <c r="BF318" s="67">
        <f t="shared" si="105"/>
        <v>19.050354750284551</v>
      </c>
      <c r="BG318" s="67">
        <f t="shared" si="105"/>
        <v>19.050354750284551</v>
      </c>
      <c r="BH318" s="67">
        <f t="shared" si="105"/>
        <v>19.050354750284551</v>
      </c>
      <c r="BI318" s="67">
        <f t="shared" si="105"/>
        <v>19.050354750284551</v>
      </c>
      <c r="BJ318" s="67">
        <f t="shared" si="105"/>
        <v>19.050354750284551</v>
      </c>
      <c r="BK318" s="67">
        <f t="shared" si="105"/>
        <v>19.050354750284551</v>
      </c>
      <c r="BL318" s="67">
        <f t="shared" si="105"/>
        <v>19.050354750284551</v>
      </c>
      <c r="BM318" s="67">
        <f t="shared" si="105"/>
        <v>19.050354750284551</v>
      </c>
      <c r="BN318" s="61" t="s">
        <v>343</v>
      </c>
      <c r="BO318" s="71">
        <f>'Premissas e Valores de Entrada'!B85</f>
        <v>0</v>
      </c>
    </row>
    <row r="319" spans="1:67" ht="14.15" customHeight="1" x14ac:dyDescent="0.35">
      <c r="A319" s="64" t="s">
        <v>68</v>
      </c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>
        <f t="shared" ref="AY319:BM319" si="106">+AY318*1000*5.5</f>
        <v>96582.238186731876</v>
      </c>
      <c r="AZ319" s="65">
        <f t="shared" si="106"/>
        <v>96224.997853140885</v>
      </c>
      <c r="BA319" s="65">
        <f t="shared" si="106"/>
        <v>100958.86348603577</v>
      </c>
      <c r="BB319" s="65">
        <f t="shared" si="106"/>
        <v>99975.921896011409</v>
      </c>
      <c r="BC319" s="65">
        <f t="shared" si="106"/>
        <v>106185.13643108301</v>
      </c>
      <c r="BD319" s="65">
        <f t="shared" si="106"/>
        <v>104776.95112656502</v>
      </c>
      <c r="BE319" s="65">
        <f t="shared" si="106"/>
        <v>104776.95112656502</v>
      </c>
      <c r="BF319" s="65">
        <f t="shared" si="106"/>
        <v>104776.95112656502</v>
      </c>
      <c r="BG319" s="65">
        <f t="shared" si="106"/>
        <v>104776.95112656502</v>
      </c>
      <c r="BH319" s="65">
        <f t="shared" si="106"/>
        <v>104776.95112656502</v>
      </c>
      <c r="BI319" s="65">
        <f t="shared" si="106"/>
        <v>104776.95112656502</v>
      </c>
      <c r="BJ319" s="65">
        <f t="shared" si="106"/>
        <v>104776.95112656502</v>
      </c>
      <c r="BK319" s="65">
        <f t="shared" si="106"/>
        <v>104776.95112656502</v>
      </c>
      <c r="BL319" s="65">
        <f t="shared" si="106"/>
        <v>104776.95112656502</v>
      </c>
      <c r="BM319" s="65">
        <f t="shared" si="106"/>
        <v>104776.95112656502</v>
      </c>
      <c r="BN319" s="61"/>
    </row>
    <row r="320" spans="1:67" ht="14.15" customHeight="1" x14ac:dyDescent="0.35"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E320" s="66"/>
    </row>
    <row r="321" spans="1:67" ht="14.15" customHeight="1" x14ac:dyDescent="0.35">
      <c r="A321" s="64" t="s">
        <v>263</v>
      </c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>
        <f>Resumo!AP53</f>
        <v>2041</v>
      </c>
      <c r="AZ321" s="65">
        <f>Resumo!AS53</f>
        <v>3810</v>
      </c>
      <c r="BA321" s="65">
        <f>Resumo!C53</f>
        <v>6944</v>
      </c>
      <c r="BB321" s="65">
        <f>Resumo!F53</f>
        <v>11349</v>
      </c>
      <c r="BC321" s="65">
        <f>Resumo!I53</f>
        <v>18692</v>
      </c>
      <c r="BD321" s="65">
        <f>Resumo!L53</f>
        <v>29632</v>
      </c>
      <c r="BE321" s="65">
        <f>Resumo!O53</f>
        <v>46251</v>
      </c>
      <c r="BF321" s="65">
        <f>Resumo!R53</f>
        <v>70001</v>
      </c>
      <c r="BG321" s="65">
        <f>Resumo!U53</f>
        <v>105067</v>
      </c>
      <c r="BH321" s="65">
        <f>Resumo!X53</f>
        <v>154115</v>
      </c>
      <c r="BI321" s="65">
        <f>Resumo!AA53</f>
        <v>224909</v>
      </c>
      <c r="BJ321" s="65">
        <f>Resumo!AD53</f>
        <v>327328</v>
      </c>
      <c r="BK321" s="65">
        <f>Resumo!AG53</f>
        <v>469338</v>
      </c>
      <c r="BL321" s="65">
        <f>Resumo!AJ53</f>
        <v>656602</v>
      </c>
      <c r="BM321" s="65">
        <f>Resumo!AM53</f>
        <v>897171</v>
      </c>
    </row>
    <row r="322" spans="1:67" ht="14.15" customHeight="1" x14ac:dyDescent="0.35"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E322" s="66"/>
    </row>
    <row r="323" spans="1:67" ht="14.15" customHeight="1" thickBot="1" x14ac:dyDescent="0.4"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E323" s="66"/>
    </row>
    <row r="324" spans="1:67" ht="14.15" customHeight="1" x14ac:dyDescent="0.35">
      <c r="A324" s="79"/>
      <c r="B324" s="78">
        <v>1970</v>
      </c>
      <c r="C324" s="78">
        <v>1971</v>
      </c>
      <c r="D324" s="78">
        <v>1972</v>
      </c>
      <c r="E324" s="78">
        <v>1973</v>
      </c>
      <c r="F324" s="78">
        <v>1974</v>
      </c>
      <c r="G324" s="78">
        <v>1975</v>
      </c>
      <c r="H324" s="78">
        <v>1976</v>
      </c>
      <c r="I324" s="78">
        <v>1977</v>
      </c>
      <c r="J324" s="78">
        <v>1978</v>
      </c>
      <c r="K324" s="78">
        <v>1979</v>
      </c>
      <c r="L324" s="78">
        <v>1980</v>
      </c>
      <c r="M324" s="78">
        <v>1981</v>
      </c>
      <c r="N324" s="78">
        <v>1982</v>
      </c>
      <c r="O324" s="78">
        <v>1983</v>
      </c>
      <c r="P324" s="78">
        <v>1984</v>
      </c>
      <c r="Q324" s="78">
        <v>1985</v>
      </c>
      <c r="R324" s="78">
        <v>1986</v>
      </c>
      <c r="S324" s="78">
        <v>1987</v>
      </c>
      <c r="T324" s="78">
        <v>1988</v>
      </c>
      <c r="U324" s="78">
        <v>1989</v>
      </c>
      <c r="V324" s="78">
        <v>1990</v>
      </c>
      <c r="W324" s="78">
        <v>1991</v>
      </c>
      <c r="X324" s="78">
        <v>1992</v>
      </c>
      <c r="Y324" s="78">
        <v>1993</v>
      </c>
      <c r="Z324" s="78">
        <v>1994</v>
      </c>
      <c r="AA324" s="78">
        <v>1995</v>
      </c>
      <c r="AB324" s="78">
        <v>1996</v>
      </c>
      <c r="AC324" s="78">
        <v>1997</v>
      </c>
      <c r="AD324" s="78">
        <v>1998</v>
      </c>
      <c r="AE324" s="78">
        <v>1999</v>
      </c>
      <c r="AF324" s="78">
        <v>2000</v>
      </c>
      <c r="AG324" s="78">
        <v>2001</v>
      </c>
      <c r="AH324" s="78">
        <v>2002</v>
      </c>
      <c r="AI324" s="78">
        <v>2003</v>
      </c>
      <c r="AJ324" s="78">
        <v>2004</v>
      </c>
      <c r="AK324" s="78">
        <v>2005</v>
      </c>
      <c r="AL324" s="78">
        <v>2006</v>
      </c>
      <c r="AM324" s="78">
        <v>2007</v>
      </c>
      <c r="AN324" s="78">
        <v>2008</v>
      </c>
      <c r="AO324" s="78">
        <v>2009</v>
      </c>
      <c r="AP324" s="78">
        <v>2010</v>
      </c>
      <c r="AQ324" s="78">
        <v>2011</v>
      </c>
      <c r="AR324" s="78">
        <v>2012</v>
      </c>
      <c r="AS324" s="78">
        <v>2013</v>
      </c>
      <c r="AT324" s="78">
        <v>2014</v>
      </c>
      <c r="AU324" s="78">
        <v>2015</v>
      </c>
      <c r="AV324" s="78">
        <v>2016</v>
      </c>
      <c r="AW324" s="78">
        <v>2017</v>
      </c>
      <c r="AX324" s="78">
        <v>2018</v>
      </c>
      <c r="AY324" s="78">
        <v>2019</v>
      </c>
      <c r="AZ324" s="78">
        <v>2020</v>
      </c>
      <c r="BA324" s="78">
        <v>2021</v>
      </c>
      <c r="BB324" s="78">
        <v>2022</v>
      </c>
      <c r="BC324" s="78">
        <v>2023</v>
      </c>
      <c r="BD324" s="78">
        <v>2024</v>
      </c>
      <c r="BE324" s="78">
        <v>2025</v>
      </c>
      <c r="BF324" s="78">
        <v>2026</v>
      </c>
      <c r="BG324" s="78">
        <v>2027</v>
      </c>
      <c r="BH324" s="78">
        <v>2028</v>
      </c>
      <c r="BI324" s="78">
        <v>2029</v>
      </c>
      <c r="BJ324" s="78">
        <v>2030</v>
      </c>
      <c r="BK324" s="78">
        <v>2031</v>
      </c>
      <c r="BL324" s="78">
        <v>2032</v>
      </c>
      <c r="BM324" s="78">
        <v>2033</v>
      </c>
    </row>
    <row r="325" spans="1:67" ht="14.15" customHeight="1" x14ac:dyDescent="0.35">
      <c r="A325" s="64" t="s">
        <v>295</v>
      </c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>
        <v>4390</v>
      </c>
      <c r="BC325" s="65">
        <v>6000</v>
      </c>
      <c r="BD325" s="65">
        <f>+BC325*(1+'Premissas e Valores de Entrada'!C86)</f>
        <v>7200</v>
      </c>
      <c r="BE325" s="65">
        <f>+BD325*(1+'Premissas e Valores de Entrada'!D86)</f>
        <v>8280</v>
      </c>
      <c r="BF325" s="65">
        <f>+BE325*(1+'Premissas e Valores de Entrada'!E86)</f>
        <v>9108</v>
      </c>
      <c r="BG325" s="65">
        <f>+BF325*(1+'Premissas e Valores de Entrada'!F86)</f>
        <v>9563.4</v>
      </c>
      <c r="BH325" s="65">
        <f>+BG325*(1+'Premissas e Valores de Entrada'!G86)</f>
        <v>10041.57</v>
      </c>
      <c r="BI325" s="65">
        <f>+BH325*(1+'Premissas e Valores de Entrada'!H86)</f>
        <v>10543.648499999999</v>
      </c>
      <c r="BJ325" s="65">
        <f>+BI325*(1+'Premissas e Valores de Entrada'!I86)</f>
        <v>11070.830925</v>
      </c>
      <c r="BK325" s="65">
        <f>+BJ325*(1+'Premissas e Valores de Entrada'!J86)</f>
        <v>11624.372471250001</v>
      </c>
      <c r="BL325" s="65">
        <f>+BK325*(1+'Premissas e Valores de Entrada'!K86)</f>
        <v>12205.591094812502</v>
      </c>
      <c r="BM325" s="65">
        <f>+BL325*(1+'Premissas e Valores de Entrada'!L86)</f>
        <v>12815.870649553128</v>
      </c>
      <c r="BN325" s="61" t="s">
        <v>299</v>
      </c>
      <c r="BO325" s="71">
        <f>'Premissas e Valores de Entrada'!B86</f>
        <v>0.36363636363636354</v>
      </c>
    </row>
    <row r="326" spans="1:67" ht="14.15" customHeight="1" x14ac:dyDescent="0.35">
      <c r="A326" s="64" t="s">
        <v>296</v>
      </c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>
        <f t="shared" ref="BB326:BM326" si="107">+(BB197+BB211)-BB325</f>
        <v>24752.479000000003</v>
      </c>
      <c r="BC326" s="65">
        <f t="shared" si="107"/>
        <v>24015.826232618434</v>
      </c>
      <c r="BD326" s="65">
        <f t="shared" si="107"/>
        <v>25207.465667560697</v>
      </c>
      <c r="BE326" s="65">
        <f t="shared" si="107"/>
        <v>26670.109874218106</v>
      </c>
      <c r="BF326" s="65">
        <f t="shared" si="107"/>
        <v>30343.055871826538</v>
      </c>
      <c r="BG326" s="65">
        <f t="shared" si="107"/>
        <v>32559.313884517469</v>
      </c>
      <c r="BH326" s="65">
        <f t="shared" si="107"/>
        <v>34494.241176829782</v>
      </c>
      <c r="BI326" s="65">
        <f t="shared" si="107"/>
        <v>37467.898949868948</v>
      </c>
      <c r="BJ326" s="65">
        <f t="shared" si="107"/>
        <v>37949.365797432263</v>
      </c>
      <c r="BK326" s="65">
        <f t="shared" si="107"/>
        <v>39040.768250284906</v>
      </c>
      <c r="BL326" s="65">
        <f t="shared" si="107"/>
        <v>39083.336179052261</v>
      </c>
      <c r="BM326" s="65">
        <f t="shared" si="107"/>
        <v>40031.220381514511</v>
      </c>
    </row>
    <row r="327" spans="1:67" ht="14.15" customHeight="1" x14ac:dyDescent="0.35">
      <c r="A327" s="64" t="s">
        <v>269</v>
      </c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140">
        <v>0.4471</v>
      </c>
      <c r="BC327" s="231">
        <v>0.4748</v>
      </c>
      <c r="BD327" s="231">
        <v>0.50419999999999998</v>
      </c>
      <c r="BE327" s="140">
        <f>+(1+'Premissas e Valores de Entrada'!D87)*BD327</f>
        <v>0.51176299999999997</v>
      </c>
      <c r="BF327" s="140">
        <f>+(1+'Premissas e Valores de Entrada'!E87)*BE327</f>
        <v>0.52199825999999994</v>
      </c>
      <c r="BG327" s="140">
        <f>+(1+'Premissas e Valores de Entrada'!F87)*BF327</f>
        <v>0.5350482164999999</v>
      </c>
      <c r="BH327" s="140">
        <f>+(1+'Premissas e Valores de Entrada'!G87)*BG327</f>
        <v>0.55109966299499991</v>
      </c>
      <c r="BI327" s="140">
        <f>+(1+'Premissas e Valores de Entrada'!H87)*BH327</f>
        <v>0.56763265288484988</v>
      </c>
      <c r="BJ327" s="140">
        <f>+(1+'Premissas e Valores de Entrada'!I87)*BI327</f>
        <v>0.58466163247139535</v>
      </c>
      <c r="BK327" s="140">
        <f>+(1+'Premissas e Valores de Entrada'!J87)*BJ327</f>
        <v>0.6022014814455372</v>
      </c>
      <c r="BL327" s="140">
        <f>+(1+'Premissas e Valores de Entrada'!K87)*BK327</f>
        <v>0.62026752588890333</v>
      </c>
      <c r="BM327" s="140">
        <f>+(1+'Premissas e Valores de Entrada'!L87)*BL327</f>
        <v>0.63887555166557042</v>
      </c>
      <c r="BN327" s="61"/>
      <c r="BO327" s="71"/>
    </row>
    <row r="328" spans="1:67" ht="14.15" customHeight="1" x14ac:dyDescent="0.35">
      <c r="A328" s="64" t="s">
        <v>268</v>
      </c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1">
        <v>0.88370000000000004</v>
      </c>
      <c r="BC328" s="232">
        <v>0.88959999999999995</v>
      </c>
      <c r="BD328" s="232">
        <v>0.88649999999999995</v>
      </c>
      <c r="BE328" s="61">
        <v>0.88649999999999995</v>
      </c>
      <c r="BF328" s="61">
        <v>0.88649999999999995</v>
      </c>
      <c r="BG328" s="61">
        <v>0.88649999999999995</v>
      </c>
      <c r="BH328" s="61">
        <v>0.88649999999999995</v>
      </c>
      <c r="BI328" s="61">
        <v>0.88649999999999995</v>
      </c>
      <c r="BJ328" s="61">
        <v>0.88649999999999995</v>
      </c>
      <c r="BK328" s="61">
        <v>0.88649999999999995</v>
      </c>
      <c r="BL328" s="61">
        <v>0.88649999999999995</v>
      </c>
      <c r="BM328" s="61">
        <v>0.88649999999999995</v>
      </c>
    </row>
    <row r="329" spans="1:67" ht="14.15" customHeight="1" x14ac:dyDescent="0.35">
      <c r="A329" s="64" t="s">
        <v>282</v>
      </c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1">
        <v>0.89600000000000002</v>
      </c>
      <c r="BC329" s="61">
        <v>0.93479999999999996</v>
      </c>
      <c r="BD329" s="61">
        <v>0.93479999999999996</v>
      </c>
      <c r="BE329" s="61">
        <v>0.93479999999999996</v>
      </c>
      <c r="BF329" s="61">
        <v>0.93479999999999996</v>
      </c>
      <c r="BG329" s="61">
        <v>0.93479999999999996</v>
      </c>
      <c r="BH329" s="61">
        <v>0.93479999999999996</v>
      </c>
      <c r="BI329" s="61">
        <v>0.93479999999999996</v>
      </c>
      <c r="BJ329" s="61">
        <v>0.93479999999999996</v>
      </c>
      <c r="BK329" s="61">
        <v>0.93479999999999996</v>
      </c>
      <c r="BL329" s="61">
        <v>0.93479999999999996</v>
      </c>
      <c r="BM329" s="61">
        <v>0.93479999999999996</v>
      </c>
    </row>
    <row r="330" spans="1:67" ht="14.15" customHeight="1" x14ac:dyDescent="0.35">
      <c r="A330" s="64" t="s">
        <v>270</v>
      </c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140">
        <f>BB325/(BB325+BB326)*BB329</f>
        <v>0.13497273172951416</v>
      </c>
      <c r="BC330" s="140">
        <f>BC325/(BC325+BC326)*BC329</f>
        <v>0.18686142292178093</v>
      </c>
      <c r="BD330" s="140">
        <f>BD325/(BD325+BD326)*BD329</f>
        <v>0.20768547806369111</v>
      </c>
      <c r="BE330" s="140">
        <f t="shared" ref="BE330:BM330" si="108">BE325/(BE325+BE326)*BE329</f>
        <v>0.22146265141528856</v>
      </c>
      <c r="BF330" s="140">
        <f t="shared" si="108"/>
        <v>0.21581572943603458</v>
      </c>
      <c r="BG330" s="140">
        <f t="shared" si="108"/>
        <v>0.21223386376550435</v>
      </c>
      <c r="BH330" s="140">
        <f t="shared" si="108"/>
        <v>0.21077104891453308</v>
      </c>
      <c r="BI330" s="140">
        <f t="shared" si="108"/>
        <v>0.20528816797857458</v>
      </c>
      <c r="BJ330" s="140">
        <f t="shared" si="108"/>
        <v>0.21111732389181051</v>
      </c>
      <c r="BK330" s="140">
        <f t="shared" si="108"/>
        <v>0.21447613154473638</v>
      </c>
      <c r="BL330" s="140">
        <f t="shared" si="108"/>
        <v>0.22246100984928957</v>
      </c>
      <c r="BM330" s="140">
        <f t="shared" si="108"/>
        <v>0.22669697895309551</v>
      </c>
    </row>
    <row r="331" spans="1:67" ht="14.15" customHeight="1" x14ac:dyDescent="0.35">
      <c r="A331" s="64" t="s">
        <v>271</v>
      </c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140">
        <f>(1-BB325/(BB325+BB326))*BB329</f>
        <v>0.76102726827048595</v>
      </c>
      <c r="BC331" s="140">
        <f>(1-BC325/(BC325+BC326))*BC329</f>
        <v>0.74793857707821909</v>
      </c>
      <c r="BD331" s="140">
        <f>(1-BD325/(BD325+BD326))*BD329</f>
        <v>0.72711452193630877</v>
      </c>
      <c r="BE331" s="140">
        <f t="shared" ref="BE331:BM331" si="109">(1-BE325/(BE325+BE326))*BE329</f>
        <v>0.71333734858471143</v>
      </c>
      <c r="BF331" s="140">
        <f t="shared" si="109"/>
        <v>0.71898427056396541</v>
      </c>
      <c r="BG331" s="140">
        <f t="shared" si="109"/>
        <v>0.72256613623449562</v>
      </c>
      <c r="BH331" s="140">
        <f t="shared" si="109"/>
        <v>0.72402895108546694</v>
      </c>
      <c r="BI331" s="140">
        <f t="shared" si="109"/>
        <v>0.72951183202142533</v>
      </c>
      <c r="BJ331" s="140">
        <f t="shared" si="109"/>
        <v>0.72368267610818948</v>
      </c>
      <c r="BK331" s="140">
        <f t="shared" si="109"/>
        <v>0.72032386845526364</v>
      </c>
      <c r="BL331" s="140">
        <f t="shared" si="109"/>
        <v>0.71233899015071034</v>
      </c>
      <c r="BM331" s="140">
        <f t="shared" si="109"/>
        <v>0.70810302104690448</v>
      </c>
    </row>
    <row r="332" spans="1:67" ht="14.15" customHeight="1" x14ac:dyDescent="0.35"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</row>
    <row r="333" spans="1:67" ht="14.15" customHeight="1" x14ac:dyDescent="0.35">
      <c r="A333" s="64" t="s">
        <v>272</v>
      </c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139">
        <f t="shared" ref="BB333:BM333" si="110">+ROUND((BB217-BB218)*BB269*(BB327*BB330+BB328*BB331)/1000,0)</f>
        <v>11969024</v>
      </c>
      <c r="BC333" s="139">
        <f t="shared" si="110"/>
        <v>11849969</v>
      </c>
      <c r="BD333" s="139">
        <f t="shared" si="110"/>
        <v>12125284</v>
      </c>
      <c r="BE333" s="139">
        <f t="shared" si="110"/>
        <v>11829481</v>
      </c>
      <c r="BF333" s="139">
        <f t="shared" si="110"/>
        <v>12538613</v>
      </c>
      <c r="BG333" s="139">
        <f t="shared" si="110"/>
        <v>12103041</v>
      </c>
      <c r="BH333" s="139">
        <f t="shared" si="110"/>
        <v>11764395</v>
      </c>
      <c r="BI333" s="139">
        <f t="shared" si="110"/>
        <v>11172643</v>
      </c>
      <c r="BJ333" s="139">
        <f t="shared" si="110"/>
        <v>11308773</v>
      </c>
      <c r="BK333" s="139">
        <f t="shared" si="110"/>
        <v>11309144</v>
      </c>
      <c r="BL333" s="139">
        <f t="shared" si="110"/>
        <v>11605502</v>
      </c>
      <c r="BM333" s="139">
        <f t="shared" si="110"/>
        <v>11630235</v>
      </c>
    </row>
    <row r="334" spans="1:67" ht="14.15" customHeight="1" x14ac:dyDescent="0.35">
      <c r="A334" s="64" t="s">
        <v>273</v>
      </c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139">
        <f t="shared" ref="BB334:BM334" si="111">ROUND((BB217-BB222)*BB273*(BB327*BB330+BB328*BB331)/1000,0)</f>
        <v>15603460</v>
      </c>
      <c r="BC334" s="139">
        <f t="shared" si="111"/>
        <v>17319784</v>
      </c>
      <c r="BD334" s="139">
        <f t="shared" si="111"/>
        <v>19844344</v>
      </c>
      <c r="BE334" s="139">
        <f t="shared" si="111"/>
        <v>23160371</v>
      </c>
      <c r="BF334" s="139">
        <f t="shared" si="111"/>
        <v>27536654</v>
      </c>
      <c r="BG334" s="139">
        <f t="shared" si="111"/>
        <v>31268473</v>
      </c>
      <c r="BH334" s="139">
        <f t="shared" si="111"/>
        <v>34736654</v>
      </c>
      <c r="BI334" s="139">
        <f t="shared" si="111"/>
        <v>39730870</v>
      </c>
      <c r="BJ334" s="139">
        <f t="shared" si="111"/>
        <v>41330415</v>
      </c>
      <c r="BK334" s="139">
        <f t="shared" si="111"/>
        <v>43845869</v>
      </c>
      <c r="BL334" s="139">
        <f t="shared" si="111"/>
        <v>44546441</v>
      </c>
      <c r="BM334" s="139">
        <f t="shared" si="111"/>
        <v>46435902</v>
      </c>
    </row>
    <row r="335" spans="1:67" ht="14.15" customHeight="1" x14ac:dyDescent="0.35"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</row>
    <row r="336" spans="1:67" ht="14.15" customHeight="1" x14ac:dyDescent="0.35">
      <c r="A336" s="64" t="s">
        <v>274</v>
      </c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>
        <f t="shared" ref="BB336:BM336" si="112">+(BB114+BB116+BB117)-BB337</f>
        <v>4625.2934817806608</v>
      </c>
      <c r="BC336" s="65">
        <f t="shared" si="112"/>
        <v>5135.3378756014345</v>
      </c>
      <c r="BD336" s="65">
        <f t="shared" si="112"/>
        <v>5756.0224606278789</v>
      </c>
      <c r="BE336" s="65">
        <f t="shared" si="112"/>
        <v>6744.7588478784673</v>
      </c>
      <c r="BF336" s="65">
        <f t="shared" si="112"/>
        <v>7661.3667928301693</v>
      </c>
      <c r="BG336" s="65">
        <f t="shared" si="112"/>
        <v>8067.0734844251783</v>
      </c>
      <c r="BH336" s="65">
        <f t="shared" si="112"/>
        <v>8294.831391735861</v>
      </c>
      <c r="BI336" s="65">
        <f t="shared" si="112"/>
        <v>8521.1856233931376</v>
      </c>
      <c r="BJ336" s="65">
        <f t="shared" si="112"/>
        <v>8745.8857583884183</v>
      </c>
      <c r="BK336" s="65">
        <f t="shared" si="112"/>
        <v>8969.2118728497444</v>
      </c>
      <c r="BL336" s="65">
        <f t="shared" si="112"/>
        <v>9191.2002119230838</v>
      </c>
      <c r="BM336" s="65">
        <f t="shared" si="112"/>
        <v>9412.1176716833907</v>
      </c>
    </row>
    <row r="337" spans="1:67" ht="14.15" customHeight="1" x14ac:dyDescent="0.35">
      <c r="A337" s="64" t="s">
        <v>275</v>
      </c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>
        <f>0.3016*(BB114+BB116+BB117)</f>
        <v>1997.406234400125</v>
      </c>
      <c r="BC337" s="65">
        <f>0.3016*(BC114+BC116+BC117)</f>
        <v>2217.6659554430016</v>
      </c>
      <c r="BD337" s="65">
        <f>0.3053*(BD114+BD116+BD117)</f>
        <v>2529.6007733261717</v>
      </c>
      <c r="BE337" s="65">
        <v>2721.1624159387861</v>
      </c>
      <c r="BF337" s="65">
        <v>2721.1624159387861</v>
      </c>
      <c r="BG337" s="65">
        <v>2721.1624159387861</v>
      </c>
      <c r="BH337" s="65">
        <v>2721.1624159387861</v>
      </c>
      <c r="BI337" s="65">
        <v>2721.1624159387861</v>
      </c>
      <c r="BJ337" s="65">
        <v>2721.1624159387861</v>
      </c>
      <c r="BK337" s="65">
        <v>2721.1624159387861</v>
      </c>
      <c r="BL337" s="65">
        <v>2721.1624159387861</v>
      </c>
      <c r="BM337" s="65">
        <v>2721.1624159387861</v>
      </c>
    </row>
    <row r="338" spans="1:67" ht="14.15" customHeight="1" x14ac:dyDescent="0.35">
      <c r="A338" s="64" t="s">
        <v>276</v>
      </c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1">
        <v>8.7800000000000003E-2</v>
      </c>
      <c r="BC338" s="232">
        <v>0.18160000000000001</v>
      </c>
      <c r="BD338" s="232">
        <v>0.18540000000000001</v>
      </c>
      <c r="BE338" s="140">
        <f>+(1+'Premissas e Valores de Entrada'!D88)*BD338</f>
        <v>0.18818099999999999</v>
      </c>
      <c r="BF338" s="140">
        <f>+(1+'Premissas e Valores de Entrada'!E88)*BE338</f>
        <v>0.19194461999999998</v>
      </c>
      <c r="BG338" s="140">
        <f>+(1+'Premissas e Valores de Entrada'!F88)*BF338</f>
        <v>0.19674323549999997</v>
      </c>
      <c r="BH338" s="140">
        <f>+(1+'Premissas e Valores de Entrada'!G88)*BG338</f>
        <v>0.20264553256499998</v>
      </c>
      <c r="BI338" s="140">
        <f>+(1+'Premissas e Valores de Entrada'!H88)*BH338</f>
        <v>0.20872489854194998</v>
      </c>
      <c r="BJ338" s="140">
        <f>+(1+'Premissas e Valores de Entrada'!I88)*BI338</f>
        <v>0.21498664549820848</v>
      </c>
      <c r="BK338" s="140">
        <f>+(1+'Premissas e Valores de Entrada'!J88)*BJ338</f>
        <v>0.22143624486315475</v>
      </c>
      <c r="BL338" s="140">
        <f>+(1+'Premissas e Valores de Entrada'!K88)*BK338</f>
        <v>0.22807933220904938</v>
      </c>
      <c r="BM338" s="140">
        <f>+(1+'Premissas e Valores de Entrada'!L88)*BL338</f>
        <v>0.23492171217532087</v>
      </c>
      <c r="BN338" s="61"/>
      <c r="BO338" s="71"/>
    </row>
    <row r="339" spans="1:67" ht="14.15" customHeight="1" x14ac:dyDescent="0.35">
      <c r="A339" s="64" t="s">
        <v>278</v>
      </c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1">
        <v>1</v>
      </c>
      <c r="BC339" s="61">
        <v>1</v>
      </c>
      <c r="BD339" s="61">
        <v>1</v>
      </c>
      <c r="BE339" s="61">
        <v>1</v>
      </c>
      <c r="BF339" s="61">
        <v>1</v>
      </c>
      <c r="BG339" s="61">
        <v>1</v>
      </c>
      <c r="BH339" s="61">
        <v>1</v>
      </c>
      <c r="BI339" s="61">
        <v>1</v>
      </c>
      <c r="BJ339" s="61">
        <v>1</v>
      </c>
      <c r="BK339" s="61">
        <v>1</v>
      </c>
      <c r="BL339" s="61">
        <v>1</v>
      </c>
      <c r="BM339" s="61">
        <v>1</v>
      </c>
    </row>
    <row r="340" spans="1:67" ht="14.15" customHeight="1" x14ac:dyDescent="0.35">
      <c r="A340" s="64" t="s">
        <v>281</v>
      </c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1">
        <v>0.79249999999999998</v>
      </c>
      <c r="BC340" s="61">
        <v>0.88670000000000004</v>
      </c>
      <c r="BD340" s="61">
        <v>0.88670000000000004</v>
      </c>
      <c r="BE340" s="61">
        <v>0.88670000000000004</v>
      </c>
      <c r="BF340" s="61">
        <v>0.88670000000000004</v>
      </c>
      <c r="BG340" s="61">
        <v>0.88670000000000004</v>
      </c>
      <c r="BH340" s="61">
        <v>0.88670000000000004</v>
      </c>
      <c r="BI340" s="61">
        <v>0.88670000000000004</v>
      </c>
      <c r="BJ340" s="61">
        <v>0.88670000000000004</v>
      </c>
      <c r="BK340" s="61">
        <v>0.88670000000000004</v>
      </c>
      <c r="BL340" s="61">
        <v>0.88670000000000004</v>
      </c>
      <c r="BM340" s="61">
        <v>0.88670000000000004</v>
      </c>
    </row>
    <row r="341" spans="1:67" ht="14.15" customHeight="1" x14ac:dyDescent="0.35">
      <c r="A341" s="64" t="s">
        <v>277</v>
      </c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140">
        <f>BB336/(BB336+BB337)*BB340</f>
        <v>0.55348200000000003</v>
      </c>
      <c r="BC341" s="140">
        <f>BC336/(BC336+BC337)*BC340</f>
        <v>0.61927128000000009</v>
      </c>
      <c r="BD341" s="140">
        <f>BD336/(BD336+BD337)*BD340</f>
        <v>0.61599049000000006</v>
      </c>
      <c r="BE341" s="140">
        <f t="shared" ref="BE341:BM341" si="113">BE336/(BE336+BE337)*BE340</f>
        <v>0.63180091020555273</v>
      </c>
      <c r="BF341" s="140">
        <f t="shared" si="113"/>
        <v>0.65430434132224213</v>
      </c>
      <c r="BG341" s="140">
        <f t="shared" si="113"/>
        <v>0.66304390492596488</v>
      </c>
      <c r="BH341" s="140">
        <f t="shared" si="113"/>
        <v>0.66766804007533764</v>
      </c>
      <c r="BI341" s="140">
        <f t="shared" si="113"/>
        <v>0.67207804506928381</v>
      </c>
      <c r="BJ341" s="140">
        <f t="shared" si="113"/>
        <v>0.67628362452728696</v>
      </c>
      <c r="BK341" s="140">
        <f t="shared" si="113"/>
        <v>0.68030329664321076</v>
      </c>
      <c r="BL341" s="140">
        <f t="shared" si="113"/>
        <v>0.68414952453264921</v>
      </c>
      <c r="BM341" s="140">
        <f t="shared" si="113"/>
        <v>0.68783747504482273</v>
      </c>
    </row>
    <row r="342" spans="1:67" ht="14.15" customHeight="1" x14ac:dyDescent="0.35">
      <c r="A342" s="64" t="s">
        <v>279</v>
      </c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140">
        <f>(1-BB336/(BB336+BB337))*BB340</f>
        <v>0.23901799999999998</v>
      </c>
      <c r="BC342" s="140">
        <f>(1-BC336/(BC336+BC337))*BC340</f>
        <v>0.26742872000000001</v>
      </c>
      <c r="BD342" s="140">
        <f>(1-BD336/(BD336+BD337))*BD340</f>
        <v>0.27070951000000004</v>
      </c>
      <c r="BE342" s="140">
        <f t="shared" ref="BE342:BM342" si="114">(1-BE336/(BE336+BE337))*BE340</f>
        <v>0.25489908979444731</v>
      </c>
      <c r="BF342" s="140">
        <f t="shared" si="114"/>
        <v>0.23239565867775791</v>
      </c>
      <c r="BG342" s="140">
        <f t="shared" si="114"/>
        <v>0.22365609507403511</v>
      </c>
      <c r="BH342" s="140">
        <f t="shared" si="114"/>
        <v>0.2190319599246624</v>
      </c>
      <c r="BI342" s="140">
        <f t="shared" si="114"/>
        <v>0.21462195493071626</v>
      </c>
      <c r="BJ342" s="140">
        <f t="shared" si="114"/>
        <v>0.21041637547271311</v>
      </c>
      <c r="BK342" s="140">
        <f t="shared" si="114"/>
        <v>0.20639670335678925</v>
      </c>
      <c r="BL342" s="140">
        <f t="shared" si="114"/>
        <v>0.2025504754673508</v>
      </c>
      <c r="BM342" s="140">
        <f t="shared" si="114"/>
        <v>0.19886252495517737</v>
      </c>
    </row>
    <row r="343" spans="1:67" ht="14.15" customHeight="1" x14ac:dyDescent="0.35"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1"/>
      <c r="BC343" s="61"/>
    </row>
    <row r="344" spans="1:67" ht="14.15" customHeight="1" x14ac:dyDescent="0.35">
      <c r="A344" s="64" t="s">
        <v>280</v>
      </c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139">
        <f t="shared" ref="BB344:BM344" si="115">ROUND((BB219-BB220)*BB271*(BB338*BB341+BB339*BB342)/1000,0)</f>
        <v>3945760</v>
      </c>
      <c r="BC344" s="139">
        <f t="shared" si="115"/>
        <v>5786378</v>
      </c>
      <c r="BD344" s="139">
        <f t="shared" si="115"/>
        <v>6601796</v>
      </c>
      <c r="BE344" s="139">
        <f t="shared" si="115"/>
        <v>7319018</v>
      </c>
      <c r="BF344" s="139">
        <f t="shared" si="115"/>
        <v>7719088</v>
      </c>
      <c r="BG344" s="139">
        <f t="shared" si="115"/>
        <v>7970514</v>
      </c>
      <c r="BH344" s="139">
        <f t="shared" si="115"/>
        <v>8182819</v>
      </c>
      <c r="BI344" s="139">
        <f t="shared" si="115"/>
        <v>8408040</v>
      </c>
      <c r="BJ344" s="139">
        <f t="shared" si="115"/>
        <v>8646714</v>
      </c>
      <c r="BK344" s="139">
        <f t="shared" si="115"/>
        <v>8899619</v>
      </c>
      <c r="BL344" s="139">
        <f t="shared" si="115"/>
        <v>9258138</v>
      </c>
      <c r="BM344" s="139">
        <f t="shared" si="115"/>
        <v>9478735</v>
      </c>
    </row>
    <row r="345" spans="1:67" ht="14.15" customHeight="1" x14ac:dyDescent="0.35">
      <c r="A345" s="64" t="s">
        <v>382</v>
      </c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139">
        <f t="shared" ref="BB345:BM345" si="116">ROUND((BB219-BB221)*BB272*(BB338*BB341+BB339*BB342)/1000,0)</f>
        <v>0</v>
      </c>
      <c r="BC345" s="139">
        <f t="shared" si="116"/>
        <v>0</v>
      </c>
      <c r="BD345" s="139">
        <f t="shared" si="116"/>
        <v>0</v>
      </c>
      <c r="BE345" s="139">
        <f t="shared" si="116"/>
        <v>0</v>
      </c>
      <c r="BF345" s="139">
        <f t="shared" si="116"/>
        <v>0</v>
      </c>
      <c r="BG345" s="139">
        <f t="shared" si="116"/>
        <v>590516</v>
      </c>
      <c r="BH345" s="139">
        <f t="shared" si="116"/>
        <v>1211728</v>
      </c>
      <c r="BI345" s="139">
        <f t="shared" si="116"/>
        <v>1244226</v>
      </c>
      <c r="BJ345" s="139">
        <f t="shared" si="116"/>
        <v>1917897</v>
      </c>
      <c r="BK345" s="139">
        <f t="shared" si="116"/>
        <v>1972428</v>
      </c>
      <c r="BL345" s="139">
        <f t="shared" si="116"/>
        <v>2047559</v>
      </c>
      <c r="BM345" s="139">
        <f t="shared" si="116"/>
        <v>2096347</v>
      </c>
    </row>
    <row r="346" spans="1:67" ht="14.15" customHeight="1" x14ac:dyDescent="0.35">
      <c r="A346" s="64" t="s">
        <v>283</v>
      </c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139">
        <f t="shared" ref="BB346:BM346" si="117">ROUND((BB224-BB226)*BB276/1000,0)</f>
        <v>140883</v>
      </c>
      <c r="BC346" s="139">
        <f t="shared" si="117"/>
        <v>171415</v>
      </c>
      <c r="BD346" s="139">
        <f t="shared" si="117"/>
        <v>205698</v>
      </c>
      <c r="BE346" s="139">
        <f t="shared" si="117"/>
        <v>246837</v>
      </c>
      <c r="BF346" s="139">
        <f t="shared" si="117"/>
        <v>296205</v>
      </c>
      <c r="BG346" s="139">
        <f t="shared" si="117"/>
        <v>355446</v>
      </c>
      <c r="BH346" s="139">
        <f t="shared" si="117"/>
        <v>426535</v>
      </c>
      <c r="BI346" s="139">
        <f t="shared" si="117"/>
        <v>511842</v>
      </c>
      <c r="BJ346" s="139">
        <f t="shared" si="117"/>
        <v>614210</v>
      </c>
      <c r="BK346" s="139">
        <f t="shared" si="117"/>
        <v>737053</v>
      </c>
      <c r="BL346" s="139">
        <f t="shared" si="117"/>
        <v>884463</v>
      </c>
      <c r="BM346" s="139">
        <f t="shared" si="117"/>
        <v>1061356</v>
      </c>
    </row>
    <row r="347" spans="1:67" ht="14.15" customHeight="1" x14ac:dyDescent="0.35"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2"/>
    </row>
    <row r="348" spans="1:67" ht="14.15" customHeight="1" x14ac:dyDescent="0.35">
      <c r="A348" s="64" t="s">
        <v>286</v>
      </c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2"/>
      <c r="BG348" s="149">
        <f>'Premissas e Valores de Entrada'!F92</f>
        <v>0.59837161775000003</v>
      </c>
      <c r="BH348" s="149">
        <f>'Premissas e Valores de Entrada'!G92</f>
        <v>0.60132276628250003</v>
      </c>
      <c r="BI348" s="149">
        <f>'Premissas e Valores de Entrada'!H92</f>
        <v>0.60436244927097493</v>
      </c>
      <c r="BJ348" s="149">
        <f>'Premissas e Valores de Entrada'!I92</f>
        <v>0.60749332274910428</v>
      </c>
      <c r="BK348" s="149">
        <f>'Premissas e Valores de Entrada'!J92</f>
        <v>0.61071812243157741</v>
      </c>
      <c r="BL348" s="149">
        <f>'Premissas e Valores de Entrada'!K92</f>
        <v>0.61403966610452465</v>
      </c>
      <c r="BM348" s="149">
        <f>'Premissas e Valores de Entrada'!L92</f>
        <v>0.61746085608766044</v>
      </c>
    </row>
    <row r="349" spans="1:67" ht="14.15" customHeight="1" x14ac:dyDescent="0.35">
      <c r="A349" s="64" t="s">
        <v>284</v>
      </c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2"/>
      <c r="BG349" s="146">
        <f>ROUND(0.01*1000*BG260*BG348,0)</f>
        <v>81627</v>
      </c>
      <c r="BH349" s="146">
        <f>ROUND(0.01*1000*BH260*BH348,0)</f>
        <v>83999</v>
      </c>
      <c r="BI349" s="146">
        <f>ROUND(0.02*1000*BI260*BI348,0)</f>
        <v>172899</v>
      </c>
      <c r="BJ349" s="146">
        <f>ROUND(0.03*1000*BJ260*BJ348,0)</f>
        <v>266948</v>
      </c>
      <c r="BK349" s="146">
        <f>ROUND(0.04*1000*BK260*BK348,0)</f>
        <v>366408</v>
      </c>
      <c r="BL349" s="146">
        <f>ROUND(0.05*1000*BL260*BL348,0)</f>
        <v>471553</v>
      </c>
      <c r="BM349" s="146">
        <f>ROUND(0.06*1000*BM260*BM348,0)</f>
        <v>582673</v>
      </c>
    </row>
    <row r="350" spans="1:67" ht="14.15" customHeight="1" x14ac:dyDescent="0.35"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2"/>
    </row>
    <row r="351" spans="1:67" s="144" customFormat="1" ht="14.15" customHeight="1" x14ac:dyDescent="0.35">
      <c r="A351" s="141" t="s">
        <v>285</v>
      </c>
      <c r="B351" s="142"/>
      <c r="C351" s="142"/>
      <c r="D351" s="142"/>
      <c r="E351" s="142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142"/>
      <c r="AE351" s="142"/>
      <c r="AF351" s="142"/>
      <c r="AG351" s="142"/>
      <c r="AH351" s="142"/>
      <c r="AI351" s="142"/>
      <c r="AJ351" s="142"/>
      <c r="AK351" s="142"/>
      <c r="AL351" s="142"/>
      <c r="AM351" s="142"/>
      <c r="AN351" s="142"/>
      <c r="AO351" s="142"/>
      <c r="AP351" s="142"/>
      <c r="AQ351" s="142"/>
      <c r="AR351" s="142"/>
      <c r="AS351" s="142"/>
      <c r="AT351" s="142"/>
      <c r="AU351" s="142"/>
      <c r="AV351" s="142"/>
      <c r="AW351" s="142"/>
      <c r="AX351" s="142"/>
      <c r="AY351" s="142"/>
      <c r="AZ351" s="142"/>
      <c r="BA351" s="142"/>
      <c r="BB351" s="143">
        <f>+BB333+BB334+BB344+BB345+BB346+BB349</f>
        <v>31659127</v>
      </c>
      <c r="BC351" s="143">
        <f t="shared" ref="BC351:BM351" si="118">+BC333+BC334+BC344+BC345+BC346+BC349</f>
        <v>35127546</v>
      </c>
      <c r="BD351" s="143">
        <f t="shared" si="118"/>
        <v>38777122</v>
      </c>
      <c r="BE351" s="143">
        <f t="shared" si="118"/>
        <v>42555707</v>
      </c>
      <c r="BF351" s="143">
        <f t="shared" si="118"/>
        <v>48090560</v>
      </c>
      <c r="BG351" s="143">
        <f t="shared" si="118"/>
        <v>52369617</v>
      </c>
      <c r="BH351" s="143">
        <f t="shared" si="118"/>
        <v>56406130</v>
      </c>
      <c r="BI351" s="143">
        <f t="shared" si="118"/>
        <v>61240520</v>
      </c>
      <c r="BJ351" s="143">
        <f t="shared" si="118"/>
        <v>64084957</v>
      </c>
      <c r="BK351" s="143">
        <f t="shared" si="118"/>
        <v>67130521</v>
      </c>
      <c r="BL351" s="143">
        <f t="shared" si="118"/>
        <v>68813656</v>
      </c>
      <c r="BM351" s="143">
        <f t="shared" si="118"/>
        <v>71285248</v>
      </c>
    </row>
    <row r="352" spans="1:67" ht="14.15" customHeight="1" x14ac:dyDescent="0.35">
      <c r="A352" s="62" t="s">
        <v>292</v>
      </c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88">
        <v>31227303</v>
      </c>
    </row>
    <row r="353" spans="1:65" ht="14.15" customHeight="1" x14ac:dyDescent="0.35">
      <c r="A353" s="151" t="s">
        <v>290</v>
      </c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160">
        <f>1-BB351/BB352</f>
        <v>-1.3828411630681048E-2</v>
      </c>
    </row>
    <row r="354" spans="1:65" ht="14.15" customHeight="1" x14ac:dyDescent="0.35"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</row>
    <row r="355" spans="1:65" ht="14.15" customHeight="1" x14ac:dyDescent="0.35">
      <c r="A355" s="64" t="s">
        <v>293</v>
      </c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D355" s="139">
        <f>ROUND(BD351*(1-15%),0)</f>
        <v>32960554</v>
      </c>
      <c r="BE355" s="139">
        <f t="shared" ref="BE355:BM355" si="119">ROUND(BE351*(1-15%),0)</f>
        <v>36172351</v>
      </c>
      <c r="BF355" s="139">
        <f t="shared" si="119"/>
        <v>40876976</v>
      </c>
      <c r="BG355" s="139">
        <f t="shared" si="119"/>
        <v>44514174</v>
      </c>
      <c r="BH355" s="139">
        <f t="shared" si="119"/>
        <v>47945211</v>
      </c>
      <c r="BI355" s="139">
        <f t="shared" si="119"/>
        <v>52054442</v>
      </c>
      <c r="BJ355" s="139">
        <f t="shared" si="119"/>
        <v>54472213</v>
      </c>
      <c r="BK355" s="139">
        <f t="shared" si="119"/>
        <v>57060943</v>
      </c>
      <c r="BL355" s="139">
        <f t="shared" si="119"/>
        <v>58491608</v>
      </c>
      <c r="BM355" s="139">
        <f t="shared" si="119"/>
        <v>60592461</v>
      </c>
    </row>
    <row r="356" spans="1:65" ht="14.15" customHeight="1" x14ac:dyDescent="0.35">
      <c r="A356" s="64" t="s">
        <v>294</v>
      </c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D356" s="139">
        <f>ROUND(BD351*(1+15%),0)</f>
        <v>44593690</v>
      </c>
      <c r="BE356" s="139">
        <f t="shared" ref="BE356:BM356" si="120">ROUND(BE351*(1+15%),0)</f>
        <v>48939063</v>
      </c>
      <c r="BF356" s="139">
        <f t="shared" si="120"/>
        <v>55304144</v>
      </c>
      <c r="BG356" s="139">
        <f t="shared" si="120"/>
        <v>60225060</v>
      </c>
      <c r="BH356" s="139">
        <f t="shared" si="120"/>
        <v>64867050</v>
      </c>
      <c r="BI356" s="139">
        <f t="shared" si="120"/>
        <v>70426598</v>
      </c>
      <c r="BJ356" s="139">
        <f t="shared" si="120"/>
        <v>73697701</v>
      </c>
      <c r="BK356" s="139">
        <f t="shared" si="120"/>
        <v>77200099</v>
      </c>
      <c r="BL356" s="139">
        <f t="shared" si="120"/>
        <v>79135704</v>
      </c>
      <c r="BM356" s="139">
        <f t="shared" si="120"/>
        <v>81978035</v>
      </c>
    </row>
    <row r="357" spans="1:65" ht="14.15" customHeight="1" x14ac:dyDescent="0.35"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</row>
    <row r="358" spans="1:65" ht="14.15" customHeight="1" x14ac:dyDescent="0.35">
      <c r="A358" s="64" t="s">
        <v>309</v>
      </c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D358" s="143">
        <v>50810000</v>
      </c>
      <c r="BE358" s="143">
        <v>58910000</v>
      </c>
      <c r="BF358" s="143">
        <v>66490000</v>
      </c>
      <c r="BG358" s="143">
        <v>72930000</v>
      </c>
      <c r="BH358" s="143">
        <v>79290000</v>
      </c>
      <c r="BI358" s="143">
        <v>85510000</v>
      </c>
      <c r="BJ358" s="143">
        <v>90670000</v>
      </c>
      <c r="BK358" s="143">
        <v>95670000</v>
      </c>
      <c r="BL358" s="143">
        <v>99220000</v>
      </c>
      <c r="BM358" s="143"/>
    </row>
    <row r="359" spans="1:65" ht="14.15" customHeight="1" x14ac:dyDescent="0.35"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</row>
    <row r="360" spans="1:65" ht="14.15" customHeight="1" x14ac:dyDescent="0.35"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</row>
    <row r="361" spans="1:65" ht="14.15" customHeight="1" thickBot="1" x14ac:dyDescent="0.4">
      <c r="A361" s="64" t="s">
        <v>301</v>
      </c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</row>
    <row r="362" spans="1:65" ht="14.15" customHeight="1" x14ac:dyDescent="0.35">
      <c r="A362" s="79"/>
      <c r="B362" s="78">
        <v>1970</v>
      </c>
      <c r="C362" s="78">
        <v>1971</v>
      </c>
      <c r="D362" s="78">
        <v>1972</v>
      </c>
      <c r="E362" s="78">
        <v>1973</v>
      </c>
      <c r="F362" s="78">
        <v>1974</v>
      </c>
      <c r="G362" s="78">
        <v>1975</v>
      </c>
      <c r="H362" s="78">
        <v>1976</v>
      </c>
      <c r="I362" s="78">
        <v>1977</v>
      </c>
      <c r="J362" s="78">
        <v>1978</v>
      </c>
      <c r="K362" s="78">
        <v>1979</v>
      </c>
      <c r="L362" s="78">
        <v>1980</v>
      </c>
      <c r="M362" s="78">
        <v>1981</v>
      </c>
      <c r="N362" s="78">
        <v>1982</v>
      </c>
      <c r="O362" s="78">
        <v>1983</v>
      </c>
      <c r="P362" s="78">
        <v>1984</v>
      </c>
      <c r="Q362" s="78">
        <v>1985</v>
      </c>
      <c r="R362" s="78">
        <v>1986</v>
      </c>
      <c r="S362" s="78">
        <v>1987</v>
      </c>
      <c r="T362" s="78">
        <v>1988</v>
      </c>
      <c r="U362" s="78">
        <v>1989</v>
      </c>
      <c r="V362" s="78">
        <v>1990</v>
      </c>
      <c r="W362" s="78">
        <v>1991</v>
      </c>
      <c r="X362" s="78">
        <v>1992</v>
      </c>
      <c r="Y362" s="78">
        <v>1993</v>
      </c>
      <c r="Z362" s="78">
        <v>1994</v>
      </c>
      <c r="AA362" s="78">
        <v>1995</v>
      </c>
      <c r="AB362" s="78">
        <v>1996</v>
      </c>
      <c r="AC362" s="78">
        <v>1997</v>
      </c>
      <c r="AD362" s="78">
        <v>1998</v>
      </c>
      <c r="AE362" s="78">
        <v>1999</v>
      </c>
      <c r="AF362" s="78">
        <v>2000</v>
      </c>
      <c r="AG362" s="78">
        <v>2001</v>
      </c>
      <c r="AH362" s="78">
        <v>2002</v>
      </c>
      <c r="AI362" s="78">
        <v>2003</v>
      </c>
      <c r="AJ362" s="78">
        <v>2004</v>
      </c>
      <c r="AK362" s="78">
        <v>2005</v>
      </c>
      <c r="AL362" s="78">
        <v>2006</v>
      </c>
      <c r="AM362" s="78">
        <v>2007</v>
      </c>
      <c r="AN362" s="78">
        <v>2008</v>
      </c>
      <c r="AO362" s="78">
        <v>2009</v>
      </c>
      <c r="AP362" s="78">
        <v>2010</v>
      </c>
      <c r="AQ362" s="78">
        <v>2011</v>
      </c>
      <c r="AR362" s="78">
        <v>2012</v>
      </c>
      <c r="AS362" s="78">
        <v>2013</v>
      </c>
      <c r="AT362" s="78">
        <v>2014</v>
      </c>
      <c r="AU362" s="78">
        <v>2015</v>
      </c>
      <c r="AV362" s="78">
        <v>2016</v>
      </c>
      <c r="AW362" s="78">
        <v>2017</v>
      </c>
      <c r="AX362" s="78">
        <v>2018</v>
      </c>
      <c r="AY362" s="78">
        <v>2019</v>
      </c>
      <c r="AZ362" s="78">
        <v>2020</v>
      </c>
      <c r="BA362" s="78">
        <v>2021</v>
      </c>
      <c r="BB362" s="78">
        <v>2022</v>
      </c>
      <c r="BC362" s="78">
        <v>2023</v>
      </c>
      <c r="BD362" s="78">
        <v>2024</v>
      </c>
      <c r="BE362" s="78">
        <v>2025</v>
      </c>
      <c r="BF362" s="78">
        <v>2026</v>
      </c>
      <c r="BG362" s="78">
        <v>2027</v>
      </c>
      <c r="BH362" s="78">
        <v>2028</v>
      </c>
      <c r="BI362" s="78">
        <v>2029</v>
      </c>
      <c r="BJ362" s="78">
        <v>2030</v>
      </c>
      <c r="BK362" s="78">
        <v>2031</v>
      </c>
      <c r="BL362" s="78">
        <v>2032</v>
      </c>
      <c r="BM362" s="78">
        <v>2033</v>
      </c>
    </row>
    <row r="363" spans="1:65" ht="14.15" customHeight="1" x14ac:dyDescent="0.35">
      <c r="A363" s="64" t="s">
        <v>303</v>
      </c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>
        <f t="shared" ref="AW363:BM363" si="121">+AW197</f>
        <v>12071.56589235</v>
      </c>
      <c r="AX363" s="65">
        <f t="shared" si="121"/>
        <v>10214.283496050002</v>
      </c>
      <c r="AY363" s="65">
        <f t="shared" si="121"/>
        <v>10553.620999999999</v>
      </c>
      <c r="AZ363" s="65">
        <f t="shared" si="121"/>
        <v>9778.43</v>
      </c>
      <c r="BA363" s="65">
        <f t="shared" si="121"/>
        <v>11036.583000000001</v>
      </c>
      <c r="BB363" s="65">
        <f t="shared" si="121"/>
        <v>12197.772000000001</v>
      </c>
      <c r="BC363" s="65">
        <f t="shared" si="121"/>
        <v>11736.581605468702</v>
      </c>
      <c r="BD363" s="65">
        <f t="shared" si="121"/>
        <v>11773.348575307906</v>
      </c>
      <c r="BE363" s="65">
        <f t="shared" si="121"/>
        <v>11250.452835585907</v>
      </c>
      <c r="BF363" s="65">
        <f t="shared" si="121"/>
        <v>11742.520633290074</v>
      </c>
      <c r="BG363" s="65">
        <f t="shared" si="121"/>
        <v>11168.106959018083</v>
      </c>
      <c r="BH363" s="65">
        <f t="shared" si="121"/>
        <v>10696.618649561628</v>
      </c>
      <c r="BI363" s="65">
        <f t="shared" si="121"/>
        <v>9991.9171703569737</v>
      </c>
      <c r="BJ363" s="65">
        <f t="shared" si="121"/>
        <v>9991.5819454965113</v>
      </c>
      <c r="BK363" s="65">
        <f t="shared" si="121"/>
        <v>9862.2454079105828</v>
      </c>
      <c r="BL363" s="65">
        <f t="shared" si="121"/>
        <v>10054.037206162388</v>
      </c>
      <c r="BM363" s="65">
        <f t="shared" si="121"/>
        <v>10035.156844761983</v>
      </c>
    </row>
    <row r="364" spans="1:65" ht="14.15" customHeight="1" x14ac:dyDescent="0.35">
      <c r="A364" s="64" t="s">
        <v>304</v>
      </c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>
        <f t="shared" ref="AW364:BM364" si="122">+AW211</f>
        <v>14514.265134119998</v>
      </c>
      <c r="AX364" s="65">
        <f t="shared" si="122"/>
        <v>20123.756551099996</v>
      </c>
      <c r="AY364" s="65">
        <f t="shared" si="122"/>
        <v>23246.872999999992</v>
      </c>
      <c r="AZ364" s="65">
        <f t="shared" si="122"/>
        <v>19834.366892339542</v>
      </c>
      <c r="BA364" s="65">
        <f t="shared" si="122"/>
        <v>17541.390902277435</v>
      </c>
      <c r="BB364" s="65">
        <f t="shared" si="122"/>
        <v>16944.707000000002</v>
      </c>
      <c r="BC364" s="65">
        <f t="shared" si="122"/>
        <v>18279.244627149732</v>
      </c>
      <c r="BD364" s="65">
        <f t="shared" si="122"/>
        <v>20634.117092252793</v>
      </c>
      <c r="BE364" s="65">
        <f t="shared" si="122"/>
        <v>23699.657038632198</v>
      </c>
      <c r="BF364" s="65">
        <f t="shared" si="122"/>
        <v>27708.535238536468</v>
      </c>
      <c r="BG364" s="65">
        <f t="shared" si="122"/>
        <v>30954.606925499385</v>
      </c>
      <c r="BH364" s="65">
        <f t="shared" si="122"/>
        <v>33839.192527268155</v>
      </c>
      <c r="BI364" s="65">
        <f t="shared" si="122"/>
        <v>38019.63027951197</v>
      </c>
      <c r="BJ364" s="65">
        <f t="shared" si="122"/>
        <v>39028.614776935756</v>
      </c>
      <c r="BK364" s="65">
        <f t="shared" si="122"/>
        <v>40802.895313624322</v>
      </c>
      <c r="BL364" s="65">
        <f t="shared" si="122"/>
        <v>41234.890067702378</v>
      </c>
      <c r="BM364" s="65">
        <f t="shared" si="122"/>
        <v>42811.934186305662</v>
      </c>
    </row>
    <row r="365" spans="1:65" ht="14.15" customHeight="1" x14ac:dyDescent="0.35">
      <c r="A365" s="64" t="s">
        <v>305</v>
      </c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>
        <f>+AW363+AW364</f>
        <v>26585.831026469998</v>
      </c>
      <c r="AX365" s="65">
        <f t="shared" ref="AX365:BM365" si="123">+AX363+AX364</f>
        <v>30338.040047149996</v>
      </c>
      <c r="AY365" s="65">
        <f t="shared" si="123"/>
        <v>33800.493999999992</v>
      </c>
      <c r="AZ365" s="65">
        <f t="shared" si="123"/>
        <v>29612.796892339542</v>
      </c>
      <c r="BA365" s="65">
        <f t="shared" si="123"/>
        <v>28577.973902277437</v>
      </c>
      <c r="BB365" s="65">
        <f t="shared" si="123"/>
        <v>29142.479000000003</v>
      </c>
      <c r="BC365" s="65">
        <f t="shared" si="123"/>
        <v>30015.826232618434</v>
      </c>
      <c r="BD365" s="65">
        <f t="shared" si="123"/>
        <v>32407.465667560697</v>
      </c>
      <c r="BE365" s="65">
        <f t="shared" si="123"/>
        <v>34950.109874218106</v>
      </c>
      <c r="BF365" s="65">
        <f t="shared" si="123"/>
        <v>39451.055871826538</v>
      </c>
      <c r="BG365" s="65">
        <f t="shared" si="123"/>
        <v>42122.71388451747</v>
      </c>
      <c r="BH365" s="65">
        <f t="shared" si="123"/>
        <v>44535.811176829782</v>
      </c>
      <c r="BI365" s="65">
        <f t="shared" si="123"/>
        <v>48011.547449868944</v>
      </c>
      <c r="BJ365" s="65">
        <f t="shared" si="123"/>
        <v>49020.196722432265</v>
      </c>
      <c r="BK365" s="65">
        <f t="shared" si="123"/>
        <v>50665.140721534903</v>
      </c>
      <c r="BL365" s="65">
        <f t="shared" si="123"/>
        <v>51288.927273864763</v>
      </c>
      <c r="BM365" s="65">
        <f t="shared" si="123"/>
        <v>52847.091031067641</v>
      </c>
    </row>
    <row r="366" spans="1:65" ht="14.15" customHeight="1" x14ac:dyDescent="0.35">
      <c r="A366" s="64" t="s">
        <v>306</v>
      </c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>
        <f>+AW114+AW116+AW117</f>
        <v>4088.1387472383813</v>
      </c>
      <c r="AX366" s="65">
        <f t="shared" ref="AX366:BM366" si="124">+AX114+AX116+AX117</f>
        <v>5149.2042407905565</v>
      </c>
      <c r="AY366" s="65">
        <f t="shared" si="124"/>
        <v>5630.1764843837673</v>
      </c>
      <c r="AZ366" s="65">
        <f t="shared" si="124"/>
        <v>6128.3481585865393</v>
      </c>
      <c r="BA366" s="65">
        <f t="shared" si="124"/>
        <v>6455.1989015392255</v>
      </c>
      <c r="BB366" s="65">
        <f t="shared" si="124"/>
        <v>6622.6997161807858</v>
      </c>
      <c r="BC366" s="65">
        <f t="shared" si="124"/>
        <v>7353.0038310444361</v>
      </c>
      <c r="BD366" s="65">
        <f t="shared" si="124"/>
        <v>8285.6232339540511</v>
      </c>
      <c r="BE366" s="65">
        <f t="shared" si="124"/>
        <v>9465.9212638172539</v>
      </c>
      <c r="BF366" s="65">
        <f t="shared" si="124"/>
        <v>10382.529208768956</v>
      </c>
      <c r="BG366" s="65">
        <f t="shared" si="124"/>
        <v>10788.235900363965</v>
      </c>
      <c r="BH366" s="65">
        <f t="shared" si="124"/>
        <v>11015.993807674648</v>
      </c>
      <c r="BI366" s="65">
        <f t="shared" si="124"/>
        <v>11242.348039331924</v>
      </c>
      <c r="BJ366" s="65">
        <f t="shared" si="124"/>
        <v>11467.048174327205</v>
      </c>
      <c r="BK366" s="65">
        <f t="shared" si="124"/>
        <v>11690.374288788531</v>
      </c>
      <c r="BL366" s="65">
        <f t="shared" si="124"/>
        <v>11912.36262786187</v>
      </c>
      <c r="BM366" s="65">
        <f t="shared" si="124"/>
        <v>12133.280087622177</v>
      </c>
    </row>
    <row r="367" spans="1:65" ht="14.15" customHeight="1" x14ac:dyDescent="0.35">
      <c r="A367" s="64" t="s">
        <v>307</v>
      </c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>
        <f>+AW137</f>
        <v>0</v>
      </c>
      <c r="AX367" s="65">
        <f t="shared" ref="AX367:BM367" si="125">+AX137</f>
        <v>0</v>
      </c>
      <c r="AY367" s="65">
        <f t="shared" si="125"/>
        <v>0</v>
      </c>
      <c r="AZ367" s="65">
        <f t="shared" si="125"/>
        <v>0</v>
      </c>
      <c r="BA367" s="65">
        <f t="shared" si="125"/>
        <v>0</v>
      </c>
      <c r="BB367" s="65">
        <f t="shared" si="125"/>
        <v>0</v>
      </c>
      <c r="BC367" s="65">
        <f t="shared" si="125"/>
        <v>0</v>
      </c>
      <c r="BD367" s="65">
        <f t="shared" si="125"/>
        <v>0</v>
      </c>
      <c r="BE367" s="65">
        <f t="shared" si="125"/>
        <v>0</v>
      </c>
      <c r="BF367" s="65">
        <f t="shared" si="125"/>
        <v>0</v>
      </c>
      <c r="BG367" s="65">
        <f t="shared" si="125"/>
        <v>719.21572669093109</v>
      </c>
      <c r="BH367" s="65">
        <f t="shared" si="125"/>
        <v>1468.7991743566186</v>
      </c>
      <c r="BI367" s="65">
        <f t="shared" si="125"/>
        <v>1498.9797385775892</v>
      </c>
      <c r="BJ367" s="65">
        <f t="shared" si="125"/>
        <v>2293.4096348654411</v>
      </c>
      <c r="BK367" s="65">
        <f t="shared" si="125"/>
        <v>2338.074857757706</v>
      </c>
      <c r="BL367" s="65">
        <f t="shared" si="125"/>
        <v>2382.4725255723743</v>
      </c>
      <c r="BM367" s="65">
        <f t="shared" si="125"/>
        <v>2426.6560175244344</v>
      </c>
    </row>
    <row r="368" spans="1:65" ht="14.15" customHeight="1" x14ac:dyDescent="0.35">
      <c r="A368" s="64" t="s">
        <v>302</v>
      </c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>
        <f>+AW35</f>
        <v>0</v>
      </c>
      <c r="AX368" s="65">
        <f t="shared" ref="AX368:BM368" si="126">+AX35</f>
        <v>0</v>
      </c>
      <c r="AY368" s="65">
        <f t="shared" si="126"/>
        <v>0</v>
      </c>
      <c r="AZ368" s="65">
        <f t="shared" si="126"/>
        <v>0</v>
      </c>
      <c r="BA368" s="65">
        <f t="shared" si="126"/>
        <v>0</v>
      </c>
      <c r="BB368" s="65">
        <f t="shared" si="126"/>
        <v>49.65</v>
      </c>
      <c r="BC368" s="65">
        <f t="shared" si="126"/>
        <v>60.41</v>
      </c>
      <c r="BD368" s="65">
        <f t="shared" si="126"/>
        <v>72.49199999999999</v>
      </c>
      <c r="BE368" s="65">
        <f t="shared" si="126"/>
        <v>86.99039999999998</v>
      </c>
      <c r="BF368" s="65">
        <f t="shared" si="126"/>
        <v>104.38847999999997</v>
      </c>
      <c r="BG368" s="65">
        <f t="shared" si="126"/>
        <v>125.26617599999996</v>
      </c>
      <c r="BH368" s="65">
        <f t="shared" si="126"/>
        <v>150.31941119999993</v>
      </c>
      <c r="BI368" s="65">
        <f t="shared" si="126"/>
        <v>180.3832934399999</v>
      </c>
      <c r="BJ368" s="65">
        <f t="shared" si="126"/>
        <v>216.45995212799988</v>
      </c>
      <c r="BK368" s="65">
        <f t="shared" si="126"/>
        <v>259.75194255359986</v>
      </c>
      <c r="BL368" s="65">
        <f t="shared" si="126"/>
        <v>311.70233106431982</v>
      </c>
      <c r="BM368" s="65">
        <f t="shared" si="126"/>
        <v>374.04279727718375</v>
      </c>
    </row>
    <row r="369" spans="1:56" ht="14.15" customHeight="1" x14ac:dyDescent="0.35">
      <c r="A369" s="64" t="s">
        <v>308</v>
      </c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</row>
    <row r="370" spans="1:56" ht="14.15" customHeight="1" x14ac:dyDescent="0.35"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</row>
    <row r="371" spans="1:56" ht="14.15" customHeight="1" x14ac:dyDescent="0.35"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</row>
    <row r="372" spans="1:56" ht="14.15" customHeight="1" x14ac:dyDescent="0.35"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</row>
    <row r="373" spans="1:56" ht="14.15" customHeight="1" x14ac:dyDescent="0.35"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</row>
    <row r="374" spans="1:56" ht="14.15" customHeight="1" x14ac:dyDescent="0.35"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D374" s="234"/>
    </row>
    <row r="375" spans="1:56" ht="14.15" customHeight="1" x14ac:dyDescent="0.35"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</row>
    <row r="376" spans="1:56" ht="14.15" customHeight="1" x14ac:dyDescent="0.35"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</row>
    <row r="377" spans="1:56" ht="14.15" customHeight="1" x14ac:dyDescent="0.35"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</row>
    <row r="378" spans="1:56" ht="14.15" customHeight="1" x14ac:dyDescent="0.35"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</row>
    <row r="379" spans="1:56" ht="14.15" customHeight="1" x14ac:dyDescent="0.35"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</row>
    <row r="380" spans="1:56" ht="14.15" customHeight="1" x14ac:dyDescent="0.35"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</row>
    <row r="381" spans="1:56" ht="14.15" customHeight="1" x14ac:dyDescent="0.35"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</row>
    <row r="382" spans="1:56" ht="14.15" customHeight="1" x14ac:dyDescent="0.35"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</row>
    <row r="383" spans="1:56" ht="14.15" customHeight="1" x14ac:dyDescent="0.35"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</row>
    <row r="384" spans="1:56" ht="14.15" customHeight="1" x14ac:dyDescent="0.35"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</row>
    <row r="385" spans="37:54" ht="14.15" customHeight="1" x14ac:dyDescent="0.35"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</row>
    <row r="386" spans="37:54" ht="14.15" customHeight="1" x14ac:dyDescent="0.35"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</row>
    <row r="387" spans="37:54" ht="14.15" customHeight="1" x14ac:dyDescent="0.35"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</row>
    <row r="388" spans="37:54" ht="14.15" customHeight="1" x14ac:dyDescent="0.35"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</row>
    <row r="389" spans="37:54" ht="14.15" customHeight="1" x14ac:dyDescent="0.35"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</row>
    <row r="390" spans="37:54" ht="14.15" customHeight="1" x14ac:dyDescent="0.35"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</row>
  </sheetData>
  <conditionalFormatting sqref="AK106:BB118">
    <cfRule type="expression" dxfId="2" priority="3" stopIfTrue="1">
      <formula>0</formula>
    </cfRule>
  </conditionalFormatting>
  <conditionalFormatting sqref="AK137:BB137">
    <cfRule type="expression" dxfId="1" priority="2" stopIfTrue="1">
      <formula>0</formula>
    </cfRule>
  </conditionalFormatting>
  <conditionalFormatting sqref="AK184:BB184">
    <cfRule type="expression" dxfId="0" priority="1" stopIfTrue="1">
      <formula>0</formula>
    </cfRule>
  </conditionalFormatting>
  <pageMargins left="0.78740157499999996" right="0.78740157499999996" top="0.37" bottom="0.25" header="0.34" footer="0.28000000000000003"/>
  <pageSetup paperSize="9" scale="8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F71"/>
  <sheetViews>
    <sheetView zoomScale="130" zoomScaleNormal="130" workbookViewId="0">
      <pane xSplit="3" topLeftCell="BR1" activePane="topRight" state="frozen"/>
      <selection pane="topRight" activeCell="C28" activeCellId="2" sqref="C4:CB4 C22:CB22 C28:CB28"/>
    </sheetView>
  </sheetViews>
  <sheetFormatPr defaultColWidth="9.1796875" defaultRowHeight="14.5" x14ac:dyDescent="0.35"/>
  <cols>
    <col min="1" max="1" width="3.81640625" style="8" customWidth="1"/>
    <col min="2" max="2" width="4.81640625" style="8" bestFit="1" customWidth="1"/>
    <col min="3" max="3" width="13.453125" style="8" bestFit="1" customWidth="1"/>
    <col min="4" max="4" width="9.453125" style="8" hidden="1" customWidth="1"/>
    <col min="5" max="8" width="10.453125" style="8" hidden="1" customWidth="1"/>
    <col min="9" max="9" width="11.453125" style="8" hidden="1" customWidth="1"/>
    <col min="10" max="11" width="11.7265625" style="8" hidden="1" customWidth="1"/>
    <col min="12" max="13" width="10.7265625" style="8" hidden="1" customWidth="1"/>
    <col min="14" max="22" width="11.7265625" style="8" hidden="1" customWidth="1"/>
    <col min="23" max="24" width="10.7265625" style="8" hidden="1" customWidth="1"/>
    <col min="25" max="41" width="11.7265625" style="8" hidden="1" customWidth="1"/>
    <col min="42" max="42" width="10.7265625" style="8" hidden="1" customWidth="1"/>
    <col min="43" max="47" width="10.453125" style="8" hidden="1" customWidth="1"/>
    <col min="48" max="49" width="10.7265625" style="8" hidden="1" customWidth="1"/>
    <col min="50" max="50" width="11.1796875" style="8" hidden="1" customWidth="1"/>
    <col min="51" max="51" width="11.81640625" style="8" hidden="1" customWidth="1"/>
    <col min="52" max="52" width="12.7265625" style="8" hidden="1" customWidth="1"/>
    <col min="53" max="53" width="13.7265625" style="8" hidden="1" customWidth="1"/>
    <col min="54" max="69" width="13.453125" style="8" hidden="1" customWidth="1"/>
    <col min="70" max="80" width="13.453125" style="8" customWidth="1"/>
    <col min="81" max="81" width="16.1796875" style="8" customWidth="1"/>
    <col min="82" max="82" width="10.1796875" style="8" bestFit="1" customWidth="1"/>
    <col min="83" max="16384" width="9.1796875" style="8"/>
  </cols>
  <sheetData>
    <row r="1" spans="2:84" x14ac:dyDescent="0.35">
      <c r="BQ1" s="41"/>
      <c r="BR1" s="41"/>
    </row>
    <row r="2" spans="2:84" x14ac:dyDescent="0.35">
      <c r="BQ2" s="152"/>
      <c r="BR2" s="152"/>
    </row>
    <row r="4" spans="2:84" s="1" customFormat="1" x14ac:dyDescent="0.35">
      <c r="B4" s="2"/>
      <c r="C4" s="3"/>
      <c r="D4" s="2">
        <v>1957</v>
      </c>
      <c r="E4" s="2">
        <v>1958</v>
      </c>
      <c r="F4" s="2">
        <v>1959</v>
      </c>
      <c r="G4" s="2">
        <v>1960</v>
      </c>
      <c r="H4" s="2">
        <v>1961</v>
      </c>
      <c r="I4" s="2">
        <v>1962</v>
      </c>
      <c r="J4" s="2">
        <v>1963</v>
      </c>
      <c r="K4" s="2">
        <v>1964</v>
      </c>
      <c r="L4" s="2">
        <v>1965</v>
      </c>
      <c r="M4" s="2">
        <v>1966</v>
      </c>
      <c r="N4" s="2">
        <v>1967</v>
      </c>
      <c r="O4" s="2">
        <v>1968</v>
      </c>
      <c r="P4" s="2">
        <v>1969</v>
      </c>
      <c r="Q4" s="2">
        <v>1970</v>
      </c>
      <c r="R4" s="2">
        <v>1971</v>
      </c>
      <c r="S4" s="2">
        <v>1972</v>
      </c>
      <c r="T4" s="2">
        <v>1973</v>
      </c>
      <c r="U4" s="2">
        <v>1974</v>
      </c>
      <c r="V4" s="2">
        <v>1975</v>
      </c>
      <c r="W4" s="2">
        <v>1976</v>
      </c>
      <c r="X4" s="2">
        <v>1977</v>
      </c>
      <c r="Y4" s="2">
        <v>1978</v>
      </c>
      <c r="Z4" s="2">
        <v>1979</v>
      </c>
      <c r="AA4" s="2">
        <v>1980</v>
      </c>
      <c r="AB4" s="2">
        <v>1981</v>
      </c>
      <c r="AC4" s="2">
        <v>1982</v>
      </c>
      <c r="AD4" s="2">
        <v>1983</v>
      </c>
      <c r="AE4" s="2">
        <v>1984</v>
      </c>
      <c r="AF4" s="2">
        <v>1985</v>
      </c>
      <c r="AG4" s="2">
        <v>1986</v>
      </c>
      <c r="AH4" s="2">
        <v>1987</v>
      </c>
      <c r="AI4" s="2">
        <v>1988</v>
      </c>
      <c r="AJ4" s="2">
        <v>1989</v>
      </c>
      <c r="AK4" s="2">
        <v>1990</v>
      </c>
      <c r="AL4" s="2">
        <v>1991</v>
      </c>
      <c r="AM4" s="2">
        <v>1992</v>
      </c>
      <c r="AN4" s="2">
        <v>1993</v>
      </c>
      <c r="AO4" s="2">
        <v>1994</v>
      </c>
      <c r="AP4" s="2">
        <v>1995</v>
      </c>
      <c r="AQ4" s="2">
        <v>1996</v>
      </c>
      <c r="AR4" s="2">
        <v>1997</v>
      </c>
      <c r="AS4" s="2">
        <v>1998</v>
      </c>
      <c r="AT4" s="2">
        <v>1999</v>
      </c>
      <c r="AU4" s="2">
        <v>2000</v>
      </c>
      <c r="AV4" s="2">
        <v>2001</v>
      </c>
      <c r="AW4" s="2">
        <v>2002</v>
      </c>
      <c r="AX4" s="2">
        <v>2003</v>
      </c>
      <c r="AY4" s="2">
        <v>2004</v>
      </c>
      <c r="AZ4" s="2">
        <v>2005</v>
      </c>
      <c r="BA4" s="2">
        <v>2006</v>
      </c>
      <c r="BB4" s="2">
        <v>2007</v>
      </c>
      <c r="BC4" s="2">
        <v>2008</v>
      </c>
      <c r="BD4" s="2">
        <v>2009</v>
      </c>
      <c r="BE4" s="2">
        <v>2010</v>
      </c>
      <c r="BF4" s="2">
        <v>2011</v>
      </c>
      <c r="BG4" s="2">
        <v>2012</v>
      </c>
      <c r="BH4" s="2">
        <v>2013</v>
      </c>
      <c r="BI4" s="2">
        <v>2014</v>
      </c>
      <c r="BJ4" s="2">
        <v>2015</v>
      </c>
      <c r="BK4" s="2">
        <v>2016</v>
      </c>
      <c r="BL4" s="2">
        <v>2017</v>
      </c>
      <c r="BM4" s="2">
        <v>2018</v>
      </c>
      <c r="BN4" s="2">
        <v>2019</v>
      </c>
      <c r="BO4" s="2">
        <v>2020</v>
      </c>
      <c r="BP4" s="2">
        <v>2021</v>
      </c>
      <c r="BQ4" s="2">
        <v>2022</v>
      </c>
      <c r="BR4" s="2">
        <v>2023</v>
      </c>
      <c r="BS4" s="2">
        <v>2024</v>
      </c>
      <c r="BT4" s="2">
        <v>2025</v>
      </c>
      <c r="BU4" s="2">
        <v>2026</v>
      </c>
      <c r="BV4" s="2">
        <v>2027</v>
      </c>
      <c r="BW4" s="2">
        <v>2028</v>
      </c>
      <c r="BX4" s="2">
        <v>2029</v>
      </c>
      <c r="BY4" s="2">
        <v>2030</v>
      </c>
      <c r="BZ4" s="2">
        <v>2031</v>
      </c>
      <c r="CA4" s="2">
        <v>2032</v>
      </c>
      <c r="CB4" s="2">
        <v>2033</v>
      </c>
      <c r="CC4" s="1" t="s">
        <v>55</v>
      </c>
    </row>
    <row r="5" spans="2:84" s="1" customFormat="1" x14ac:dyDescent="0.35">
      <c r="B5" s="2"/>
      <c r="C5" s="3" t="s">
        <v>404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21">
        <f>SUM(BQ6:BQ9)</f>
        <v>1530775</v>
      </c>
      <c r="BR5" s="53">
        <f t="shared" ref="BR5:CB5" si="0">ROUND(SUM(BQ6:BQ9)*(1+$CC$5),0)</f>
        <v>1630275</v>
      </c>
      <c r="BS5" s="53">
        <f t="shared" si="0"/>
        <v>1736244</v>
      </c>
      <c r="BT5" s="53">
        <f t="shared" si="0"/>
        <v>1849100</v>
      </c>
      <c r="BU5" s="53">
        <f t="shared" si="0"/>
        <v>1969293</v>
      </c>
      <c r="BV5" s="53">
        <f t="shared" si="0"/>
        <v>2097296</v>
      </c>
      <c r="BW5" s="53">
        <f t="shared" si="0"/>
        <v>2233620</v>
      </c>
      <c r="BX5" s="53">
        <f t="shared" si="0"/>
        <v>2378805</v>
      </c>
      <c r="BY5" s="53">
        <f t="shared" si="0"/>
        <v>2533427</v>
      </c>
      <c r="BZ5" s="53">
        <f t="shared" si="0"/>
        <v>2698099</v>
      </c>
      <c r="CA5" s="53">
        <f t="shared" si="0"/>
        <v>2873475</v>
      </c>
      <c r="CB5" s="53">
        <f t="shared" si="0"/>
        <v>3060252</v>
      </c>
      <c r="CC5" s="57">
        <f>+'Premissas e Valores de Entrada'!B23</f>
        <v>6.5000000000000002E-2</v>
      </c>
      <c r="CD5" s="56"/>
    </row>
    <row r="6" spans="2:84" x14ac:dyDescent="0.35">
      <c r="B6" s="12" t="s">
        <v>11</v>
      </c>
      <c r="C6" s="12" t="s">
        <v>10</v>
      </c>
      <c r="D6" s="6">
        <v>9478</v>
      </c>
      <c r="E6" s="6">
        <v>20677</v>
      </c>
      <c r="F6" s="6">
        <v>39554</v>
      </c>
      <c r="G6" s="6">
        <v>68452</v>
      </c>
      <c r="H6" s="6">
        <v>86859</v>
      </c>
      <c r="I6" s="6">
        <v>116666</v>
      </c>
      <c r="J6" s="6">
        <v>120338</v>
      </c>
      <c r="K6" s="6">
        <v>128857</v>
      </c>
      <c r="L6" s="6">
        <v>13624</v>
      </c>
      <c r="M6" s="6">
        <v>15512</v>
      </c>
      <c r="N6" s="6">
        <v>158716</v>
      </c>
      <c r="O6" s="6">
        <v>184812</v>
      </c>
      <c r="P6" s="6">
        <v>255509</v>
      </c>
      <c r="Q6" s="6">
        <v>320544</v>
      </c>
      <c r="R6" s="6">
        <v>411987</v>
      </c>
      <c r="S6" s="6">
        <v>474216</v>
      </c>
      <c r="T6" s="6">
        <v>571106</v>
      </c>
      <c r="U6" s="6">
        <v>655066</v>
      </c>
      <c r="V6" s="6">
        <v>674517</v>
      </c>
      <c r="W6" s="6">
        <v>70488</v>
      </c>
      <c r="X6" s="6">
        <v>68192</v>
      </c>
      <c r="Y6" s="6">
        <v>801505</v>
      </c>
      <c r="Z6" s="6">
        <v>829919</v>
      </c>
      <c r="AA6" s="6">
        <v>570249</v>
      </c>
      <c r="AB6" s="6">
        <v>320421</v>
      </c>
      <c r="AC6" s="6">
        <v>346479</v>
      </c>
      <c r="AD6" s="6">
        <v>70837</v>
      </c>
      <c r="AE6" s="6">
        <v>29012</v>
      </c>
      <c r="AF6" s="6">
        <v>24321</v>
      </c>
      <c r="AG6" s="6">
        <v>54384</v>
      </c>
      <c r="AH6" s="6">
        <v>24752</v>
      </c>
      <c r="AI6" s="6">
        <v>65698</v>
      </c>
      <c r="AJ6" s="6">
        <v>222551</v>
      </c>
      <c r="AK6" s="6">
        <v>463464</v>
      </c>
      <c r="AL6" s="6">
        <v>474069</v>
      </c>
      <c r="AM6" s="6">
        <v>434173</v>
      </c>
      <c r="AN6" s="6">
        <v>679685</v>
      </c>
      <c r="AO6" s="6" t="s">
        <v>0</v>
      </c>
      <c r="AP6" s="6" t="s">
        <v>1</v>
      </c>
      <c r="AQ6" s="6" t="s">
        <v>2</v>
      </c>
      <c r="AR6" s="6" t="s">
        <v>3</v>
      </c>
      <c r="AS6" s="6" t="s">
        <v>4</v>
      </c>
      <c r="AT6" s="6" t="s">
        <v>5</v>
      </c>
      <c r="AU6" s="6" t="s">
        <v>6</v>
      </c>
      <c r="AV6" s="6" t="s">
        <v>7</v>
      </c>
      <c r="AW6" s="6" t="s">
        <v>8</v>
      </c>
      <c r="AX6" s="6" t="s">
        <v>9</v>
      </c>
      <c r="AY6" s="6">
        <v>967235</v>
      </c>
      <c r="AZ6" s="6">
        <v>646659</v>
      </c>
      <c r="BA6" s="6">
        <v>28324</v>
      </c>
      <c r="BB6" s="6">
        <v>23344</v>
      </c>
      <c r="BC6" s="6">
        <v>206815</v>
      </c>
      <c r="BD6" s="6">
        <v>210281</v>
      </c>
      <c r="BE6" s="6">
        <v>26433</v>
      </c>
      <c r="BF6" s="6">
        <v>350848</v>
      </c>
      <c r="BG6" s="6">
        <v>25895</v>
      </c>
      <c r="BH6" s="6">
        <v>182046</v>
      </c>
      <c r="BI6" s="6">
        <v>180561</v>
      </c>
      <c r="BJ6" s="6">
        <v>133922</v>
      </c>
      <c r="BK6" s="6">
        <v>7949</v>
      </c>
      <c r="BL6" s="6">
        <v>68145</v>
      </c>
      <c r="BM6" s="6">
        <v>81493</v>
      </c>
      <c r="BN6" s="6">
        <v>73429</v>
      </c>
      <c r="BO6" s="6">
        <v>5833</v>
      </c>
      <c r="BP6" s="6">
        <v>52089</v>
      </c>
      <c r="BQ6" s="6">
        <v>44286</v>
      </c>
      <c r="BR6" s="48">
        <f>ROUND(BR$5*BR41,0)</f>
        <v>60742</v>
      </c>
      <c r="BS6" s="48">
        <f t="shared" ref="BS6:CB6" si="1">ROUND(BS$5*BS41,0)</f>
        <v>60678</v>
      </c>
      <c r="BT6" s="48">
        <f t="shared" si="1"/>
        <v>59030</v>
      </c>
      <c r="BU6" s="48">
        <f t="shared" si="1"/>
        <v>56562</v>
      </c>
      <c r="BV6" s="48">
        <f t="shared" si="1"/>
        <v>65209</v>
      </c>
      <c r="BW6" s="48">
        <f t="shared" si="1"/>
        <v>67985</v>
      </c>
      <c r="BX6" s="48">
        <f t="shared" si="1"/>
        <v>70212</v>
      </c>
      <c r="BY6" s="48">
        <f t="shared" si="1"/>
        <v>73832</v>
      </c>
      <c r="BZ6" s="48">
        <f t="shared" si="1"/>
        <v>85456</v>
      </c>
      <c r="CA6" s="48">
        <f t="shared" si="1"/>
        <v>90125</v>
      </c>
      <c r="CB6" s="48">
        <f t="shared" si="1"/>
        <v>96727</v>
      </c>
      <c r="CC6" s="41">
        <f>_xlfn.RRI(11,BR6,CB6)</f>
        <v>4.3203334181710629E-2</v>
      </c>
      <c r="CE6" s="40"/>
    </row>
    <row r="7" spans="2:84" x14ac:dyDescent="0.35">
      <c r="B7" s="12" t="s">
        <v>11</v>
      </c>
      <c r="C7" s="12" t="s">
        <v>12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>
        <v>2276</v>
      </c>
      <c r="AA7" s="6">
        <v>226534</v>
      </c>
      <c r="AB7" s="6">
        <v>128774</v>
      </c>
      <c r="AC7" s="6">
        <v>21206</v>
      </c>
      <c r="AD7" s="6">
        <v>538834</v>
      </c>
      <c r="AE7" s="6">
        <v>503904</v>
      </c>
      <c r="AF7" s="6">
        <v>578725</v>
      </c>
      <c r="AG7" s="6">
        <v>620221</v>
      </c>
      <c r="AH7" s="6">
        <v>387785</v>
      </c>
      <c r="AI7" s="6">
        <v>492642</v>
      </c>
      <c r="AJ7" s="6">
        <v>345658</v>
      </c>
      <c r="AK7" s="6">
        <v>7025</v>
      </c>
      <c r="AL7" s="6">
        <v>129139</v>
      </c>
      <c r="AM7" s="6">
        <v>16484</v>
      </c>
      <c r="AN7" s="6">
        <v>227289</v>
      </c>
      <c r="AO7" s="6">
        <v>119203</v>
      </c>
      <c r="AP7" s="6">
        <v>32808</v>
      </c>
      <c r="AQ7" s="6">
        <v>6333</v>
      </c>
      <c r="AR7" s="6">
        <v>924</v>
      </c>
      <c r="AS7" s="6">
        <v>982</v>
      </c>
      <c r="AT7" s="6">
        <v>9851</v>
      </c>
      <c r="AU7" s="6">
        <v>961</v>
      </c>
      <c r="AV7" s="6">
        <v>14979</v>
      </c>
      <c r="AW7" s="6">
        <v>47366</v>
      </c>
      <c r="AX7" s="6">
        <v>33034</v>
      </c>
      <c r="AY7" s="6">
        <v>49801</v>
      </c>
      <c r="AZ7" s="6">
        <v>30904</v>
      </c>
      <c r="BA7" s="6">
        <v>1651</v>
      </c>
      <c r="BB7" s="6">
        <v>90</v>
      </c>
      <c r="BC7" s="6">
        <v>70</v>
      </c>
      <c r="BD7" s="6">
        <v>61</v>
      </c>
      <c r="BE7" s="6">
        <v>44</v>
      </c>
      <c r="BF7" s="6">
        <v>44</v>
      </c>
      <c r="BG7" s="6">
        <v>46</v>
      </c>
      <c r="BH7" s="6">
        <v>29</v>
      </c>
      <c r="BI7" s="6">
        <v>10</v>
      </c>
      <c r="BJ7" s="6">
        <v>13</v>
      </c>
      <c r="BK7" s="6">
        <v>12</v>
      </c>
      <c r="BL7" s="6">
        <v>26</v>
      </c>
      <c r="BM7" s="6">
        <v>20</v>
      </c>
      <c r="BN7" s="6">
        <v>26</v>
      </c>
      <c r="BO7" s="6">
        <v>18</v>
      </c>
      <c r="BP7" s="6">
        <v>19</v>
      </c>
      <c r="BQ7" s="6">
        <v>32</v>
      </c>
      <c r="BR7" s="48">
        <f>ROUND(BR$5*BR42,0)</f>
        <v>18</v>
      </c>
      <c r="BS7" s="48">
        <f t="shared" ref="BS7:CB7" si="2">ROUND(BS$5*BS42,0)</f>
        <v>19</v>
      </c>
      <c r="BT7" s="48">
        <f t="shared" si="2"/>
        <v>22</v>
      </c>
      <c r="BU7" s="48">
        <f t="shared" si="2"/>
        <v>24</v>
      </c>
      <c r="BV7" s="48">
        <f t="shared" si="2"/>
        <v>27</v>
      </c>
      <c r="BW7" s="48">
        <f t="shared" si="2"/>
        <v>28</v>
      </c>
      <c r="BX7" s="48">
        <f t="shared" si="2"/>
        <v>30</v>
      </c>
      <c r="BY7" s="48">
        <f t="shared" si="2"/>
        <v>33</v>
      </c>
      <c r="BZ7" s="48">
        <f t="shared" si="2"/>
        <v>35</v>
      </c>
      <c r="CA7" s="48">
        <f t="shared" si="2"/>
        <v>38</v>
      </c>
      <c r="CB7" s="48">
        <f t="shared" si="2"/>
        <v>38</v>
      </c>
      <c r="CC7" s="41">
        <f t="shared" ref="CC7:CC12" si="3">_xlfn.RRI(11,BR7,CB7)</f>
        <v>7.0288867842304814E-2</v>
      </c>
    </row>
    <row r="8" spans="2:84" x14ac:dyDescent="0.35">
      <c r="B8" s="12" t="s">
        <v>11</v>
      </c>
      <c r="C8" s="12" t="s">
        <v>13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>
        <v>39095</v>
      </c>
      <c r="AY8" s="6">
        <v>278764</v>
      </c>
      <c r="AZ8" s="6">
        <v>752597</v>
      </c>
      <c r="BA8" s="6">
        <v>1334342</v>
      </c>
      <c r="BB8" s="6">
        <v>1834259</v>
      </c>
      <c r="BC8" s="6">
        <v>2113289</v>
      </c>
      <c r="BD8" s="6">
        <v>2416111</v>
      </c>
      <c r="BE8" s="6">
        <v>2570578</v>
      </c>
      <c r="BF8" s="6">
        <v>2524402</v>
      </c>
      <c r="BG8" s="6">
        <v>2834334</v>
      </c>
      <c r="BH8" s="6">
        <v>2833091</v>
      </c>
      <c r="BI8" s="6">
        <v>2588367</v>
      </c>
      <c r="BJ8" s="6">
        <v>1959868</v>
      </c>
      <c r="BK8" s="6">
        <v>1572798</v>
      </c>
      <c r="BL8" s="6">
        <v>1739014</v>
      </c>
      <c r="BM8" s="6">
        <v>1969672</v>
      </c>
      <c r="BN8" s="6">
        <v>2123841</v>
      </c>
      <c r="BO8" s="6">
        <v>1490480</v>
      </c>
      <c r="BP8" s="6">
        <v>1411662</v>
      </c>
      <c r="BQ8" s="6">
        <v>1437713</v>
      </c>
      <c r="BR8" s="48">
        <f>ROUND(BR$5*BR43,0)</f>
        <v>1488002</v>
      </c>
      <c r="BS8" s="48">
        <f t="shared" ref="BS8:CB8" si="4">ROUND(BS$5*BS43,0)</f>
        <v>1554010</v>
      </c>
      <c r="BT8" s="48">
        <f t="shared" si="4"/>
        <v>1623630</v>
      </c>
      <c r="BU8" s="48">
        <f t="shared" si="4"/>
        <v>1696084</v>
      </c>
      <c r="BV8" s="48">
        <f t="shared" si="4"/>
        <v>1738439</v>
      </c>
      <c r="BW8" s="48">
        <f t="shared" si="4"/>
        <v>1785892</v>
      </c>
      <c r="BX8" s="48">
        <f t="shared" si="4"/>
        <v>1832802</v>
      </c>
      <c r="BY8" s="48">
        <f t="shared" si="4"/>
        <v>1851539</v>
      </c>
      <c r="BZ8" s="48">
        <f t="shared" si="4"/>
        <v>1857140</v>
      </c>
      <c r="CA8" s="48">
        <f t="shared" si="4"/>
        <v>1835066</v>
      </c>
      <c r="CB8" s="48">
        <f t="shared" si="4"/>
        <v>1800591</v>
      </c>
      <c r="CC8" s="41">
        <f t="shared" si="3"/>
        <v>1.7485722000819992E-2</v>
      </c>
    </row>
    <row r="9" spans="2:84" x14ac:dyDescent="0.35">
      <c r="B9" s="12" t="s">
        <v>11</v>
      </c>
      <c r="C9" s="12" t="s">
        <v>14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>
        <f>+SUM(BA10:BA12)</f>
        <v>1</v>
      </c>
      <c r="BB9" s="6">
        <f t="shared" ref="BB9:BQ9" si="5">+SUM(BB10:BB12)</f>
        <v>1</v>
      </c>
      <c r="BC9" s="6">
        <f t="shared" si="5"/>
        <v>9</v>
      </c>
      <c r="BD9" s="6">
        <f t="shared" si="5"/>
        <v>21</v>
      </c>
      <c r="BE9" s="6">
        <f t="shared" si="5"/>
        <v>24</v>
      </c>
      <c r="BF9" s="6">
        <f t="shared" si="5"/>
        <v>200</v>
      </c>
      <c r="BG9" s="6">
        <f t="shared" si="5"/>
        <v>118</v>
      </c>
      <c r="BH9" s="6">
        <f t="shared" si="5"/>
        <v>484</v>
      </c>
      <c r="BI9" s="6">
        <f t="shared" si="5"/>
        <v>842</v>
      </c>
      <c r="BJ9" s="6">
        <f t="shared" si="5"/>
        <v>843</v>
      </c>
      <c r="BK9" s="6">
        <f t="shared" si="5"/>
        <v>1086</v>
      </c>
      <c r="BL9" s="6">
        <f t="shared" si="5"/>
        <v>3278</v>
      </c>
      <c r="BM9" s="6">
        <f t="shared" si="5"/>
        <v>3965</v>
      </c>
      <c r="BN9" s="6">
        <f t="shared" si="5"/>
        <v>11844</v>
      </c>
      <c r="BO9" s="6">
        <f t="shared" si="5"/>
        <v>19687</v>
      </c>
      <c r="BP9" s="6">
        <f t="shared" si="5"/>
        <v>34840</v>
      </c>
      <c r="BQ9" s="6">
        <f t="shared" si="5"/>
        <v>48744</v>
      </c>
      <c r="BR9" s="48">
        <f>ROUND(BR$5*BR44,0)</f>
        <v>81514</v>
      </c>
      <c r="BS9" s="48">
        <f t="shared" ref="BS9:CB9" si="6">ROUND(BS$5*BS44,0)</f>
        <v>121537</v>
      </c>
      <c r="BT9" s="48">
        <f t="shared" si="6"/>
        <v>166419</v>
      </c>
      <c r="BU9" s="48">
        <f t="shared" si="6"/>
        <v>216622</v>
      </c>
      <c r="BV9" s="48">
        <f t="shared" si="6"/>
        <v>293621</v>
      </c>
      <c r="BW9" s="48">
        <f t="shared" si="6"/>
        <v>379715</v>
      </c>
      <c r="BX9" s="48">
        <f t="shared" si="6"/>
        <v>475761</v>
      </c>
      <c r="BY9" s="48">
        <f t="shared" si="6"/>
        <v>608022</v>
      </c>
      <c r="BZ9" s="48">
        <f t="shared" si="6"/>
        <v>755468</v>
      </c>
      <c r="CA9" s="48">
        <f t="shared" si="6"/>
        <v>948247</v>
      </c>
      <c r="CB9" s="48">
        <f t="shared" si="6"/>
        <v>1162896</v>
      </c>
      <c r="CC9" s="41">
        <f t="shared" si="3"/>
        <v>0.27331880196570735</v>
      </c>
    </row>
    <row r="10" spans="2:84" x14ac:dyDescent="0.35">
      <c r="B10" s="12" t="s">
        <v>11</v>
      </c>
      <c r="C10" s="12" t="s">
        <v>15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>
        <v>1</v>
      </c>
      <c r="BD10" s="6">
        <v>2</v>
      </c>
      <c r="BE10" s="6">
        <v>2</v>
      </c>
      <c r="BF10" s="6">
        <v>18</v>
      </c>
      <c r="BG10" s="6">
        <v>11</v>
      </c>
      <c r="BH10" s="6">
        <v>44</v>
      </c>
      <c r="BI10" s="6">
        <v>76</v>
      </c>
      <c r="BJ10" s="6">
        <v>76</v>
      </c>
      <c r="BK10" s="6">
        <v>98</v>
      </c>
      <c r="BL10" s="6">
        <v>295</v>
      </c>
      <c r="BM10" s="6">
        <v>357</v>
      </c>
      <c r="BN10" s="6">
        <v>1066</v>
      </c>
      <c r="BO10" s="6">
        <v>1772</v>
      </c>
      <c r="BP10" s="6">
        <v>3136</v>
      </c>
      <c r="BQ10" s="6">
        <v>4387</v>
      </c>
      <c r="BR10" s="54">
        <f t="shared" ref="BR10:CB12" si="7">ROUND(BR$5*BR45,0)</f>
        <v>7336</v>
      </c>
      <c r="BS10" s="54">
        <f t="shared" si="7"/>
        <v>10940</v>
      </c>
      <c r="BT10" s="54">
        <f t="shared" si="7"/>
        <v>16642</v>
      </c>
      <c r="BU10" s="54">
        <f t="shared" si="7"/>
        <v>23828</v>
      </c>
      <c r="BV10" s="54">
        <f t="shared" si="7"/>
        <v>35235</v>
      </c>
      <c r="BW10" s="54">
        <f t="shared" si="7"/>
        <v>49363</v>
      </c>
      <c r="BX10" s="54">
        <f t="shared" si="7"/>
        <v>71364</v>
      </c>
      <c r="BY10" s="54">
        <f t="shared" si="7"/>
        <v>103364</v>
      </c>
      <c r="BZ10" s="54">
        <f t="shared" si="7"/>
        <v>143539</v>
      </c>
      <c r="CA10" s="54">
        <f t="shared" si="7"/>
        <v>189649</v>
      </c>
      <c r="CB10" s="54">
        <f t="shared" si="7"/>
        <v>244208</v>
      </c>
      <c r="CC10" s="41">
        <f t="shared" si="3"/>
        <v>0.37527947138703999</v>
      </c>
      <c r="CF10" s="152"/>
    </row>
    <row r="11" spans="2:84" x14ac:dyDescent="0.35">
      <c r="B11" s="12" t="s">
        <v>11</v>
      </c>
      <c r="C11" s="12" t="s">
        <v>16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>
        <v>1</v>
      </c>
      <c r="BB11" s="6">
        <v>1</v>
      </c>
      <c r="BC11" s="6">
        <v>6</v>
      </c>
      <c r="BD11" s="6">
        <v>14</v>
      </c>
      <c r="BE11" s="6">
        <v>17</v>
      </c>
      <c r="BF11" s="6">
        <v>138</v>
      </c>
      <c r="BG11" s="6">
        <v>81</v>
      </c>
      <c r="BH11" s="6">
        <v>334</v>
      </c>
      <c r="BI11" s="6">
        <v>581</v>
      </c>
      <c r="BJ11" s="6">
        <v>582</v>
      </c>
      <c r="BK11" s="6">
        <v>749</v>
      </c>
      <c r="BL11" s="6">
        <v>2262</v>
      </c>
      <c r="BM11" s="6">
        <v>2736</v>
      </c>
      <c r="BN11" s="6">
        <v>8172</v>
      </c>
      <c r="BO11" s="6">
        <v>13584</v>
      </c>
      <c r="BP11" s="6">
        <v>24039</v>
      </c>
      <c r="BQ11" s="6">
        <v>33633</v>
      </c>
      <c r="BR11" s="54">
        <f t="shared" si="7"/>
        <v>56244</v>
      </c>
      <c r="BS11" s="54">
        <f t="shared" si="7"/>
        <v>83861</v>
      </c>
      <c r="BT11" s="54">
        <f t="shared" si="7"/>
        <v>116493</v>
      </c>
      <c r="BU11" s="54">
        <f t="shared" si="7"/>
        <v>151636</v>
      </c>
      <c r="BV11" s="54">
        <f t="shared" si="7"/>
        <v>208471</v>
      </c>
      <c r="BW11" s="54">
        <f t="shared" si="7"/>
        <v>269598</v>
      </c>
      <c r="BX11" s="54">
        <f t="shared" si="7"/>
        <v>342548</v>
      </c>
      <c r="BY11" s="54">
        <f t="shared" si="7"/>
        <v>437776</v>
      </c>
      <c r="BZ11" s="54">
        <f t="shared" si="7"/>
        <v>543937</v>
      </c>
      <c r="CA11" s="54">
        <f t="shared" si="7"/>
        <v>692220</v>
      </c>
      <c r="CB11" s="54">
        <f t="shared" si="7"/>
        <v>848914</v>
      </c>
      <c r="CC11" s="41">
        <f t="shared" si="3"/>
        <v>0.27986009894062924</v>
      </c>
      <c r="CF11" s="152"/>
    </row>
    <row r="12" spans="2:84" x14ac:dyDescent="0.35">
      <c r="B12" s="12" t="s">
        <v>11</v>
      </c>
      <c r="C12" s="12" t="s">
        <v>17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>
        <v>2</v>
      </c>
      <c r="BD12" s="6">
        <v>5</v>
      </c>
      <c r="BE12" s="6">
        <v>5</v>
      </c>
      <c r="BF12" s="6">
        <v>44</v>
      </c>
      <c r="BG12" s="6">
        <v>26</v>
      </c>
      <c r="BH12" s="6">
        <v>106</v>
      </c>
      <c r="BI12" s="6">
        <v>185</v>
      </c>
      <c r="BJ12" s="6">
        <v>185</v>
      </c>
      <c r="BK12" s="6">
        <v>239</v>
      </c>
      <c r="BL12" s="6">
        <v>721</v>
      </c>
      <c r="BM12" s="6">
        <v>872</v>
      </c>
      <c r="BN12" s="6">
        <v>2606</v>
      </c>
      <c r="BO12" s="6">
        <v>4331</v>
      </c>
      <c r="BP12" s="6">
        <v>7665</v>
      </c>
      <c r="BQ12" s="6">
        <v>10724</v>
      </c>
      <c r="BR12" s="54">
        <f t="shared" si="7"/>
        <v>17933</v>
      </c>
      <c r="BS12" s="54">
        <f t="shared" si="7"/>
        <v>26737</v>
      </c>
      <c r="BT12" s="54">
        <f t="shared" si="7"/>
        <v>33284</v>
      </c>
      <c r="BU12" s="54">
        <f t="shared" si="7"/>
        <v>41158</v>
      </c>
      <c r="BV12" s="54">
        <f t="shared" si="7"/>
        <v>49916</v>
      </c>
      <c r="BW12" s="54">
        <f t="shared" si="7"/>
        <v>60754</v>
      </c>
      <c r="BX12" s="54">
        <f t="shared" si="7"/>
        <v>61849</v>
      </c>
      <c r="BY12" s="54">
        <f t="shared" si="7"/>
        <v>66882</v>
      </c>
      <c r="BZ12" s="54">
        <f t="shared" si="7"/>
        <v>67992</v>
      </c>
      <c r="CA12" s="54">
        <f t="shared" si="7"/>
        <v>66377</v>
      </c>
      <c r="CB12" s="54">
        <f t="shared" si="7"/>
        <v>69774</v>
      </c>
      <c r="CC12" s="41">
        <f t="shared" si="3"/>
        <v>0.13146223008719082</v>
      </c>
      <c r="CF12" s="153"/>
    </row>
    <row r="13" spans="2:84" ht="29" x14ac:dyDescent="0.35">
      <c r="B13" s="2"/>
      <c r="C13" s="3" t="s">
        <v>405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21">
        <f>SUM(BQ14:BQ17)+BQ21</f>
        <v>379727</v>
      </c>
      <c r="BR13" s="53">
        <f t="shared" ref="BR13:CB13" si="8">ROUND((SUM(BQ14:BQ17)+BQ21)*(1+$CC$13),0)</f>
        <v>402511</v>
      </c>
      <c r="BS13" s="53">
        <f t="shared" si="8"/>
        <v>426662</v>
      </c>
      <c r="BT13" s="53">
        <f t="shared" si="8"/>
        <v>452262</v>
      </c>
      <c r="BU13" s="53">
        <f t="shared" si="8"/>
        <v>479398</v>
      </c>
      <c r="BV13" s="53">
        <f t="shared" si="8"/>
        <v>508163</v>
      </c>
      <c r="BW13" s="53">
        <f t="shared" si="8"/>
        <v>538653</v>
      </c>
      <c r="BX13" s="53">
        <f t="shared" si="8"/>
        <v>570972</v>
      </c>
      <c r="BY13" s="53">
        <f t="shared" si="8"/>
        <v>605231</v>
      </c>
      <c r="BZ13" s="53">
        <f t="shared" si="8"/>
        <v>641545</v>
      </c>
      <c r="CA13" s="53">
        <f t="shared" si="8"/>
        <v>680038</v>
      </c>
      <c r="CB13" s="53">
        <f t="shared" si="8"/>
        <v>720841</v>
      </c>
      <c r="CC13" s="57">
        <f>+'Premissas e Valores de Entrada'!B24</f>
        <v>0.06</v>
      </c>
    </row>
    <row r="14" spans="2:84" x14ac:dyDescent="0.35">
      <c r="B14" s="13" t="s">
        <v>18</v>
      </c>
      <c r="C14" s="13" t="s">
        <v>10</v>
      </c>
      <c r="D14" s="4">
        <v>1532</v>
      </c>
      <c r="E14" s="4">
        <v>9532</v>
      </c>
      <c r="F14" s="4">
        <v>16339</v>
      </c>
      <c r="G14" s="4">
        <v>20735</v>
      </c>
      <c r="H14" s="4">
        <v>28595</v>
      </c>
      <c r="I14" s="4">
        <v>33405</v>
      </c>
      <c r="J14" s="4">
        <v>27976</v>
      </c>
      <c r="K14" s="4">
        <v>26028</v>
      </c>
      <c r="L14" s="4">
        <v>25428</v>
      </c>
      <c r="M14" s="4">
        <v>31418</v>
      </c>
      <c r="N14" s="4">
        <v>35151</v>
      </c>
      <c r="O14" s="4">
        <v>45422</v>
      </c>
      <c r="P14" s="4">
        <v>4801</v>
      </c>
      <c r="Q14" s="4">
        <v>53281</v>
      </c>
      <c r="R14" s="4">
        <v>55153</v>
      </c>
      <c r="S14" s="4">
        <v>72051</v>
      </c>
      <c r="T14" s="4">
        <v>92331</v>
      </c>
      <c r="U14" s="4">
        <v>100882</v>
      </c>
      <c r="V14" s="4">
        <v>104403</v>
      </c>
      <c r="W14" s="4">
        <v>103849</v>
      </c>
      <c r="X14" s="4">
        <v>66151</v>
      </c>
      <c r="Y14" s="4">
        <v>7579</v>
      </c>
      <c r="Z14" s="4">
        <v>75787</v>
      </c>
      <c r="AA14" s="4">
        <v>56218</v>
      </c>
      <c r="AB14" s="4">
        <v>24046</v>
      </c>
      <c r="AC14" s="4">
        <v>18955</v>
      </c>
      <c r="AD14" s="4">
        <v>7781</v>
      </c>
      <c r="AE14" s="4">
        <v>447</v>
      </c>
      <c r="AF14" s="4">
        <v>4334</v>
      </c>
      <c r="AG14" s="4">
        <v>7533</v>
      </c>
      <c r="AH14" s="4">
        <v>6438</v>
      </c>
      <c r="AI14" s="4">
        <v>11614</v>
      </c>
      <c r="AJ14" s="4">
        <v>3827</v>
      </c>
      <c r="AK14" s="4">
        <v>79391</v>
      </c>
      <c r="AL14" s="4">
        <v>72189</v>
      </c>
      <c r="AM14" s="4">
        <v>64754</v>
      </c>
      <c r="AN14" s="4">
        <v>84913</v>
      </c>
      <c r="AO14" s="4">
        <v>114075</v>
      </c>
      <c r="AP14" s="4">
        <v>176482</v>
      </c>
      <c r="AQ14" s="4">
        <v>200626</v>
      </c>
      <c r="AR14" s="4">
        <v>202171</v>
      </c>
      <c r="AS14" s="4">
        <v>14875</v>
      </c>
      <c r="AT14" s="4">
        <v>98989</v>
      </c>
      <c r="AU14" s="4">
        <v>118794</v>
      </c>
      <c r="AV14" s="4">
        <v>112624</v>
      </c>
      <c r="AW14" s="4">
        <v>102183</v>
      </c>
      <c r="AX14" s="4">
        <v>105989</v>
      </c>
      <c r="AY14" s="4">
        <v>11071</v>
      </c>
      <c r="AZ14" s="4">
        <v>50347</v>
      </c>
      <c r="BA14" s="4">
        <v>33319</v>
      </c>
      <c r="BB14" s="4">
        <v>12211</v>
      </c>
      <c r="BC14" s="4">
        <v>10201</v>
      </c>
      <c r="BD14" s="4">
        <v>11407</v>
      </c>
      <c r="BE14" s="4">
        <v>16347</v>
      </c>
      <c r="BF14" s="4">
        <v>25956</v>
      </c>
      <c r="BG14" s="4">
        <v>14965</v>
      </c>
      <c r="BH14" s="4">
        <v>7063</v>
      </c>
      <c r="BI14" s="4">
        <v>428</v>
      </c>
      <c r="BJ14" s="4">
        <v>2228</v>
      </c>
      <c r="BK14" s="4">
        <v>1005</v>
      </c>
      <c r="BL14" s="4">
        <v>757</v>
      </c>
      <c r="BM14" s="4">
        <v>442</v>
      </c>
      <c r="BN14" s="4">
        <v>425</v>
      </c>
      <c r="BO14" s="4">
        <v>600</v>
      </c>
      <c r="BP14" s="4">
        <v>1499</v>
      </c>
      <c r="BQ14" s="4">
        <v>452</v>
      </c>
      <c r="BR14" s="49">
        <f>+ROUND(BR$13*BR48,0)</f>
        <v>1595</v>
      </c>
      <c r="BS14" s="49">
        <f t="shared" ref="BS14:CB14" si="9">+ROUND(BS$13*BS48,0)</f>
        <v>1300</v>
      </c>
      <c r="BT14" s="49">
        <f t="shared" si="9"/>
        <v>1480</v>
      </c>
      <c r="BU14" s="49">
        <f t="shared" si="9"/>
        <v>1427</v>
      </c>
      <c r="BV14" s="49">
        <f t="shared" si="9"/>
        <v>1494</v>
      </c>
      <c r="BW14" s="49">
        <f t="shared" si="9"/>
        <v>1614</v>
      </c>
      <c r="BX14" s="49">
        <f t="shared" si="9"/>
        <v>1752</v>
      </c>
      <c r="BY14" s="49">
        <f t="shared" si="9"/>
        <v>1926</v>
      </c>
      <c r="BZ14" s="49">
        <f t="shared" si="9"/>
        <v>2132</v>
      </c>
      <c r="CA14" s="49">
        <f t="shared" si="9"/>
        <v>2037</v>
      </c>
      <c r="CB14" s="49">
        <f t="shared" si="9"/>
        <v>2290</v>
      </c>
      <c r="CC14" s="41">
        <f>_xlfn.RRI(11,BR14,CB14)</f>
        <v>3.3426340362865403E-2</v>
      </c>
    </row>
    <row r="15" spans="2:84" x14ac:dyDescent="0.35">
      <c r="B15" s="13" t="s">
        <v>18</v>
      </c>
      <c r="C15" s="13" t="s">
        <v>12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>
        <v>838</v>
      </c>
      <c r="AA15" s="4">
        <v>14109</v>
      </c>
      <c r="AB15" s="4">
        <v>7468</v>
      </c>
      <c r="AC15" s="4">
        <v>20515</v>
      </c>
      <c r="AD15" s="4">
        <v>40494</v>
      </c>
      <c r="AE15" s="4">
        <v>61632</v>
      </c>
      <c r="AF15" s="4">
        <v>66826</v>
      </c>
      <c r="AG15" s="4">
        <v>76828</v>
      </c>
      <c r="AH15" s="4">
        <v>70898</v>
      </c>
      <c r="AI15" s="4">
        <v>7384</v>
      </c>
      <c r="AJ15" s="4">
        <v>53871</v>
      </c>
      <c r="AK15" s="4">
        <v>11746</v>
      </c>
      <c r="AL15" s="4">
        <v>21843</v>
      </c>
      <c r="AM15" s="4">
        <v>30663</v>
      </c>
      <c r="AN15" s="4">
        <v>36946</v>
      </c>
      <c r="AO15" s="4">
        <v>22631</v>
      </c>
      <c r="AP15" s="4">
        <v>7898</v>
      </c>
      <c r="AQ15" s="4">
        <v>1314</v>
      </c>
      <c r="AR15" s="4">
        <v>196</v>
      </c>
      <c r="AS15" s="4">
        <v>242</v>
      </c>
      <c r="AT15" s="4">
        <v>1096</v>
      </c>
      <c r="AU15" s="4">
        <v>682</v>
      </c>
      <c r="AV15" s="4">
        <v>3356</v>
      </c>
      <c r="AW15" s="4">
        <v>8595</v>
      </c>
      <c r="AX15" s="4">
        <v>3346</v>
      </c>
      <c r="AY15" s="4">
        <v>1149</v>
      </c>
      <c r="AZ15" s="4">
        <v>1453</v>
      </c>
      <c r="BA15" s="4">
        <v>212</v>
      </c>
      <c r="BB15" s="4">
        <v>17</v>
      </c>
      <c r="BC15" s="4">
        <v>14</v>
      </c>
      <c r="BD15" s="4">
        <v>9</v>
      </c>
      <c r="BE15" s="4">
        <v>6</v>
      </c>
      <c r="BF15" s="4">
        <v>7</v>
      </c>
      <c r="BG15" s="4">
        <v>6</v>
      </c>
      <c r="BH15" s="4">
        <v>5</v>
      </c>
      <c r="BI15" s="4">
        <v>4</v>
      </c>
      <c r="BJ15" s="4">
        <v>3</v>
      </c>
      <c r="BK15" s="4">
        <v>4</v>
      </c>
      <c r="BL15" s="4">
        <v>4</v>
      </c>
      <c r="BM15" s="4">
        <v>1</v>
      </c>
      <c r="BN15" s="4">
        <v>2</v>
      </c>
      <c r="BO15" s="4">
        <v>3</v>
      </c>
      <c r="BP15" s="4">
        <v>6</v>
      </c>
      <c r="BQ15" s="4">
        <v>3</v>
      </c>
      <c r="BR15" s="49">
        <f t="shared" ref="BR15:CB21" si="10">+ROUND(BR$13*BR49,0)</f>
        <v>4</v>
      </c>
      <c r="BS15" s="49">
        <f t="shared" si="10"/>
        <v>5</v>
      </c>
      <c r="BT15" s="49">
        <f t="shared" si="10"/>
        <v>5</v>
      </c>
      <c r="BU15" s="49">
        <f t="shared" si="10"/>
        <v>6</v>
      </c>
      <c r="BV15" s="49">
        <f t="shared" si="10"/>
        <v>6</v>
      </c>
      <c r="BW15" s="49">
        <f t="shared" si="10"/>
        <v>6</v>
      </c>
      <c r="BX15" s="49">
        <f t="shared" si="10"/>
        <v>7</v>
      </c>
      <c r="BY15" s="49">
        <f t="shared" si="10"/>
        <v>7</v>
      </c>
      <c r="BZ15" s="49">
        <f t="shared" si="10"/>
        <v>8</v>
      </c>
      <c r="CA15" s="49">
        <f t="shared" si="10"/>
        <v>8</v>
      </c>
      <c r="CB15" s="49">
        <f t="shared" si="10"/>
        <v>8</v>
      </c>
      <c r="CC15" s="41">
        <f t="shared" ref="CC15:CC21" si="11">_xlfn.RRI(11,BR15,CB15)</f>
        <v>6.5041089439962674E-2</v>
      </c>
    </row>
    <row r="16" spans="2:84" x14ac:dyDescent="0.35">
      <c r="B16" s="13" t="s">
        <v>18</v>
      </c>
      <c r="C16" s="13" t="s">
        <v>13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>
        <v>9083</v>
      </c>
      <c r="AY16" s="4">
        <v>49615</v>
      </c>
      <c r="AZ16" s="4">
        <v>59507</v>
      </c>
      <c r="BA16" s="4">
        <v>95992</v>
      </c>
      <c r="BB16" s="4">
        <v>168821</v>
      </c>
      <c r="BC16" s="4">
        <v>215962</v>
      </c>
      <c r="BD16" s="4">
        <v>236187</v>
      </c>
      <c r="BE16" s="4">
        <v>305595</v>
      </c>
      <c r="BF16" s="4">
        <v>323669</v>
      </c>
      <c r="BG16" s="4">
        <v>328488</v>
      </c>
      <c r="BH16" s="4">
        <v>335989</v>
      </c>
      <c r="BI16" s="4">
        <v>352127</v>
      </c>
      <c r="BJ16" s="4">
        <v>234136</v>
      </c>
      <c r="BK16" s="4">
        <v>177934</v>
      </c>
      <c r="BL16" s="4">
        <v>188177</v>
      </c>
      <c r="BM16" s="4">
        <v>19848</v>
      </c>
      <c r="BN16" s="4">
        <v>20478</v>
      </c>
      <c r="BO16" s="4">
        <v>174498</v>
      </c>
      <c r="BP16" s="4">
        <v>21266</v>
      </c>
      <c r="BQ16" s="4">
        <v>195532</v>
      </c>
      <c r="BR16" s="49">
        <f t="shared" si="10"/>
        <v>178070</v>
      </c>
      <c r="BS16" s="49">
        <f t="shared" si="10"/>
        <v>180844</v>
      </c>
      <c r="BT16" s="49">
        <f t="shared" si="10"/>
        <v>180917</v>
      </c>
      <c r="BU16" s="49">
        <f t="shared" si="10"/>
        <v>179392</v>
      </c>
      <c r="BV16" s="49">
        <f t="shared" si="10"/>
        <v>178767</v>
      </c>
      <c r="BW16" s="49">
        <f t="shared" si="10"/>
        <v>176442</v>
      </c>
      <c r="BX16" s="49">
        <f t="shared" si="10"/>
        <v>199674</v>
      </c>
      <c r="BY16" s="49">
        <f t="shared" si="10"/>
        <v>226776</v>
      </c>
      <c r="BZ16" s="49">
        <f t="shared" si="10"/>
        <v>231024</v>
      </c>
      <c r="CA16" s="49">
        <f t="shared" si="10"/>
        <v>262495</v>
      </c>
      <c r="CB16" s="49">
        <f t="shared" si="10"/>
        <v>268536</v>
      </c>
      <c r="CC16" s="41">
        <f t="shared" si="11"/>
        <v>3.8052337239743217E-2</v>
      </c>
    </row>
    <row r="17" spans="2:82" x14ac:dyDescent="0.35">
      <c r="B17" s="13" t="s">
        <v>18</v>
      </c>
      <c r="C17" s="13" t="s">
        <v>14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>
        <v>2</v>
      </c>
      <c r="BB17" s="4">
        <v>1</v>
      </c>
      <c r="BC17" s="4">
        <v>1</v>
      </c>
      <c r="BD17" s="4">
        <v>1</v>
      </c>
      <c r="BE17" s="4">
        <v>5</v>
      </c>
      <c r="BF17" s="4"/>
      <c r="BG17" s="4"/>
      <c r="BH17" s="4">
        <v>7</v>
      </c>
      <c r="BI17" s="4">
        <v>13</v>
      </c>
      <c r="BJ17" s="4">
        <v>3</v>
      </c>
      <c r="BK17" s="4">
        <v>6</v>
      </c>
      <c r="BL17" s="4">
        <v>18</v>
      </c>
      <c r="BM17" s="4">
        <v>5</v>
      </c>
      <c r="BN17" s="4">
        <v>14</v>
      </c>
      <c r="BO17" s="4">
        <v>58</v>
      </c>
      <c r="BP17" s="4">
        <v>151</v>
      </c>
      <c r="BQ17" s="4">
        <v>518</v>
      </c>
      <c r="BR17" s="49">
        <f t="shared" si="10"/>
        <v>616</v>
      </c>
      <c r="BS17" s="49">
        <f t="shared" si="10"/>
        <v>913</v>
      </c>
      <c r="BT17" s="49">
        <f t="shared" si="10"/>
        <v>1241</v>
      </c>
      <c r="BU17" s="49">
        <f t="shared" si="10"/>
        <v>1609</v>
      </c>
      <c r="BV17" s="49">
        <f t="shared" si="10"/>
        <v>2170</v>
      </c>
      <c r="BW17" s="49">
        <f t="shared" si="10"/>
        <v>2793</v>
      </c>
      <c r="BX17" s="49">
        <f t="shared" si="10"/>
        <v>3489</v>
      </c>
      <c r="BY17" s="49">
        <f t="shared" si="10"/>
        <v>4454</v>
      </c>
      <c r="BZ17" s="49">
        <f t="shared" si="10"/>
        <v>5544</v>
      </c>
      <c r="CA17" s="49">
        <f t="shared" si="10"/>
        <v>6935</v>
      </c>
      <c r="CB17" s="49">
        <f t="shared" si="10"/>
        <v>8402</v>
      </c>
      <c r="CC17" s="41">
        <f t="shared" si="11"/>
        <v>0.26813011177819046</v>
      </c>
    </row>
    <row r="18" spans="2:82" x14ac:dyDescent="0.35">
      <c r="B18" s="13" t="s">
        <v>18</v>
      </c>
      <c r="C18" s="13" t="s">
        <v>15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>
        <v>1</v>
      </c>
      <c r="BI18" s="4">
        <v>1</v>
      </c>
      <c r="BJ18" s="4"/>
      <c r="BK18" s="4">
        <v>1</v>
      </c>
      <c r="BL18" s="4">
        <v>2</v>
      </c>
      <c r="BM18" s="4"/>
      <c r="BN18" s="4">
        <v>1</v>
      </c>
      <c r="BO18" s="4">
        <v>5</v>
      </c>
      <c r="BP18" s="4">
        <v>14</v>
      </c>
      <c r="BQ18" s="4">
        <v>47</v>
      </c>
      <c r="BR18" s="55">
        <f>+ROUND(BR$13*BR52,0)</f>
        <v>56</v>
      </c>
      <c r="BS18" s="55">
        <f t="shared" ref="BS18:CB18" si="12">+ROUND(BS$13*BS52,0)</f>
        <v>82</v>
      </c>
      <c r="BT18" s="55">
        <f t="shared" si="12"/>
        <v>112</v>
      </c>
      <c r="BU18" s="55">
        <f t="shared" si="12"/>
        <v>145</v>
      </c>
      <c r="BV18" s="55">
        <f t="shared" si="12"/>
        <v>196</v>
      </c>
      <c r="BW18" s="55">
        <f t="shared" si="12"/>
        <v>252</v>
      </c>
      <c r="BX18" s="55">
        <f t="shared" si="12"/>
        <v>315</v>
      </c>
      <c r="BY18" s="55">
        <f t="shared" si="12"/>
        <v>402</v>
      </c>
      <c r="BZ18" s="55">
        <f t="shared" si="12"/>
        <v>501</v>
      </c>
      <c r="CA18" s="55">
        <f t="shared" si="12"/>
        <v>626</v>
      </c>
      <c r="CB18" s="55">
        <f t="shared" si="12"/>
        <v>759</v>
      </c>
      <c r="CC18" s="41">
        <f t="shared" si="11"/>
        <v>0.26740080072979344</v>
      </c>
    </row>
    <row r="19" spans="2:82" x14ac:dyDescent="0.35">
      <c r="B19" s="13" t="s">
        <v>18</v>
      </c>
      <c r="C19" s="13" t="s">
        <v>16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>
        <v>2</v>
      </c>
      <c r="BB19" s="4">
        <v>1</v>
      </c>
      <c r="BC19" s="4">
        <v>1</v>
      </c>
      <c r="BD19" s="4">
        <v>1</v>
      </c>
      <c r="BE19" s="4">
        <v>4</v>
      </c>
      <c r="BF19" s="4"/>
      <c r="BG19" s="4"/>
      <c r="BH19" s="4">
        <v>5</v>
      </c>
      <c r="BI19" s="4">
        <v>9</v>
      </c>
      <c r="BJ19" s="4">
        <v>2</v>
      </c>
      <c r="BK19" s="4">
        <v>4</v>
      </c>
      <c r="BL19" s="4">
        <v>12</v>
      </c>
      <c r="BM19" s="4">
        <v>3</v>
      </c>
      <c r="BN19" s="4">
        <v>10</v>
      </c>
      <c r="BO19" s="4">
        <v>40</v>
      </c>
      <c r="BP19" s="4">
        <v>104</v>
      </c>
      <c r="BQ19" s="4">
        <v>357</v>
      </c>
      <c r="BR19" s="55">
        <f t="shared" si="10"/>
        <v>424</v>
      </c>
      <c r="BS19" s="55">
        <f t="shared" si="10"/>
        <v>628</v>
      </c>
      <c r="BT19" s="55">
        <f t="shared" si="10"/>
        <v>854</v>
      </c>
      <c r="BU19" s="55">
        <f t="shared" si="10"/>
        <v>1107</v>
      </c>
      <c r="BV19" s="55">
        <f t="shared" si="10"/>
        <v>1493</v>
      </c>
      <c r="BW19" s="55">
        <f t="shared" si="10"/>
        <v>1922</v>
      </c>
      <c r="BX19" s="55">
        <f t="shared" si="10"/>
        <v>2401</v>
      </c>
      <c r="BY19" s="55">
        <f t="shared" si="10"/>
        <v>3065</v>
      </c>
      <c r="BZ19" s="55">
        <f t="shared" si="10"/>
        <v>3816</v>
      </c>
      <c r="CA19" s="55">
        <f t="shared" si="10"/>
        <v>4773</v>
      </c>
      <c r="CB19" s="55">
        <f t="shared" si="10"/>
        <v>5783</v>
      </c>
      <c r="CC19" s="41">
        <f t="shared" si="11"/>
        <v>0.26812622839280587</v>
      </c>
    </row>
    <row r="20" spans="2:82" x14ac:dyDescent="0.35">
      <c r="B20" s="13" t="s">
        <v>18</v>
      </c>
      <c r="C20" s="13" t="s">
        <v>17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>
        <v>1</v>
      </c>
      <c r="BF20" s="4"/>
      <c r="BG20" s="4"/>
      <c r="BH20" s="4">
        <v>2</v>
      </c>
      <c r="BI20" s="4">
        <v>3</v>
      </c>
      <c r="BJ20" s="4">
        <v>1</v>
      </c>
      <c r="BK20" s="4">
        <v>1</v>
      </c>
      <c r="BL20" s="4">
        <v>4</v>
      </c>
      <c r="BM20" s="4">
        <v>1</v>
      </c>
      <c r="BN20" s="4">
        <v>3</v>
      </c>
      <c r="BO20" s="4">
        <v>13</v>
      </c>
      <c r="BP20" s="4">
        <v>33</v>
      </c>
      <c r="BQ20" s="4">
        <v>114</v>
      </c>
      <c r="BR20" s="55">
        <f t="shared" si="10"/>
        <v>136</v>
      </c>
      <c r="BS20" s="55">
        <f t="shared" si="10"/>
        <v>201</v>
      </c>
      <c r="BT20" s="55">
        <f t="shared" si="10"/>
        <v>273</v>
      </c>
      <c r="BU20" s="55">
        <f t="shared" si="10"/>
        <v>353</v>
      </c>
      <c r="BV20" s="55">
        <f t="shared" si="10"/>
        <v>477</v>
      </c>
      <c r="BW20" s="55">
        <f t="shared" si="10"/>
        <v>614</v>
      </c>
      <c r="BX20" s="55">
        <f t="shared" si="10"/>
        <v>767</v>
      </c>
      <c r="BY20" s="55">
        <f t="shared" si="10"/>
        <v>979</v>
      </c>
      <c r="BZ20" s="55">
        <f t="shared" si="10"/>
        <v>1218</v>
      </c>
      <c r="CA20" s="55">
        <f t="shared" si="10"/>
        <v>1524</v>
      </c>
      <c r="CB20" s="55">
        <f t="shared" si="10"/>
        <v>1847</v>
      </c>
      <c r="CC20" s="41">
        <f t="shared" si="11"/>
        <v>0.26763275719879331</v>
      </c>
    </row>
    <row r="21" spans="2:82" x14ac:dyDescent="0.35">
      <c r="B21" s="13" t="s">
        <v>18</v>
      </c>
      <c r="C21" s="13" t="s">
        <v>19</v>
      </c>
      <c r="D21" s="4"/>
      <c r="E21" s="4"/>
      <c r="F21" s="4"/>
      <c r="G21" s="4"/>
      <c r="H21" s="4"/>
      <c r="I21" s="4"/>
      <c r="J21" s="4">
        <v>265</v>
      </c>
      <c r="K21" s="4">
        <v>644</v>
      </c>
      <c r="L21" s="4">
        <v>425</v>
      </c>
      <c r="M21" s="4">
        <v>427</v>
      </c>
      <c r="N21" s="4">
        <v>382</v>
      </c>
      <c r="O21" s="4">
        <v>674</v>
      </c>
      <c r="P21" s="4">
        <v>621</v>
      </c>
      <c r="Q21" s="4">
        <v>443</v>
      </c>
      <c r="R21" s="4">
        <v>370</v>
      </c>
      <c r="S21" s="4">
        <v>462</v>
      </c>
      <c r="T21" s="4">
        <v>486</v>
      </c>
      <c r="U21" s="4">
        <v>471</v>
      </c>
      <c r="V21" s="4">
        <v>610</v>
      </c>
      <c r="W21" s="4">
        <v>1193</v>
      </c>
      <c r="X21" s="4">
        <v>2246</v>
      </c>
      <c r="Y21" s="4">
        <v>3816</v>
      </c>
      <c r="Z21" s="4">
        <v>15396</v>
      </c>
      <c r="AA21" s="4">
        <v>19074</v>
      </c>
      <c r="AB21" s="4">
        <v>34222</v>
      </c>
      <c r="AC21" s="4">
        <v>43331</v>
      </c>
      <c r="AD21" s="4">
        <v>28183</v>
      </c>
      <c r="AE21" s="4">
        <v>28675</v>
      </c>
      <c r="AF21" s="4">
        <v>25592</v>
      </c>
      <c r="AG21" s="4">
        <v>26673</v>
      </c>
      <c r="AH21" s="4">
        <v>22858</v>
      </c>
      <c r="AI21" s="4">
        <v>3484</v>
      </c>
      <c r="AJ21" s="4">
        <v>4259</v>
      </c>
      <c r="AK21" s="4">
        <v>35431</v>
      </c>
      <c r="AL21" s="4">
        <v>33902</v>
      </c>
      <c r="AM21" s="4">
        <v>29045</v>
      </c>
      <c r="AN21" s="4">
        <v>48922</v>
      </c>
      <c r="AO21" s="4">
        <v>58752</v>
      </c>
      <c r="AP21" s="4">
        <v>52356</v>
      </c>
      <c r="AQ21" s="4">
        <v>42687</v>
      </c>
      <c r="AR21" s="4">
        <v>66084</v>
      </c>
      <c r="AS21" s="4">
        <v>71367</v>
      </c>
      <c r="AT21" s="4">
        <v>59322</v>
      </c>
      <c r="AU21" s="4">
        <v>79098</v>
      </c>
      <c r="AV21" s="4">
        <v>76593</v>
      </c>
      <c r="AW21" s="4">
        <v>64341</v>
      </c>
      <c r="AX21" s="4">
        <v>54729</v>
      </c>
      <c r="AY21" s="4">
        <v>66247</v>
      </c>
      <c r="AZ21" s="4">
        <v>68713</v>
      </c>
      <c r="BA21" s="4">
        <v>69813</v>
      </c>
      <c r="BB21" s="4">
        <v>74467</v>
      </c>
      <c r="BC21" s="4">
        <v>103711</v>
      </c>
      <c r="BD21" s="4">
        <v>117401</v>
      </c>
      <c r="BE21" s="4">
        <v>150536</v>
      </c>
      <c r="BF21" s="4">
        <v>174552</v>
      </c>
      <c r="BG21" s="4">
        <v>175501</v>
      </c>
      <c r="BH21" s="4">
        <v>196049</v>
      </c>
      <c r="BI21" s="4">
        <v>182372</v>
      </c>
      <c r="BJ21" s="4">
        <v>121153</v>
      </c>
      <c r="BK21" s="4">
        <v>121358</v>
      </c>
      <c r="BL21" s="4">
        <v>130444</v>
      </c>
      <c r="BM21" s="4">
        <v>174296</v>
      </c>
      <c r="BN21" s="4">
        <v>198289</v>
      </c>
      <c r="BO21" s="4">
        <v>163718</v>
      </c>
      <c r="BP21" s="4">
        <v>204327</v>
      </c>
      <c r="BQ21" s="4">
        <v>183222</v>
      </c>
      <c r="BR21" s="49">
        <f t="shared" si="10"/>
        <v>222226</v>
      </c>
      <c r="BS21" s="49">
        <f t="shared" si="10"/>
        <v>243600</v>
      </c>
      <c r="BT21" s="49">
        <f t="shared" si="10"/>
        <v>268619</v>
      </c>
      <c r="BU21" s="49">
        <f t="shared" si="10"/>
        <v>296965</v>
      </c>
      <c r="BV21" s="49">
        <f t="shared" si="10"/>
        <v>325726</v>
      </c>
      <c r="BW21" s="49">
        <f t="shared" si="10"/>
        <v>357798</v>
      </c>
      <c r="BX21" s="49">
        <f t="shared" si="10"/>
        <v>366051</v>
      </c>
      <c r="BY21" s="49">
        <f t="shared" si="10"/>
        <v>372068</v>
      </c>
      <c r="BZ21" s="49">
        <f t="shared" si="10"/>
        <v>402837</v>
      </c>
      <c r="CA21" s="49">
        <f t="shared" si="10"/>
        <v>408564</v>
      </c>
      <c r="CB21" s="49">
        <f t="shared" si="10"/>
        <v>441605</v>
      </c>
      <c r="CC21" s="41">
        <f t="shared" si="11"/>
        <v>6.4419069764390269E-2</v>
      </c>
    </row>
    <row r="22" spans="2:82" ht="29" x14ac:dyDescent="0.35">
      <c r="B22" s="2"/>
      <c r="C22" s="3" t="s">
        <v>406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21">
        <f>SUM(BQ23:BQ27)</f>
        <v>126643</v>
      </c>
      <c r="BR22" s="53">
        <f t="shared" ref="BR22:CB22" si="13">ROUND(SUM(BQ23:BQ27)*(1+$CC$22),0)</f>
        <v>127302</v>
      </c>
      <c r="BS22" s="53">
        <f t="shared" si="13"/>
        <v>127964</v>
      </c>
      <c r="BT22" s="53">
        <f t="shared" si="13"/>
        <v>128628</v>
      </c>
      <c r="BU22" s="53">
        <f t="shared" si="13"/>
        <v>129296</v>
      </c>
      <c r="BV22" s="53">
        <f t="shared" si="13"/>
        <v>129967</v>
      </c>
      <c r="BW22" s="53">
        <f t="shared" si="13"/>
        <v>130644</v>
      </c>
      <c r="BX22" s="53">
        <f t="shared" si="13"/>
        <v>131324</v>
      </c>
      <c r="BY22" s="53">
        <f t="shared" si="13"/>
        <v>132008</v>
      </c>
      <c r="BZ22" s="53">
        <f t="shared" si="13"/>
        <v>132693</v>
      </c>
      <c r="CA22" s="53">
        <f t="shared" si="13"/>
        <v>133382</v>
      </c>
      <c r="CB22" s="53">
        <f t="shared" si="13"/>
        <v>134076</v>
      </c>
      <c r="CC22" s="57">
        <f>'Premissas e Valores de Entrada'!B25</f>
        <v>5.1999999999999998E-3</v>
      </c>
    </row>
    <row r="23" spans="2:82" x14ac:dyDescent="0.35">
      <c r="B23" s="14" t="s">
        <v>20</v>
      </c>
      <c r="C23" s="14" t="s">
        <v>10</v>
      </c>
      <c r="D23" s="5">
        <v>9957</v>
      </c>
      <c r="E23" s="5">
        <v>16071</v>
      </c>
      <c r="F23" s="5">
        <v>27111</v>
      </c>
      <c r="G23" s="5">
        <v>28311</v>
      </c>
      <c r="H23" s="5">
        <v>20575</v>
      </c>
      <c r="I23" s="5">
        <v>28791</v>
      </c>
      <c r="J23" s="5">
        <v>15559</v>
      </c>
      <c r="K23" s="5">
        <v>15692</v>
      </c>
      <c r="L23" s="5">
        <v>15692</v>
      </c>
      <c r="M23" s="5">
        <v>20213</v>
      </c>
      <c r="N23" s="5">
        <v>17602</v>
      </c>
      <c r="O23" s="5">
        <v>254</v>
      </c>
      <c r="P23" s="5">
        <v>22558</v>
      </c>
      <c r="Q23" s="5">
        <v>17067</v>
      </c>
      <c r="R23" s="5">
        <v>15872</v>
      </c>
      <c r="S23" s="5">
        <v>19901</v>
      </c>
      <c r="T23" s="5">
        <v>25888</v>
      </c>
      <c r="U23" s="5">
        <v>29385</v>
      </c>
      <c r="V23" s="5">
        <v>1635</v>
      </c>
      <c r="W23" s="5">
        <v>8209</v>
      </c>
      <c r="X23" s="5">
        <v>1874</v>
      </c>
      <c r="Y23" s="5">
        <v>519</v>
      </c>
      <c r="Z23" s="5">
        <v>1174</v>
      </c>
      <c r="AA23" s="5">
        <v>583</v>
      </c>
      <c r="AB23" s="5">
        <v>61</v>
      </c>
      <c r="AC23" s="5">
        <v>121</v>
      </c>
      <c r="AD23" s="5">
        <v>206</v>
      </c>
      <c r="AE23" s="5">
        <v>82</v>
      </c>
      <c r="AF23" s="5">
        <v>22</v>
      </c>
      <c r="AG23" s="5">
        <v>104</v>
      </c>
      <c r="AH23" s="5">
        <v>51</v>
      </c>
      <c r="AI23" s="5">
        <v>15</v>
      </c>
      <c r="AJ23" s="5">
        <v>60</v>
      </c>
      <c r="AK23" s="5">
        <v>122</v>
      </c>
      <c r="AL23" s="5">
        <v>123</v>
      </c>
      <c r="AM23" s="5">
        <v>58</v>
      </c>
      <c r="AN23" s="5">
        <v>66</v>
      </c>
      <c r="AO23" s="5">
        <v>22</v>
      </c>
      <c r="AP23" s="5">
        <v>8</v>
      </c>
      <c r="AQ23" s="5"/>
      <c r="AR23" s="5"/>
      <c r="AS23" s="5"/>
      <c r="AT23" s="5"/>
      <c r="AU23" s="5">
        <v>117</v>
      </c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>
        <v>2</v>
      </c>
      <c r="BM23" s="5">
        <v>12</v>
      </c>
      <c r="BN23" s="5">
        <v>17</v>
      </c>
      <c r="BO23" s="5">
        <v>8</v>
      </c>
      <c r="BP23" s="5">
        <v>9</v>
      </c>
      <c r="BQ23" s="5">
        <v>34</v>
      </c>
      <c r="BR23" s="50">
        <f>+ROUND(BR$22*BR57,0)</f>
        <v>10</v>
      </c>
      <c r="BS23" s="50">
        <f t="shared" ref="BS23:CB23" si="14">+ROUND(BS$22*BS57,0)</f>
        <v>11</v>
      </c>
      <c r="BT23" s="50">
        <f t="shared" si="14"/>
        <v>12</v>
      </c>
      <c r="BU23" s="50">
        <f t="shared" si="14"/>
        <v>14</v>
      </c>
      <c r="BV23" s="50">
        <f t="shared" si="14"/>
        <v>15</v>
      </c>
      <c r="BW23" s="50">
        <f t="shared" si="14"/>
        <v>16</v>
      </c>
      <c r="BX23" s="50">
        <f t="shared" si="14"/>
        <v>16</v>
      </c>
      <c r="BY23" s="50">
        <f t="shared" si="14"/>
        <v>15</v>
      </c>
      <c r="BZ23" s="50">
        <f t="shared" si="14"/>
        <v>16</v>
      </c>
      <c r="CA23" s="50">
        <f t="shared" si="14"/>
        <v>16</v>
      </c>
      <c r="CB23" s="50">
        <f t="shared" si="14"/>
        <v>15</v>
      </c>
      <c r="CC23" s="41">
        <f>_xlfn.RRI(11,BR23,CB23)</f>
        <v>3.7548235793918971E-2</v>
      </c>
    </row>
    <row r="24" spans="2:82" x14ac:dyDescent="0.35">
      <c r="B24" s="14" t="s">
        <v>20</v>
      </c>
      <c r="C24" s="14" t="s">
        <v>12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>
        <v>6</v>
      </c>
      <c r="AA24" s="5"/>
      <c r="AB24" s="5">
        <v>1058</v>
      </c>
      <c r="AC24" s="5">
        <v>919</v>
      </c>
      <c r="AD24" s="5">
        <v>2045</v>
      </c>
      <c r="AE24" s="5">
        <v>2613</v>
      </c>
      <c r="AF24" s="5">
        <v>1894</v>
      </c>
      <c r="AG24" s="5">
        <v>1514</v>
      </c>
      <c r="AH24" s="5">
        <v>539</v>
      </c>
      <c r="AI24" s="5">
        <v>128</v>
      </c>
      <c r="AJ24" s="5">
        <v>49</v>
      </c>
      <c r="AK24" s="5">
        <v>5</v>
      </c>
      <c r="AL24" s="5">
        <v>3</v>
      </c>
      <c r="AM24" s="5">
        <v>7</v>
      </c>
      <c r="AN24" s="5"/>
      <c r="AO24" s="5">
        <v>1</v>
      </c>
      <c r="AP24" s="5">
        <v>1</v>
      </c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>
        <v>2</v>
      </c>
      <c r="BO24" s="5"/>
      <c r="BP24" s="5"/>
      <c r="BQ24" s="5">
        <v>1</v>
      </c>
      <c r="BR24" s="50">
        <f t="shared" ref="BR24:CB24" si="15">+ROUND(BR$22*BR58,0)</f>
        <v>0</v>
      </c>
      <c r="BS24" s="50">
        <f t="shared" si="15"/>
        <v>0</v>
      </c>
      <c r="BT24" s="50">
        <f t="shared" si="15"/>
        <v>0</v>
      </c>
      <c r="BU24" s="50">
        <f t="shared" si="15"/>
        <v>0</v>
      </c>
      <c r="BV24" s="50">
        <f t="shared" si="15"/>
        <v>1</v>
      </c>
      <c r="BW24" s="50">
        <f t="shared" si="15"/>
        <v>1</v>
      </c>
      <c r="BX24" s="50">
        <f t="shared" si="15"/>
        <v>1</v>
      </c>
      <c r="BY24" s="50">
        <f t="shared" si="15"/>
        <v>0</v>
      </c>
      <c r="BZ24" s="50">
        <f t="shared" si="15"/>
        <v>0</v>
      </c>
      <c r="CA24" s="50">
        <f t="shared" si="15"/>
        <v>1</v>
      </c>
      <c r="CB24" s="50">
        <f t="shared" si="15"/>
        <v>1</v>
      </c>
      <c r="CC24" s="41"/>
    </row>
    <row r="25" spans="2:82" x14ac:dyDescent="0.35">
      <c r="B25" s="14" t="s">
        <v>20</v>
      </c>
      <c r="C25" s="14" t="s">
        <v>14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>
        <v>1</v>
      </c>
      <c r="BI25" s="5"/>
      <c r="BJ25" s="5"/>
      <c r="BK25" s="5">
        <v>1</v>
      </c>
      <c r="BL25" s="5"/>
      <c r="BM25" s="5">
        <v>3</v>
      </c>
      <c r="BN25" s="5">
        <v>29</v>
      </c>
      <c r="BO25" s="5">
        <v>23</v>
      </c>
      <c r="BP25" s="5">
        <v>293</v>
      </c>
      <c r="BQ25" s="5">
        <v>714</v>
      </c>
      <c r="BR25" s="50">
        <f t="shared" ref="BR25:CB25" si="16">+ROUND(BR$22*BR59,0)</f>
        <v>689</v>
      </c>
      <c r="BS25" s="50">
        <f t="shared" si="16"/>
        <v>970</v>
      </c>
      <c r="BT25" s="50">
        <f t="shared" si="16"/>
        <v>1256</v>
      </c>
      <c r="BU25" s="50">
        <f t="shared" si="16"/>
        <v>1545</v>
      </c>
      <c r="BV25" s="50">
        <f t="shared" si="16"/>
        <v>1980</v>
      </c>
      <c r="BW25" s="50">
        <f t="shared" si="16"/>
        <v>2425</v>
      </c>
      <c r="BX25" s="50">
        <f t="shared" si="16"/>
        <v>2874</v>
      </c>
      <c r="BY25" s="50">
        <f t="shared" si="16"/>
        <v>3477</v>
      </c>
      <c r="BZ25" s="50">
        <f t="shared" si="16"/>
        <v>4116</v>
      </c>
      <c r="CA25" s="50">
        <f t="shared" si="16"/>
        <v>4886</v>
      </c>
      <c r="CB25" s="50">
        <f t="shared" si="16"/>
        <v>5591</v>
      </c>
      <c r="CC25" s="41">
        <f t="shared" ref="CC25:CC33" si="17">_xlfn.RRI(11,BR25,CB25)</f>
        <v>0.20965335323898393</v>
      </c>
    </row>
    <row r="26" spans="2:82" x14ac:dyDescent="0.35">
      <c r="B26" s="14" t="s">
        <v>20</v>
      </c>
      <c r="C26" s="14" t="s">
        <v>21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>
        <v>1</v>
      </c>
      <c r="BB26" s="5"/>
      <c r="BC26" s="5"/>
      <c r="BD26" s="5">
        <v>6</v>
      </c>
      <c r="BE26" s="5">
        <v>5</v>
      </c>
      <c r="BF26" s="5">
        <v>7</v>
      </c>
      <c r="BG26" s="5">
        <v>2</v>
      </c>
      <c r="BH26" s="5">
        <v>3</v>
      </c>
      <c r="BI26" s="5">
        <v>4</v>
      </c>
      <c r="BJ26" s="5">
        <v>1</v>
      </c>
      <c r="BK26" s="5"/>
      <c r="BL26" s="5"/>
      <c r="BM26" s="5">
        <v>1</v>
      </c>
      <c r="BN26" s="5">
        <v>10</v>
      </c>
      <c r="BO26" s="5">
        <v>45</v>
      </c>
      <c r="BP26" s="5">
        <v>93</v>
      </c>
      <c r="BQ26" s="5">
        <v>356</v>
      </c>
      <c r="BR26" s="50">
        <f t="shared" ref="BR26:CB26" si="18">+ROUND(BR$22*BR60,0)</f>
        <v>419</v>
      </c>
      <c r="BS26" s="50">
        <f t="shared" si="18"/>
        <v>492</v>
      </c>
      <c r="BT26" s="50">
        <f t="shared" si="18"/>
        <v>579</v>
      </c>
      <c r="BU26" s="50">
        <f t="shared" si="18"/>
        <v>681</v>
      </c>
      <c r="BV26" s="50">
        <f t="shared" si="18"/>
        <v>801</v>
      </c>
      <c r="BW26" s="50">
        <f t="shared" si="18"/>
        <v>942</v>
      </c>
      <c r="BX26" s="50">
        <f t="shared" si="18"/>
        <v>1108</v>
      </c>
      <c r="BY26" s="50">
        <f t="shared" si="18"/>
        <v>1303</v>
      </c>
      <c r="BZ26" s="50">
        <f t="shared" si="18"/>
        <v>1532</v>
      </c>
      <c r="CA26" s="50">
        <f t="shared" si="18"/>
        <v>1802</v>
      </c>
      <c r="CB26" s="50">
        <f t="shared" si="18"/>
        <v>2120</v>
      </c>
      <c r="CC26" s="41">
        <f t="shared" si="17"/>
        <v>0.15880690980808154</v>
      </c>
    </row>
    <row r="27" spans="2:82" x14ac:dyDescent="0.35">
      <c r="B27" s="14" t="s">
        <v>20</v>
      </c>
      <c r="C27" s="14" t="s">
        <v>19</v>
      </c>
      <c r="D27" s="5">
        <v>8106</v>
      </c>
      <c r="E27" s="5">
        <v>11313</v>
      </c>
      <c r="F27" s="5">
        <v>101</v>
      </c>
      <c r="G27" s="5">
        <v>9742</v>
      </c>
      <c r="H27" s="5">
        <v>5714</v>
      </c>
      <c r="I27" s="5">
        <v>7403</v>
      </c>
      <c r="J27" s="5">
        <v>5977</v>
      </c>
      <c r="K27" s="5">
        <v>5482</v>
      </c>
      <c r="L27" s="5">
        <v>6759</v>
      </c>
      <c r="M27" s="5">
        <v>10334</v>
      </c>
      <c r="N27" s="5">
        <v>10007</v>
      </c>
      <c r="O27" s="5">
        <v>15058</v>
      </c>
      <c r="P27" s="5">
        <v>16875</v>
      </c>
      <c r="Q27" s="5">
        <v>211</v>
      </c>
      <c r="R27" s="5">
        <v>21771</v>
      </c>
      <c r="S27" s="5">
        <v>30441</v>
      </c>
      <c r="T27" s="5">
        <v>3893</v>
      </c>
      <c r="U27" s="5">
        <v>42048</v>
      </c>
      <c r="V27" s="5">
        <v>53551</v>
      </c>
      <c r="W27" s="5">
        <v>66762</v>
      </c>
      <c r="X27" s="5">
        <v>88373</v>
      </c>
      <c r="Y27" s="5">
        <v>78372</v>
      </c>
      <c r="Z27" s="5">
        <v>77526</v>
      </c>
      <c r="AA27" s="5">
        <v>8135</v>
      </c>
      <c r="AB27" s="5">
        <v>54819</v>
      </c>
      <c r="AC27" s="5">
        <v>40217</v>
      </c>
      <c r="AD27" s="5">
        <v>32322</v>
      </c>
      <c r="AE27" s="5">
        <v>40189</v>
      </c>
      <c r="AF27" s="5">
        <v>53748</v>
      </c>
      <c r="AG27" s="5">
        <v>70235</v>
      </c>
      <c r="AH27" s="5">
        <v>55795</v>
      </c>
      <c r="AI27" s="5">
        <v>54769</v>
      </c>
      <c r="AJ27" s="5">
        <v>48069</v>
      </c>
      <c r="AK27" s="5">
        <v>41186</v>
      </c>
      <c r="AL27" s="5">
        <v>41338</v>
      </c>
      <c r="AM27" s="5">
        <v>25594</v>
      </c>
      <c r="AN27" s="5">
        <v>38317</v>
      </c>
      <c r="AO27" s="5">
        <v>52326</v>
      </c>
      <c r="AP27" s="5">
        <v>58725</v>
      </c>
      <c r="AQ27" s="5">
        <v>42134</v>
      </c>
      <c r="AR27" s="5">
        <v>54931</v>
      </c>
      <c r="AS27" s="5">
        <v>52768</v>
      </c>
      <c r="AT27" s="5">
        <v>50665</v>
      </c>
      <c r="AU27" s="5">
        <v>69092</v>
      </c>
      <c r="AV27" s="5">
        <v>73517</v>
      </c>
      <c r="AW27" s="5">
        <v>66484</v>
      </c>
      <c r="AX27" s="5">
        <v>68121</v>
      </c>
      <c r="AY27" s="5">
        <v>85729</v>
      </c>
      <c r="AZ27" s="5">
        <v>79533</v>
      </c>
      <c r="BA27" s="5">
        <v>7597</v>
      </c>
      <c r="BB27" s="5">
        <v>98585</v>
      </c>
      <c r="BC27" s="5">
        <v>122287</v>
      </c>
      <c r="BD27" s="5">
        <v>109821</v>
      </c>
      <c r="BE27" s="5">
        <v>157702</v>
      </c>
      <c r="BF27" s="5">
        <v>172863</v>
      </c>
      <c r="BG27" s="5">
        <v>139172</v>
      </c>
      <c r="BH27" s="5">
        <v>154572</v>
      </c>
      <c r="BI27" s="5">
        <v>137051</v>
      </c>
      <c r="BJ27" s="5">
        <v>71651</v>
      </c>
      <c r="BK27" s="5">
        <v>50559</v>
      </c>
      <c r="BL27" s="5">
        <v>51941</v>
      </c>
      <c r="BM27" s="5">
        <v>75989</v>
      </c>
      <c r="BN27" s="5">
        <v>101277</v>
      </c>
      <c r="BO27" s="5">
        <v>89602</v>
      </c>
      <c r="BP27" s="5">
        <v>128284</v>
      </c>
      <c r="BQ27" s="5">
        <v>125538</v>
      </c>
      <c r="BR27" s="50">
        <f t="shared" ref="BR27:CB27" si="19">+ROUND(BR$22*BR61,0)</f>
        <v>126184</v>
      </c>
      <c r="BS27" s="50">
        <f t="shared" si="19"/>
        <v>126490</v>
      </c>
      <c r="BT27" s="50">
        <f t="shared" si="19"/>
        <v>126780</v>
      </c>
      <c r="BU27" s="50">
        <f t="shared" si="19"/>
        <v>127055</v>
      </c>
      <c r="BV27" s="50">
        <f t="shared" si="19"/>
        <v>127171</v>
      </c>
      <c r="BW27" s="50">
        <f t="shared" si="19"/>
        <v>127261</v>
      </c>
      <c r="BX27" s="50">
        <f t="shared" si="19"/>
        <v>127326</v>
      </c>
      <c r="BY27" s="50">
        <f t="shared" si="19"/>
        <v>127212</v>
      </c>
      <c r="BZ27" s="50">
        <f t="shared" si="19"/>
        <v>127028</v>
      </c>
      <c r="CA27" s="50">
        <f t="shared" si="19"/>
        <v>126677</v>
      </c>
      <c r="CB27" s="50">
        <f t="shared" si="19"/>
        <v>126350</v>
      </c>
      <c r="CC27" s="41">
        <f t="shared" si="17"/>
        <v>1.1952301949147426E-4</v>
      </c>
    </row>
    <row r="28" spans="2:82" x14ac:dyDescent="0.35">
      <c r="B28" s="222"/>
      <c r="C28" s="223" t="s">
        <v>407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21">
        <f>SUM(BQ29:BQ33)</f>
        <v>17357</v>
      </c>
      <c r="BR28" s="53">
        <f t="shared" ref="BR28:CB28" si="20">ROUND(SUM(BQ29:BQ33)*(1+$CC$28),0)</f>
        <v>18746</v>
      </c>
      <c r="BS28" s="53">
        <f t="shared" si="20"/>
        <v>20246</v>
      </c>
      <c r="BT28" s="225">
        <f t="shared" si="20"/>
        <v>21867</v>
      </c>
      <c r="BU28" s="225">
        <f t="shared" si="20"/>
        <v>23616</v>
      </c>
      <c r="BV28" s="225">
        <f t="shared" si="20"/>
        <v>25505</v>
      </c>
      <c r="BW28" s="225">
        <f t="shared" si="20"/>
        <v>27545</v>
      </c>
      <c r="BX28" s="225">
        <f t="shared" si="20"/>
        <v>29749</v>
      </c>
      <c r="BY28" s="225">
        <f t="shared" si="20"/>
        <v>32129</v>
      </c>
      <c r="BZ28" s="225">
        <f t="shared" si="20"/>
        <v>34699</v>
      </c>
      <c r="CA28" s="225">
        <f t="shared" si="20"/>
        <v>37474</v>
      </c>
      <c r="CB28" s="225">
        <f t="shared" si="20"/>
        <v>40471</v>
      </c>
      <c r="CC28" s="57">
        <f>'Premissas e Valores de Entrada'!B26</f>
        <v>0.08</v>
      </c>
      <c r="CD28" s="224"/>
    </row>
    <row r="29" spans="2:82" x14ac:dyDescent="0.35">
      <c r="B29" s="15" t="s">
        <v>22</v>
      </c>
      <c r="C29" s="15" t="s">
        <v>10</v>
      </c>
      <c r="D29" s="10"/>
      <c r="E29" s="10"/>
      <c r="F29" s="10">
        <v>329</v>
      </c>
      <c r="G29" s="10">
        <v>527</v>
      </c>
      <c r="H29" s="10">
        <v>200</v>
      </c>
      <c r="I29" s="10">
        <v>156</v>
      </c>
      <c r="J29" s="10">
        <v>121</v>
      </c>
      <c r="K29" s="10">
        <v>71</v>
      </c>
      <c r="L29" s="10">
        <v>29</v>
      </c>
      <c r="M29" s="10">
        <v>23</v>
      </c>
      <c r="N29" s="10">
        <v>23</v>
      </c>
      <c r="O29" s="10">
        <v>7</v>
      </c>
      <c r="P29" s="10">
        <v>6</v>
      </c>
      <c r="Q29" s="10">
        <v>23</v>
      </c>
      <c r="R29" s="10">
        <v>32</v>
      </c>
      <c r="S29" s="10">
        <v>17</v>
      </c>
      <c r="T29" s="10">
        <v>67</v>
      </c>
      <c r="U29" s="10">
        <v>97</v>
      </c>
      <c r="V29" s="10">
        <v>151</v>
      </c>
      <c r="W29" s="10">
        <v>14</v>
      </c>
      <c r="X29" s="10">
        <v>26</v>
      </c>
      <c r="Y29" s="10">
        <v>2</v>
      </c>
      <c r="Z29" s="10">
        <v>5</v>
      </c>
      <c r="AA29" s="10"/>
      <c r="AB29" s="10">
        <v>1</v>
      </c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>
        <v>1</v>
      </c>
      <c r="BM29" s="10">
        <v>3</v>
      </c>
      <c r="BN29" s="10"/>
      <c r="BO29" s="10">
        <v>1</v>
      </c>
      <c r="BP29" s="10"/>
      <c r="BQ29" s="10"/>
      <c r="BR29" s="51">
        <f>+ROUND(BR$28*BR62,0)</f>
        <v>1</v>
      </c>
      <c r="BS29" s="51">
        <f t="shared" ref="BS29:CB29" si="21">+ROUND(BS$28*BS62,0)</f>
        <v>1</v>
      </c>
      <c r="BT29" s="51">
        <f t="shared" si="21"/>
        <v>1</v>
      </c>
      <c r="BU29" s="51">
        <f t="shared" si="21"/>
        <v>1</v>
      </c>
      <c r="BV29" s="51">
        <f t="shared" si="21"/>
        <v>1</v>
      </c>
      <c r="BW29" s="51">
        <f t="shared" si="21"/>
        <v>1</v>
      </c>
      <c r="BX29" s="51">
        <f t="shared" si="21"/>
        <v>1</v>
      </c>
      <c r="BY29" s="51">
        <f t="shared" si="21"/>
        <v>1</v>
      </c>
      <c r="BZ29" s="51">
        <f t="shared" si="21"/>
        <v>1</v>
      </c>
      <c r="CA29" s="51">
        <f t="shared" si="21"/>
        <v>1</v>
      </c>
      <c r="CB29" s="51">
        <f t="shared" si="21"/>
        <v>2</v>
      </c>
      <c r="CC29" s="41">
        <f t="shared" si="17"/>
        <v>6.5041089439962674E-2</v>
      </c>
    </row>
    <row r="30" spans="2:82" x14ac:dyDescent="0.35">
      <c r="B30" s="15" t="s">
        <v>22</v>
      </c>
      <c r="C30" s="15" t="s">
        <v>12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>
        <v>7</v>
      </c>
      <c r="AC30" s="11">
        <v>3</v>
      </c>
      <c r="AD30" s="11"/>
      <c r="AE30" s="11">
        <v>14</v>
      </c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51">
        <f t="shared" ref="BR30:CB33" si="22">+ROUND(BR$28*BR63,0)</f>
        <v>0</v>
      </c>
      <c r="BS30" s="51">
        <f t="shared" si="22"/>
        <v>0</v>
      </c>
      <c r="BT30" s="51">
        <f t="shared" si="22"/>
        <v>0</v>
      </c>
      <c r="BU30" s="51">
        <f t="shared" si="22"/>
        <v>0</v>
      </c>
      <c r="BV30" s="51">
        <f t="shared" si="22"/>
        <v>0</v>
      </c>
      <c r="BW30" s="51">
        <f t="shared" si="22"/>
        <v>0</v>
      </c>
      <c r="BX30" s="51">
        <f t="shared" si="22"/>
        <v>0</v>
      </c>
      <c r="BY30" s="51">
        <f t="shared" si="22"/>
        <v>0</v>
      </c>
      <c r="BZ30" s="51">
        <f t="shared" si="22"/>
        <v>0</v>
      </c>
      <c r="CA30" s="51">
        <f t="shared" si="22"/>
        <v>0</v>
      </c>
      <c r="CB30" s="51">
        <f t="shared" si="22"/>
        <v>0</v>
      </c>
      <c r="CC30" s="41">
        <f t="shared" si="17"/>
        <v>0</v>
      </c>
    </row>
    <row r="31" spans="2:82" x14ac:dyDescent="0.35">
      <c r="B31" s="15" t="s">
        <v>22</v>
      </c>
      <c r="C31" s="15" t="s">
        <v>14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>
        <v>16</v>
      </c>
      <c r="BA31" s="10">
        <v>4</v>
      </c>
      <c r="BB31" s="10">
        <v>2</v>
      </c>
      <c r="BC31" s="10">
        <v>1</v>
      </c>
      <c r="BD31" s="10">
        <v>12</v>
      </c>
      <c r="BE31" s="10">
        <v>3</v>
      </c>
      <c r="BF31" s="10">
        <v>3</v>
      </c>
      <c r="BG31" s="10">
        <v>94</v>
      </c>
      <c r="BH31" s="10">
        <v>118</v>
      </c>
      <c r="BI31" s="10"/>
      <c r="BJ31" s="10">
        <v>13</v>
      </c>
      <c r="BK31" s="10">
        <v>15</v>
      </c>
      <c r="BL31" s="10">
        <v>2</v>
      </c>
      <c r="BM31" s="10">
        <v>4</v>
      </c>
      <c r="BN31" s="10">
        <v>37</v>
      </c>
      <c r="BO31" s="10">
        <v>18</v>
      </c>
      <c r="BP31" s="10">
        <v>20</v>
      </c>
      <c r="BQ31" s="10">
        <v>35</v>
      </c>
      <c r="BR31" s="51">
        <f t="shared" si="22"/>
        <v>258</v>
      </c>
      <c r="BS31" s="51">
        <f t="shared" si="22"/>
        <v>391</v>
      </c>
      <c r="BT31" s="51">
        <f t="shared" si="22"/>
        <v>543</v>
      </c>
      <c r="BU31" s="51">
        <f t="shared" si="22"/>
        <v>711</v>
      </c>
      <c r="BV31" s="51">
        <f t="shared" si="22"/>
        <v>967</v>
      </c>
      <c r="BW31" s="51">
        <f t="shared" si="22"/>
        <v>1271</v>
      </c>
      <c r="BX31" s="51">
        <f t="shared" si="22"/>
        <v>1617</v>
      </c>
      <c r="BY31" s="51">
        <f t="shared" si="22"/>
        <v>2093</v>
      </c>
      <c r="BZ31" s="51">
        <f t="shared" si="22"/>
        <v>2656</v>
      </c>
      <c r="CA31" s="51">
        <f t="shared" si="22"/>
        <v>3312</v>
      </c>
      <c r="CB31" s="51">
        <f t="shared" si="22"/>
        <v>4179</v>
      </c>
      <c r="CC31" s="41">
        <f t="shared" si="17"/>
        <v>0.28810196364054641</v>
      </c>
    </row>
    <row r="32" spans="2:82" x14ac:dyDescent="0.35">
      <c r="B32" s="15" t="s">
        <v>22</v>
      </c>
      <c r="C32" s="15" t="s">
        <v>21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>
        <v>5</v>
      </c>
      <c r="BA32" s="11">
        <v>2</v>
      </c>
      <c r="BB32" s="11">
        <v>2</v>
      </c>
      <c r="BC32" s="11"/>
      <c r="BD32" s="11">
        <v>3</v>
      </c>
      <c r="BE32" s="11">
        <v>1</v>
      </c>
      <c r="BF32" s="11"/>
      <c r="BG32" s="11"/>
      <c r="BH32" s="11"/>
      <c r="BI32" s="11"/>
      <c r="BJ32" s="11">
        <v>1</v>
      </c>
      <c r="BK32" s="11">
        <v>2</v>
      </c>
      <c r="BL32" s="11"/>
      <c r="BM32" s="11"/>
      <c r="BN32" s="11"/>
      <c r="BO32" s="11"/>
      <c r="BP32" s="11">
        <v>2</v>
      </c>
      <c r="BQ32" s="11"/>
      <c r="BR32" s="51">
        <f t="shared" si="22"/>
        <v>0</v>
      </c>
      <c r="BS32" s="51">
        <f t="shared" si="22"/>
        <v>0</v>
      </c>
      <c r="BT32" s="51">
        <f t="shared" si="22"/>
        <v>0</v>
      </c>
      <c r="BU32" s="51">
        <f t="shared" si="22"/>
        <v>0</v>
      </c>
      <c r="BV32" s="51">
        <f t="shared" si="22"/>
        <v>0</v>
      </c>
      <c r="BW32" s="51">
        <f t="shared" si="22"/>
        <v>0</v>
      </c>
      <c r="BX32" s="51">
        <f t="shared" si="22"/>
        <v>0</v>
      </c>
      <c r="BY32" s="51">
        <f t="shared" si="22"/>
        <v>0</v>
      </c>
      <c r="BZ32" s="51">
        <f t="shared" si="22"/>
        <v>0</v>
      </c>
      <c r="CA32" s="51">
        <f t="shared" si="22"/>
        <v>0</v>
      </c>
      <c r="CB32" s="51">
        <f t="shared" si="22"/>
        <v>0</v>
      </c>
      <c r="CC32" s="41">
        <f t="shared" si="17"/>
        <v>0</v>
      </c>
    </row>
    <row r="33" spans="2:81" x14ac:dyDescent="0.35">
      <c r="B33" s="15" t="s">
        <v>22</v>
      </c>
      <c r="C33" s="15" t="s">
        <v>19</v>
      </c>
      <c r="D33" s="11">
        <v>1904</v>
      </c>
      <c r="E33" s="11">
        <v>3333</v>
      </c>
      <c r="F33" s="11">
        <v>283</v>
      </c>
      <c r="G33" s="11">
        <v>3422</v>
      </c>
      <c r="H33" s="11">
        <v>285</v>
      </c>
      <c r="I33" s="11">
        <v>3193</v>
      </c>
      <c r="J33" s="11">
        <v>2299</v>
      </c>
      <c r="K33" s="11">
        <v>2553</v>
      </c>
      <c r="L33" s="11">
        <v>2927</v>
      </c>
      <c r="M33" s="11">
        <v>3609</v>
      </c>
      <c r="N33" s="11">
        <v>4765</v>
      </c>
      <c r="O33" s="11">
        <v>6995</v>
      </c>
      <c r="P33" s="11">
        <v>5621</v>
      </c>
      <c r="Q33" s="11">
        <v>41</v>
      </c>
      <c r="R33" s="11">
        <v>4304</v>
      </c>
      <c r="S33" s="11">
        <v>4205</v>
      </c>
      <c r="T33" s="11">
        <v>6333</v>
      </c>
      <c r="U33" s="11">
        <v>707</v>
      </c>
      <c r="V33" s="11">
        <v>878</v>
      </c>
      <c r="W33" s="11">
        <v>10972</v>
      </c>
      <c r="X33" s="11">
        <v>12012</v>
      </c>
      <c r="Y33" s="11">
        <v>11859</v>
      </c>
      <c r="Z33" s="11">
        <v>11524</v>
      </c>
      <c r="AA33" s="11">
        <v>11532</v>
      </c>
      <c r="AB33" s="11">
        <v>9171</v>
      </c>
      <c r="AC33" s="11">
        <v>8042</v>
      </c>
      <c r="AD33" s="11">
        <v>6575</v>
      </c>
      <c r="AE33" s="11">
        <v>5983</v>
      </c>
      <c r="AF33" s="11">
        <v>7141</v>
      </c>
      <c r="AG33" s="11">
        <v>8488</v>
      </c>
      <c r="AH33" s="11">
        <v>10068</v>
      </c>
      <c r="AI33" s="11">
        <v>12968</v>
      </c>
      <c r="AJ33" s="11">
        <v>9485</v>
      </c>
      <c r="AK33" s="11">
        <v>10091</v>
      </c>
      <c r="AL33" s="11">
        <v>16865</v>
      </c>
      <c r="AM33" s="11">
        <v>13706</v>
      </c>
      <c r="AN33" s="11">
        <v>11396</v>
      </c>
      <c r="AO33" s="11">
        <v>12595</v>
      </c>
      <c r="AP33" s="11">
        <v>17368</v>
      </c>
      <c r="AQ33" s="11">
        <v>15518</v>
      </c>
      <c r="AR33" s="11">
        <v>14862</v>
      </c>
      <c r="AS33" s="11">
        <v>15761</v>
      </c>
      <c r="AT33" s="11">
        <v>10679</v>
      </c>
      <c r="AU33" s="11">
        <v>16628</v>
      </c>
      <c r="AV33" s="11">
        <v>1696</v>
      </c>
      <c r="AW33" s="11">
        <v>1679</v>
      </c>
      <c r="AX33" s="11">
        <v>17413</v>
      </c>
      <c r="AY33" s="11">
        <v>16982</v>
      </c>
      <c r="AZ33" s="11">
        <v>15248</v>
      </c>
      <c r="BA33" s="11">
        <v>19476</v>
      </c>
      <c r="BB33" s="11">
        <v>22901</v>
      </c>
      <c r="BC33" s="11">
        <v>26873</v>
      </c>
      <c r="BD33" s="11">
        <v>22531</v>
      </c>
      <c r="BE33" s="11">
        <v>28324</v>
      </c>
      <c r="BF33" s="11">
        <v>34544</v>
      </c>
      <c r="BG33" s="11">
        <v>2862</v>
      </c>
      <c r="BH33" s="11">
        <v>3278</v>
      </c>
      <c r="BI33" s="11">
        <v>27474</v>
      </c>
      <c r="BJ33" s="11">
        <v>16778</v>
      </c>
      <c r="BK33" s="11">
        <v>11144</v>
      </c>
      <c r="BL33" s="11">
        <v>11752</v>
      </c>
      <c r="BM33" s="11">
        <v>15074</v>
      </c>
      <c r="BN33" s="11">
        <v>20895</v>
      </c>
      <c r="BO33" s="11">
        <v>13921</v>
      </c>
      <c r="BP33" s="11">
        <v>1404</v>
      </c>
      <c r="BQ33" s="11">
        <v>17322</v>
      </c>
      <c r="BR33" s="51">
        <f t="shared" si="22"/>
        <v>18487</v>
      </c>
      <c r="BS33" s="51">
        <f t="shared" si="22"/>
        <v>19855</v>
      </c>
      <c r="BT33" s="51">
        <f t="shared" si="22"/>
        <v>21323</v>
      </c>
      <c r="BU33" s="51">
        <f t="shared" si="22"/>
        <v>22904</v>
      </c>
      <c r="BV33" s="51">
        <f t="shared" si="22"/>
        <v>24537</v>
      </c>
      <c r="BW33" s="51">
        <f t="shared" si="22"/>
        <v>26273</v>
      </c>
      <c r="BX33" s="51">
        <f t="shared" si="22"/>
        <v>28131</v>
      </c>
      <c r="BY33" s="51">
        <f t="shared" si="22"/>
        <v>30035</v>
      </c>
      <c r="BZ33" s="51">
        <f t="shared" si="22"/>
        <v>32041</v>
      </c>
      <c r="CA33" s="51">
        <f t="shared" si="22"/>
        <v>34160</v>
      </c>
      <c r="CB33" s="51">
        <f t="shared" si="22"/>
        <v>36290</v>
      </c>
      <c r="CC33" s="41">
        <f t="shared" si="17"/>
        <v>6.3234692421359151E-2</v>
      </c>
    </row>
    <row r="34" spans="2:81" x14ac:dyDescent="0.35"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</row>
    <row r="35" spans="2:81" x14ac:dyDescent="0.35">
      <c r="B35" s="24" t="s">
        <v>36</v>
      </c>
      <c r="C35" s="24" t="s">
        <v>408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>
        <v>2444</v>
      </c>
      <c r="X35" s="25">
        <v>29768</v>
      </c>
      <c r="Y35" s="25">
        <v>32246</v>
      </c>
      <c r="Z35" s="25">
        <v>52336</v>
      </c>
      <c r="AA35" s="25">
        <v>78359</v>
      </c>
      <c r="AB35" s="25">
        <v>114617</v>
      </c>
      <c r="AC35" s="25">
        <v>166007</v>
      </c>
      <c r="AD35" s="25">
        <v>188512</v>
      </c>
      <c r="AE35" s="25">
        <v>129799</v>
      </c>
      <c r="AF35" s="25">
        <v>116555</v>
      </c>
      <c r="AG35" s="25">
        <v>115122</v>
      </c>
      <c r="AH35" s="25">
        <v>131377</v>
      </c>
      <c r="AI35" s="25">
        <v>137669</v>
      </c>
      <c r="AJ35" s="25">
        <v>140629</v>
      </c>
      <c r="AK35" s="25">
        <v>123226</v>
      </c>
      <c r="AL35" s="25">
        <v>96105</v>
      </c>
      <c r="AM35" s="25">
        <v>125174</v>
      </c>
      <c r="AN35" s="25">
        <v>68983</v>
      </c>
      <c r="AO35" s="25">
        <v>127121</v>
      </c>
      <c r="AP35" s="25">
        <v>208149</v>
      </c>
      <c r="AQ35" s="25">
        <v>289176</v>
      </c>
      <c r="AR35" s="25">
        <v>370204</v>
      </c>
      <c r="AS35" s="25">
        <v>451231</v>
      </c>
      <c r="AT35" s="25">
        <v>536670</v>
      </c>
      <c r="AU35" s="25">
        <v>622110</v>
      </c>
      <c r="AV35" s="25">
        <v>707550</v>
      </c>
      <c r="AW35" s="25">
        <v>792989</v>
      </c>
      <c r="AX35" s="25">
        <v>825367</v>
      </c>
      <c r="AY35" s="25">
        <v>878110</v>
      </c>
      <c r="AZ35" s="25">
        <v>1007131</v>
      </c>
      <c r="BA35" s="25">
        <v>1270163</v>
      </c>
      <c r="BB35" s="25">
        <v>1694516</v>
      </c>
      <c r="BC35" s="25">
        <v>1925558</v>
      </c>
      <c r="BD35" s="25">
        <v>1609649</v>
      </c>
      <c r="BE35" s="25">
        <v>1804501</v>
      </c>
      <c r="BF35" s="25">
        <v>1940543</v>
      </c>
      <c r="BG35" s="25">
        <v>1637393</v>
      </c>
      <c r="BH35" s="25">
        <v>1515571</v>
      </c>
      <c r="BI35" s="25">
        <v>1429642</v>
      </c>
      <c r="BJ35" s="25">
        <v>1224597</v>
      </c>
      <c r="BK35" s="25">
        <v>899793</v>
      </c>
      <c r="BL35" s="25">
        <v>851013</v>
      </c>
      <c r="BM35" s="25">
        <v>940108</v>
      </c>
      <c r="BN35" s="25">
        <v>1077234</v>
      </c>
      <c r="BO35" s="25">
        <v>915157</v>
      </c>
      <c r="BP35" s="25">
        <v>1156776</v>
      </c>
      <c r="BQ35" s="25">
        <v>1361941</v>
      </c>
      <c r="BR35" s="52">
        <f t="shared" ref="BR35:CB35" si="23">+BQ35*(1+$CC$35)</f>
        <v>1402799.23</v>
      </c>
      <c r="BS35" s="52">
        <f t="shared" si="23"/>
        <v>1444883.2069000001</v>
      </c>
      <c r="BT35" s="52">
        <f t="shared" si="23"/>
        <v>1488229.7031070001</v>
      </c>
      <c r="BU35" s="52">
        <f t="shared" si="23"/>
        <v>1532876.5942002102</v>
      </c>
      <c r="BV35" s="52">
        <f t="shared" si="23"/>
        <v>1578862.8920262165</v>
      </c>
      <c r="BW35" s="52">
        <f t="shared" si="23"/>
        <v>1626228.7787870031</v>
      </c>
      <c r="BX35" s="52">
        <f t="shared" si="23"/>
        <v>1675015.6421506132</v>
      </c>
      <c r="BY35" s="52">
        <f t="shared" si="23"/>
        <v>1725266.1114151317</v>
      </c>
      <c r="BZ35" s="52">
        <f t="shared" si="23"/>
        <v>1777024.0947575858</v>
      </c>
      <c r="CA35" s="52">
        <f t="shared" si="23"/>
        <v>1830334.8176003133</v>
      </c>
      <c r="CB35" s="52">
        <f t="shared" si="23"/>
        <v>1885244.8621283227</v>
      </c>
      <c r="CC35" s="57">
        <f>+'Premissas e Valores de Entrada'!B27</f>
        <v>0.03</v>
      </c>
    </row>
    <row r="36" spans="2:81" x14ac:dyDescent="0.35">
      <c r="B36" s="24" t="s">
        <v>36</v>
      </c>
      <c r="C36" s="24" t="s">
        <v>10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>
        <f t="shared" ref="W36:BB36" si="24">W35</f>
        <v>2444</v>
      </c>
      <c r="X36" s="25">
        <f t="shared" si="24"/>
        <v>29768</v>
      </c>
      <c r="Y36" s="25">
        <f t="shared" si="24"/>
        <v>32246</v>
      </c>
      <c r="Z36" s="25">
        <f t="shared" si="24"/>
        <v>52336</v>
      </c>
      <c r="AA36" s="25">
        <f t="shared" si="24"/>
        <v>78359</v>
      </c>
      <c r="AB36" s="25">
        <f t="shared" si="24"/>
        <v>114617</v>
      </c>
      <c r="AC36" s="25">
        <f t="shared" si="24"/>
        <v>166007</v>
      </c>
      <c r="AD36" s="25">
        <f t="shared" si="24"/>
        <v>188512</v>
      </c>
      <c r="AE36" s="25">
        <f t="shared" si="24"/>
        <v>129799</v>
      </c>
      <c r="AF36" s="25">
        <f t="shared" si="24"/>
        <v>116555</v>
      </c>
      <c r="AG36" s="25">
        <f t="shared" si="24"/>
        <v>115122</v>
      </c>
      <c r="AH36" s="25">
        <f t="shared" si="24"/>
        <v>131377</v>
      </c>
      <c r="AI36" s="25">
        <f t="shared" si="24"/>
        <v>137669</v>
      </c>
      <c r="AJ36" s="25">
        <f t="shared" si="24"/>
        <v>140629</v>
      </c>
      <c r="AK36" s="25">
        <f t="shared" si="24"/>
        <v>123226</v>
      </c>
      <c r="AL36" s="25">
        <f t="shared" si="24"/>
        <v>96105</v>
      </c>
      <c r="AM36" s="25">
        <f t="shared" si="24"/>
        <v>125174</v>
      </c>
      <c r="AN36" s="25">
        <f t="shared" si="24"/>
        <v>68983</v>
      </c>
      <c r="AO36" s="25">
        <f t="shared" si="24"/>
        <v>127121</v>
      </c>
      <c r="AP36" s="25">
        <f t="shared" si="24"/>
        <v>208149</v>
      </c>
      <c r="AQ36" s="25">
        <f t="shared" si="24"/>
        <v>289176</v>
      </c>
      <c r="AR36" s="25">
        <f t="shared" si="24"/>
        <v>370204</v>
      </c>
      <c r="AS36" s="25">
        <f t="shared" si="24"/>
        <v>451231</v>
      </c>
      <c r="AT36" s="25">
        <f t="shared" si="24"/>
        <v>536670</v>
      </c>
      <c r="AU36" s="25">
        <f t="shared" si="24"/>
        <v>622110</v>
      </c>
      <c r="AV36" s="25">
        <f t="shared" si="24"/>
        <v>707550</v>
      </c>
      <c r="AW36" s="25">
        <f t="shared" si="24"/>
        <v>792989</v>
      </c>
      <c r="AX36" s="25">
        <f t="shared" si="24"/>
        <v>825367</v>
      </c>
      <c r="AY36" s="25">
        <f t="shared" si="24"/>
        <v>878110</v>
      </c>
      <c r="AZ36" s="25">
        <f t="shared" si="24"/>
        <v>1007131</v>
      </c>
      <c r="BA36" s="25">
        <f t="shared" si="24"/>
        <v>1270163</v>
      </c>
      <c r="BB36" s="25">
        <f t="shared" si="24"/>
        <v>1694516</v>
      </c>
      <c r="BC36" s="25">
        <f>BC35</f>
        <v>1925558</v>
      </c>
      <c r="BD36" s="25">
        <v>1448684</v>
      </c>
      <c r="BE36" s="25">
        <v>1443601</v>
      </c>
      <c r="BF36" s="25">
        <v>1358380</v>
      </c>
      <c r="BG36" s="25">
        <v>982436</v>
      </c>
      <c r="BH36" s="25">
        <v>714943</v>
      </c>
      <c r="BI36" s="25">
        <v>674408</v>
      </c>
      <c r="BJ36" s="25">
        <v>577436</v>
      </c>
      <c r="BK36" s="25">
        <v>424101</v>
      </c>
      <c r="BL36" s="25">
        <v>401450</v>
      </c>
      <c r="BM36" s="25">
        <v>441935</v>
      </c>
      <c r="BN36" s="25">
        <v>484755</v>
      </c>
      <c r="BO36" s="25">
        <v>384366</v>
      </c>
      <c r="BP36" s="25">
        <v>444255</v>
      </c>
      <c r="BQ36" s="25">
        <v>523047</v>
      </c>
      <c r="BR36" s="52">
        <f>+BR$35*BR69</f>
        <v>535869.30585999996</v>
      </c>
      <c r="BS36" s="52">
        <f t="shared" ref="BS36:CB36" si="25">+BS$35*BS69</f>
        <v>550500.50182890007</v>
      </c>
      <c r="BT36" s="52">
        <f t="shared" si="25"/>
        <v>565527.28718066006</v>
      </c>
      <c r="BU36" s="52">
        <f t="shared" si="25"/>
        <v>582493.10579607985</v>
      </c>
      <c r="BV36" s="52">
        <f t="shared" si="25"/>
        <v>599967.89896996226</v>
      </c>
      <c r="BW36" s="52">
        <f t="shared" si="25"/>
        <v>617966.93593906122</v>
      </c>
      <c r="BX36" s="52">
        <f t="shared" si="25"/>
        <v>636505.94401723309</v>
      </c>
      <c r="BY36" s="52">
        <f t="shared" si="25"/>
        <v>655601.12233775004</v>
      </c>
      <c r="BZ36" s="52">
        <f t="shared" si="25"/>
        <v>675269.15600788256</v>
      </c>
      <c r="CA36" s="52">
        <f t="shared" si="25"/>
        <v>695527.23068811907</v>
      </c>
      <c r="CB36" s="52">
        <f t="shared" si="25"/>
        <v>716393.04760876263</v>
      </c>
      <c r="CC36" s="41">
        <f t="shared" ref="CC36:CC38" si="26">_xlfn.RRI(11,BR36,CB36)</f>
        <v>2.6745842056366653E-2</v>
      </c>
    </row>
    <row r="37" spans="2:81" x14ac:dyDescent="0.35">
      <c r="B37" s="24" t="s">
        <v>36</v>
      </c>
      <c r="C37" s="24" t="s">
        <v>38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>
        <v>160804</v>
      </c>
      <c r="BE37" s="25">
        <v>360720</v>
      </c>
      <c r="BF37" s="25">
        <v>581969</v>
      </c>
      <c r="BG37" s="25">
        <v>654793</v>
      </c>
      <c r="BH37" s="25">
        <v>800282</v>
      </c>
      <c r="BI37" s="25">
        <v>754908</v>
      </c>
      <c r="BJ37" s="25">
        <v>646637</v>
      </c>
      <c r="BK37" s="25">
        <v>475127</v>
      </c>
      <c r="BL37" s="25">
        <v>448858</v>
      </c>
      <c r="BM37" s="25">
        <v>497173</v>
      </c>
      <c r="BN37" s="25">
        <v>591186</v>
      </c>
      <c r="BO37" s="25">
        <v>529601</v>
      </c>
      <c r="BP37" s="25">
        <v>710899</v>
      </c>
      <c r="BQ37" s="25">
        <v>836984</v>
      </c>
      <c r="BR37" s="52">
        <f t="shared" ref="BR37:CB38" si="27">+BR$35*BR70</f>
        <v>860617.32760499988</v>
      </c>
      <c r="BS37" s="52">
        <f t="shared" si="27"/>
        <v>885278.73717288382</v>
      </c>
      <c r="BT37" s="52">
        <f t="shared" si="27"/>
        <v>909308.34859837708</v>
      </c>
      <c r="BU37" s="52">
        <f t="shared" si="27"/>
        <v>931835.6816143078</v>
      </c>
      <c r="BV37" s="52">
        <f t="shared" si="27"/>
        <v>952370.09647021373</v>
      </c>
      <c r="BW37" s="52">
        <f t="shared" si="27"/>
        <v>972322.1868367492</v>
      </c>
      <c r="BX37" s="52">
        <f t="shared" si="27"/>
        <v>988259.2288688618</v>
      </c>
      <c r="BY37" s="52">
        <f t="shared" si="27"/>
        <v>999274.13173164416</v>
      </c>
      <c r="BZ37" s="52">
        <f t="shared" si="27"/>
        <v>1007217.2569085995</v>
      </c>
      <c r="CA37" s="52">
        <f t="shared" si="27"/>
        <v>1014005.4889505737</v>
      </c>
      <c r="CB37" s="52">
        <f t="shared" si="27"/>
        <v>1018409.2745217199</v>
      </c>
      <c r="CC37" s="41">
        <f t="shared" si="26"/>
        <v>1.5422001259106644E-2</v>
      </c>
    </row>
    <row r="38" spans="2:81" x14ac:dyDescent="0.35">
      <c r="B38" s="24" t="s">
        <v>36</v>
      </c>
      <c r="C38" s="24" t="s">
        <v>39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>
        <v>161</v>
      </c>
      <c r="BE38" s="25">
        <v>180</v>
      </c>
      <c r="BF38" s="25">
        <v>194</v>
      </c>
      <c r="BG38" s="25">
        <v>164</v>
      </c>
      <c r="BH38" s="25">
        <v>346</v>
      </c>
      <c r="BI38" s="25">
        <v>326</v>
      </c>
      <c r="BJ38" s="25">
        <v>524</v>
      </c>
      <c r="BK38" s="25">
        <v>565</v>
      </c>
      <c r="BL38" s="25">
        <v>705</v>
      </c>
      <c r="BM38" s="25">
        <v>1000</v>
      </c>
      <c r="BN38" s="25">
        <v>1293</v>
      </c>
      <c r="BO38" s="25">
        <v>1190</v>
      </c>
      <c r="BP38" s="25">
        <v>1622</v>
      </c>
      <c r="BQ38" s="25">
        <v>1910</v>
      </c>
      <c r="BR38" s="52">
        <f t="shared" si="27"/>
        <v>6312.5965349999997</v>
      </c>
      <c r="BS38" s="52">
        <f t="shared" si="27"/>
        <v>9103.9678982162586</v>
      </c>
      <c r="BT38" s="52">
        <f t="shared" si="27"/>
        <v>13394.067327962999</v>
      </c>
      <c r="BU38" s="52">
        <f t="shared" si="27"/>
        <v>18547.806789822542</v>
      </c>
      <c r="BV38" s="52">
        <f t="shared" si="27"/>
        <v>26524.896586040442</v>
      </c>
      <c r="BW38" s="52">
        <f t="shared" si="27"/>
        <v>35939.656011192768</v>
      </c>
      <c r="BX38" s="52">
        <f t="shared" si="27"/>
        <v>50250.469264518397</v>
      </c>
      <c r="BY38" s="52">
        <f t="shared" si="27"/>
        <v>70390.857345737386</v>
      </c>
      <c r="BZ38" s="52">
        <f t="shared" si="27"/>
        <v>94537.681841103578</v>
      </c>
      <c r="CA38" s="52">
        <f t="shared" si="27"/>
        <v>120802.09796162069</v>
      </c>
      <c r="CB38" s="52">
        <f t="shared" si="27"/>
        <v>150442.53999784015</v>
      </c>
      <c r="CC38" s="41">
        <f t="shared" si="26"/>
        <v>0.33412524515434772</v>
      </c>
    </row>
    <row r="39" spans="2:81" x14ac:dyDescent="0.35"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</row>
    <row r="40" spans="2:81" x14ac:dyDescent="0.35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42"/>
      <c r="BH40" s="42" t="s">
        <v>54</v>
      </c>
      <c r="BI40" s="9"/>
      <c r="BL40" s="9"/>
      <c r="BM40" s="9"/>
      <c r="BN40" s="9"/>
      <c r="BO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46" t="s">
        <v>53</v>
      </c>
    </row>
    <row r="41" spans="2:81" x14ac:dyDescent="0.35">
      <c r="B41" s="12" t="s">
        <v>11</v>
      </c>
      <c r="C41" s="12" t="s">
        <v>10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23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43">
        <f t="shared" ref="BA41:BG41" si="28">+BA6/SUM(BA$6:BA$9)</f>
        <v>2.0760555823495695E-2</v>
      </c>
      <c r="BB41" s="43">
        <f t="shared" si="28"/>
        <v>1.256611691699494E-2</v>
      </c>
      <c r="BC41" s="43">
        <f t="shared" si="28"/>
        <v>8.9137365457810869E-2</v>
      </c>
      <c r="BD41" s="43">
        <f t="shared" si="28"/>
        <v>8.0062090848795758E-2</v>
      </c>
      <c r="BE41" s="43">
        <f t="shared" si="28"/>
        <v>1.0177973022769042E-2</v>
      </c>
      <c r="BF41" s="43">
        <f t="shared" si="28"/>
        <v>0.122013121919225</v>
      </c>
      <c r="BG41" s="43">
        <f t="shared" si="28"/>
        <v>9.0529518146632293E-3</v>
      </c>
      <c r="BH41" s="43">
        <f t="shared" ref="BH41:BQ41" si="29">+BH6/SUM(BH$6:BH$9)</f>
        <v>6.0367085039709514E-2</v>
      </c>
      <c r="BI41" s="43">
        <f t="shared" si="29"/>
        <v>6.5189654051946364E-2</v>
      </c>
      <c r="BJ41" s="43">
        <f t="shared" si="29"/>
        <v>6.3935385740597692E-2</v>
      </c>
      <c r="BK41" s="43">
        <f t="shared" si="29"/>
        <v>5.0251446886388999E-3</v>
      </c>
      <c r="BL41" s="43">
        <f t="shared" si="29"/>
        <v>3.7639543034019472E-2</v>
      </c>
      <c r="BM41" s="43">
        <f t="shared" si="29"/>
        <v>3.9653066686129966E-2</v>
      </c>
      <c r="BN41" s="43">
        <f t="shared" si="29"/>
        <v>3.3238726382212085E-2</v>
      </c>
      <c r="BO41" s="43">
        <f t="shared" si="29"/>
        <v>3.8475796461519586E-3</v>
      </c>
      <c r="BP41" s="43">
        <f t="shared" si="29"/>
        <v>3.4758209273927171E-2</v>
      </c>
      <c r="BQ41" s="43">
        <f t="shared" si="29"/>
        <v>2.8930443729483432E-2</v>
      </c>
      <c r="BR41" s="47">
        <f>AVERAGE(BH41:BQ41)</f>
        <v>3.7258483827281655E-2</v>
      </c>
      <c r="BS41" s="47">
        <f t="shared" ref="BS41:CB41" si="30">AVERAGE(BI41:BR41)</f>
        <v>3.494762370603887E-2</v>
      </c>
      <c r="BT41" s="47">
        <f t="shared" si="30"/>
        <v>3.192342067144812E-2</v>
      </c>
      <c r="BU41" s="47">
        <f t="shared" si="30"/>
        <v>2.8722224164533162E-2</v>
      </c>
      <c r="BV41" s="47">
        <f t="shared" si="30"/>
        <v>3.1091932112122588E-2</v>
      </c>
      <c r="BW41" s="47">
        <f t="shared" si="30"/>
        <v>3.0437171019932902E-2</v>
      </c>
      <c r="BX41" s="47">
        <f t="shared" si="30"/>
        <v>2.9515581453313199E-2</v>
      </c>
      <c r="BY41" s="47">
        <f t="shared" si="30"/>
        <v>2.9143266960423304E-2</v>
      </c>
      <c r="BZ41" s="47">
        <f t="shared" si="30"/>
        <v>3.1672835691850434E-2</v>
      </c>
      <c r="CA41" s="47">
        <f t="shared" si="30"/>
        <v>3.1364298333642765E-2</v>
      </c>
      <c r="CB41" s="47">
        <f t="shared" si="30"/>
        <v>3.1607683794058691E-2</v>
      </c>
      <c r="CC41" s="58" t="s">
        <v>57</v>
      </c>
    </row>
    <row r="42" spans="2:81" x14ac:dyDescent="0.35">
      <c r="B42" s="12" t="s">
        <v>11</v>
      </c>
      <c r="C42" s="12" t="s">
        <v>12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43">
        <f t="shared" ref="BA42:BG42" si="31">+BA7/SUM(BA$6:BA$9)</f>
        <v>1.2101284304685564E-3</v>
      </c>
      <c r="BB42" s="43">
        <f t="shared" si="31"/>
        <v>4.844716083488454E-5</v>
      </c>
      <c r="BC42" s="43">
        <f t="shared" si="31"/>
        <v>3.017003400162832E-5</v>
      </c>
      <c r="BD42" s="43">
        <f t="shared" si="31"/>
        <v>2.3225053817399297E-5</v>
      </c>
      <c r="BE42" s="43">
        <f t="shared" si="31"/>
        <v>1.6942110732865654E-5</v>
      </c>
      <c r="BF42" s="43">
        <f t="shared" si="31"/>
        <v>1.5301718591657642E-5</v>
      </c>
      <c r="BG42" s="43">
        <f t="shared" si="31"/>
        <v>1.6081706255049568E-5</v>
      </c>
      <c r="BH42" s="43">
        <f t="shared" ref="BH42:BQ42" si="32">+BH7/SUM(BH$6:BH$9)</f>
        <v>9.6165005885961564E-6</v>
      </c>
      <c r="BI42" s="43">
        <f t="shared" si="32"/>
        <v>3.6103950494263082E-6</v>
      </c>
      <c r="BJ42" s="43">
        <f t="shared" si="32"/>
        <v>6.2062992983062532E-6</v>
      </c>
      <c r="BK42" s="43">
        <f t="shared" si="32"/>
        <v>7.5860782820061383E-6</v>
      </c>
      <c r="BL42" s="43">
        <f t="shared" si="32"/>
        <v>1.4360967332665732E-5</v>
      </c>
      <c r="BM42" s="43">
        <f t="shared" si="32"/>
        <v>9.7316497579252125E-6</v>
      </c>
      <c r="BN42" s="43">
        <f t="shared" si="32"/>
        <v>1.1769285785418761E-5</v>
      </c>
      <c r="BO42" s="43">
        <f t="shared" si="32"/>
        <v>1.1873209948694541E-5</v>
      </c>
      <c r="BP42" s="43">
        <f t="shared" si="32"/>
        <v>1.2678415331540561E-5</v>
      </c>
      <c r="BQ42" s="43">
        <f t="shared" si="32"/>
        <v>2.0904443827473012E-5</v>
      </c>
      <c r="BR42" s="47">
        <f>AVERAGE(BH42:BQ42)</f>
        <v>1.0833724520205268E-5</v>
      </c>
      <c r="BS42" s="47">
        <f t="shared" ref="BS42:CB42" si="33">AVERAGE(BI42:BR42)</f>
        <v>1.0955446913366179E-5</v>
      </c>
      <c r="BT42" s="47">
        <f t="shared" si="33"/>
        <v>1.1689952099760166E-5</v>
      </c>
      <c r="BU42" s="47">
        <f t="shared" si="33"/>
        <v>1.2238317379905557E-5</v>
      </c>
      <c r="BV42" s="47">
        <f t="shared" si="33"/>
        <v>1.27035412896955E-5</v>
      </c>
      <c r="BW42" s="47">
        <f t="shared" si="33"/>
        <v>1.2537798685398476E-5</v>
      </c>
      <c r="BX42" s="47">
        <f t="shared" si="33"/>
        <v>1.28184135781458E-5</v>
      </c>
      <c r="BY42" s="47">
        <f t="shared" si="33"/>
        <v>1.2923326357418508E-5</v>
      </c>
      <c r="BZ42" s="47">
        <f t="shared" si="33"/>
        <v>1.3028337998290902E-5</v>
      </c>
      <c r="CA42" s="47">
        <f t="shared" si="33"/>
        <v>1.3063330264965936E-5</v>
      </c>
      <c r="CB42" s="47">
        <f t="shared" si="33"/>
        <v>1.2279218908715228E-5</v>
      </c>
      <c r="CC42" s="58" t="s">
        <v>57</v>
      </c>
    </row>
    <row r="43" spans="2:81" x14ac:dyDescent="0.35">
      <c r="B43" s="12" t="s">
        <v>11</v>
      </c>
      <c r="C43" s="12" t="s">
        <v>13</v>
      </c>
      <c r="BA43" s="43">
        <f t="shared" ref="BA43:BG43" si="34">+BA8/SUM(BA$6:BA$9)</f>
        <v>0.97802858277908811</v>
      </c>
      <c r="BB43" s="43">
        <f t="shared" si="34"/>
        <v>0.98738489762038317</v>
      </c>
      <c r="BC43" s="43">
        <f t="shared" si="34"/>
        <v>0.91082858550381585</v>
      </c>
      <c r="BD43" s="43">
        <f t="shared" si="34"/>
        <v>0.91990668858705626</v>
      </c>
      <c r="BE43" s="43">
        <f t="shared" si="34"/>
        <v>0.98979584371518925</v>
      </c>
      <c r="BF43" s="43">
        <f t="shared" si="34"/>
        <v>0.87790202309585763</v>
      </c>
      <c r="BG43" s="43">
        <f t="shared" si="34"/>
        <v>0.99088971340651444</v>
      </c>
      <c r="BH43" s="43">
        <f t="shared" ref="BH43:BQ43" si="35">+BH8/SUM(BH$6:BH$9)</f>
        <v>0.93946280238091295</v>
      </c>
      <c r="BI43" s="43">
        <f t="shared" si="35"/>
        <v>0.93450274028984248</v>
      </c>
      <c r="BJ43" s="43">
        <f t="shared" si="35"/>
        <v>0.93565595332099072</v>
      </c>
      <c r="BK43" s="43">
        <f t="shared" si="35"/>
        <v>0.99428072914855758</v>
      </c>
      <c r="BL43" s="43">
        <f t="shared" si="35"/>
        <v>0.96053550942493715</v>
      </c>
      <c r="BM43" s="43">
        <f t="shared" si="35"/>
        <v>0.95840790209960347</v>
      </c>
      <c r="BN43" s="43">
        <f t="shared" si="35"/>
        <v>0.96138814199190636</v>
      </c>
      <c r="BO43" s="43">
        <f t="shared" si="35"/>
        <v>0.98315455357390213</v>
      </c>
      <c r="BP43" s="43">
        <f t="shared" si="35"/>
        <v>0.94198090230280063</v>
      </c>
      <c r="BQ43" s="43">
        <f t="shared" si="35"/>
        <v>0.93920595776649085</v>
      </c>
      <c r="BR43" s="47">
        <f>1-(SUM(BR41:BR42)+BR44)</f>
        <v>0.91273068244819811</v>
      </c>
      <c r="BS43" s="47">
        <f t="shared" ref="BS43:CB43" si="36">1-(SUM(BS41:BS42)+BS44)</f>
        <v>0.89504142084704774</v>
      </c>
      <c r="BT43" s="47">
        <f t="shared" si="36"/>
        <v>0.87806488937645211</v>
      </c>
      <c r="BU43" s="47">
        <f t="shared" si="36"/>
        <v>0.86126553751808688</v>
      </c>
      <c r="BV43" s="47">
        <f t="shared" si="36"/>
        <v>0.82889536434658773</v>
      </c>
      <c r="BW43" s="47">
        <f t="shared" si="36"/>
        <v>0.79955029118138166</v>
      </c>
      <c r="BX43" s="47">
        <f t="shared" si="36"/>
        <v>0.77047160013310867</v>
      </c>
      <c r="BY43" s="47">
        <f t="shared" si="36"/>
        <v>0.73084380971321927</v>
      </c>
      <c r="BZ43" s="47">
        <f t="shared" si="36"/>
        <v>0.68831413597015123</v>
      </c>
      <c r="CA43" s="47">
        <f t="shared" si="36"/>
        <v>0.63862263833609223</v>
      </c>
      <c r="CB43" s="47">
        <f t="shared" si="36"/>
        <v>0.58838003698703256</v>
      </c>
      <c r="CC43" s="58" t="s">
        <v>58</v>
      </c>
    </row>
    <row r="44" spans="2:81" x14ac:dyDescent="0.35">
      <c r="B44" s="12" t="s">
        <v>11</v>
      </c>
      <c r="C44" s="12" t="s">
        <v>14</v>
      </c>
      <c r="BA44" s="43">
        <f t="shared" ref="BA44:BG44" si="37">+BA9/SUM(BA$6:BA$9)</f>
        <v>7.3296694758846541E-7</v>
      </c>
      <c r="BB44" s="43">
        <f t="shared" si="37"/>
        <v>5.383017870542727E-7</v>
      </c>
      <c r="BC44" s="43">
        <f t="shared" si="37"/>
        <v>3.8790043716379271E-6</v>
      </c>
      <c r="BD44" s="43">
        <f t="shared" si="37"/>
        <v>7.9955103305800854E-6</v>
      </c>
      <c r="BE44" s="43">
        <f t="shared" si="37"/>
        <v>9.241151308835812E-6</v>
      </c>
      <c r="BF44" s="43">
        <f t="shared" si="37"/>
        <v>6.9553266325716556E-5</v>
      </c>
      <c r="BG44" s="43">
        <f t="shared" si="37"/>
        <v>4.1253072567301065E-5</v>
      </c>
      <c r="BH44" s="43">
        <f t="shared" ref="BH44:BQ44" si="38">+BH9/SUM(BH$6:BH$9)</f>
        <v>1.6049607878898414E-4</v>
      </c>
      <c r="BI44" s="43">
        <f t="shared" si="38"/>
        <v>3.0399526316169517E-4</v>
      </c>
      <c r="BJ44" s="43">
        <f t="shared" si="38"/>
        <v>4.0245463911324394E-4</v>
      </c>
      <c r="BK44" s="43">
        <f t="shared" si="38"/>
        <v>6.8654008452155558E-4</v>
      </c>
      <c r="BL44" s="43">
        <f t="shared" si="38"/>
        <v>1.8105865737107027E-3</v>
      </c>
      <c r="BM44" s="43">
        <f t="shared" si="38"/>
        <v>1.9292995645086733E-3</v>
      </c>
      <c r="BN44" s="43">
        <f t="shared" si="38"/>
        <v>5.3613623400961463E-3</v>
      </c>
      <c r="BO44" s="43">
        <f t="shared" si="38"/>
        <v>1.298599356999719E-2</v>
      </c>
      <c r="BP44" s="43">
        <f t="shared" si="38"/>
        <v>2.3248210007940692E-2</v>
      </c>
      <c r="BQ44" s="43">
        <f t="shared" si="38"/>
        <v>3.1842694060198268E-2</v>
      </c>
      <c r="BR44" s="47">
        <f>'Expansão Elétrificados'!S2</f>
        <v>0.05</v>
      </c>
      <c r="BS44" s="47">
        <f>'Expansão Elétrificados'!T2</f>
        <v>7.0000000000000007E-2</v>
      </c>
      <c r="BT44" s="47">
        <f>'Expansão Elétrificados'!U2</f>
        <v>0.09</v>
      </c>
      <c r="BU44" s="47">
        <f>'Expansão Elétrificados'!V2</f>
        <v>0.11</v>
      </c>
      <c r="BV44" s="47">
        <f>'Expansão Elétrificados'!W2</f>
        <v>0.14000000000000001</v>
      </c>
      <c r="BW44" s="47">
        <f>'Expansão Elétrificados'!X2</f>
        <v>0.17</v>
      </c>
      <c r="BX44" s="47">
        <f>'Expansão Elétrificados'!Y2</f>
        <v>0.2</v>
      </c>
      <c r="BY44" s="47">
        <f>'Expansão Elétrificados'!Z2</f>
        <v>0.24</v>
      </c>
      <c r="BZ44" s="47">
        <f>'Expansão Elétrificados'!AA2</f>
        <v>0.28000000000000003</v>
      </c>
      <c r="CA44" s="47">
        <f>'Expansão Elétrificados'!AB2</f>
        <v>0.33</v>
      </c>
      <c r="CB44" s="47">
        <f>'Expansão Elétrificados'!AC2</f>
        <v>0.38</v>
      </c>
      <c r="CC44" s="58" t="s">
        <v>59</v>
      </c>
    </row>
    <row r="45" spans="2:81" x14ac:dyDescent="0.35">
      <c r="B45" s="12" t="s">
        <v>11</v>
      </c>
      <c r="C45" s="12" t="s">
        <v>15</v>
      </c>
      <c r="BA45" s="44">
        <f t="shared" ref="BA45:BG45" si="39">+BA10/SUM(BA$6:BA$9)</f>
        <v>0</v>
      </c>
      <c r="BB45" s="44">
        <f t="shared" si="39"/>
        <v>0</v>
      </c>
      <c r="BC45" s="44">
        <f t="shared" si="39"/>
        <v>4.3100048573754742E-7</v>
      </c>
      <c r="BD45" s="44">
        <f t="shared" si="39"/>
        <v>7.6147717434096055E-7</v>
      </c>
      <c r="BE45" s="44">
        <f t="shared" si="39"/>
        <v>7.7009594240298423E-7</v>
      </c>
      <c r="BF45" s="44">
        <f t="shared" si="39"/>
        <v>6.25979396931449E-6</v>
      </c>
      <c r="BG45" s="44">
        <f t="shared" si="39"/>
        <v>3.8456254088162009E-6</v>
      </c>
      <c r="BH45" s="44">
        <f t="shared" ref="BH45:BQ45" si="40">+BH10/SUM(BH$6:BH$9)</f>
        <v>1.4590552617180375E-5</v>
      </c>
      <c r="BI45" s="44">
        <f t="shared" si="40"/>
        <v>2.7439002375639944E-5</v>
      </c>
      <c r="BJ45" s="44">
        <f t="shared" si="40"/>
        <v>3.6282980513175016E-5</v>
      </c>
      <c r="BK45" s="44">
        <f t="shared" si="40"/>
        <v>6.1952972636383468E-5</v>
      </c>
      <c r="BL45" s="44">
        <f t="shared" si="40"/>
        <v>1.6294174473601504E-4</v>
      </c>
      <c r="BM45" s="44">
        <f t="shared" si="40"/>
        <v>1.7370994817896503E-4</v>
      </c>
      <c r="BN45" s="44">
        <f t="shared" si="40"/>
        <v>4.8254071720216918E-4</v>
      </c>
      <c r="BO45" s="44">
        <f t="shared" si="40"/>
        <v>1.1688515571714848E-3</v>
      </c>
      <c r="BP45" s="44">
        <f t="shared" si="40"/>
        <v>2.0926058147216421E-3</v>
      </c>
      <c r="BQ45" s="44">
        <f t="shared" si="40"/>
        <v>2.8658685959726282E-3</v>
      </c>
      <c r="BR45" s="47">
        <f>'Premissas e Valores de Entrada'!B31*BR44</f>
        <v>4.4999999999999997E-3</v>
      </c>
      <c r="BS45" s="47">
        <f>'Premissas e Valores de Entrada'!C31*BS44</f>
        <v>6.3008330740785892E-3</v>
      </c>
      <c r="BT45" s="47">
        <f>'Premissas e Valores de Entrada'!D31*BT44</f>
        <v>8.9999999999999993E-3</v>
      </c>
      <c r="BU45" s="47">
        <f>'Premissas e Valores de Entrada'!E31*BU44</f>
        <v>1.21E-2</v>
      </c>
      <c r="BV45" s="47">
        <f>'Premissas e Valores de Entrada'!F31*BV44</f>
        <v>1.6800000000000002E-2</v>
      </c>
      <c r="BW45" s="47">
        <f>'Premissas e Valores de Entrada'!G31*BW44</f>
        <v>2.2100000000000002E-2</v>
      </c>
      <c r="BX45" s="47">
        <f>'Premissas e Valores de Entrada'!H31*BX44</f>
        <v>0.03</v>
      </c>
      <c r="BY45" s="47">
        <f>'Premissas e Valores de Entrada'!I31*BY44</f>
        <v>4.0800000000000003E-2</v>
      </c>
      <c r="BZ45" s="47">
        <f>'Premissas e Valores de Entrada'!J31*BZ44</f>
        <v>5.3200000000000004E-2</v>
      </c>
      <c r="CA45" s="47">
        <f>'Premissas e Valores de Entrada'!K31*CA44</f>
        <v>6.6000000000000003E-2</v>
      </c>
      <c r="CB45" s="47">
        <f>'Premissas e Valores de Entrada'!L31*CB44</f>
        <v>7.9799999999999996E-2</v>
      </c>
      <c r="CC45" s="58" t="s">
        <v>56</v>
      </c>
    </row>
    <row r="46" spans="2:81" x14ac:dyDescent="0.35">
      <c r="B46" s="12" t="s">
        <v>11</v>
      </c>
      <c r="C46" s="12" t="s">
        <v>16</v>
      </c>
      <c r="BA46" s="44">
        <f t="shared" ref="BA46:BG46" si="41">+BA11/SUM(BA$6:BA$9)</f>
        <v>7.3296694758846541E-7</v>
      </c>
      <c r="BB46" s="44">
        <f t="shared" si="41"/>
        <v>5.383017870542727E-7</v>
      </c>
      <c r="BC46" s="44">
        <f t="shared" si="41"/>
        <v>2.5860029144252847E-6</v>
      </c>
      <c r="BD46" s="44">
        <f t="shared" si="41"/>
        <v>5.3303402203867241E-6</v>
      </c>
      <c r="BE46" s="44">
        <f t="shared" si="41"/>
        <v>6.5458155104253662E-6</v>
      </c>
      <c r="BF46" s="44">
        <f t="shared" si="41"/>
        <v>4.7991753764744423E-5</v>
      </c>
      <c r="BG46" s="44">
        <f t="shared" si="41"/>
        <v>2.8317787101282934E-5</v>
      </c>
      <c r="BH46" s="44">
        <f t="shared" ref="BH46:BQ46" si="42">+BH11/SUM(BH$6:BH$9)</f>
        <v>1.1075555850314195E-4</v>
      </c>
      <c r="BI46" s="44">
        <f t="shared" si="42"/>
        <v>2.097639523716685E-4</v>
      </c>
      <c r="BJ46" s="44">
        <f t="shared" si="42"/>
        <v>2.7785124550878764E-4</v>
      </c>
      <c r="BK46" s="44">
        <f t="shared" si="42"/>
        <v>4.7349771943521645E-4</v>
      </c>
      <c r="BL46" s="44">
        <f t="shared" si="42"/>
        <v>1.2494041579419186E-3</v>
      </c>
      <c r="BM46" s="44">
        <f t="shared" si="42"/>
        <v>1.3312896868841689E-3</v>
      </c>
      <c r="BN46" s="44">
        <f t="shared" si="42"/>
        <v>3.6991770553246963E-3</v>
      </c>
      <c r="BO46" s="44">
        <f t="shared" si="42"/>
        <v>8.9603157746148132E-3</v>
      </c>
      <c r="BP46" s="44">
        <f t="shared" si="42"/>
        <v>1.6040864534468607E-2</v>
      </c>
      <c r="BQ46" s="44">
        <f t="shared" si="42"/>
        <v>2.1971223726543743E-2</v>
      </c>
      <c r="BR46" s="47">
        <f>'Premissas e Valores de Entrada'!B32*BR44</f>
        <v>3.4499999999999996E-2</v>
      </c>
      <c r="BS46" s="47">
        <f>'Premissas e Valores de Entrada'!C32*BS44</f>
        <v>4.8300000000000003E-2</v>
      </c>
      <c r="BT46" s="47">
        <f>'Premissas e Valores de Entrada'!D32*BT44</f>
        <v>6.3E-2</v>
      </c>
      <c r="BU46" s="47">
        <f>'Premissas e Valores de Entrada'!E32*BU44</f>
        <v>7.6999999999999999E-2</v>
      </c>
      <c r="BV46" s="47">
        <f>'Premissas e Valores de Entrada'!F32*BV44</f>
        <v>9.9400000000000002E-2</v>
      </c>
      <c r="BW46" s="47">
        <f>'Premissas e Valores de Entrada'!G32*BW44</f>
        <v>0.1207</v>
      </c>
      <c r="BX46" s="47">
        <f>'Premissas e Valores de Entrada'!H32*BX44</f>
        <v>0.14399999999999999</v>
      </c>
      <c r="BY46" s="47">
        <f>'Premissas e Valores de Entrada'!I32*BY44</f>
        <v>0.17279999999999998</v>
      </c>
      <c r="BZ46" s="47">
        <f>'Premissas e Valores de Entrada'!J32*BZ44</f>
        <v>0.2016</v>
      </c>
      <c r="CA46" s="47">
        <f>'Premissas e Valores de Entrada'!K32*CA44</f>
        <v>0.2409</v>
      </c>
      <c r="CB46" s="47">
        <f>'Premissas e Valores de Entrada'!L32*CB44</f>
        <v>0.27739999999999998</v>
      </c>
      <c r="CC46" s="58" t="s">
        <v>56</v>
      </c>
    </row>
    <row r="47" spans="2:81" x14ac:dyDescent="0.35">
      <c r="B47" s="12" t="s">
        <v>11</v>
      </c>
      <c r="C47" s="12" t="s">
        <v>17</v>
      </c>
      <c r="BA47" s="44">
        <f t="shared" ref="BA47:BG47" si="43">+BA12/SUM(BA$6:BA$9)</f>
        <v>0</v>
      </c>
      <c r="BB47" s="44">
        <f t="shared" si="43"/>
        <v>0</v>
      </c>
      <c r="BC47" s="44">
        <f t="shared" si="43"/>
        <v>8.6200097147509484E-7</v>
      </c>
      <c r="BD47" s="44">
        <f t="shared" si="43"/>
        <v>1.9036929358524014E-6</v>
      </c>
      <c r="BE47" s="44">
        <f t="shared" si="43"/>
        <v>1.9252398560074606E-6</v>
      </c>
      <c r="BF47" s="44">
        <f t="shared" si="43"/>
        <v>1.5301718591657642E-5</v>
      </c>
      <c r="BG47" s="44">
        <f t="shared" si="43"/>
        <v>9.0896600572019299E-6</v>
      </c>
      <c r="BH47" s="44">
        <f t="shared" ref="BH47:BQ47" si="44">+BH12/SUM(BH$6:BH$9)</f>
        <v>3.5149967668661812E-5</v>
      </c>
      <c r="BI47" s="44">
        <f t="shared" si="44"/>
        <v>6.6792308414386701E-5</v>
      </c>
      <c r="BJ47" s="44">
        <f t="shared" si="44"/>
        <v>8.8320413091281296E-5</v>
      </c>
      <c r="BK47" s="44">
        <f t="shared" si="44"/>
        <v>1.5108939244995559E-4</v>
      </c>
      <c r="BL47" s="44">
        <f t="shared" si="44"/>
        <v>3.9824067103276896E-4</v>
      </c>
      <c r="BM47" s="44">
        <f t="shared" si="44"/>
        <v>4.2429992944553925E-4</v>
      </c>
      <c r="BN47" s="44">
        <f t="shared" si="44"/>
        <v>1.1796445675692803E-3</v>
      </c>
      <c r="BO47" s="44">
        <f t="shared" si="44"/>
        <v>2.8568262382108918E-3</v>
      </c>
      <c r="BP47" s="44">
        <f t="shared" si="44"/>
        <v>5.1147396587504423E-3</v>
      </c>
      <c r="BQ47" s="44">
        <f t="shared" si="44"/>
        <v>7.0056017376818932E-3</v>
      </c>
      <c r="BR47" s="47">
        <f>'Premissas e Valores de Entrada'!B33*BR44</f>
        <v>1.1000000000000005E-2</v>
      </c>
      <c r="BS47" s="47">
        <f>'Premissas e Valores de Entrada'!C33*BS44</f>
        <v>1.539916692592142E-2</v>
      </c>
      <c r="BT47" s="47">
        <f>'Premissas e Valores de Entrada'!D33*BT44</f>
        <v>1.8000000000000006E-2</v>
      </c>
      <c r="BU47" s="47">
        <f>'Premissas e Valores de Entrada'!E33*BU44</f>
        <v>2.0900000000000005E-2</v>
      </c>
      <c r="BV47" s="47">
        <f>'Premissas e Valores de Entrada'!F33*BV44</f>
        <v>2.3800000000000009E-2</v>
      </c>
      <c r="BW47" s="47">
        <f>'Premissas e Valores de Entrada'!G33*BW44</f>
        <v>2.7200000000000009E-2</v>
      </c>
      <c r="BX47" s="47">
        <f>'Premissas e Valores de Entrada'!H33*BX44</f>
        <v>2.6000000000000002E-2</v>
      </c>
      <c r="BY47" s="47">
        <f>'Premissas e Valores de Entrada'!I33*BY44</f>
        <v>2.6399999999999996E-2</v>
      </c>
      <c r="BZ47" s="47">
        <f>'Premissas e Valores de Entrada'!J33*BZ44</f>
        <v>2.5200000000000024E-2</v>
      </c>
      <c r="CA47" s="47">
        <f>'Premissas e Valores de Entrada'!K33*CA44</f>
        <v>2.3100000000000023E-2</v>
      </c>
      <c r="CB47" s="47">
        <f>'Premissas e Valores de Entrada'!L33*CB44</f>
        <v>2.2800000000000022E-2</v>
      </c>
      <c r="CC47" s="58" t="s">
        <v>56</v>
      </c>
    </row>
    <row r="48" spans="2:81" x14ac:dyDescent="0.35">
      <c r="B48" s="13" t="s">
        <v>18</v>
      </c>
      <c r="C48" s="13" t="s">
        <v>10</v>
      </c>
      <c r="BA48" s="43">
        <f t="shared" ref="BA48:BG48" si="45">+BA14/(SUM(BA$14:BA$17)+BA$21)</f>
        <v>0.16714826074305952</v>
      </c>
      <c r="BB48" s="43">
        <f t="shared" si="45"/>
        <v>4.7789383876610948E-2</v>
      </c>
      <c r="BC48" s="43">
        <f t="shared" si="45"/>
        <v>3.0922522424209356E-2</v>
      </c>
      <c r="BD48" s="43">
        <f t="shared" si="45"/>
        <v>3.1251626690045345E-2</v>
      </c>
      <c r="BE48" s="43">
        <f t="shared" si="45"/>
        <v>3.4597630844315955E-2</v>
      </c>
      <c r="BF48" s="43">
        <f t="shared" si="45"/>
        <v>4.9516963508996842E-2</v>
      </c>
      <c r="BG48" s="43">
        <f t="shared" si="45"/>
        <v>2.8836519192230615E-2</v>
      </c>
      <c r="BH48" s="43">
        <f t="shared" ref="BH48:BQ48" si="46">+BH14/(SUM(BH$14:BH$17)+BH$21)</f>
        <v>1.310114948072111E-2</v>
      </c>
      <c r="BI48" s="43">
        <f t="shared" si="46"/>
        <v>8.0008374708380686E-4</v>
      </c>
      <c r="BJ48" s="43">
        <f t="shared" si="46"/>
        <v>6.2317669073038654E-3</v>
      </c>
      <c r="BK48" s="43">
        <f t="shared" si="46"/>
        <v>3.3465753379042112E-3</v>
      </c>
      <c r="BL48" s="43">
        <f t="shared" si="46"/>
        <v>2.3700688791484033E-3</v>
      </c>
      <c r="BM48" s="43">
        <f t="shared" si="46"/>
        <v>2.271419174477882E-3</v>
      </c>
      <c r="BN48" s="43">
        <f t="shared" si="46"/>
        <v>1.9387978540929163E-3</v>
      </c>
      <c r="BO48" s="43">
        <f t="shared" si="46"/>
        <v>1.7705539177931815E-3</v>
      </c>
      <c r="BP48" s="43">
        <f t="shared" si="46"/>
        <v>6.5962886525353249E-3</v>
      </c>
      <c r="BQ48" s="43">
        <f t="shared" si="46"/>
        <v>1.1903288415098215E-3</v>
      </c>
      <c r="BR48" s="47">
        <f>AVERAGE(BH48:BQ48)</f>
        <v>3.9617032792570528E-3</v>
      </c>
      <c r="BS48" s="47">
        <f t="shared" ref="BS48:CB48" si="47">AVERAGE(BI48:BR48)</f>
        <v>3.0477586591106465E-3</v>
      </c>
      <c r="BT48" s="47">
        <f t="shared" si="47"/>
        <v>3.2725261503133304E-3</v>
      </c>
      <c r="BU48" s="47">
        <f t="shared" si="47"/>
        <v>2.9766020746142766E-3</v>
      </c>
      <c r="BV48" s="47">
        <f t="shared" si="47"/>
        <v>2.9396047482852837E-3</v>
      </c>
      <c r="BW48" s="47">
        <f t="shared" si="47"/>
        <v>2.9965583351989717E-3</v>
      </c>
      <c r="BX48" s="47">
        <f t="shared" si="47"/>
        <v>3.0690722512710803E-3</v>
      </c>
      <c r="BY48" s="47">
        <f t="shared" si="47"/>
        <v>3.1820996909888966E-3</v>
      </c>
      <c r="BZ48" s="47">
        <f t="shared" si="47"/>
        <v>3.3232542683084682E-3</v>
      </c>
      <c r="CA48" s="47">
        <f t="shared" si="47"/>
        <v>2.9959508298857828E-3</v>
      </c>
      <c r="CB48" s="47">
        <f t="shared" si="47"/>
        <v>3.1765130287233789E-3</v>
      </c>
      <c r="CC48" s="58" t="s">
        <v>57</v>
      </c>
    </row>
    <row r="49" spans="2:81" x14ac:dyDescent="0.35">
      <c r="B49" s="13" t="s">
        <v>18</v>
      </c>
      <c r="C49" s="13" t="s">
        <v>12</v>
      </c>
      <c r="BA49" s="43">
        <f t="shared" ref="BA49:BG49" si="48">+BA15/(SUM(BA$14:BA$17)+BA$21)</f>
        <v>1.0635202520342334E-3</v>
      </c>
      <c r="BB49" s="43">
        <f t="shared" si="48"/>
        <v>6.65317767506663E-5</v>
      </c>
      <c r="BC49" s="43">
        <f t="shared" si="48"/>
        <v>4.2438517198209095E-5</v>
      </c>
      <c r="BD49" s="43">
        <f t="shared" si="48"/>
        <v>2.4657196476760593E-5</v>
      </c>
      <c r="BE49" s="43">
        <f t="shared" si="48"/>
        <v>1.2698708329717728E-5</v>
      </c>
      <c r="BF49" s="43">
        <f t="shared" si="48"/>
        <v>1.3354089403720831E-5</v>
      </c>
      <c r="BG49" s="43">
        <f t="shared" si="48"/>
        <v>1.1561584707877293E-5</v>
      </c>
      <c r="BH49" s="43">
        <f t="shared" ref="BH49:BQ49" si="49">+BH15/(SUM(BH$14:BH$17)+BH$21)</f>
        <v>9.2744934735389427E-6</v>
      </c>
      <c r="BI49" s="43">
        <f t="shared" si="49"/>
        <v>7.4774181970449245E-6</v>
      </c>
      <c r="BJ49" s="43">
        <f t="shared" si="49"/>
        <v>8.3910685466389577E-6</v>
      </c>
      <c r="BK49" s="43">
        <f t="shared" si="49"/>
        <v>1.3319702837429697E-5</v>
      </c>
      <c r="BL49" s="43">
        <f t="shared" si="49"/>
        <v>1.2523481527864747E-5</v>
      </c>
      <c r="BM49" s="43">
        <f t="shared" si="49"/>
        <v>5.138957408321E-6</v>
      </c>
      <c r="BN49" s="43">
        <f t="shared" si="49"/>
        <v>9.1237546074960767E-6</v>
      </c>
      <c r="BO49" s="43">
        <f t="shared" si="49"/>
        <v>8.8527695889659076E-6</v>
      </c>
      <c r="BP49" s="43">
        <f t="shared" si="49"/>
        <v>2.6402756447773146E-5</v>
      </c>
      <c r="BQ49" s="43">
        <f t="shared" si="49"/>
        <v>7.9004126648881962E-6</v>
      </c>
      <c r="BR49" s="47">
        <f>AVERAGE(BH49:BQ49)</f>
        <v>1.0840481529996161E-5</v>
      </c>
      <c r="BS49" s="47">
        <f t="shared" ref="BS49:CB49" si="50">AVERAGE(BI49:BR49)</f>
        <v>1.0997080335641881E-5</v>
      </c>
      <c r="BT49" s="47">
        <f t="shared" si="50"/>
        <v>1.1349046549501578E-5</v>
      </c>
      <c r="BU49" s="47">
        <f t="shared" si="50"/>
        <v>1.1644844349787839E-5</v>
      </c>
      <c r="BV49" s="47">
        <f t="shared" si="50"/>
        <v>1.1477358501023654E-5</v>
      </c>
      <c r="BW49" s="47">
        <f t="shared" si="50"/>
        <v>1.1372746198339544E-5</v>
      </c>
      <c r="BX49" s="47">
        <f t="shared" si="50"/>
        <v>1.1996125077341398E-5</v>
      </c>
      <c r="BY49" s="47">
        <f t="shared" si="50"/>
        <v>1.2283362124325928E-5</v>
      </c>
      <c r="BZ49" s="47">
        <f t="shared" si="50"/>
        <v>1.2626421377861932E-5</v>
      </c>
      <c r="CA49" s="47">
        <f t="shared" si="50"/>
        <v>1.1248787870870812E-5</v>
      </c>
      <c r="CB49" s="47">
        <f t="shared" si="50"/>
        <v>1.1583625391469072E-5</v>
      </c>
      <c r="CC49" s="58" t="s">
        <v>57</v>
      </c>
    </row>
    <row r="50" spans="2:81" x14ac:dyDescent="0.35">
      <c r="B50" s="13" t="s">
        <v>18</v>
      </c>
      <c r="C50" s="13" t="s">
        <v>13</v>
      </c>
      <c r="BA50" s="43">
        <f t="shared" ref="BA50:BG50" si="51">+BA16/(SUM(BA$14:BA$17)+BA$21)</f>
        <v>0.48155394355316095</v>
      </c>
      <c r="BB50" s="43">
        <f t="shared" si="51"/>
        <v>0.66070359310730797</v>
      </c>
      <c r="BC50" s="43">
        <f t="shared" si="51"/>
        <v>0.65465050365425947</v>
      </c>
      <c r="BD50" s="43">
        <f t="shared" si="51"/>
        <v>0.64707880713962818</v>
      </c>
      <c r="BE50" s="43">
        <f t="shared" si="51"/>
        <v>0.64677696200334822</v>
      </c>
      <c r="BF50" s="43">
        <f t="shared" si="51"/>
        <v>0.61747210903041683</v>
      </c>
      <c r="BG50" s="43">
        <f t="shared" si="51"/>
        <v>0.63297363958686603</v>
      </c>
      <c r="BH50" s="43">
        <f t="shared" ref="BH50:BQ50" si="52">+BH16/(SUM(BH$14:BH$17)+BH$21)</f>
        <v>0.62322555753617515</v>
      </c>
      <c r="BI50" s="43">
        <f t="shared" si="52"/>
        <v>0.6582502093677095</v>
      </c>
      <c r="BJ50" s="43">
        <f t="shared" si="52"/>
        <v>0.6548837417452863</v>
      </c>
      <c r="BK50" s="43">
        <f t="shared" si="52"/>
        <v>0.59250700116880395</v>
      </c>
      <c r="BL50" s="43">
        <f t="shared" si="52"/>
        <v>0.58915779586725114</v>
      </c>
      <c r="BM50" s="43">
        <f t="shared" si="52"/>
        <v>0.1019980266403552</v>
      </c>
      <c r="BN50" s="43">
        <f t="shared" si="52"/>
        <v>9.3418123426152327E-2</v>
      </c>
      <c r="BO50" s="43">
        <f t="shared" si="52"/>
        <v>0.51493019591179101</v>
      </c>
      <c r="BP50" s="43">
        <f t="shared" si="52"/>
        <v>9.3580169769723956E-2</v>
      </c>
      <c r="BQ50" s="43">
        <f t="shared" si="52"/>
        <v>0.51492782973030626</v>
      </c>
      <c r="BR50" s="47">
        <f>1-(SUM(BR48:BR49)+BR51+BR55)</f>
        <v>0.4423976355728364</v>
      </c>
      <c r="BS50" s="47">
        <f t="shared" ref="BS50:CB50" si="53">1-(SUM(BS48:BS49)+BS51+BS55)</f>
        <v>0.42385852904992383</v>
      </c>
      <c r="BT50" s="47">
        <f t="shared" si="53"/>
        <v>0.40002640593057792</v>
      </c>
      <c r="BU50" s="47">
        <f t="shared" si="53"/>
        <v>0.37420297412351478</v>
      </c>
      <c r="BV50" s="47">
        <f t="shared" si="53"/>
        <v>0.35179069139704511</v>
      </c>
      <c r="BW50" s="47">
        <f t="shared" si="53"/>
        <v>0.32756062730983171</v>
      </c>
      <c r="BX50" s="47">
        <f t="shared" si="53"/>
        <v>0.34970835796972988</v>
      </c>
      <c r="BY50" s="47">
        <f t="shared" si="53"/>
        <v>0.37469329744192059</v>
      </c>
      <c r="BZ50" s="47">
        <f t="shared" si="53"/>
        <v>0.36010542081828989</v>
      </c>
      <c r="CA50" s="47">
        <f t="shared" si="53"/>
        <v>0.38599985312225593</v>
      </c>
      <c r="CB50" s="47">
        <f t="shared" si="53"/>
        <v>0.37253131151535746</v>
      </c>
      <c r="CC50" s="58" t="s">
        <v>66</v>
      </c>
    </row>
    <row r="51" spans="2:81" x14ac:dyDescent="0.35">
      <c r="B51" s="13" t="s">
        <v>18</v>
      </c>
      <c r="C51" s="13" t="s">
        <v>14</v>
      </c>
      <c r="BA51" s="43">
        <f t="shared" ref="BA51:BG51" si="54">+BA17/(SUM(BA$14:BA$17)+BA$21)</f>
        <v>1.0033209924851257E-5</v>
      </c>
      <c r="BB51" s="43">
        <f t="shared" si="54"/>
        <v>3.9136339265097823E-6</v>
      </c>
      <c r="BC51" s="43">
        <f t="shared" si="54"/>
        <v>3.0313226570149353E-6</v>
      </c>
      <c r="BD51" s="43">
        <f t="shared" si="54"/>
        <v>2.7396884974178438E-6</v>
      </c>
      <c r="BE51" s="43">
        <f t="shared" si="54"/>
        <v>1.058225694143144E-5</v>
      </c>
      <c r="BF51" s="43">
        <f t="shared" si="54"/>
        <v>0</v>
      </c>
      <c r="BG51" s="43">
        <f t="shared" si="54"/>
        <v>0</v>
      </c>
      <c r="BH51" s="43">
        <f t="shared" ref="BH51:BQ51" si="55">+BH17/(SUM(BH$14:BH$17)+BH$21)</f>
        <v>1.298429086295452E-5</v>
      </c>
      <c r="BI51" s="43">
        <f t="shared" si="55"/>
        <v>2.4301609140396005E-5</v>
      </c>
      <c r="BJ51" s="43">
        <f t="shared" si="55"/>
        <v>8.3910685466389577E-6</v>
      </c>
      <c r="BK51" s="43">
        <f t="shared" si="55"/>
        <v>1.9979554256144544E-5</v>
      </c>
      <c r="BL51" s="43">
        <f t="shared" si="55"/>
        <v>5.635566687539136E-5</v>
      </c>
      <c r="BM51" s="43">
        <f t="shared" si="55"/>
        <v>2.5694787041604999E-5</v>
      </c>
      <c r="BN51" s="43">
        <f t="shared" si="55"/>
        <v>6.3866282252472535E-5</v>
      </c>
      <c r="BO51" s="43">
        <f t="shared" si="55"/>
        <v>1.7115354538667422E-4</v>
      </c>
      <c r="BP51" s="43">
        <f t="shared" si="55"/>
        <v>6.6446937060229093E-4</v>
      </c>
      <c r="BQ51" s="43">
        <f t="shared" si="55"/>
        <v>1.3641379201373618E-3</v>
      </c>
      <c r="BR51" s="47">
        <f>+AVERAGE(BH51:BQ51)/AVERAGE(BH44:BQ44)*BR44</f>
        <v>1.531362953029242E-3</v>
      </c>
      <c r="BS51" s="47">
        <f t="shared" ref="BS51:CB51" si="56">+AVERAGE(BI51:BR51)/AVERAGE(BI44:BR44)*BS44</f>
        <v>2.1395151458245979E-3</v>
      </c>
      <c r="BT51" s="47">
        <f t="shared" si="56"/>
        <v>2.7439915870604041E-3</v>
      </c>
      <c r="BU51" s="47">
        <f t="shared" si="56"/>
        <v>3.3552498645039249E-3</v>
      </c>
      <c r="BV51" s="47">
        <f t="shared" si="56"/>
        <v>4.2706569174695494E-3</v>
      </c>
      <c r="BW51" s="47">
        <f t="shared" si="56"/>
        <v>5.185440682721738E-3</v>
      </c>
      <c r="BX51" s="47">
        <f t="shared" si="56"/>
        <v>6.1099446793392367E-3</v>
      </c>
      <c r="BY51" s="47">
        <f t="shared" si="56"/>
        <v>7.3586365012150972E-3</v>
      </c>
      <c r="BZ51" s="47">
        <f t="shared" si="56"/>
        <v>8.641571573441623E-3</v>
      </c>
      <c r="CA51" s="47">
        <f t="shared" si="56"/>
        <v>1.019737459461594E-2</v>
      </c>
      <c r="CB51" s="47">
        <f t="shared" si="56"/>
        <v>1.165644220815721E-2</v>
      </c>
      <c r="CC51" s="58" t="s">
        <v>59</v>
      </c>
    </row>
    <row r="52" spans="2:81" x14ac:dyDescent="0.35">
      <c r="B52" s="13" t="s">
        <v>18</v>
      </c>
      <c r="C52" s="13" t="s">
        <v>15</v>
      </c>
      <c r="BA52" s="44">
        <f t="shared" ref="BA52:BG52" si="57">+BA18/(SUM(BA$14:BA$17)+BA$21)</f>
        <v>0</v>
      </c>
      <c r="BB52" s="44">
        <f t="shared" si="57"/>
        <v>0</v>
      </c>
      <c r="BC52" s="44">
        <f t="shared" si="57"/>
        <v>0</v>
      </c>
      <c r="BD52" s="44">
        <f t="shared" si="57"/>
        <v>0</v>
      </c>
      <c r="BE52" s="44">
        <f t="shared" si="57"/>
        <v>0</v>
      </c>
      <c r="BF52" s="44">
        <f t="shared" si="57"/>
        <v>0</v>
      </c>
      <c r="BG52" s="44">
        <f t="shared" si="57"/>
        <v>0</v>
      </c>
      <c r="BH52" s="44">
        <f t="shared" ref="BH52:BQ52" si="58">+BH18/(SUM(BH$14:BH$17)+BH$21)</f>
        <v>1.8548986947077885E-6</v>
      </c>
      <c r="BI52" s="44">
        <f t="shared" si="58"/>
        <v>1.8693545492612311E-6</v>
      </c>
      <c r="BJ52" s="44">
        <f t="shared" si="58"/>
        <v>0</v>
      </c>
      <c r="BK52" s="44">
        <f t="shared" si="58"/>
        <v>3.3299257093574243E-6</v>
      </c>
      <c r="BL52" s="44">
        <f t="shared" si="58"/>
        <v>6.2617407639323735E-6</v>
      </c>
      <c r="BM52" s="44">
        <f t="shared" si="58"/>
        <v>0</v>
      </c>
      <c r="BN52" s="44">
        <f t="shared" si="58"/>
        <v>4.5618773037480383E-6</v>
      </c>
      <c r="BO52" s="44">
        <f t="shared" si="58"/>
        <v>1.4754615981609847E-5</v>
      </c>
      <c r="BP52" s="44">
        <f t="shared" si="58"/>
        <v>6.1606431711470682E-5</v>
      </c>
      <c r="BQ52" s="44">
        <f t="shared" si="58"/>
        <v>1.2377313174991508E-4</v>
      </c>
      <c r="BR52" s="47">
        <f t="shared" ref="BR52:CB52" si="59">+(AVERAGE(BH52:BQ52)/AVERAGE(BH51:BQ51))*BR51</f>
        <v>1.3845259549550058E-4</v>
      </c>
      <c r="BS52" s="47">
        <f t="shared" si="59"/>
        <v>1.9306570573197698E-4</v>
      </c>
      <c r="BT52" s="47">
        <f t="shared" si="59"/>
        <v>2.4775937148302377E-4</v>
      </c>
      <c r="BU52" s="47">
        <f t="shared" si="59"/>
        <v>3.0324036860643479E-4</v>
      </c>
      <c r="BV52" s="47">
        <f t="shared" si="59"/>
        <v>3.8543565131345651E-4</v>
      </c>
      <c r="BW52" s="47">
        <f t="shared" si="59"/>
        <v>4.6762351011319828E-4</v>
      </c>
      <c r="BX52" s="47">
        <f t="shared" si="59"/>
        <v>5.516541734736964E-4</v>
      </c>
      <c r="BY52" s="47">
        <f t="shared" si="59"/>
        <v>6.6471783755760877E-4</v>
      </c>
      <c r="BZ52" s="47">
        <f t="shared" si="59"/>
        <v>7.8078318334085233E-4</v>
      </c>
      <c r="CA52" s="47">
        <f t="shared" si="59"/>
        <v>9.209780751427755E-4</v>
      </c>
      <c r="CB52" s="47">
        <f t="shared" si="59"/>
        <v>1.0526249877727614E-3</v>
      </c>
      <c r="CC52" s="58" t="s">
        <v>56</v>
      </c>
    </row>
    <row r="53" spans="2:81" x14ac:dyDescent="0.35">
      <c r="B53" s="13" t="s">
        <v>18</v>
      </c>
      <c r="C53" s="13" t="s">
        <v>16</v>
      </c>
      <c r="BA53" s="44">
        <f t="shared" ref="BA53:BG53" si="60">+BA19/(SUM(BA$14:BA$17)+BA$21)</f>
        <v>1.0033209924851257E-5</v>
      </c>
      <c r="BB53" s="44">
        <f t="shared" si="60"/>
        <v>3.9136339265097823E-6</v>
      </c>
      <c r="BC53" s="44">
        <f t="shared" si="60"/>
        <v>3.0313226570149353E-6</v>
      </c>
      <c r="BD53" s="44">
        <f t="shared" si="60"/>
        <v>2.7396884974178438E-6</v>
      </c>
      <c r="BE53" s="44">
        <f t="shared" si="60"/>
        <v>8.4658055531451523E-6</v>
      </c>
      <c r="BF53" s="44">
        <f t="shared" si="60"/>
        <v>0</v>
      </c>
      <c r="BG53" s="44">
        <f t="shared" si="60"/>
        <v>0</v>
      </c>
      <c r="BH53" s="44">
        <f t="shared" ref="BH53:BQ53" si="61">+BH19/(SUM(BH$14:BH$17)+BH$21)</f>
        <v>9.2744934735389427E-6</v>
      </c>
      <c r="BI53" s="44">
        <f t="shared" si="61"/>
        <v>1.682419094335108E-5</v>
      </c>
      <c r="BJ53" s="44">
        <f t="shared" si="61"/>
        <v>5.5940456977593051E-6</v>
      </c>
      <c r="BK53" s="44">
        <f t="shared" si="61"/>
        <v>1.3319702837429697E-5</v>
      </c>
      <c r="BL53" s="44">
        <f t="shared" si="61"/>
        <v>3.7570444583594238E-5</v>
      </c>
      <c r="BM53" s="44">
        <f t="shared" si="61"/>
        <v>1.5416872224963001E-5</v>
      </c>
      <c r="BN53" s="44">
        <f t="shared" si="61"/>
        <v>4.5618773037480385E-5</v>
      </c>
      <c r="BO53" s="44">
        <f t="shared" si="61"/>
        <v>1.1803692785287878E-4</v>
      </c>
      <c r="BP53" s="44">
        <f t="shared" si="61"/>
        <v>4.5764777842806787E-4</v>
      </c>
      <c r="BQ53" s="44">
        <f t="shared" si="61"/>
        <v>9.4014910712169534E-4</v>
      </c>
      <c r="BR53" s="47">
        <f t="shared" ref="BR53:CB53" si="62">+(AVERAGE(BH53:BQ53)/AVERAGE(BH51:BQ51))*BR51</f>
        <v>1.0538663369532987E-3</v>
      </c>
      <c r="BS53" s="47">
        <f t="shared" si="62"/>
        <v>1.4722051800618286E-3</v>
      </c>
      <c r="BT53" s="47">
        <f t="shared" si="62"/>
        <v>1.8881003862049046E-3</v>
      </c>
      <c r="BU53" s="47">
        <f t="shared" si="62"/>
        <v>2.3087669237749956E-3</v>
      </c>
      <c r="BV53" s="47">
        <f t="shared" si="62"/>
        <v>2.9388148206218011E-3</v>
      </c>
      <c r="BW53" s="47">
        <f t="shared" si="62"/>
        <v>3.568699473871271E-3</v>
      </c>
      <c r="BX53" s="47">
        <f t="shared" si="62"/>
        <v>4.2056016993974581E-3</v>
      </c>
      <c r="BY53" s="47">
        <f t="shared" si="62"/>
        <v>5.0646590333090647E-3</v>
      </c>
      <c r="BZ53" s="47">
        <f t="shared" si="62"/>
        <v>5.9475931970766026E-3</v>
      </c>
      <c r="CA53" s="47">
        <f t="shared" si="62"/>
        <v>7.0183028603450961E-3</v>
      </c>
      <c r="CB53" s="47">
        <f t="shared" si="62"/>
        <v>8.0222093847703586E-3</v>
      </c>
      <c r="CC53" s="58" t="s">
        <v>56</v>
      </c>
    </row>
    <row r="54" spans="2:81" x14ac:dyDescent="0.35">
      <c r="B54" s="13" t="s">
        <v>18</v>
      </c>
      <c r="C54" s="13" t="s">
        <v>17</v>
      </c>
      <c r="BA54" s="44">
        <f t="shared" ref="BA54:BG54" si="63">+BA20/(SUM(BA$14:BA$17)+BA$21)</f>
        <v>0</v>
      </c>
      <c r="BB54" s="44">
        <f t="shared" si="63"/>
        <v>0</v>
      </c>
      <c r="BC54" s="44">
        <f t="shared" si="63"/>
        <v>0</v>
      </c>
      <c r="BD54" s="44">
        <f t="shared" si="63"/>
        <v>0</v>
      </c>
      <c r="BE54" s="44">
        <f t="shared" si="63"/>
        <v>2.1164513882862881E-6</v>
      </c>
      <c r="BF54" s="44">
        <f t="shared" si="63"/>
        <v>0</v>
      </c>
      <c r="BG54" s="44">
        <f t="shared" si="63"/>
        <v>0</v>
      </c>
      <c r="BH54" s="44">
        <f t="shared" ref="BH54:BQ54" si="64">+BH20/(SUM(BH$14:BH$17)+BH$21)</f>
        <v>3.709797389415577E-6</v>
      </c>
      <c r="BI54" s="44">
        <f t="shared" si="64"/>
        <v>5.6080636477836932E-6</v>
      </c>
      <c r="BJ54" s="44">
        <f t="shared" si="64"/>
        <v>2.7970228488796526E-6</v>
      </c>
      <c r="BK54" s="44">
        <f t="shared" si="64"/>
        <v>3.3299257093574243E-6</v>
      </c>
      <c r="BL54" s="44">
        <f t="shared" si="64"/>
        <v>1.2523481527864747E-5</v>
      </c>
      <c r="BM54" s="44">
        <f t="shared" si="64"/>
        <v>5.138957408321E-6</v>
      </c>
      <c r="BN54" s="44">
        <f t="shared" si="64"/>
        <v>1.3685631911244116E-5</v>
      </c>
      <c r="BO54" s="44">
        <f t="shared" si="64"/>
        <v>3.8362001552185602E-5</v>
      </c>
      <c r="BP54" s="44">
        <f t="shared" si="64"/>
        <v>1.4521516046275232E-4</v>
      </c>
      <c r="BQ54" s="44">
        <f t="shared" si="64"/>
        <v>3.0021568126575144E-4</v>
      </c>
      <c r="BR54" s="47">
        <f t="shared" ref="BR54:CB54" si="65">+(AVERAGE(BH54:BQ54)/AVERAGE(BH51:BQ51))*BR51</f>
        <v>3.3695841748636476E-4</v>
      </c>
      <c r="BS54" s="47">
        <f t="shared" si="65"/>
        <v>4.7031087925424107E-4</v>
      </c>
      <c r="BT54" s="47">
        <f t="shared" si="65"/>
        <v>6.0306687150376128E-4</v>
      </c>
      <c r="BU54" s="47">
        <f t="shared" si="65"/>
        <v>7.3704341331008825E-4</v>
      </c>
      <c r="BV54" s="47">
        <f t="shared" si="65"/>
        <v>9.385029691091572E-4</v>
      </c>
      <c r="BW54" s="47">
        <f t="shared" si="65"/>
        <v>1.1394881633767628E-3</v>
      </c>
      <c r="BX54" s="47">
        <f t="shared" si="65"/>
        <v>1.3427899669200408E-3</v>
      </c>
      <c r="BY54" s="47">
        <f t="shared" si="65"/>
        <v>1.6173101096773914E-3</v>
      </c>
      <c r="BZ54" s="47">
        <f t="shared" si="65"/>
        <v>1.8990931749041722E-3</v>
      </c>
      <c r="CA54" s="47">
        <f t="shared" si="65"/>
        <v>2.2411938035774969E-3</v>
      </c>
      <c r="CB54" s="47">
        <f t="shared" si="65"/>
        <v>2.5617785430151196E-3</v>
      </c>
      <c r="CC54" s="58" t="s">
        <v>56</v>
      </c>
    </row>
    <row r="55" spans="2:81" x14ac:dyDescent="0.35">
      <c r="B55" s="13" t="s">
        <v>18</v>
      </c>
      <c r="C55" s="13" t="s">
        <v>19</v>
      </c>
      <c r="BA55" s="43">
        <f t="shared" ref="BA55:BG55" si="66">+BA21/(SUM(BA$14:BA$17)+BA$21)</f>
        <v>0.35022424224182042</v>
      </c>
      <c r="BB55" s="43">
        <f t="shared" si="66"/>
        <v>0.29143657760540392</v>
      </c>
      <c r="BC55" s="43">
        <f t="shared" si="66"/>
        <v>0.31438150408167598</v>
      </c>
      <c r="BD55" s="43">
        <f t="shared" si="66"/>
        <v>0.32164216928535228</v>
      </c>
      <c r="BE55" s="43">
        <f t="shared" si="66"/>
        <v>0.31860212618706468</v>
      </c>
      <c r="BF55" s="43">
        <f t="shared" si="66"/>
        <v>0.33299757337118263</v>
      </c>
      <c r="BG55" s="43">
        <f t="shared" si="66"/>
        <v>0.33817827963619546</v>
      </c>
      <c r="BH55" s="43">
        <f t="shared" ref="BH55:BQ55" si="67">+BH21/(SUM(BH$14:BH$17)+BH$21)</f>
        <v>0.36365103419876721</v>
      </c>
      <c r="BI55" s="43">
        <f t="shared" si="67"/>
        <v>0.34091792785786923</v>
      </c>
      <c r="BJ55" s="43">
        <f t="shared" si="67"/>
        <v>0.33886770921031656</v>
      </c>
      <c r="BK55" s="43">
        <f t="shared" si="67"/>
        <v>0.40411312423619827</v>
      </c>
      <c r="BL55" s="43">
        <f t="shared" si="67"/>
        <v>0.40840325610519723</v>
      </c>
      <c r="BM55" s="43">
        <f t="shared" si="67"/>
        <v>0.895699720440717</v>
      </c>
      <c r="BN55" s="43">
        <f t="shared" si="67"/>
        <v>0.90457008868289479</v>
      </c>
      <c r="BO55" s="43">
        <f t="shared" si="67"/>
        <v>0.48311924385544019</v>
      </c>
      <c r="BP55" s="43">
        <f t="shared" si="67"/>
        <v>0.8991326694506907</v>
      </c>
      <c r="BQ55" s="43">
        <f t="shared" si="67"/>
        <v>0.48250980309538166</v>
      </c>
      <c r="BR55" s="47">
        <f>AVERAGE(BH55:BQ55)</f>
        <v>0.55209845771334731</v>
      </c>
      <c r="BS55" s="47">
        <f t="shared" ref="BS55:CB55" si="68">AVERAGE(BI55:BR55)</f>
        <v>0.57094320006480526</v>
      </c>
      <c r="BT55" s="47">
        <f t="shared" si="68"/>
        <v>0.59394572728549888</v>
      </c>
      <c r="BU55" s="47">
        <f t="shared" si="68"/>
        <v>0.61945352909301721</v>
      </c>
      <c r="BV55" s="47">
        <f t="shared" si="68"/>
        <v>0.64098756957869907</v>
      </c>
      <c r="BW55" s="47">
        <f t="shared" si="68"/>
        <v>0.66424600092604924</v>
      </c>
      <c r="BX55" s="47">
        <f t="shared" si="68"/>
        <v>0.64110062897458242</v>
      </c>
      <c r="BY55" s="47">
        <f t="shared" si="68"/>
        <v>0.61475368300375111</v>
      </c>
      <c r="BZ55" s="47">
        <f t="shared" si="68"/>
        <v>0.62791712691858215</v>
      </c>
      <c r="CA55" s="47">
        <f t="shared" si="68"/>
        <v>0.60079557266537142</v>
      </c>
      <c r="CB55" s="47">
        <f t="shared" si="68"/>
        <v>0.61262414962237044</v>
      </c>
      <c r="CC55" s="58" t="s">
        <v>57</v>
      </c>
    </row>
    <row r="56" spans="2:81" x14ac:dyDescent="0.35">
      <c r="B56" s="2"/>
      <c r="C56" s="3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</row>
    <row r="57" spans="2:81" x14ac:dyDescent="0.35">
      <c r="B57" s="14" t="s">
        <v>20</v>
      </c>
      <c r="C57" s="14" t="s">
        <v>10</v>
      </c>
      <c r="BA57" s="43">
        <f t="shared" ref="BA57:BG57" si="69">+BA23/SUM(BA$23:BA$27)</f>
        <v>0</v>
      </c>
      <c r="BB57" s="43">
        <f t="shared" si="69"/>
        <v>0</v>
      </c>
      <c r="BC57" s="43">
        <f t="shared" si="69"/>
        <v>0</v>
      </c>
      <c r="BD57" s="43">
        <f t="shared" si="69"/>
        <v>0</v>
      </c>
      <c r="BE57" s="43">
        <f t="shared" si="69"/>
        <v>0</v>
      </c>
      <c r="BF57" s="43">
        <f t="shared" si="69"/>
        <v>0</v>
      </c>
      <c r="BG57" s="43">
        <f t="shared" si="69"/>
        <v>0</v>
      </c>
      <c r="BH57" s="43">
        <f t="shared" ref="BH57:BQ57" si="70">+BH23/SUM(BH$23:BH$27)</f>
        <v>0</v>
      </c>
      <c r="BI57" s="43">
        <f t="shared" si="70"/>
        <v>0</v>
      </c>
      <c r="BJ57" s="43">
        <f t="shared" si="70"/>
        <v>0</v>
      </c>
      <c r="BK57" s="43">
        <f t="shared" si="70"/>
        <v>0</v>
      </c>
      <c r="BL57" s="43">
        <f t="shared" si="70"/>
        <v>3.8503744489151568E-5</v>
      </c>
      <c r="BM57" s="43">
        <f t="shared" si="70"/>
        <v>1.5788434971383461E-4</v>
      </c>
      <c r="BN57" s="43">
        <f t="shared" si="70"/>
        <v>1.6776039867765332E-4</v>
      </c>
      <c r="BO57" s="43">
        <f t="shared" si="70"/>
        <v>8.9208055487410514E-5</v>
      </c>
      <c r="BP57" s="43">
        <f t="shared" si="70"/>
        <v>6.9941482293148073E-5</v>
      </c>
      <c r="BQ57" s="43">
        <f t="shared" si="70"/>
        <v>2.6847121435847221E-4</v>
      </c>
      <c r="BR57" s="47">
        <f t="shared" ref="BR57:BR63" si="71">AVERAGE(BH57:BQ57)</f>
        <v>7.9176924501967035E-5</v>
      </c>
      <c r="BS57" s="47">
        <f t="shared" ref="BS57:CB58" si="72">AVERAGE(BI57:BR57)</f>
        <v>8.7094616952163744E-5</v>
      </c>
      <c r="BT57" s="47">
        <f t="shared" si="72"/>
        <v>9.5804078647380119E-5</v>
      </c>
      <c r="BU57" s="47">
        <f t="shared" si="72"/>
        <v>1.0538448651211813E-4</v>
      </c>
      <c r="BV57" s="47">
        <f t="shared" si="72"/>
        <v>1.1592293516332994E-4</v>
      </c>
      <c r="BW57" s="47">
        <f t="shared" si="72"/>
        <v>1.2366485423074777E-4</v>
      </c>
      <c r="BX57" s="47">
        <f t="shared" si="72"/>
        <v>1.2024290468243907E-4</v>
      </c>
      <c r="BY57" s="47">
        <f t="shared" si="72"/>
        <v>1.1549115528291765E-4</v>
      </c>
      <c r="BZ57" s="47">
        <f t="shared" si="72"/>
        <v>1.1811946526246839E-4</v>
      </c>
      <c r="CA57" s="47">
        <f t="shared" si="72"/>
        <v>1.2293726355940042E-4</v>
      </c>
      <c r="CB57" s="47">
        <f t="shared" si="72"/>
        <v>1.0838386847949323E-4</v>
      </c>
      <c r="CC57" s="58" t="s">
        <v>57</v>
      </c>
    </row>
    <row r="58" spans="2:81" x14ac:dyDescent="0.35">
      <c r="B58" s="14" t="s">
        <v>20</v>
      </c>
      <c r="C58" s="14" t="s">
        <v>12</v>
      </c>
      <c r="BA58" s="43">
        <f t="shared" ref="BA58:BG58" si="73">+BA24/SUM(BA$23:BA$27)</f>
        <v>0</v>
      </c>
      <c r="BB58" s="43">
        <f t="shared" si="73"/>
        <v>0</v>
      </c>
      <c r="BC58" s="43">
        <f t="shared" si="73"/>
        <v>0</v>
      </c>
      <c r="BD58" s="43">
        <f t="shared" si="73"/>
        <v>0</v>
      </c>
      <c r="BE58" s="43">
        <f t="shared" si="73"/>
        <v>0</v>
      </c>
      <c r="BF58" s="43">
        <f t="shared" si="73"/>
        <v>0</v>
      </c>
      <c r="BG58" s="43">
        <f t="shared" si="73"/>
        <v>0</v>
      </c>
      <c r="BH58" s="43">
        <f t="shared" ref="BH58:BQ58" si="74">+BH24/SUM(BH$23:BH$27)</f>
        <v>0</v>
      </c>
      <c r="BI58" s="43">
        <f t="shared" si="74"/>
        <v>0</v>
      </c>
      <c r="BJ58" s="43">
        <f t="shared" si="74"/>
        <v>0</v>
      </c>
      <c r="BK58" s="43">
        <f t="shared" si="74"/>
        <v>0</v>
      </c>
      <c r="BL58" s="43">
        <f t="shared" si="74"/>
        <v>0</v>
      </c>
      <c r="BM58" s="43">
        <f t="shared" si="74"/>
        <v>0</v>
      </c>
      <c r="BN58" s="43">
        <f t="shared" si="74"/>
        <v>1.9736517491488628E-5</v>
      </c>
      <c r="BO58" s="43">
        <f t="shared" si="74"/>
        <v>0</v>
      </c>
      <c r="BP58" s="43">
        <f t="shared" si="74"/>
        <v>0</v>
      </c>
      <c r="BQ58" s="43">
        <f t="shared" si="74"/>
        <v>7.896212187013889E-6</v>
      </c>
      <c r="BR58" s="47">
        <f t="shared" si="71"/>
        <v>2.7632729678502518E-6</v>
      </c>
      <c r="BS58" s="47">
        <f t="shared" si="72"/>
        <v>3.039600264635277E-6</v>
      </c>
      <c r="BT58" s="47">
        <f t="shared" si="72"/>
        <v>3.3435602910988048E-6</v>
      </c>
      <c r="BU58" s="47">
        <f t="shared" si="72"/>
        <v>3.6779163202086855E-6</v>
      </c>
      <c r="BV58" s="47">
        <f t="shared" si="72"/>
        <v>4.0457079522295545E-6</v>
      </c>
      <c r="BW58" s="47">
        <f t="shared" si="72"/>
        <v>4.4502787474525101E-6</v>
      </c>
      <c r="BX58" s="47">
        <f t="shared" si="72"/>
        <v>4.8953066221977602E-6</v>
      </c>
      <c r="BY58" s="47">
        <f t="shared" si="72"/>
        <v>3.4111855352686731E-6</v>
      </c>
      <c r="BZ58" s="47">
        <f t="shared" si="72"/>
        <v>3.7523040887955402E-6</v>
      </c>
      <c r="CA58" s="47">
        <f t="shared" si="72"/>
        <v>4.1275344976750945E-6</v>
      </c>
      <c r="CB58" s="47">
        <f t="shared" si="72"/>
        <v>3.7506667287412152E-6</v>
      </c>
      <c r="CC58" s="58" t="s">
        <v>57</v>
      </c>
    </row>
    <row r="59" spans="2:81" x14ac:dyDescent="0.35">
      <c r="B59" s="14" t="s">
        <v>20</v>
      </c>
      <c r="C59" s="14" t="s">
        <v>14</v>
      </c>
      <c r="BA59" s="43">
        <f t="shared" ref="BA59:BG59" si="75">+BA25/SUM(BA$23:BA$27)</f>
        <v>0</v>
      </c>
      <c r="BB59" s="43">
        <f t="shared" si="75"/>
        <v>0</v>
      </c>
      <c r="BC59" s="43">
        <f t="shared" si="75"/>
        <v>0</v>
      </c>
      <c r="BD59" s="43">
        <f t="shared" si="75"/>
        <v>0</v>
      </c>
      <c r="BE59" s="43">
        <f t="shared" si="75"/>
        <v>0</v>
      </c>
      <c r="BF59" s="43">
        <f t="shared" si="75"/>
        <v>0</v>
      </c>
      <c r="BG59" s="43">
        <f t="shared" si="75"/>
        <v>0</v>
      </c>
      <c r="BH59" s="43">
        <f t="shared" ref="BH59:BQ59" si="76">+BH25/SUM(BH$23:BH$27)</f>
        <v>6.4693095952799921E-6</v>
      </c>
      <c r="BI59" s="43">
        <f t="shared" si="76"/>
        <v>0</v>
      </c>
      <c r="BJ59" s="43">
        <f t="shared" si="76"/>
        <v>0</v>
      </c>
      <c r="BK59" s="43">
        <f t="shared" si="76"/>
        <v>1.9778481012658228E-5</v>
      </c>
      <c r="BL59" s="43">
        <f t="shared" si="76"/>
        <v>0</v>
      </c>
      <c r="BM59" s="43">
        <f t="shared" si="76"/>
        <v>3.9471087428458653E-5</v>
      </c>
      <c r="BN59" s="43">
        <f t="shared" si="76"/>
        <v>2.8617950362658511E-4</v>
      </c>
      <c r="BO59" s="43">
        <f t="shared" si="76"/>
        <v>2.5647315952630521E-4</v>
      </c>
      <c r="BP59" s="43">
        <f t="shared" si="76"/>
        <v>2.276983812432487E-3</v>
      </c>
      <c r="BQ59" s="43">
        <f t="shared" si="76"/>
        <v>5.6378955015279168E-3</v>
      </c>
      <c r="BR59" s="47">
        <f>+AVERAGE(BH59:BQ59)/AVERAGE(BH44:BQ44)*BR44</f>
        <v>5.4128503492998185E-3</v>
      </c>
      <c r="BS59" s="47">
        <f t="shared" ref="BS59:CB59" si="77">+AVERAGE(BI59:BR59)/AVERAGE(BI44:BR44)*BS44</f>
        <v>7.5839279498686983E-3</v>
      </c>
      <c r="BT59" s="47">
        <f t="shared" si="77"/>
        <v>9.765714973348676E-3</v>
      </c>
      <c r="BU59" s="47">
        <f t="shared" si="77"/>
        <v>1.1952561029266826E-2</v>
      </c>
      <c r="BV59" s="47">
        <f t="shared" si="77"/>
        <v>1.5231673974105958E-2</v>
      </c>
      <c r="BW59" s="47">
        <f t="shared" si="77"/>
        <v>1.8558155328573286E-2</v>
      </c>
      <c r="BX59" s="47">
        <f t="shared" si="77"/>
        <v>2.1881782655369962E-2</v>
      </c>
      <c r="BY59" s="47">
        <f t="shared" si="77"/>
        <v>2.63384177437417E-2</v>
      </c>
      <c r="BZ59" s="47">
        <f t="shared" si="77"/>
        <v>3.1018995534245558E-2</v>
      </c>
      <c r="CA59" s="47">
        <f t="shared" si="77"/>
        <v>3.6629387686859201E-2</v>
      </c>
      <c r="CB59" s="47">
        <f t="shared" si="77"/>
        <v>4.1703522348439451E-2</v>
      </c>
      <c r="CC59" s="58" t="s">
        <v>56</v>
      </c>
    </row>
    <row r="60" spans="2:81" x14ac:dyDescent="0.35">
      <c r="B60" s="14" t="s">
        <v>20</v>
      </c>
      <c r="C60" s="14" t="s">
        <v>21</v>
      </c>
      <c r="BA60" s="43">
        <f t="shared" ref="BA60:BG60" si="78">+BA26/SUM(BA$23:BA$27)</f>
        <v>1.3161358252171624E-4</v>
      </c>
      <c r="BB60" s="43">
        <f t="shared" si="78"/>
        <v>0</v>
      </c>
      <c r="BC60" s="43">
        <f t="shared" si="78"/>
        <v>0</v>
      </c>
      <c r="BD60" s="43">
        <f t="shared" si="78"/>
        <v>5.4631374798546805E-5</v>
      </c>
      <c r="BE60" s="43">
        <f t="shared" si="78"/>
        <v>3.1704363154457318E-5</v>
      </c>
      <c r="BF60" s="43">
        <f t="shared" si="78"/>
        <v>4.0492855903279923E-5</v>
      </c>
      <c r="BG60" s="43">
        <f t="shared" si="78"/>
        <v>1.4370500237113254E-5</v>
      </c>
      <c r="BH60" s="43">
        <f t="shared" ref="BH60:BQ60" si="79">+BH26/SUM(BH$23:BH$27)</f>
        <v>1.9407928785839974E-5</v>
      </c>
      <c r="BI60" s="43">
        <f t="shared" si="79"/>
        <v>2.9185363540184599E-5</v>
      </c>
      <c r="BJ60" s="43">
        <f t="shared" si="79"/>
        <v>1.3956344554234355E-5</v>
      </c>
      <c r="BK60" s="43">
        <f t="shared" si="79"/>
        <v>0</v>
      </c>
      <c r="BL60" s="43">
        <f t="shared" si="79"/>
        <v>0</v>
      </c>
      <c r="BM60" s="43">
        <f t="shared" si="79"/>
        <v>1.3157029142819551E-5</v>
      </c>
      <c r="BN60" s="43">
        <f t="shared" si="79"/>
        <v>9.8682587457443139E-5</v>
      </c>
      <c r="BO60" s="43">
        <f t="shared" si="79"/>
        <v>5.0179531211668414E-4</v>
      </c>
      <c r="BP60" s="43">
        <f t="shared" si="79"/>
        <v>7.2272865036253006E-4</v>
      </c>
      <c r="BQ60" s="43">
        <f t="shared" si="79"/>
        <v>2.8110515385769445E-3</v>
      </c>
      <c r="BR60" s="47">
        <f>BQ60*(1+'Premissas e Valores de Entrada'!$B$28)</f>
        <v>3.2889303001350247E-3</v>
      </c>
      <c r="BS60" s="47">
        <f>BR60*(1+'Premissas e Valores de Entrada'!$B$28)</f>
        <v>3.8480484511579788E-3</v>
      </c>
      <c r="BT60" s="226">
        <f>BS60*(1+'Premissas e Valores de Entrada'!$B$28)</f>
        <v>4.5022166878548346E-3</v>
      </c>
      <c r="BU60" s="47">
        <f>BT60*(1+'Premissas e Valores de Entrada'!$B$28)</f>
        <v>5.2675935247901559E-3</v>
      </c>
      <c r="BV60" s="47">
        <f>BU60*(1+'Premissas e Valores de Entrada'!$B$28)</f>
        <v>6.1630844240044818E-3</v>
      </c>
      <c r="BW60" s="47">
        <f>BV60*(1+'Premissas e Valores de Entrada'!$B$28)</f>
        <v>7.2108087760852429E-3</v>
      </c>
      <c r="BX60" s="47">
        <f>BW60*(1+'Premissas e Valores de Entrada'!$B$28)</f>
        <v>8.4366462680197339E-3</v>
      </c>
      <c r="BY60" s="47">
        <f>BX60*(1+'Premissas e Valores de Entrada'!$B$28)</f>
        <v>9.8708761335830879E-3</v>
      </c>
      <c r="BZ60" s="47">
        <f>BY60*(1+'Premissas e Valores de Entrada'!$B$28)</f>
        <v>1.1548925076292212E-2</v>
      </c>
      <c r="CA60" s="47">
        <f>BZ60*(1+'Premissas e Valores de Entrada'!$B$28)</f>
        <v>1.3512242339261887E-2</v>
      </c>
      <c r="CB60" s="47">
        <f>CA60*(1+'Premissas e Valores de Entrada'!$B$28)</f>
        <v>1.5809323536936405E-2</v>
      </c>
      <c r="CC60" s="58" t="s">
        <v>60</v>
      </c>
    </row>
    <row r="61" spans="2:81" x14ac:dyDescent="0.35">
      <c r="B61" s="14" t="s">
        <v>20</v>
      </c>
      <c r="C61" s="14" t="s">
        <v>19</v>
      </c>
      <c r="BA61" s="43">
        <f t="shared" ref="BA61:BG61" si="80">+BA27/SUM(BA$23:BA$27)</f>
        <v>0.99986838641747833</v>
      </c>
      <c r="BB61" s="43">
        <f t="shared" si="80"/>
        <v>1</v>
      </c>
      <c r="BC61" s="43">
        <f t="shared" si="80"/>
        <v>1</v>
      </c>
      <c r="BD61" s="43">
        <f t="shared" si="80"/>
        <v>0.99994536862520145</v>
      </c>
      <c r="BE61" s="43">
        <f t="shared" si="80"/>
        <v>0.99996829563684553</v>
      </c>
      <c r="BF61" s="43">
        <f t="shared" si="80"/>
        <v>0.99995950714409676</v>
      </c>
      <c r="BG61" s="43">
        <f t="shared" si="80"/>
        <v>0.99998562949976288</v>
      </c>
      <c r="BH61" s="43">
        <f t="shared" ref="BH61:BQ61" si="81">+BH27/SUM(BH$23:BH$27)</f>
        <v>0.9999741227616189</v>
      </c>
      <c r="BI61" s="43">
        <f t="shared" si="81"/>
        <v>0.99997081463645987</v>
      </c>
      <c r="BJ61" s="43">
        <f t="shared" si="81"/>
        <v>0.99998604365544574</v>
      </c>
      <c r="BK61" s="43">
        <f t="shared" si="81"/>
        <v>0.99998022151898736</v>
      </c>
      <c r="BL61" s="43">
        <f t="shared" si="81"/>
        <v>0.9999614962555109</v>
      </c>
      <c r="BM61" s="43">
        <f t="shared" si="81"/>
        <v>0.99978948753371488</v>
      </c>
      <c r="BN61" s="43">
        <f t="shared" si="81"/>
        <v>0.99942764099274684</v>
      </c>
      <c r="BO61" s="43">
        <f t="shared" si="81"/>
        <v>0.99915252347286965</v>
      </c>
      <c r="BP61" s="43">
        <f t="shared" si="81"/>
        <v>0.99693034605491182</v>
      </c>
      <c r="BQ61" s="43">
        <f t="shared" si="81"/>
        <v>0.99127468553334963</v>
      </c>
      <c r="BR61" s="47">
        <f>1-SUM(BR57:BR60)</f>
        <v>0.99121627915309529</v>
      </c>
      <c r="BS61" s="47">
        <f t="shared" ref="BS61:CB61" si="82">1-SUM(BS57:BS60)</f>
        <v>0.98847788938175651</v>
      </c>
      <c r="BT61" s="47">
        <f t="shared" si="82"/>
        <v>0.98563292069985797</v>
      </c>
      <c r="BU61" s="47">
        <f t="shared" si="82"/>
        <v>0.98267078304311073</v>
      </c>
      <c r="BV61" s="47">
        <f t="shared" si="82"/>
        <v>0.97848527295877397</v>
      </c>
      <c r="BW61" s="47">
        <f t="shared" si="82"/>
        <v>0.97410292076236327</v>
      </c>
      <c r="BX61" s="47">
        <f t="shared" si="82"/>
        <v>0.96955643286530568</v>
      </c>
      <c r="BY61" s="47">
        <f t="shared" si="82"/>
        <v>0.96367180378185702</v>
      </c>
      <c r="BZ61" s="47">
        <f t="shared" si="82"/>
        <v>0.95731020762011099</v>
      </c>
      <c r="CA61" s="47">
        <f t="shared" si="82"/>
        <v>0.94973130517582183</v>
      </c>
      <c r="CB61" s="47">
        <f t="shared" si="82"/>
        <v>0.94237501957941594</v>
      </c>
      <c r="CC61" s="58" t="s">
        <v>65</v>
      </c>
    </row>
    <row r="62" spans="2:81" x14ac:dyDescent="0.35">
      <c r="B62" s="15" t="s">
        <v>22</v>
      </c>
      <c r="C62" s="15" t="s">
        <v>10</v>
      </c>
      <c r="BA62" s="43">
        <f t="shared" ref="BA62:BG62" si="83">+BA29/SUM(BA$29:BA$33)</f>
        <v>0</v>
      </c>
      <c r="BB62" s="43">
        <f t="shared" si="83"/>
        <v>0</v>
      </c>
      <c r="BC62" s="43">
        <f t="shared" si="83"/>
        <v>0</v>
      </c>
      <c r="BD62" s="43">
        <f t="shared" si="83"/>
        <v>0</v>
      </c>
      <c r="BE62" s="43">
        <f t="shared" si="83"/>
        <v>0</v>
      </c>
      <c r="BF62" s="43">
        <f t="shared" si="83"/>
        <v>0</v>
      </c>
      <c r="BG62" s="43">
        <f t="shared" si="83"/>
        <v>0</v>
      </c>
      <c r="BH62" s="43">
        <f t="shared" ref="BH62:BQ62" si="84">+BH29/SUM(BH$29:BH$33)</f>
        <v>0</v>
      </c>
      <c r="BI62" s="43">
        <f t="shared" si="84"/>
        <v>0</v>
      </c>
      <c r="BJ62" s="43">
        <f t="shared" si="84"/>
        <v>0</v>
      </c>
      <c r="BK62" s="43">
        <f t="shared" si="84"/>
        <v>0</v>
      </c>
      <c r="BL62" s="43">
        <f t="shared" si="84"/>
        <v>8.507018290089324E-5</v>
      </c>
      <c r="BM62" s="43">
        <f t="shared" si="84"/>
        <v>1.9892580067634773E-4</v>
      </c>
      <c r="BN62" s="43">
        <f t="shared" si="84"/>
        <v>0</v>
      </c>
      <c r="BO62" s="43">
        <f t="shared" si="84"/>
        <v>7.1736011477761835E-5</v>
      </c>
      <c r="BP62" s="43">
        <f t="shared" si="84"/>
        <v>0</v>
      </c>
      <c r="BQ62" s="43">
        <f t="shared" si="84"/>
        <v>0</v>
      </c>
      <c r="BR62" s="47">
        <f t="shared" si="71"/>
        <v>3.5573199505500275E-5</v>
      </c>
      <c r="BS62" s="47">
        <f t="shared" ref="BS62:CB63" si="85">AVERAGE(BI62:BR62)</f>
        <v>3.9130519456050304E-5</v>
      </c>
      <c r="BT62" s="47">
        <f t="shared" si="85"/>
        <v>4.3043571401655336E-5</v>
      </c>
      <c r="BU62" s="47">
        <f t="shared" si="85"/>
        <v>4.7347928541820865E-5</v>
      </c>
      <c r="BV62" s="47">
        <f t="shared" si="85"/>
        <v>5.2082721396002959E-5</v>
      </c>
      <c r="BW62" s="47">
        <f t="shared" si="85"/>
        <v>4.878397524551392E-5</v>
      </c>
      <c r="BX62" s="47">
        <f t="shared" si="85"/>
        <v>3.3769792702430547E-5</v>
      </c>
      <c r="BY62" s="47">
        <f t="shared" si="85"/>
        <v>3.7146771972673604E-5</v>
      </c>
      <c r="BZ62" s="47">
        <f t="shared" si="85"/>
        <v>3.3687848022164783E-5</v>
      </c>
      <c r="CA62" s="47">
        <f t="shared" si="85"/>
        <v>3.7056632824381254E-5</v>
      </c>
      <c r="CB62" s="47">
        <f t="shared" si="85"/>
        <v>4.0762296106819383E-5</v>
      </c>
      <c r="CC62" s="58" t="s">
        <v>57</v>
      </c>
    </row>
    <row r="63" spans="2:81" x14ac:dyDescent="0.35">
      <c r="B63" s="15" t="s">
        <v>22</v>
      </c>
      <c r="C63" s="15" t="s">
        <v>12</v>
      </c>
      <c r="BA63" s="43">
        <f t="shared" ref="BA63:BG63" si="86">+BA30/SUM(BA$29:BA$33)</f>
        <v>0</v>
      </c>
      <c r="BB63" s="43">
        <f t="shared" si="86"/>
        <v>0</v>
      </c>
      <c r="BC63" s="43">
        <f t="shared" si="86"/>
        <v>0</v>
      </c>
      <c r="BD63" s="43">
        <f t="shared" si="86"/>
        <v>0</v>
      </c>
      <c r="BE63" s="43">
        <f t="shared" si="86"/>
        <v>0</v>
      </c>
      <c r="BF63" s="43">
        <f t="shared" si="86"/>
        <v>0</v>
      </c>
      <c r="BG63" s="43">
        <f t="shared" si="86"/>
        <v>0</v>
      </c>
      <c r="BH63" s="43">
        <f t="shared" ref="BH63:BQ63" si="87">+BH30/SUM(BH$29:BH$33)</f>
        <v>0</v>
      </c>
      <c r="BI63" s="43">
        <f t="shared" si="87"/>
        <v>0</v>
      </c>
      <c r="BJ63" s="43">
        <f t="shared" si="87"/>
        <v>0</v>
      </c>
      <c r="BK63" s="43">
        <f t="shared" si="87"/>
        <v>0</v>
      </c>
      <c r="BL63" s="43">
        <f t="shared" si="87"/>
        <v>0</v>
      </c>
      <c r="BM63" s="43">
        <f t="shared" si="87"/>
        <v>0</v>
      </c>
      <c r="BN63" s="43">
        <f t="shared" si="87"/>
        <v>0</v>
      </c>
      <c r="BO63" s="43">
        <f t="shared" si="87"/>
        <v>0</v>
      </c>
      <c r="BP63" s="43">
        <f t="shared" si="87"/>
        <v>0</v>
      </c>
      <c r="BQ63" s="43">
        <f t="shared" si="87"/>
        <v>0</v>
      </c>
      <c r="BR63" s="47">
        <f t="shared" si="71"/>
        <v>0</v>
      </c>
      <c r="BS63" s="47">
        <f t="shared" si="85"/>
        <v>0</v>
      </c>
      <c r="BT63" s="47">
        <f t="shared" si="85"/>
        <v>0</v>
      </c>
      <c r="BU63" s="47">
        <f t="shared" si="85"/>
        <v>0</v>
      </c>
      <c r="BV63" s="47">
        <f t="shared" si="85"/>
        <v>0</v>
      </c>
      <c r="BW63" s="47">
        <f t="shared" si="85"/>
        <v>0</v>
      </c>
      <c r="BX63" s="47">
        <f t="shared" si="85"/>
        <v>0</v>
      </c>
      <c r="BY63" s="47">
        <f t="shared" si="85"/>
        <v>0</v>
      </c>
      <c r="BZ63" s="47">
        <f t="shared" si="85"/>
        <v>0</v>
      </c>
      <c r="CA63" s="47">
        <f t="shared" si="85"/>
        <v>0</v>
      </c>
      <c r="CB63" s="47">
        <f t="shared" si="85"/>
        <v>0</v>
      </c>
      <c r="CC63" s="58" t="s">
        <v>57</v>
      </c>
    </row>
    <row r="64" spans="2:81" x14ac:dyDescent="0.35">
      <c r="B64" s="15" t="s">
        <v>22</v>
      </c>
      <c r="C64" s="15" t="s">
        <v>14</v>
      </c>
      <c r="BA64" s="43">
        <f t="shared" ref="BA64:BG64" si="88">+BA31/SUM(BA$29:BA$33)</f>
        <v>2.0531772918591521E-4</v>
      </c>
      <c r="BB64" s="43">
        <f t="shared" si="88"/>
        <v>8.7317179655097146E-5</v>
      </c>
      <c r="BC64" s="43">
        <f t="shared" si="88"/>
        <v>3.7210686909280343E-5</v>
      </c>
      <c r="BD64" s="43">
        <f t="shared" si="88"/>
        <v>5.3224518761642867E-4</v>
      </c>
      <c r="BE64" s="43">
        <f t="shared" si="88"/>
        <v>1.0590228748940978E-4</v>
      </c>
      <c r="BF64" s="43">
        <f t="shared" si="88"/>
        <v>8.6838220395403368E-5</v>
      </c>
      <c r="BG64" s="43">
        <f t="shared" si="88"/>
        <v>3.1799729364005415E-2</v>
      </c>
      <c r="BH64" s="43">
        <f t="shared" ref="BH64:BQ64" si="89">+BH31/SUM(BH$29:BH$33)</f>
        <v>3.4746760895170786E-2</v>
      </c>
      <c r="BI64" s="43">
        <f t="shared" si="89"/>
        <v>0</v>
      </c>
      <c r="BJ64" s="43">
        <f t="shared" si="89"/>
        <v>7.7417818008575516E-4</v>
      </c>
      <c r="BK64" s="43">
        <f t="shared" si="89"/>
        <v>1.3439655944807814E-3</v>
      </c>
      <c r="BL64" s="43">
        <f t="shared" si="89"/>
        <v>1.7014036580178648E-4</v>
      </c>
      <c r="BM64" s="43">
        <f t="shared" si="89"/>
        <v>2.6523440090179694E-4</v>
      </c>
      <c r="BN64" s="43">
        <f t="shared" si="89"/>
        <v>1.7676285113701509E-3</v>
      </c>
      <c r="BO64" s="43">
        <f t="shared" si="89"/>
        <v>1.2912482065997131E-3</v>
      </c>
      <c r="BP64" s="43">
        <f t="shared" si="89"/>
        <v>1.4025245441795231E-2</v>
      </c>
      <c r="BQ64" s="43">
        <f t="shared" si="89"/>
        <v>2.0164775018724434E-3</v>
      </c>
      <c r="BR64" s="47">
        <f>+AVERAGE(BI64:BQ64)/AVERAGE(BI44:BQ44)*BR44</f>
        <v>1.3779944695245704E-2</v>
      </c>
      <c r="BS64" s="47">
        <f t="shared" ref="BS64:CB64" si="90">+AVERAGE(BI64:BR64)/AVERAGE(BI44:BR44)*BS44</f>
        <v>1.929192257334399E-2</v>
      </c>
      <c r="BT64" s="47">
        <f t="shared" si="90"/>
        <v>2.4841931303217418E-2</v>
      </c>
      <c r="BU64" s="47">
        <f t="shared" si="90"/>
        <v>3.0108977102380988E-2</v>
      </c>
      <c r="BV64" s="47">
        <f t="shared" si="90"/>
        <v>3.7913025078522469E-2</v>
      </c>
      <c r="BW64" s="47">
        <f t="shared" si="90"/>
        <v>4.6138914243683202E-2</v>
      </c>
      <c r="BX64" s="47">
        <f t="shared" si="90"/>
        <v>5.4354539846594975E-2</v>
      </c>
      <c r="BY64" s="47">
        <f t="shared" si="90"/>
        <v>6.5142455386881765E-2</v>
      </c>
      <c r="BZ64" s="47">
        <f t="shared" si="90"/>
        <v>7.6555379638349907E-2</v>
      </c>
      <c r="CA64" s="47">
        <f t="shared" si="90"/>
        <v>8.8394560218161444E-2</v>
      </c>
      <c r="CB64" s="47">
        <f t="shared" si="90"/>
        <v>0.10326084942430065</v>
      </c>
      <c r="CC64" s="58" t="s">
        <v>56</v>
      </c>
    </row>
    <row r="65" spans="2:81" x14ac:dyDescent="0.35">
      <c r="B65" s="15" t="s">
        <v>22</v>
      </c>
      <c r="C65" s="15" t="s">
        <v>21</v>
      </c>
      <c r="BA65" s="43">
        <f t="shared" ref="BA65:BG65" si="91">+BA32/SUM(BA$29:BA$33)</f>
        <v>1.026588645929576E-4</v>
      </c>
      <c r="BB65" s="43">
        <f t="shared" si="91"/>
        <v>8.7317179655097146E-5</v>
      </c>
      <c r="BC65" s="43">
        <f t="shared" si="91"/>
        <v>0</v>
      </c>
      <c r="BD65" s="43">
        <f t="shared" si="91"/>
        <v>1.3306129690410717E-4</v>
      </c>
      <c r="BE65" s="43">
        <f t="shared" si="91"/>
        <v>3.5300762496469926E-5</v>
      </c>
      <c r="BF65" s="43">
        <f t="shared" si="91"/>
        <v>0</v>
      </c>
      <c r="BG65" s="43">
        <f t="shared" si="91"/>
        <v>0</v>
      </c>
      <c r="BH65" s="43">
        <f t="shared" ref="BH65:BQ65" si="92">+BH32/SUM(BH$29:BH$33)</f>
        <v>0</v>
      </c>
      <c r="BI65" s="43">
        <f t="shared" si="92"/>
        <v>0</v>
      </c>
      <c r="BJ65" s="43">
        <f t="shared" si="92"/>
        <v>5.9552167698904237E-5</v>
      </c>
      <c r="BK65" s="43">
        <f t="shared" si="92"/>
        <v>1.7919541259743749E-4</v>
      </c>
      <c r="BL65" s="43">
        <f t="shared" si="92"/>
        <v>0</v>
      </c>
      <c r="BM65" s="43">
        <f t="shared" si="92"/>
        <v>0</v>
      </c>
      <c r="BN65" s="43">
        <f t="shared" si="92"/>
        <v>0</v>
      </c>
      <c r="BO65" s="43">
        <f t="shared" si="92"/>
        <v>0</v>
      </c>
      <c r="BP65" s="43">
        <f t="shared" si="92"/>
        <v>1.4025245441795231E-3</v>
      </c>
      <c r="BQ65" s="43">
        <f t="shared" si="92"/>
        <v>0</v>
      </c>
      <c r="BR65" s="47">
        <f>BQ65*(1+'Premissas e Valores de Entrada'!$B$28)</f>
        <v>0</v>
      </c>
      <c r="BS65" s="47">
        <f>BR65*(1+'Premissas e Valores de Entrada'!$B$28)</f>
        <v>0</v>
      </c>
      <c r="BT65" s="47">
        <f>BS65*(1+'Premissas e Valores de Entrada'!$B$28)</f>
        <v>0</v>
      </c>
      <c r="BU65" s="47">
        <f>BT65*(1+'Premissas e Valores de Entrada'!$B$28)</f>
        <v>0</v>
      </c>
      <c r="BV65" s="47">
        <f>BU65*(1+'Premissas e Valores de Entrada'!$B$28)</f>
        <v>0</v>
      </c>
      <c r="BW65" s="47">
        <f>BV65*(1+'Premissas e Valores de Entrada'!$B$28)</f>
        <v>0</v>
      </c>
      <c r="BX65" s="47">
        <f>BW65*(1+'Premissas e Valores de Entrada'!$B$28)</f>
        <v>0</v>
      </c>
      <c r="BY65" s="47">
        <f>BX65*(1+'Premissas e Valores de Entrada'!$B$28)</f>
        <v>0</v>
      </c>
      <c r="BZ65" s="47">
        <f>BY65*(1+'Premissas e Valores de Entrada'!$B$28)</f>
        <v>0</v>
      </c>
      <c r="CA65" s="47">
        <f>BZ65*(1+'Premissas e Valores de Entrada'!$B$28)</f>
        <v>0</v>
      </c>
      <c r="CB65" s="47">
        <f t="shared" ref="CB65" si="93">CA65*1.03</f>
        <v>0</v>
      </c>
      <c r="CC65" s="58" t="s">
        <v>60</v>
      </c>
    </row>
    <row r="66" spans="2:81" x14ac:dyDescent="0.35">
      <c r="B66" s="15" t="s">
        <v>22</v>
      </c>
      <c r="C66" s="15" t="s">
        <v>19</v>
      </c>
      <c r="BA66" s="43">
        <f t="shared" ref="BA66:BG66" si="94">+BA33/SUM(BA$29:BA$33)</f>
        <v>0.9996920234062211</v>
      </c>
      <c r="BB66" s="43">
        <f t="shared" si="94"/>
        <v>0.9998253656406898</v>
      </c>
      <c r="BC66" s="43">
        <f t="shared" si="94"/>
        <v>0.99996278931309068</v>
      </c>
      <c r="BD66" s="43">
        <f t="shared" si="94"/>
        <v>0.99933469351547943</v>
      </c>
      <c r="BE66" s="43">
        <f t="shared" si="94"/>
        <v>0.99985879695001412</v>
      </c>
      <c r="BF66" s="43">
        <f t="shared" si="94"/>
        <v>0.99991316177960454</v>
      </c>
      <c r="BG66" s="43">
        <f t="shared" si="94"/>
        <v>0.96820027063599456</v>
      </c>
      <c r="BH66" s="43">
        <f t="shared" ref="BH66:BQ66" si="95">+BH33/SUM(BH$29:BH$33)</f>
        <v>0.96525323910482919</v>
      </c>
      <c r="BI66" s="43">
        <f t="shared" si="95"/>
        <v>1</v>
      </c>
      <c r="BJ66" s="43">
        <f t="shared" si="95"/>
        <v>0.99916626965221533</v>
      </c>
      <c r="BK66" s="43">
        <f t="shared" si="95"/>
        <v>0.99847683899292183</v>
      </c>
      <c r="BL66" s="43">
        <f t="shared" si="95"/>
        <v>0.9997447894512973</v>
      </c>
      <c r="BM66" s="43">
        <f t="shared" si="95"/>
        <v>0.99953583979842187</v>
      </c>
      <c r="BN66" s="43">
        <f t="shared" si="95"/>
        <v>0.99823237148862987</v>
      </c>
      <c r="BO66" s="43">
        <f t="shared" si="95"/>
        <v>0.99863701578192254</v>
      </c>
      <c r="BP66" s="43">
        <f t="shared" si="95"/>
        <v>0.98457223001402527</v>
      </c>
      <c r="BQ66" s="43">
        <f t="shared" si="95"/>
        <v>0.99798352249812761</v>
      </c>
      <c r="BR66" s="47">
        <f>1-SUM(BR62:BR65)</f>
        <v>0.98618448210524878</v>
      </c>
      <c r="BS66" s="47">
        <f t="shared" ref="BS66:CB66" si="96">1-SUM(BS62:BS65)</f>
        <v>0.98066894690719997</v>
      </c>
      <c r="BT66" s="47">
        <f t="shared" si="96"/>
        <v>0.97511502512538095</v>
      </c>
      <c r="BU66" s="47">
        <f t="shared" si="96"/>
        <v>0.9698436749690772</v>
      </c>
      <c r="BV66" s="47">
        <f t="shared" si="96"/>
        <v>0.96203489220008154</v>
      </c>
      <c r="BW66" s="47">
        <f t="shared" si="96"/>
        <v>0.95381230178107124</v>
      </c>
      <c r="BX66" s="47">
        <f t="shared" si="96"/>
        <v>0.94561169036070258</v>
      </c>
      <c r="BY66" s="47">
        <f t="shared" si="96"/>
        <v>0.93482039784114557</v>
      </c>
      <c r="BZ66" s="47">
        <f t="shared" si="96"/>
        <v>0.92341093251362794</v>
      </c>
      <c r="CA66" s="47">
        <f t="shared" si="96"/>
        <v>0.91156838314901423</v>
      </c>
      <c r="CB66" s="47">
        <f t="shared" si="96"/>
        <v>0.89669838827959247</v>
      </c>
      <c r="CC66" s="58" t="s">
        <v>64</v>
      </c>
    </row>
    <row r="68" spans="2:81" x14ac:dyDescent="0.35">
      <c r="B68" s="24" t="s">
        <v>36</v>
      </c>
      <c r="C68" s="24" t="s">
        <v>37</v>
      </c>
      <c r="BA68" s="43">
        <f t="shared" ref="BA68:BG68" si="97">+BA35/BA$35</f>
        <v>1</v>
      </c>
      <c r="BB68" s="43">
        <f t="shared" si="97"/>
        <v>1</v>
      </c>
      <c r="BC68" s="43">
        <f t="shared" si="97"/>
        <v>1</v>
      </c>
      <c r="BD68" s="43">
        <f t="shared" si="97"/>
        <v>1</v>
      </c>
      <c r="BE68" s="43">
        <f t="shared" si="97"/>
        <v>1</v>
      </c>
      <c r="BF68" s="43">
        <f t="shared" si="97"/>
        <v>1</v>
      </c>
      <c r="BG68" s="43">
        <f t="shared" si="97"/>
        <v>1</v>
      </c>
      <c r="BH68" s="43">
        <f>+BH35/BH$35</f>
        <v>1</v>
      </c>
      <c r="BI68" s="43">
        <f t="shared" ref="BI68:BQ68" si="98">+BI35/BI$35</f>
        <v>1</v>
      </c>
      <c r="BJ68" s="43">
        <f t="shared" si="98"/>
        <v>1</v>
      </c>
      <c r="BK68" s="43">
        <f t="shared" si="98"/>
        <v>1</v>
      </c>
      <c r="BL68" s="43">
        <f t="shared" si="98"/>
        <v>1</v>
      </c>
      <c r="BM68" s="43">
        <f t="shared" si="98"/>
        <v>1</v>
      </c>
      <c r="BN68" s="43">
        <f t="shared" si="98"/>
        <v>1</v>
      </c>
      <c r="BO68" s="43">
        <f t="shared" si="98"/>
        <v>1</v>
      </c>
      <c r="BP68" s="43">
        <f t="shared" si="98"/>
        <v>1</v>
      </c>
      <c r="BQ68" s="43">
        <f t="shared" si="98"/>
        <v>1</v>
      </c>
    </row>
    <row r="69" spans="2:81" x14ac:dyDescent="0.35">
      <c r="B69" s="24" t="s">
        <v>36</v>
      </c>
      <c r="C69" s="24" t="s">
        <v>10</v>
      </c>
      <c r="BA69" s="43">
        <f t="shared" ref="BA69:BG69" si="99">+BA36/BA$35</f>
        <v>1</v>
      </c>
      <c r="BB69" s="43">
        <f t="shared" si="99"/>
        <v>1</v>
      </c>
      <c r="BC69" s="43">
        <f t="shared" si="99"/>
        <v>1</v>
      </c>
      <c r="BD69" s="43">
        <f t="shared" si="99"/>
        <v>0.89999993787465471</v>
      </c>
      <c r="BE69" s="43">
        <f t="shared" si="99"/>
        <v>0.80000011083396461</v>
      </c>
      <c r="BF69" s="43">
        <f t="shared" si="99"/>
        <v>0.69999994846803193</v>
      </c>
      <c r="BG69" s="43">
        <f t="shared" si="99"/>
        <v>0.60000012214538601</v>
      </c>
      <c r="BH69" s="43">
        <f>+BH36/BH$35</f>
        <v>0.47173177634040242</v>
      </c>
      <c r="BI69" s="43">
        <f t="shared" ref="BI69:BQ69" si="100">+BI36/BI$35</f>
        <v>0.4717320839762682</v>
      </c>
      <c r="BJ69" s="43">
        <f t="shared" si="100"/>
        <v>0.47153145075481973</v>
      </c>
      <c r="BK69" s="43">
        <f t="shared" si="100"/>
        <v>0.47133173963344904</v>
      </c>
      <c r="BL69" s="43">
        <f t="shared" si="100"/>
        <v>0.4717319241891722</v>
      </c>
      <c r="BM69" s="43">
        <f t="shared" si="100"/>
        <v>0.47008960672603572</v>
      </c>
      <c r="BN69" s="43">
        <f t="shared" si="100"/>
        <v>0.44999972150897577</v>
      </c>
      <c r="BO69" s="43">
        <f t="shared" si="100"/>
        <v>0.42000006556252095</v>
      </c>
      <c r="BP69" s="43">
        <f t="shared" si="100"/>
        <v>0.38404583082636568</v>
      </c>
      <c r="BQ69" s="43">
        <f t="shared" si="100"/>
        <v>0.38404527068353184</v>
      </c>
      <c r="BR69" s="47">
        <v>0.38200000000000001</v>
      </c>
      <c r="BS69" s="47">
        <v>0.38100000000000001</v>
      </c>
      <c r="BT69" s="47">
        <v>0.38</v>
      </c>
      <c r="BU69" s="47">
        <v>0.38</v>
      </c>
      <c r="BV69" s="47">
        <v>0.38</v>
      </c>
      <c r="BW69" s="47">
        <v>0.38</v>
      </c>
      <c r="BX69" s="47">
        <v>0.38</v>
      </c>
      <c r="BY69" s="47">
        <v>0.38</v>
      </c>
      <c r="BZ69" s="47">
        <v>0.38</v>
      </c>
      <c r="CA69" s="47">
        <v>0.38</v>
      </c>
      <c r="CB69" s="47">
        <v>0.38</v>
      </c>
      <c r="CC69" s="58" t="s">
        <v>61</v>
      </c>
    </row>
    <row r="70" spans="2:81" x14ac:dyDescent="0.35">
      <c r="B70" s="24" t="s">
        <v>36</v>
      </c>
      <c r="C70" s="24" t="s">
        <v>38</v>
      </c>
      <c r="BA70" s="43">
        <f t="shared" ref="BA70:BG70" si="101">+BA37/BA$35</f>
        <v>0</v>
      </c>
      <c r="BB70" s="43">
        <f t="shared" si="101"/>
        <v>0</v>
      </c>
      <c r="BC70" s="43">
        <f t="shared" si="101"/>
        <v>0</v>
      </c>
      <c r="BD70" s="43">
        <f t="shared" si="101"/>
        <v>9.9900040319349126E-2</v>
      </c>
      <c r="BE70" s="43">
        <f t="shared" si="101"/>
        <v>0.19990013859787276</v>
      </c>
      <c r="BF70" s="43">
        <f t="shared" si="101"/>
        <v>0.2999000795138268</v>
      </c>
      <c r="BG70" s="43">
        <f t="shared" si="101"/>
        <v>0.39989971863810336</v>
      </c>
      <c r="BH70" s="43">
        <f t="shared" ref="BH70:BQ71" si="102">+BH37/BH$35</f>
        <v>0.52803992686584789</v>
      </c>
      <c r="BI70" s="43">
        <f t="shared" si="102"/>
        <v>0.52803988690875059</v>
      </c>
      <c r="BJ70" s="43">
        <f t="shared" si="102"/>
        <v>0.52804065337413042</v>
      </c>
      <c r="BK70" s="43">
        <f t="shared" si="102"/>
        <v>0.52804033816666718</v>
      </c>
      <c r="BL70" s="43">
        <f t="shared" si="102"/>
        <v>0.52743965133317583</v>
      </c>
      <c r="BM70" s="43">
        <f t="shared" si="102"/>
        <v>0.52884668569994087</v>
      </c>
      <c r="BN70" s="43">
        <f t="shared" si="102"/>
        <v>0.54879998217657444</v>
      </c>
      <c r="BO70" s="43">
        <f t="shared" si="102"/>
        <v>0.57869961110497981</v>
      </c>
      <c r="BP70" s="43">
        <f t="shared" si="102"/>
        <v>0.61455199623781964</v>
      </c>
      <c r="BQ70" s="43">
        <f t="shared" si="102"/>
        <v>0.61455231907990138</v>
      </c>
      <c r="BR70" s="47">
        <f>1-(BR69+BR71)</f>
        <v>0.61349999999999993</v>
      </c>
      <c r="BS70" s="47">
        <f t="shared" ref="BS70:CB70" si="103">1-(BS69+BS71)</f>
        <v>0.61269916692592141</v>
      </c>
      <c r="BT70" s="47">
        <f t="shared" si="103"/>
        <v>0.61099999999999999</v>
      </c>
      <c r="BU70" s="47">
        <f t="shared" si="103"/>
        <v>0.6079</v>
      </c>
      <c r="BV70" s="47">
        <f t="shared" si="103"/>
        <v>0.60319999999999996</v>
      </c>
      <c r="BW70" s="47">
        <f t="shared" si="103"/>
        <v>0.59789999999999999</v>
      </c>
      <c r="BX70" s="47">
        <f t="shared" si="103"/>
        <v>0.59</v>
      </c>
      <c r="BY70" s="47">
        <f t="shared" si="103"/>
        <v>0.57919999999999994</v>
      </c>
      <c r="BZ70" s="47">
        <f t="shared" si="103"/>
        <v>0.56679999999999997</v>
      </c>
      <c r="CA70" s="47">
        <f t="shared" si="103"/>
        <v>0.55400000000000005</v>
      </c>
      <c r="CB70" s="47">
        <f t="shared" si="103"/>
        <v>0.54020000000000001</v>
      </c>
      <c r="CC70" s="58" t="s">
        <v>63</v>
      </c>
    </row>
    <row r="71" spans="2:81" x14ac:dyDescent="0.35">
      <c r="B71" s="24" t="s">
        <v>36</v>
      </c>
      <c r="C71" s="24" t="s">
        <v>39</v>
      </c>
      <c r="BA71" s="43">
        <f t="shared" ref="BA71:BG71" si="104">+BA38/BA$35</f>
        <v>0</v>
      </c>
      <c r="BB71" s="43">
        <f t="shared" si="104"/>
        <v>0</v>
      </c>
      <c r="BC71" s="43">
        <f t="shared" si="104"/>
        <v>0</v>
      </c>
      <c r="BD71" s="43">
        <f t="shared" si="104"/>
        <v>1.0002180599621408E-4</v>
      </c>
      <c r="BE71" s="43">
        <f t="shared" si="104"/>
        <v>9.9750568162611155E-5</v>
      </c>
      <c r="BF71" s="43">
        <f t="shared" si="104"/>
        <v>9.9972018141314051E-5</v>
      </c>
      <c r="BG71" s="43">
        <f t="shared" si="104"/>
        <v>1.0015921651063612E-4</v>
      </c>
      <c r="BH71" s="43">
        <f t="shared" si="102"/>
        <v>2.2829679374968247E-4</v>
      </c>
      <c r="BI71" s="43">
        <f t="shared" si="102"/>
        <v>2.2802911498123307E-4</v>
      </c>
      <c r="BJ71" s="43">
        <f t="shared" si="102"/>
        <v>4.278958710498229E-4</v>
      </c>
      <c r="BK71" s="43">
        <f t="shared" si="102"/>
        <v>6.2792219988375109E-4</v>
      </c>
      <c r="BL71" s="43">
        <f t="shared" si="102"/>
        <v>8.284244776519278E-4</v>
      </c>
      <c r="BM71" s="43">
        <f t="shared" si="102"/>
        <v>1.0637075740234101E-3</v>
      </c>
      <c r="BN71" s="43">
        <f t="shared" si="102"/>
        <v>1.2002963144497852E-3</v>
      </c>
      <c r="BO71" s="43">
        <f t="shared" si="102"/>
        <v>1.3003233324992323E-3</v>
      </c>
      <c r="BP71" s="43">
        <f t="shared" si="102"/>
        <v>1.4021729358147125E-3</v>
      </c>
      <c r="BQ71" s="43">
        <f t="shared" si="102"/>
        <v>1.4024102365667822E-3</v>
      </c>
      <c r="BR71" s="47">
        <f>+BR45</f>
        <v>4.4999999999999997E-3</v>
      </c>
      <c r="BS71" s="47">
        <f t="shared" ref="BS71:CB71" si="105">+BS45</f>
        <v>6.3008330740785892E-3</v>
      </c>
      <c r="BT71" s="47">
        <f t="shared" si="105"/>
        <v>8.9999999999999993E-3</v>
      </c>
      <c r="BU71" s="47">
        <f t="shared" si="105"/>
        <v>1.21E-2</v>
      </c>
      <c r="BV71" s="47">
        <f t="shared" si="105"/>
        <v>1.6800000000000002E-2</v>
      </c>
      <c r="BW71" s="47">
        <f t="shared" si="105"/>
        <v>2.2100000000000002E-2</v>
      </c>
      <c r="BX71" s="47">
        <f t="shared" si="105"/>
        <v>0.03</v>
      </c>
      <c r="BY71" s="47">
        <f t="shared" si="105"/>
        <v>4.0800000000000003E-2</v>
      </c>
      <c r="BZ71" s="47">
        <f t="shared" si="105"/>
        <v>5.3200000000000004E-2</v>
      </c>
      <c r="CA71" s="47">
        <f t="shared" si="105"/>
        <v>6.6000000000000003E-2</v>
      </c>
      <c r="CB71" s="47">
        <f t="shared" si="105"/>
        <v>7.9799999999999996E-2</v>
      </c>
      <c r="CC71" s="58" t="s">
        <v>62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2"/>
  <sheetViews>
    <sheetView zoomScale="130" zoomScaleNormal="130" workbookViewId="0">
      <selection activeCell="B1" sqref="B1:F1048576"/>
    </sheetView>
  </sheetViews>
  <sheetFormatPr defaultColWidth="8.81640625" defaultRowHeight="14.5" x14ac:dyDescent="0.35"/>
  <cols>
    <col min="1" max="1" width="27.453125" bestFit="1" customWidth="1"/>
    <col min="2" max="6" width="0" hidden="1" customWidth="1"/>
    <col min="18" max="18" width="8.81640625" customWidth="1"/>
  </cols>
  <sheetData>
    <row r="1" spans="1:29" x14ac:dyDescent="0.35"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2">
        <v>2020</v>
      </c>
      <c r="Q1" s="2">
        <v>2021</v>
      </c>
      <c r="R1" s="2">
        <v>2022</v>
      </c>
      <c r="S1" s="203">
        <v>2023</v>
      </c>
      <c r="T1" s="203">
        <v>2024</v>
      </c>
      <c r="U1" s="203">
        <v>2025</v>
      </c>
      <c r="V1" s="203">
        <v>2026</v>
      </c>
      <c r="W1" s="203">
        <v>2027</v>
      </c>
      <c r="X1" s="203">
        <v>2028</v>
      </c>
      <c r="Y1" s="203">
        <v>2029</v>
      </c>
      <c r="Z1" s="203">
        <v>2030</v>
      </c>
      <c r="AA1" s="203">
        <v>2031</v>
      </c>
      <c r="AB1" s="203">
        <v>2032</v>
      </c>
      <c r="AC1" s="203">
        <v>2033</v>
      </c>
    </row>
    <row r="2" spans="1:29" x14ac:dyDescent="0.35">
      <c r="A2" t="s">
        <v>267</v>
      </c>
      <c r="B2" s="16">
        <v>7.3296694758846541E-7</v>
      </c>
      <c r="C2" s="16">
        <v>5.383017870542727E-7</v>
      </c>
      <c r="D2" s="16">
        <v>3.8790043716379271E-6</v>
      </c>
      <c r="E2" s="16">
        <v>7.9955103305800854E-6</v>
      </c>
      <c r="F2" s="16">
        <v>9.241151308835812E-6</v>
      </c>
      <c r="G2" s="16">
        <v>6.9553266325716556E-5</v>
      </c>
      <c r="H2" s="16">
        <v>4.1253072567301065E-5</v>
      </c>
      <c r="I2" s="16">
        <v>1.6049607878898414E-4</v>
      </c>
      <c r="J2" s="16">
        <v>3.0399526316169517E-4</v>
      </c>
      <c r="K2" s="16">
        <v>4.0245463911324394E-4</v>
      </c>
      <c r="L2" s="16">
        <v>6.8654008452155558E-4</v>
      </c>
      <c r="M2" s="16">
        <v>1.8105865737107027E-3</v>
      </c>
      <c r="N2" s="16">
        <v>1.9292995645086733E-3</v>
      </c>
      <c r="O2" s="16">
        <v>5.3613623400961463E-3</v>
      </c>
      <c r="P2" s="16">
        <v>1.298599356999719E-2</v>
      </c>
      <c r="Q2" s="16">
        <v>2.3248210007940692E-2</v>
      </c>
      <c r="R2" s="16">
        <v>3.1842694060198268E-2</v>
      </c>
      <c r="S2" s="204">
        <f>+'Premissas e Valores de Entrada'!B30</f>
        <v>0.05</v>
      </c>
      <c r="T2" s="204">
        <f>+'Premissas e Valores de Entrada'!C30</f>
        <v>7.0000000000000007E-2</v>
      </c>
      <c r="U2" s="204">
        <f>+'Premissas e Valores de Entrada'!D30</f>
        <v>0.09</v>
      </c>
      <c r="V2" s="204">
        <f>+'Premissas e Valores de Entrada'!E30</f>
        <v>0.11</v>
      </c>
      <c r="W2" s="204">
        <f>+'Premissas e Valores de Entrada'!F30</f>
        <v>0.14000000000000001</v>
      </c>
      <c r="X2" s="204">
        <f>+'Premissas e Valores de Entrada'!G30</f>
        <v>0.17</v>
      </c>
      <c r="Y2" s="204">
        <f>+'Premissas e Valores de Entrada'!H30</f>
        <v>0.2</v>
      </c>
      <c r="Z2" s="204">
        <f>+'Premissas e Valores de Entrada'!I30</f>
        <v>0.24</v>
      </c>
      <c r="AA2" s="204">
        <f>+'Premissas e Valores de Entrada'!J30</f>
        <v>0.28000000000000003</v>
      </c>
      <c r="AB2" s="204">
        <f>+'Premissas e Valores de Entrada'!K30</f>
        <v>0.33</v>
      </c>
      <c r="AC2" s="204">
        <f>+'Premissas e Valores de Entrada'!L30</f>
        <v>0.38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R58"/>
  <sheetViews>
    <sheetView zoomScale="130" zoomScaleNormal="130" workbookViewId="0">
      <pane xSplit="2" ySplit="1" topLeftCell="L35" activePane="bottomRight" state="frozen"/>
      <selection pane="topRight" activeCell="C1" sqref="C1"/>
      <selection pane="bottomLeft" activeCell="A2" sqref="A2"/>
      <selection pane="bottomRight" activeCell="AW25" sqref="AW25"/>
    </sheetView>
  </sheetViews>
  <sheetFormatPr defaultColWidth="10.1796875" defaultRowHeight="14.5" x14ac:dyDescent="0.35"/>
  <cols>
    <col min="1" max="1" width="10.81640625" bestFit="1" customWidth="1"/>
    <col min="2" max="2" width="19.453125" bestFit="1" customWidth="1"/>
    <col min="3" max="3" width="14.26953125" customWidth="1"/>
    <col min="4" max="4" width="10.1796875" customWidth="1"/>
    <col min="5" max="5" width="2.81640625" customWidth="1"/>
    <col min="6" max="6" width="14.26953125" bestFit="1" customWidth="1"/>
    <col min="8" max="8" width="2.81640625" customWidth="1"/>
    <col min="9" max="9" width="14.26953125" bestFit="1" customWidth="1"/>
    <col min="11" max="11" width="3" customWidth="1"/>
    <col min="12" max="12" width="14.26953125" bestFit="1" customWidth="1"/>
    <col min="14" max="14" width="3" customWidth="1"/>
    <col min="15" max="15" width="14.26953125" bestFit="1" customWidth="1"/>
    <col min="17" max="17" width="3" customWidth="1"/>
    <col min="18" max="18" width="14.26953125" bestFit="1" customWidth="1"/>
    <col min="20" max="20" width="3" customWidth="1"/>
    <col min="21" max="21" width="14.26953125" bestFit="1" customWidth="1"/>
    <col min="23" max="23" width="3" customWidth="1"/>
    <col min="24" max="24" width="14.26953125" bestFit="1" customWidth="1"/>
    <col min="26" max="26" width="3" customWidth="1"/>
    <col min="27" max="27" width="14.26953125" bestFit="1" customWidth="1"/>
    <col min="29" max="29" width="3" customWidth="1"/>
    <col min="30" max="30" width="14.26953125" bestFit="1" customWidth="1"/>
    <col min="32" max="32" width="3" customWidth="1"/>
    <col min="33" max="33" width="14.26953125" bestFit="1" customWidth="1"/>
    <col min="35" max="35" width="3" customWidth="1"/>
    <col min="36" max="36" width="14.26953125" bestFit="1" customWidth="1"/>
    <col min="38" max="38" width="3" customWidth="1"/>
    <col min="39" max="39" width="14.26953125" bestFit="1" customWidth="1"/>
    <col min="41" max="41" width="3" customWidth="1"/>
    <col min="42" max="42" width="14.26953125" hidden="1" customWidth="1"/>
    <col min="43" max="43" width="0" hidden="1" customWidth="1"/>
    <col min="44" max="44" width="2.81640625" hidden="1" customWidth="1"/>
    <col min="45" max="45" width="14.26953125" hidden="1" customWidth="1"/>
    <col min="46" max="46" width="0" hidden="1" customWidth="1"/>
    <col min="47" max="47" width="2.81640625" hidden="1" customWidth="1"/>
  </cols>
  <sheetData>
    <row r="1" spans="1:96" x14ac:dyDescent="0.35">
      <c r="A1" s="2"/>
      <c r="B1" s="3"/>
      <c r="C1" s="36">
        <v>2021</v>
      </c>
      <c r="D1" s="37" t="s">
        <v>52</v>
      </c>
      <c r="F1" s="36">
        <v>2022</v>
      </c>
      <c r="G1" s="37" t="s">
        <v>52</v>
      </c>
      <c r="I1" s="36">
        <v>2023</v>
      </c>
      <c r="J1" s="37" t="s">
        <v>52</v>
      </c>
      <c r="L1" s="36">
        <v>2024</v>
      </c>
      <c r="M1" s="37" t="s">
        <v>52</v>
      </c>
      <c r="O1" s="36">
        <v>2025</v>
      </c>
      <c r="P1" s="37" t="s">
        <v>52</v>
      </c>
      <c r="R1" s="36">
        <v>2026</v>
      </c>
      <c r="S1" s="37" t="s">
        <v>52</v>
      </c>
      <c r="U1" s="36">
        <v>2027</v>
      </c>
      <c r="V1" s="37" t="s">
        <v>52</v>
      </c>
      <c r="X1" s="36">
        <v>2028</v>
      </c>
      <c r="Y1" s="37" t="s">
        <v>52</v>
      </c>
      <c r="AA1" s="36">
        <v>2029</v>
      </c>
      <c r="AB1" s="37" t="s">
        <v>52</v>
      </c>
      <c r="AD1" s="36">
        <v>2030</v>
      </c>
      <c r="AE1" s="37" t="s">
        <v>52</v>
      </c>
      <c r="AG1" s="36">
        <v>2031</v>
      </c>
      <c r="AH1" s="37" t="s">
        <v>52</v>
      </c>
      <c r="AJ1" s="36">
        <v>2032</v>
      </c>
      <c r="AK1" s="37" t="s">
        <v>52</v>
      </c>
      <c r="AM1" s="36">
        <v>2033</v>
      </c>
      <c r="AN1" s="37" t="s">
        <v>52</v>
      </c>
      <c r="AP1" s="36">
        <v>2019</v>
      </c>
      <c r="AQ1" s="37" t="s">
        <v>52</v>
      </c>
      <c r="AS1" s="36">
        <v>2020</v>
      </c>
      <c r="AT1" s="37" t="s">
        <v>52</v>
      </c>
    </row>
    <row r="2" spans="1:96" x14ac:dyDescent="0.35">
      <c r="A2" s="12" t="s">
        <v>11</v>
      </c>
      <c r="B2" s="12" t="s">
        <v>10</v>
      </c>
      <c r="C2" s="35">
        <f>+SUM('Frota Nacional 2021'!A6:BP6)</f>
        <v>7096453</v>
      </c>
      <c r="D2" s="38">
        <f>+C2/SUM($C$2:$C$5)</f>
        <v>0.18741525619675423</v>
      </c>
      <c r="E2" s="16"/>
      <c r="F2" s="35">
        <f>+SUM('Frota Nacional 2022'!D6:BQ6)</f>
        <v>6554475</v>
      </c>
      <c r="G2" s="38">
        <f>+F2/SUM($F$2:$F$5)</f>
        <v>0.17325066187450344</v>
      </c>
      <c r="H2" s="16"/>
      <c r="I2" s="35">
        <f>+SUM('Frota Nacional 2023'!D6:BR6)</f>
        <v>6061765</v>
      </c>
      <c r="J2" s="38">
        <f>+I2/SUM($I$2:$I$5)</f>
        <v>0.16021273545042417</v>
      </c>
      <c r="K2" s="16"/>
      <c r="L2" s="35">
        <f>+SUM('Frota Nacional 2024'!D6:BS6)</f>
        <v>5602348</v>
      </c>
      <c r="M2" s="38">
        <f>+L2/SUM($L$3:$L$6)</f>
        <v>0.17336858213640263</v>
      </c>
      <c r="N2" s="16"/>
      <c r="O2" s="35">
        <f>+SUM('Frota Nacional 2025'!D6:BT6)</f>
        <v>5174601</v>
      </c>
      <c r="P2" s="38">
        <f>+O2/SUM($O$2:$O$5)</f>
        <v>0.13616704192460469</v>
      </c>
      <c r="Q2" s="16"/>
      <c r="R2" s="35">
        <f>+SUM('Frota Nacional 2026'!D6:BU6)</f>
        <v>4777216</v>
      </c>
      <c r="S2" s="38">
        <f>+R2/SUM($R$2:$R$5)</f>
        <v>0.12507943114237</v>
      </c>
      <c r="T2" s="16"/>
      <c r="U2" s="35">
        <f>+SUM('Frota Nacional 2027'!D6:BV6)</f>
        <v>4420425</v>
      </c>
      <c r="V2" s="38">
        <f>+U2/SUM($U$2:$U$5)</f>
        <v>0.11488212836469293</v>
      </c>
      <c r="W2" s="16"/>
      <c r="X2" s="35">
        <f>+SUM('Frota Nacional 2028'!D6:BW6)</f>
        <v>4097179</v>
      </c>
      <c r="Y2" s="38">
        <f>+X2/SUM($X$2:$X$5)</f>
        <v>0.10540484832886975</v>
      </c>
      <c r="Z2" s="16"/>
      <c r="AA2" s="35">
        <f>+SUM('Frota Nacional 2029'!D6:BX6)</f>
        <v>3805497</v>
      </c>
      <c r="AB2" s="38">
        <f>+AA2/SUM($AA$2:$AA$5)</f>
        <v>9.6616350805042953E-2</v>
      </c>
      <c r="AC2" s="16"/>
      <c r="AD2" s="35">
        <f>+SUM('Frota Nacional 2030'!D6:BY6)</f>
        <v>3545185</v>
      </c>
      <c r="AE2" s="38">
        <f>+AD2/SUM($AD$2:$AD$5)</f>
        <v>8.8533877824479773E-2</v>
      </c>
      <c r="AF2" s="16"/>
      <c r="AG2" s="35">
        <f>+SUM('Frota Nacional 2031'!D6:BZ6)</f>
        <v>3322483</v>
      </c>
      <c r="AH2" s="38">
        <f>+AG2/SUM($AG$2:$AG$5)</f>
        <v>8.1330696956845555E-2</v>
      </c>
      <c r="AI2" s="16"/>
      <c r="AJ2" s="35">
        <f>+SUM('Frota Nacional 2032'!D6:CA6)</f>
        <v>3128626</v>
      </c>
      <c r="AK2" s="38">
        <f t="shared" ref="AK2:AK8" si="0">+AJ2/SUM($AJ$2:$AJ$5)</f>
        <v>7.4801671779322981E-2</v>
      </c>
      <c r="AL2" s="16"/>
      <c r="AM2" s="35">
        <f>+SUM('Frota Nacional 2033'!D6:CB6)</f>
        <v>2963688</v>
      </c>
      <c r="AN2" s="38">
        <f t="shared" ref="AN2:AN8" si="1">+AM2/SUM($AM$2:$AM$5)</f>
        <v>6.8958769552968674E-2</v>
      </c>
      <c r="AO2" s="16"/>
      <c r="AP2" s="35">
        <f>+SUM('Frota Nacional 2019'!A6:BN6)</f>
        <v>8304067</v>
      </c>
      <c r="AQ2" s="38">
        <f>+AP2/SUM($AP$2:$AP$5)</f>
        <v>0.21986229593268625</v>
      </c>
      <c r="AR2" s="16"/>
      <c r="AS2" s="35">
        <f>+SUM('Frota Nacional 2020'!A6:BO6)</f>
        <v>7662282</v>
      </c>
      <c r="AT2" s="38">
        <f t="shared" ref="AT2:AT8" si="2">+AS2/SUM($AS$2:$AS$5)</f>
        <v>0.20237716538502701</v>
      </c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</row>
    <row r="3" spans="1:96" x14ac:dyDescent="0.35">
      <c r="A3" s="12" t="s">
        <v>11</v>
      </c>
      <c r="B3" s="12" t="s">
        <v>12</v>
      </c>
      <c r="C3" s="6">
        <f>+SUM('Frota Nacional 2021'!A7:BP7)</f>
        <v>483749</v>
      </c>
      <c r="D3" s="38">
        <f t="shared" ref="D3:D8" si="3">+C3/SUM($C$2:$C$5)</f>
        <v>1.2775670150978758E-2</v>
      </c>
      <c r="F3" s="6">
        <f>+SUM('Frota Nacional 2022'!D7:BQ7)</f>
        <v>431806</v>
      </c>
      <c r="G3" s="38">
        <f t="shared" ref="G3:G8" si="4">+F3/SUM($F$2:$F$5)</f>
        <v>1.1413679249883757E-2</v>
      </c>
      <c r="I3" s="6">
        <f>+SUM('Frota Nacional 2023'!D7:BR7)</f>
        <v>384936</v>
      </c>
      <c r="J3" s="38">
        <f t="shared" ref="J3:J8" si="5">+I3/SUM($I$2:$I$5)</f>
        <v>1.0173876673434961E-2</v>
      </c>
      <c r="L3" s="6">
        <f>+SUM('Frota Nacional 2024'!D7:BS7)</f>
        <v>342751</v>
      </c>
      <c r="M3" s="38">
        <f t="shared" ref="M3:M8" si="6">+L3/SUM($L$3:$L$6)</f>
        <v>1.0606669720594677E-2</v>
      </c>
      <c r="O3" s="6">
        <f>+SUM('Frota Nacional 2025'!D7:BT7)</f>
        <v>304861</v>
      </c>
      <c r="P3" s="38">
        <f t="shared" ref="P3:P8" si="7">+O3/SUM($O$2:$O$5)</f>
        <v>8.0222650148633508E-3</v>
      </c>
      <c r="R3" s="6">
        <f>+SUM('Frota Nacional 2026'!D7:BU7)</f>
        <v>270893</v>
      </c>
      <c r="S3" s="38">
        <f t="shared" ref="S3:S8" si="8">+R3/SUM($R$2:$R$5)</f>
        <v>7.0926544540690709E-3</v>
      </c>
      <c r="U3" s="6">
        <f>+SUM('Frota Nacional 2027'!D7:BV7)</f>
        <v>240495</v>
      </c>
      <c r="V3" s="38">
        <f t="shared" ref="V3:V8" si="9">+U3/SUM($U$2:$U$5)</f>
        <v>6.2502083987550578E-3</v>
      </c>
      <c r="X3" s="6">
        <f>+SUM('Frota Nacional 2028'!D7:BW7)</f>
        <v>213344</v>
      </c>
      <c r="Y3" s="38">
        <f t="shared" ref="Y3:Y8" si="10">+X3/SUM($X$2:$X$5)</f>
        <v>5.4885305137692027E-3</v>
      </c>
      <c r="AA3" s="6">
        <f>+SUM('Frota Nacional 2029'!D7:BX7)</f>
        <v>189124</v>
      </c>
      <c r="AB3" s="38">
        <f t="shared" ref="AB3:AB8" si="11">+AA3/SUM($AA$2:$AA$5)</f>
        <v>4.8015990367757336E-3</v>
      </c>
      <c r="AD3" s="6">
        <f>+SUM('Frota Nacional 2030'!D7:BY7)</f>
        <v>167549</v>
      </c>
      <c r="AE3" s="38">
        <f t="shared" ref="AE3:AE8" si="12">+AD3/SUM($AD$2:$AD$5)</f>
        <v>4.1841998924213438E-3</v>
      </c>
      <c r="AG3" s="6">
        <f>+SUM('Frota Nacional 2031'!D7:BZ7)</f>
        <v>148360</v>
      </c>
      <c r="AH3" s="38">
        <f t="shared" ref="AH3:AH8" si="13">+AG3/SUM($AG$2:$AG$5)</f>
        <v>3.6316881683119539E-3</v>
      </c>
      <c r="AJ3" s="6">
        <f>+SUM('Frota Nacional 2032'!D7:CA7)</f>
        <v>131306</v>
      </c>
      <c r="AK3" s="38">
        <f t="shared" si="0"/>
        <v>3.1393679892245938E-3</v>
      </c>
      <c r="AM3" s="6">
        <f>+SUM('Frota Nacional 2033'!D7:CB7)</f>
        <v>116170</v>
      </c>
      <c r="AN3" s="38">
        <f t="shared" si="1"/>
        <v>2.7030309057391906E-3</v>
      </c>
      <c r="AP3" s="6">
        <f>+SUM('Frota Nacional 2019'!A7:BN7)</f>
        <v>604566</v>
      </c>
      <c r="AQ3" s="38">
        <f t="shared" ref="AQ3:AQ8" si="14">+AP3/SUM($AP$2:$AP$5)</f>
        <v>1.600676738311967E-2</v>
      </c>
      <c r="AS3" s="6">
        <f>+SUM('Frota Nacional 2020'!A7:BO7)</f>
        <v>541194</v>
      </c>
      <c r="AT3" s="38">
        <f t="shared" si="2"/>
        <v>1.4294084666080458E-2</v>
      </c>
    </row>
    <row r="4" spans="1:96" x14ac:dyDescent="0.35">
      <c r="A4" s="12" t="s">
        <v>11</v>
      </c>
      <c r="B4" s="12" t="s">
        <v>13</v>
      </c>
      <c r="C4" s="6">
        <f>+SUM('Frota Nacional 2021'!A8:BP8)</f>
        <v>30207816</v>
      </c>
      <c r="D4" s="38">
        <f t="shared" si="3"/>
        <v>0.79777961959085919</v>
      </c>
      <c r="F4" s="6">
        <f>+SUM('Frota Nacional 2022'!D8:BQ8)</f>
        <v>30720756</v>
      </c>
      <c r="G4" s="38">
        <f t="shared" si="4"/>
        <v>0.81202404621043223</v>
      </c>
      <c r="I4" s="6">
        <f>+SUM('Frota Nacional 2023'!D8:BR8)</f>
        <v>31182760</v>
      </c>
      <c r="J4" s="38">
        <f t="shared" si="5"/>
        <v>0.82416182060737575</v>
      </c>
      <c r="L4" s="6">
        <f>+SUM('Frota Nacional 2024'!D8:BS8)</f>
        <v>31615603</v>
      </c>
      <c r="M4" s="38">
        <f t="shared" si="6"/>
        <v>0.97836697497145797</v>
      </c>
      <c r="O4" s="6">
        <f>+SUM('Frota Nacional 2025'!D8:BT8)</f>
        <v>32030590</v>
      </c>
      <c r="P4" s="38">
        <f t="shared" si="7"/>
        <v>0.84286898475840433</v>
      </c>
      <c r="R4" s="6">
        <f>+SUM('Frota Nacional 2026'!D8:BU8)</f>
        <v>32439341</v>
      </c>
      <c r="S4" s="38">
        <f t="shared" si="8"/>
        <v>0.84934286390093294</v>
      </c>
      <c r="U4" s="6">
        <f>+SUM('Frota Nacional 2027'!D8:BV8)</f>
        <v>32821176</v>
      </c>
      <c r="V4" s="38">
        <f t="shared" si="9"/>
        <v>0.85298733816594074</v>
      </c>
      <c r="X4" s="6">
        <f>+SUM('Frota Nacional 2028'!D8:BW8)</f>
        <v>33190659</v>
      </c>
      <c r="Y4" s="38">
        <f t="shared" si="10"/>
        <v>0.85386954727392572</v>
      </c>
      <c r="AA4" s="6">
        <f>+SUM('Frota Nacional 2029'!D8:BX8)</f>
        <v>33556375</v>
      </c>
      <c r="AB4" s="38">
        <f t="shared" si="11"/>
        <v>0.85195034938815439</v>
      </c>
      <c r="AD4" s="6">
        <f>+SUM('Frota Nacional 2030'!D8:BY8)</f>
        <v>33898589</v>
      </c>
      <c r="AE4" s="38">
        <f t="shared" si="12"/>
        <v>0.84654920320046878</v>
      </c>
      <c r="AG4" s="6">
        <f>+SUM('Frota Nacional 2031'!D8:BZ8)</f>
        <v>34211629</v>
      </c>
      <c r="AH4" s="38">
        <f t="shared" si="13"/>
        <v>0.83746271406024619</v>
      </c>
      <c r="AJ4" s="6">
        <f>+SUM('Frota Nacional 2032'!D8:CA8)</f>
        <v>34474193</v>
      </c>
      <c r="AK4" s="38">
        <f t="shared" si="0"/>
        <v>0.82423634836603488</v>
      </c>
      <c r="AM4" s="6">
        <f>+SUM('Frota Nacional 2033'!D8:CB8)</f>
        <v>34679100</v>
      </c>
      <c r="AN4" s="38">
        <f t="shared" si="1"/>
        <v>0.80690952124662096</v>
      </c>
      <c r="AP4" s="6">
        <f>+SUM('Frota Nacional 2019'!A8:BN8)</f>
        <v>28838173</v>
      </c>
      <c r="AQ4" s="38">
        <f t="shared" si="14"/>
        <v>0.76353272755193358</v>
      </c>
      <c r="AS4" s="6">
        <f>+SUM('Frota Nacional 2020'!A8:BO8)</f>
        <v>29615736</v>
      </c>
      <c r="AT4" s="38">
        <f t="shared" si="2"/>
        <v>0.78221458078302242</v>
      </c>
    </row>
    <row r="5" spans="1:96" x14ac:dyDescent="0.35">
      <c r="A5" s="12" t="s">
        <v>11</v>
      </c>
      <c r="B5" s="12" t="s">
        <v>14</v>
      </c>
      <c r="C5" s="6">
        <f>+SUM('Frota Nacional 2021'!A9:BP9)</f>
        <v>76845</v>
      </c>
      <c r="D5" s="38">
        <f t="shared" si="3"/>
        <v>2.0294540614078016E-3</v>
      </c>
      <c r="F5" s="6">
        <f>+SUM('Frota Nacional 2022'!D9:BQ9)</f>
        <v>125286</v>
      </c>
      <c r="G5" s="38">
        <f t="shared" si="4"/>
        <v>3.3116126651805125E-3</v>
      </c>
      <c r="I5" s="6">
        <f>+SUM('Frota Nacional 2023'!D9:BR9)</f>
        <v>206264</v>
      </c>
      <c r="J5" s="38">
        <f t="shared" si="5"/>
        <v>5.4515672687651682E-3</v>
      </c>
      <c r="L5" s="6">
        <f>+SUM('Frota Nacional 2024'!D9:BS9)</f>
        <v>326891</v>
      </c>
      <c r="M5" s="38">
        <f t="shared" si="6"/>
        <v>1.0115870913972284E-2</v>
      </c>
      <c r="O5" s="6">
        <f>+SUM('Frota Nacional 2025'!D9:BT9)</f>
        <v>491809</v>
      </c>
      <c r="P5" s="38">
        <f t="shared" si="7"/>
        <v>1.2941708302127625E-2</v>
      </c>
      <c r="R5" s="6">
        <f>+SUM('Frota Nacional 2026'!D9:BU9)</f>
        <v>706008</v>
      </c>
      <c r="S5" s="38">
        <f t="shared" si="8"/>
        <v>1.8485050502627963E-2</v>
      </c>
      <c r="U5" s="6">
        <f>+SUM('Frota Nacional 2027'!D9:BV9)</f>
        <v>995821</v>
      </c>
      <c r="V5" s="38">
        <f t="shared" si="9"/>
        <v>2.588032507061128E-2</v>
      </c>
      <c r="X5" s="6">
        <f>+SUM('Frota Nacional 2028'!D9:BW9)</f>
        <v>1369696</v>
      </c>
      <c r="Y5" s="38">
        <f t="shared" si="10"/>
        <v>3.5237073883435305E-2</v>
      </c>
      <c r="AA5" s="6">
        <f>+SUM('Frota Nacional 2029'!D9:BX9)</f>
        <v>1836716</v>
      </c>
      <c r="AB5" s="38">
        <f t="shared" si="11"/>
        <v>4.6631700770026957E-2</v>
      </c>
      <c r="AD5" s="6">
        <f>+SUM('Frota Nacional 2030'!D9:BY9)</f>
        <v>2431936</v>
      </c>
      <c r="AE5" s="38">
        <f t="shared" si="12"/>
        <v>6.0732719082630116E-2</v>
      </c>
      <c r="AG5" s="6">
        <f>+SUM('Frota Nacional 2031'!D9:BZ9)</f>
        <v>3169053</v>
      </c>
      <c r="AH5" s="38">
        <f t="shared" si="13"/>
        <v>7.7574900814596268E-2</v>
      </c>
      <c r="AJ5" s="6">
        <f>+SUM('Frota Nacional 2032'!D9:CA9)</f>
        <v>4091491</v>
      </c>
      <c r="AK5" s="38">
        <f t="shared" si="0"/>
        <v>9.7822611865417589E-2</v>
      </c>
      <c r="AM5" s="6">
        <f>+SUM('Frota Nacional 2033'!D9:CB9)</f>
        <v>5218723</v>
      </c>
      <c r="AN5" s="38">
        <f t="shared" si="1"/>
        <v>0.12142867829467113</v>
      </c>
      <c r="AP5" s="6">
        <f>+SUM('Frota Nacional 2019'!A9:BN9)</f>
        <v>22594</v>
      </c>
      <c r="AQ5" s="38">
        <f t="shared" si="14"/>
        <v>5.9820913226050717E-4</v>
      </c>
      <c r="AS5" s="6">
        <f>+SUM('Frota Nacional 2020'!A9:BO9)</f>
        <v>42184</v>
      </c>
      <c r="AT5" s="38">
        <f t="shared" si="2"/>
        <v>1.114169165870165E-3</v>
      </c>
    </row>
    <row r="6" spans="1:96" x14ac:dyDescent="0.35">
      <c r="A6" s="12" t="s">
        <v>11</v>
      </c>
      <c r="B6" s="28" t="s">
        <v>15</v>
      </c>
      <c r="C6" s="29">
        <f>+SUM('Frota Nacional 2021'!A10:BP10)</f>
        <v>6919</v>
      </c>
      <c r="D6" s="38">
        <f t="shared" si="3"/>
        <v>1.8272877416722729E-4</v>
      </c>
      <c r="F6" s="29">
        <f>+SUM('Frota Nacional 2022'!D10:BQ10)</f>
        <v>11277</v>
      </c>
      <c r="G6" s="39">
        <f t="shared" si="4"/>
        <v>2.9807844472040483E-4</v>
      </c>
      <c r="I6" s="29">
        <f>+SUM('Frota Nacional 2023'!D10:BR10)</f>
        <v>18564</v>
      </c>
      <c r="J6" s="39">
        <f t="shared" si="5"/>
        <v>4.9064739740020842E-4</v>
      </c>
      <c r="L6" s="29">
        <f>+SUM('Frota Nacional 2024'!D10:BS10)</f>
        <v>29422</v>
      </c>
      <c r="M6" s="39">
        <f t="shared" si="6"/>
        <v>9.1048439397503308E-4</v>
      </c>
      <c r="O6" s="29">
        <f>+SUM('Frota Nacional 2025'!D10:BT10)</f>
        <v>45929</v>
      </c>
      <c r="P6" s="39">
        <f t="shared" si="7"/>
        <v>1.2085987052055161E-3</v>
      </c>
      <c r="R6" s="29">
        <f>+SUM('Frota Nacional 2026'!D10:BU10)</f>
        <v>69535</v>
      </c>
      <c r="S6" s="39">
        <f>+R6/SUM($R$2:$R$5)</f>
        <v>1.820599747736903E-3</v>
      </c>
      <c r="U6" s="29">
        <f>+SUM('Frota Nacional 2027'!D10:BV10)</f>
        <v>104408</v>
      </c>
      <c r="V6" s="39">
        <f t="shared" si="9"/>
        <v>2.713452497961363E-3</v>
      </c>
      <c r="X6" s="29">
        <f>+SUM('Frota Nacional 2028'!D10:BW10)</f>
        <v>153207</v>
      </c>
      <c r="Y6" s="39">
        <f t="shared" si="10"/>
        <v>3.9414339959081965E-3</v>
      </c>
      <c r="AA6" s="29">
        <f>+SUM('Frota Nacional 2029'!D10:BX10)</f>
        <v>223693</v>
      </c>
      <c r="AB6" s="39">
        <f t="shared" si="11"/>
        <v>5.6792585464217876E-3</v>
      </c>
      <c r="AD6" s="29">
        <f>+SUM('Frota Nacional 2030'!D10:BY10)</f>
        <v>325718</v>
      </c>
      <c r="AE6" s="39">
        <f t="shared" si="12"/>
        <v>8.1341531167580545E-3</v>
      </c>
      <c r="AG6" s="29">
        <f>+SUM('Frota Nacional 2031'!D10:BZ10)</f>
        <v>467237</v>
      </c>
      <c r="AH6" s="39">
        <f t="shared" si="13"/>
        <v>1.143744327782133E-2</v>
      </c>
      <c r="AJ6" s="29">
        <f>+SUM('Frota Nacional 2032'!D10:CA10)</f>
        <v>653894</v>
      </c>
      <c r="AK6" s="39">
        <f t="shared" si="0"/>
        <v>1.5633816367462465E-2</v>
      </c>
      <c r="AM6" s="29">
        <f>+SUM('Frota Nacional 2033'!D10:CB10)</f>
        <v>893727</v>
      </c>
      <c r="AN6" s="39">
        <f t="shared" si="1"/>
        <v>2.0795142483374104E-2</v>
      </c>
      <c r="AP6" s="29">
        <f>+SUM('Frota Nacional 2019'!A10:BN10)</f>
        <v>2035</v>
      </c>
      <c r="AQ6" s="39">
        <f t="shared" si="14"/>
        <v>5.3879595651506245E-5</v>
      </c>
      <c r="AS6" s="29">
        <f>+SUM('Frota Nacional 2020'!A10:BO10)</f>
        <v>3799</v>
      </c>
      <c r="AT6" s="39">
        <f t="shared" si="2"/>
        <v>1.0033967051822389E-4</v>
      </c>
    </row>
    <row r="7" spans="1:96" x14ac:dyDescent="0.35">
      <c r="A7" s="12" t="s">
        <v>11</v>
      </c>
      <c r="B7" s="28" t="s">
        <v>16</v>
      </c>
      <c r="C7" s="29">
        <f>+SUM('Frota Nacional 2021'!A11:BP11)</f>
        <v>53024</v>
      </c>
      <c r="D7" s="38">
        <f t="shared" si="3"/>
        <v>1.4003483915946031E-3</v>
      </c>
      <c r="F7" s="29">
        <f>+SUM('Frota Nacional 2022'!D11:BQ11)</f>
        <v>86444</v>
      </c>
      <c r="G7" s="39">
        <f t="shared" si="4"/>
        <v>2.2849244546786092E-3</v>
      </c>
      <c r="I7" s="29">
        <f>+SUM('Frota Nacional 2023'!D11:BR11)</f>
        <v>142320</v>
      </c>
      <c r="J7" s="39">
        <f t="shared" si="5"/>
        <v>3.7615243265458767E-3</v>
      </c>
      <c r="L7" s="29">
        <f>+SUM('Frota Nacional 2024'!D11:BS11)</f>
        <v>225554</v>
      </c>
      <c r="M7" s="39">
        <f t="shared" si="6"/>
        <v>6.9799264835376457E-3</v>
      </c>
      <c r="O7" s="29">
        <f>+SUM('Frota Nacional 2025'!D11:BT11)</f>
        <v>341007</v>
      </c>
      <c r="P7" s="39">
        <f t="shared" si="7"/>
        <v>8.973428959176499E-3</v>
      </c>
      <c r="R7" s="29">
        <f>+SUM('Frota Nacional 2026'!D11:BU11)</f>
        <v>490967</v>
      </c>
      <c r="S7" s="39">
        <f t="shared" si="8"/>
        <v>1.2854740725492832E-2</v>
      </c>
      <c r="U7" s="29">
        <f>+SUM('Frota Nacional 2027'!D11:BV11)</f>
        <v>696801</v>
      </c>
      <c r="V7" s="39">
        <f t="shared" si="9"/>
        <v>1.8109114378514826E-2</v>
      </c>
      <c r="X7" s="29">
        <f>+SUM('Frota Nacional 2028'!D11:BW11)</f>
        <v>962347</v>
      </c>
      <c r="Y7" s="39">
        <f t="shared" si="10"/>
        <v>2.4757531846849458E-2</v>
      </c>
      <c r="AA7" s="29">
        <f>+SUM('Frota Nacional 2029'!D11:BX11)</f>
        <v>1298808</v>
      </c>
      <c r="AB7" s="39">
        <f t="shared" si="11"/>
        <v>3.2974954219224514E-2</v>
      </c>
      <c r="AD7" s="29">
        <f>+SUM('Frota Nacional 2030'!D11:BY11)</f>
        <v>1727648</v>
      </c>
      <c r="AE7" s="39">
        <f t="shared" si="12"/>
        <v>4.3144540258324128E-2</v>
      </c>
      <c r="AG7" s="29">
        <f>+SUM('Frota Nacional 2031'!D11:BZ11)</f>
        <v>2258744</v>
      </c>
      <c r="AH7" s="39">
        <f t="shared" si="13"/>
        <v>5.5291546643607553E-2</v>
      </c>
      <c r="AJ7" s="29">
        <f>+SUM('Frota Nacional 2032'!D11:CA11)</f>
        <v>2932829</v>
      </c>
      <c r="AK7" s="39">
        <f t="shared" si="0"/>
        <v>7.0120401813089858E-2</v>
      </c>
      <c r="AM7" s="29">
        <f>+SUM('Frota Nacional 2033'!D11:CB11)</f>
        <v>3756611</v>
      </c>
      <c r="AN7" s="39">
        <f t="shared" si="1"/>
        <v>8.7408415544803358E-2</v>
      </c>
      <c r="AP7" s="29">
        <f>+SUM('Frota Nacional 2019'!A11:BN11)</f>
        <v>15589</v>
      </c>
      <c r="AQ7" s="39">
        <f t="shared" si="14"/>
        <v>4.1274153150433951E-4</v>
      </c>
      <c r="AS7" s="29">
        <f>+SUM('Frota Nacional 2020'!A11:BO11)</f>
        <v>29106</v>
      </c>
      <c r="AT7" s="39">
        <f t="shared" si="2"/>
        <v>7.6875136880848237E-4</v>
      </c>
    </row>
    <row r="8" spans="1:96" x14ac:dyDescent="0.35">
      <c r="A8" s="12" t="s">
        <v>11</v>
      </c>
      <c r="B8" s="28" t="s">
        <v>17</v>
      </c>
      <c r="C8" s="29">
        <f>+SUM('Frota Nacional 2021'!A12:BP12)</f>
        <v>16904</v>
      </c>
      <c r="D8" s="38">
        <f t="shared" si="3"/>
        <v>4.4642971506327647E-4</v>
      </c>
      <c r="F8" s="29">
        <f>+SUM('Frota Nacional 2022'!D12:BQ12)</f>
        <v>27560</v>
      </c>
      <c r="G8" s="39">
        <f t="shared" si="4"/>
        <v>7.284776036618211E-4</v>
      </c>
      <c r="I8" s="29">
        <f>+SUM('Frota Nacional 2023'!D12:BR12)</f>
        <v>45374</v>
      </c>
      <c r="J8" s="39">
        <f t="shared" si="5"/>
        <v>1.1992369645355018E-3</v>
      </c>
      <c r="L8" s="29">
        <f>+SUM('Frota Nacional 2024'!D12:BS12)</f>
        <v>71911</v>
      </c>
      <c r="M8" s="39">
        <f t="shared" si="6"/>
        <v>2.2253362536584394E-3</v>
      </c>
      <c r="O8" s="29">
        <f>+SUM('Frota Nacional 2025'!D12:BT12)</f>
        <v>104870</v>
      </c>
      <c r="P8" s="39">
        <f t="shared" si="7"/>
        <v>2.7596016942433425E-3</v>
      </c>
      <c r="R8" s="29">
        <f>+SUM('Frota Nacional 2026'!D12:BU12)</f>
        <v>145506</v>
      </c>
      <c r="S8" s="39">
        <f t="shared" si="8"/>
        <v>3.8097100293982282E-3</v>
      </c>
      <c r="U8" s="29">
        <f>+SUM('Frota Nacional 2027'!D12:BV12)</f>
        <v>194612</v>
      </c>
      <c r="V8" s="39">
        <f t="shared" si="9"/>
        <v>5.0577581941350933E-3</v>
      </c>
      <c r="X8" s="29">
        <f>+SUM('Frota Nacional 2028'!D12:BW12)</f>
        <v>254148</v>
      </c>
      <c r="Y8" s="39">
        <f t="shared" si="10"/>
        <v>6.5382623978804903E-3</v>
      </c>
      <c r="AA8" s="29">
        <f>+SUM('Frota Nacional 2029'!D12:BX12)</f>
        <v>314216</v>
      </c>
      <c r="AB8" s="39">
        <f t="shared" si="11"/>
        <v>7.9775133930094742E-3</v>
      </c>
      <c r="AD8" s="29">
        <f>+SUM('Frota Nacional 2030'!D12:BY12)</f>
        <v>378573</v>
      </c>
      <c r="AE8" s="39">
        <f t="shared" si="12"/>
        <v>9.4541006265249292E-3</v>
      </c>
      <c r="AG8" s="29">
        <f>+SUM('Frota Nacional 2031'!D12:BZ12)</f>
        <v>443079</v>
      </c>
      <c r="AH8" s="39">
        <f t="shared" si="13"/>
        <v>1.0846082245399652E-2</v>
      </c>
      <c r="AJ8" s="29">
        <f>+SUM('Frota Nacional 2032'!D12:CA12)</f>
        <v>504768</v>
      </c>
      <c r="AK8" s="39">
        <f t="shared" si="0"/>
        <v>1.2068393684865274E-2</v>
      </c>
      <c r="AM8" s="29">
        <f>+SUM('Frota Nacional 2033'!D12:CB12)</f>
        <v>568389</v>
      </c>
      <c r="AN8" s="39">
        <f t="shared" si="1"/>
        <v>1.3225213338057956E-2</v>
      </c>
      <c r="AP8" s="29">
        <f>+SUM('Frota Nacional 2019'!A12:BN12)</f>
        <v>4970</v>
      </c>
      <c r="AQ8" s="39">
        <f t="shared" si="14"/>
        <v>1.3158800510466143E-4</v>
      </c>
      <c r="AS8" s="29">
        <f>+SUM('Frota Nacional 2020'!A12:BO12)</f>
        <v>9279</v>
      </c>
      <c r="AT8" s="39">
        <f t="shared" si="2"/>
        <v>2.4507812654345868E-4</v>
      </c>
    </row>
    <row r="9" spans="1:96" x14ac:dyDescent="0.35">
      <c r="A9" s="13" t="s">
        <v>18</v>
      </c>
      <c r="B9" s="13" t="s">
        <v>10</v>
      </c>
      <c r="C9" s="4">
        <f>+SUM('Frota Nacional 2021'!A13:BP13)</f>
        <v>623034</v>
      </c>
      <c r="D9" s="38">
        <f>+C9/(SUM($C$9:$C$12)+$C$16)</f>
        <v>0.10294050099382555</v>
      </c>
      <c r="F9" s="4">
        <f>+SUM('Frota Nacional 2022'!D13:BQ13)</f>
        <v>567778</v>
      </c>
      <c r="G9" s="38">
        <f>+F9/(SUM($F$9:$F$12)+$F$16)</f>
        <v>9.177580619715979E-2</v>
      </c>
      <c r="I9" s="4">
        <f>+SUM('Frota Nacional 2023'!D13:BR13)</f>
        <v>517251</v>
      </c>
      <c r="J9" s="38">
        <f>+I9/(SUM($I$9:$I$12)+$I$16)</f>
        <v>8.1689620787168987E-2</v>
      </c>
      <c r="L9" s="4">
        <f>+SUM('Frota Nacional 2024'!D13:BS13)</f>
        <v>470013</v>
      </c>
      <c r="M9" s="38">
        <f>+L9/(SUM($L$9:$L$12)+$L$16)</f>
        <v>7.2414381221590662E-2</v>
      </c>
      <c r="O9" s="4">
        <f>+SUM('Frota Nacional 2025'!D13:BT13)</f>
        <v>426513</v>
      </c>
      <c r="P9" s="38">
        <f>+O9/(SUM($O$9:$O$12)+$O$16)</f>
        <v>6.3990912817176712E-2</v>
      </c>
      <c r="R9" s="4">
        <f>+SUM('Frota Nacional 2026'!D13:BU13)</f>
        <v>386423</v>
      </c>
      <c r="S9" s="38">
        <f>+R9/(SUM($R$9:$R$12)+$R$16)</f>
        <v>5.6343870788914507E-2</v>
      </c>
      <c r="U9" s="4">
        <f>+SUM('Frota Nacional 2027'!D13:BV13)</f>
        <v>349755</v>
      </c>
      <c r="V9" s="38">
        <f>+U9/(SUM($U$9:$U$12)+$U$16)</f>
        <v>4.9452803188009445E-2</v>
      </c>
      <c r="X9" s="4">
        <f>+SUM('Frota Nacional 2028'!D13:BW13)</f>
        <v>316425</v>
      </c>
      <c r="Y9" s="38">
        <f>+X9/(SUM($X$9:$X$12)+$X$16)</f>
        <v>4.328455678693096E-2</v>
      </c>
      <c r="AA9" s="4">
        <f>+SUM('Frota Nacional 2029'!D13:BX13)</f>
        <v>286269</v>
      </c>
      <c r="AB9" s="38">
        <f>+AA9/(SUM($AA$9:$AA$12)+$AA$16)</f>
        <v>3.7795548171371401E-2</v>
      </c>
      <c r="AD9" s="4">
        <f>+SUM('Frota Nacional 2030'!D13:BY13)</f>
        <v>259138</v>
      </c>
      <c r="AE9" s="38">
        <f>+AD9/(SUM($AD$9:$AD$12)+$AD$16)</f>
        <v>3.2943769887631306E-2</v>
      </c>
      <c r="AG9" s="4">
        <f>+SUM('Frota Nacional 2031'!D13:BZ13)</f>
        <v>234893</v>
      </c>
      <c r="AH9" s="38">
        <f>+AG9/(SUM($AG$9:$AG$12)+$AG$16)</f>
        <v>2.868714714001748E-2</v>
      </c>
      <c r="AJ9" s="4">
        <f>+SUM('Frota Nacional 2032'!D13:CA13)</f>
        <v>213019</v>
      </c>
      <c r="AK9" s="38">
        <f>+AJ9/(SUM($AJ$9:$AJ$12)+$AJ$16)</f>
        <v>2.493794167243037E-2</v>
      </c>
      <c r="AM9" s="4">
        <f>+SUM('Frota Nacional 2033'!D13:CB13)</f>
        <v>193682</v>
      </c>
      <c r="AN9" s="38">
        <f t="shared" ref="AN9:AN16" si="15">+AM9/(SUM($AM$9:$AM$12)+$AM$16)</f>
        <v>2.1690526596826461E-2</v>
      </c>
      <c r="AP9" s="4">
        <f>+SUM('Frota Nacional 2019'!A13:BN13)</f>
        <v>742725</v>
      </c>
      <c r="AQ9" s="38">
        <f>+AP9/(SUM($AP$9:$AP$12)+$AP$16)</f>
        <v>0.12503657369232846</v>
      </c>
      <c r="AS9" s="4">
        <f>+SUM('Frota Nacional 2020'!A13:BO13)</f>
        <v>680747</v>
      </c>
      <c r="AT9" s="38">
        <f t="shared" ref="AT9:AT16" si="16">+AS9/(SUM($AS$9:$AS$12)+$AS$16)</f>
        <v>0.1123660473618168</v>
      </c>
    </row>
    <row r="10" spans="1:96" x14ac:dyDescent="0.35">
      <c r="A10" s="13" t="s">
        <v>18</v>
      </c>
      <c r="B10" s="13" t="s">
        <v>12</v>
      </c>
      <c r="C10" s="4">
        <f>+SUM('Frota Nacional 2021'!A14:BP14)</f>
        <v>64635</v>
      </c>
      <c r="D10" s="38">
        <f t="shared" ref="D10:D16" si="17">+C10/(SUM($C$9:$C$12)+$C$16)</f>
        <v>1.0679287617908357E-2</v>
      </c>
      <c r="F10" s="4">
        <f>+SUM('Frota Nacional 2022'!D14:BQ14)</f>
        <v>57614</v>
      </c>
      <c r="G10" s="38">
        <f t="shared" ref="G10:G16" si="18">+F10/(SUM($F$9:$F$12)+$F$16)</f>
        <v>9.3127442384931501E-3</v>
      </c>
      <c r="I10" s="4">
        <f>+SUM('Frota Nacional 2023'!D14:BR14)</f>
        <v>51293</v>
      </c>
      <c r="J10" s="38">
        <f t="shared" ref="J10:J16" si="19">+I10/(SUM($I$9:$I$12)+$I$16)</f>
        <v>8.1007203834043019E-3</v>
      </c>
      <c r="L10" s="4">
        <f>+SUM('Frota Nacional 2024'!D14:BS14)</f>
        <v>45613</v>
      </c>
      <c r="M10" s="38">
        <f t="shared" ref="M10:M16" si="20">+L10/(SUM($L$9:$L$12)+$L$16)</f>
        <v>7.0275442820952076E-3</v>
      </c>
      <c r="O10" s="4">
        <f>+SUM('Frota Nacional 2025'!D14:BT14)</f>
        <v>40528</v>
      </c>
      <c r="P10" s="38">
        <f t="shared" ref="P10:P16" si="21">+O10/(SUM($O$9:$O$12)+$O$16)</f>
        <v>6.0805267709414194E-3</v>
      </c>
      <c r="R10" s="4">
        <f>+SUM('Frota Nacional 2026'!D14:BU14)</f>
        <v>35974</v>
      </c>
      <c r="S10" s="38">
        <f t="shared" ref="S10:S16" si="22">+R10/(SUM($R$9:$R$12)+$R$16)</f>
        <v>5.2453254794885672E-3</v>
      </c>
      <c r="U10" s="4">
        <f>+SUM('Frota Nacional 2027'!D14:BV14)</f>
        <v>31907</v>
      </c>
      <c r="V10" s="38">
        <f t="shared" ref="V10:V16" si="23">+U10/(SUM($U$9:$U$12)+$U$16)</f>
        <v>4.5114168241192189E-3</v>
      </c>
      <c r="X10" s="4">
        <f>+SUM('Frota Nacional 2028'!D14:BW14)</f>
        <v>28286</v>
      </c>
      <c r="Y10" s="38">
        <f t="shared" ref="Y10:Y16" si="24">+X10/(SUM($X$9:$X$12)+$X$16)</f>
        <v>3.8693117587900103E-3</v>
      </c>
      <c r="AA10" s="4">
        <f>+SUM('Frota Nacional 2029'!D14:BX14)</f>
        <v>25055</v>
      </c>
      <c r="AB10" s="38">
        <f t="shared" ref="AB10:AB16" si="25">+AA10/(SUM($AA$9:$AA$12)+$AA$16)</f>
        <v>3.3079636965012292E-3</v>
      </c>
      <c r="AD10" s="4">
        <f>+SUM('Frota Nacional 2030'!D14:BY14)</f>
        <v>22184</v>
      </c>
      <c r="AE10" s="38">
        <f t="shared" ref="AE10:AE16" si="26">+AD10/(SUM($AD$9:$AD$12)+$AD$16)</f>
        <v>2.8202139060547388E-3</v>
      </c>
      <c r="AG10" s="4">
        <f>+SUM('Frota Nacional 2031'!D14:BZ14)</f>
        <v>19638</v>
      </c>
      <c r="AH10" s="38">
        <f t="shared" ref="AH10:AH16" si="27">+AG10/(SUM($AG$9:$AG$12)+$AG$16)</f>
        <v>2.3983609368336358E-3</v>
      </c>
      <c r="AJ10" s="4">
        <f>+SUM('Frota Nacional 2032'!D14:CA14)</f>
        <v>17378</v>
      </c>
      <c r="AK10" s="38">
        <f t="shared" ref="AK10:AK16" si="28">+AJ10/(SUM($AJ$9:$AJ$12)+$AJ$16)</f>
        <v>2.0344267430768849E-3</v>
      </c>
      <c r="AM10" s="4">
        <f>+SUM('Frota Nacional 2033'!D14:CB14)</f>
        <v>15366</v>
      </c>
      <c r="AN10" s="38">
        <f t="shared" si="15"/>
        <v>1.7208446406317334E-3</v>
      </c>
      <c r="AP10" s="4">
        <f>+SUM('Frota Nacional 2019'!A14:BN14)</f>
        <v>81017</v>
      </c>
      <c r="AQ10" s="38">
        <f t="shared" ref="AQ10:AQ16" si="29">+AP10/(SUM($AP$9:$AP$12)+$AP$16)</f>
        <v>1.3639083228424215E-2</v>
      </c>
      <c r="AS10" s="4">
        <f>+SUM('Frota Nacional 2020'!A14:BO14)</f>
        <v>72419</v>
      </c>
      <c r="AT10" s="38">
        <f t="shared" si="16"/>
        <v>1.195368732274312E-2</v>
      </c>
    </row>
    <row r="11" spans="1:96" x14ac:dyDescent="0.35">
      <c r="A11" s="13" t="s">
        <v>18</v>
      </c>
      <c r="B11" s="13" t="s">
        <v>13</v>
      </c>
      <c r="C11" s="4">
        <f>+SUM('Frota Nacional 2021'!A15:BP15)</f>
        <v>2878803</v>
      </c>
      <c r="D11" s="38">
        <f t="shared" si="17"/>
        <v>0.4756488780428163</v>
      </c>
      <c r="F11" s="4">
        <f>+SUM('Frota Nacional 2022'!D15:BQ15)</f>
        <v>2974984</v>
      </c>
      <c r="G11" s="38">
        <f t="shared" si="18"/>
        <v>0.48087730596051836</v>
      </c>
      <c r="I11" s="4">
        <f>+SUM('Frota Nacional 2023'!D15:BR15)</f>
        <v>3043041</v>
      </c>
      <c r="J11" s="38">
        <f t="shared" si="19"/>
        <v>0.48058846735880162</v>
      </c>
      <c r="L11" s="4">
        <f>+SUM('Frota Nacional 2024'!D15:BS15)</f>
        <v>3104222</v>
      </c>
      <c r="M11" s="38">
        <f t="shared" si="20"/>
        <v>0.4782640380254346</v>
      </c>
      <c r="O11" s="4">
        <f>+SUM('Frota Nacional 2025'!D15:BT15)</f>
        <v>3157047</v>
      </c>
      <c r="P11" s="38">
        <f t="shared" si="21"/>
        <v>0.47366040269986909</v>
      </c>
      <c r="R11" s="4">
        <f>+SUM('Frota Nacional 2026'!D15:BU15)</f>
        <v>3201209</v>
      </c>
      <c r="S11" s="38">
        <f t="shared" si="22"/>
        <v>0.46676441688075043</v>
      </c>
      <c r="U11" s="4">
        <f>+SUM('Frota Nacional 2027'!D15:BV15)</f>
        <v>3238889</v>
      </c>
      <c r="V11" s="38">
        <f t="shared" si="23"/>
        <v>0.45795525514948671</v>
      </c>
      <c r="X11" s="4">
        <f>+SUM('Frota Nacional 2028'!D15:BW15)</f>
        <v>3269568</v>
      </c>
      <c r="Y11" s="38">
        <f t="shared" si="24"/>
        <v>0.44725227704742759</v>
      </c>
      <c r="AA11" s="4">
        <f>+SUM('Frota Nacional 2029'!D15:BX15)</f>
        <v>3319793</v>
      </c>
      <c r="AB11" s="38">
        <f t="shared" si="25"/>
        <v>0.43830591594088625</v>
      </c>
      <c r="AD11" s="4">
        <f>+SUM('Frota Nacional 2030'!D15:BY15)</f>
        <v>3394246</v>
      </c>
      <c r="AE11" s="38">
        <f t="shared" si="26"/>
        <v>0.43150467768529899</v>
      </c>
      <c r="AG11" s="4">
        <f>+SUM('Frota Nacional 2031'!D15:BZ15)</f>
        <v>3470683</v>
      </c>
      <c r="AH11" s="38">
        <f t="shared" si="27"/>
        <v>0.42386956570590562</v>
      </c>
      <c r="AJ11" s="4">
        <f>+SUM('Frota Nacional 2032'!D15:CA15)</f>
        <v>3576707</v>
      </c>
      <c r="AK11" s="38">
        <f t="shared" si="28"/>
        <v>0.41872185366269399</v>
      </c>
      <c r="AM11" s="4">
        <f>+SUM('Frota Nacional 2033'!D15:CB15)</f>
        <v>3687091</v>
      </c>
      <c r="AN11" s="38">
        <f t="shared" si="15"/>
        <v>0.41291883293449816</v>
      </c>
      <c r="AP11" s="4">
        <f>+SUM('Frota Nacional 2019'!A15:BN15)</f>
        <v>2847166</v>
      </c>
      <c r="AQ11" s="38">
        <f t="shared" si="29"/>
        <v>0.47931587246059049</v>
      </c>
      <c r="AS11" s="4">
        <f>+SUM('Frota Nacional 2020'!A15:BO15)</f>
        <v>2945433</v>
      </c>
      <c r="AT11" s="38">
        <f t="shared" si="16"/>
        <v>0.48618159753779033</v>
      </c>
    </row>
    <row r="12" spans="1:96" x14ac:dyDescent="0.35">
      <c r="A12" s="13" t="s">
        <v>18</v>
      </c>
      <c r="B12" s="13" t="s">
        <v>14</v>
      </c>
      <c r="C12" s="4">
        <f>+SUM('Frota Nacional 2021'!A16:BP16)</f>
        <v>281</v>
      </c>
      <c r="D12" s="38">
        <f t="shared" si="17"/>
        <v>4.6428093457604215E-5</v>
      </c>
      <c r="F12" s="4">
        <f>+SUM('Frota Nacional 2022'!D16:BQ16)</f>
        <v>799</v>
      </c>
      <c r="G12" s="38">
        <f t="shared" si="18"/>
        <v>1.2915059962085652E-4</v>
      </c>
      <c r="I12" s="4">
        <f>+SUM('Frota Nacional 2023'!D16:BR16)</f>
        <v>1411</v>
      </c>
      <c r="J12" s="38">
        <f t="shared" si="19"/>
        <v>2.2283969471435615E-4</v>
      </c>
      <c r="L12" s="4">
        <f>+SUM('Frota Nacional 2024'!D16:BS16)</f>
        <v>2319</v>
      </c>
      <c r="M12" s="38">
        <f t="shared" si="20"/>
        <v>3.5728575603838347E-4</v>
      </c>
      <c r="O12" s="4">
        <f>+SUM('Frota Nacional 2025'!D16:BT16)</f>
        <v>3550</v>
      </c>
      <c r="P12" s="38">
        <f t="shared" si="21"/>
        <v>5.3261621685851853E-4</v>
      </c>
      <c r="R12" s="4">
        <f>+SUM('Frota Nacional 2026'!D16:BU16)</f>
        <v>5141</v>
      </c>
      <c r="S12" s="38">
        <f t="shared" si="22"/>
        <v>7.4960299911187866E-4</v>
      </c>
      <c r="U12" s="4">
        <f>+SUM('Frota Nacional 2027'!D16:BV16)</f>
        <v>7288</v>
      </c>
      <c r="V12" s="38">
        <f t="shared" si="23"/>
        <v>1.0304699850873121E-3</v>
      </c>
      <c r="X12" s="4">
        <f>+SUM('Frota Nacional 2028'!D16:BW16)</f>
        <v>10043</v>
      </c>
      <c r="Y12" s="38">
        <f t="shared" si="24"/>
        <v>1.3738067592988783E-3</v>
      </c>
      <c r="AA12" s="4">
        <f>+SUM('Frota Nacional 2029'!D16:BX16)</f>
        <v>13468</v>
      </c>
      <c r="AB12" s="38">
        <f t="shared" si="25"/>
        <v>1.778154263200102E-3</v>
      </c>
      <c r="AD12" s="4">
        <f>+SUM('Frota Nacional 2030'!D16:BY16)</f>
        <v>17835</v>
      </c>
      <c r="AE12" s="38">
        <f t="shared" si="26"/>
        <v>2.267332988391916E-3</v>
      </c>
      <c r="AG12" s="4">
        <f>+SUM('Frota Nacional 2031'!D16:BZ16)</f>
        <v>23249</v>
      </c>
      <c r="AH12" s="38">
        <f t="shared" si="27"/>
        <v>2.8393672176619412E-3</v>
      </c>
      <c r="AJ12" s="4">
        <f>+SUM('Frota Nacional 2032'!D16:CA16)</f>
        <v>29996</v>
      </c>
      <c r="AK12" s="38">
        <f t="shared" si="28"/>
        <v>3.5116045911689629E-3</v>
      </c>
      <c r="AM12" s="4">
        <f>+SUM('Frota Nacional 2033'!D16:CB16)</f>
        <v>38143</v>
      </c>
      <c r="AN12" s="38">
        <f t="shared" si="15"/>
        <v>4.2716502100492134E-3</v>
      </c>
      <c r="AP12" s="4">
        <f>+SUM('Frota Nacional 2019'!A16:BN16)</f>
        <v>74</v>
      </c>
      <c r="AQ12" s="38">
        <f t="shared" si="29"/>
        <v>1.2457782427186786E-5</v>
      </c>
      <c r="AS12" s="4">
        <f>+SUM('Frota Nacional 2020'!A16:BO16)</f>
        <v>132</v>
      </c>
      <c r="AT12" s="38">
        <f t="shared" si="16"/>
        <v>2.1788297637389248E-5</v>
      </c>
    </row>
    <row r="13" spans="1:96" x14ac:dyDescent="0.35">
      <c r="A13" s="13" t="s">
        <v>18</v>
      </c>
      <c r="B13" s="30" t="s">
        <v>15</v>
      </c>
      <c r="C13" s="31">
        <f>+SUM('Frota Nacional 2021'!A17:BP17)</f>
        <v>25</v>
      </c>
      <c r="D13" s="38">
        <f t="shared" si="17"/>
        <v>4.1306132969398761E-6</v>
      </c>
      <c r="F13" s="31">
        <f>+SUM('Frota Nacional 2022'!D17:BQ17)</f>
        <v>72</v>
      </c>
      <c r="G13" s="39">
        <f t="shared" si="18"/>
        <v>1.1638101592868171E-5</v>
      </c>
      <c r="I13" s="31">
        <f>+SUM('Frota Nacional 2023'!D17:BR17)</f>
        <v>128</v>
      </c>
      <c r="J13" s="39">
        <f t="shared" si="19"/>
        <v>2.0215082156936631E-5</v>
      </c>
      <c r="L13" s="31">
        <f>+SUM('Frota Nacional 2024'!D17:BS17)</f>
        <v>210</v>
      </c>
      <c r="M13" s="39">
        <f t="shared" si="20"/>
        <v>3.2354466911625928E-5</v>
      </c>
      <c r="O13" s="31">
        <f>+SUM('Frota Nacional 2025'!D17:BT17)</f>
        <v>322</v>
      </c>
      <c r="P13" s="39">
        <f t="shared" si="21"/>
        <v>4.8310541360124782E-5</v>
      </c>
      <c r="R13" s="31">
        <f>+SUM('Frota Nacional 2026'!D17:BU17)</f>
        <v>466</v>
      </c>
      <c r="S13" s="39">
        <f t="shared" si="22"/>
        <v>6.7946897021228445E-5</v>
      </c>
      <c r="U13" s="31">
        <f>+SUM('Frota Nacional 2027'!D17:BV17)</f>
        <v>659</v>
      </c>
      <c r="V13" s="39">
        <f t="shared" si="23"/>
        <v>9.3177788168570075E-5</v>
      </c>
      <c r="X13" s="31">
        <f>+SUM('Frota Nacional 2028'!D17:BW17)</f>
        <v>908</v>
      </c>
      <c r="Y13" s="39">
        <f t="shared" si="24"/>
        <v>1.2420756123104467E-4</v>
      </c>
      <c r="AA13" s="31">
        <f>+SUM('Frota Nacional 2029'!D17:BX17)</f>
        <v>1216</v>
      </c>
      <c r="AB13" s="39">
        <f t="shared" si="25"/>
        <v>1.6054615266196346E-4</v>
      </c>
      <c r="AD13" s="31">
        <f>+SUM('Frota Nacional 2030'!D17:BY17)</f>
        <v>1610</v>
      </c>
      <c r="AE13" s="39">
        <f t="shared" si="26"/>
        <v>2.0467654114443427E-4</v>
      </c>
      <c r="AG13" s="31">
        <f>+SUM('Frota Nacional 2031'!D17:BZ17)</f>
        <v>2101</v>
      </c>
      <c r="AH13" s="39">
        <f t="shared" si="27"/>
        <v>2.5659213404050665E-4</v>
      </c>
      <c r="AJ13" s="31">
        <f>+SUM('Frota Nacional 2032'!D17:CA17)</f>
        <v>2708</v>
      </c>
      <c r="AK13" s="39">
        <f t="shared" si="28"/>
        <v>3.1702311084429765E-4</v>
      </c>
      <c r="AM13" s="31">
        <f>+SUM('Frota Nacional 2033'!D17:CB17)</f>
        <v>3444</v>
      </c>
      <c r="AN13" s="39">
        <f t="shared" si="15"/>
        <v>3.8569497216814331E-4</v>
      </c>
      <c r="AP13" s="31">
        <f>+SUM('Frota Nacional 2019'!A17:BN17)</f>
        <v>6</v>
      </c>
      <c r="AQ13" s="39">
        <f t="shared" si="29"/>
        <v>1.0100904670691989E-6</v>
      </c>
      <c r="AS13" s="31">
        <f>+SUM('Frota Nacional 2020'!A17:BO17)</f>
        <v>11</v>
      </c>
      <c r="AT13" s="39">
        <f t="shared" si="16"/>
        <v>1.8156914697824373E-6</v>
      </c>
    </row>
    <row r="14" spans="1:96" x14ac:dyDescent="0.35">
      <c r="A14" s="13" t="s">
        <v>18</v>
      </c>
      <c r="B14" s="30" t="s">
        <v>16</v>
      </c>
      <c r="C14" s="31">
        <f>+SUM('Frota Nacional 2021'!A18:BP18)</f>
        <v>195</v>
      </c>
      <c r="D14" s="38">
        <f t="shared" si="17"/>
        <v>3.2218783716131036E-5</v>
      </c>
      <c r="F14" s="31">
        <f>+SUM('Frota Nacional 2022'!D18:BQ18)</f>
        <v>551</v>
      </c>
      <c r="G14" s="39">
        <f t="shared" si="18"/>
        <v>8.9063805245421704E-5</v>
      </c>
      <c r="I14" s="31">
        <f>+SUM('Frota Nacional 2023'!D18:BR18)</f>
        <v>974</v>
      </c>
      <c r="J14" s="39">
        <f t="shared" si="19"/>
        <v>1.5382414078793968E-4</v>
      </c>
      <c r="L14" s="31">
        <f>+SUM('Frota Nacional 2024'!D18:BS18)</f>
        <v>1596</v>
      </c>
      <c r="M14" s="39">
        <f t="shared" si="20"/>
        <v>2.4589394852835705E-4</v>
      </c>
      <c r="O14" s="31">
        <f>+SUM('Frota Nacional 2025'!D18:BT18)</f>
        <v>2445</v>
      </c>
      <c r="P14" s="39">
        <f t="shared" si="21"/>
        <v>3.668300423152332E-4</v>
      </c>
      <c r="R14" s="31">
        <f>+SUM('Frota Nacional 2026'!D18:BU18)</f>
        <v>3539</v>
      </c>
      <c r="S14" s="39">
        <f t="shared" si="22"/>
        <v>5.1601731450241946E-4</v>
      </c>
      <c r="U14" s="31">
        <f>+SUM('Frota Nacional 2027'!D18:BV18)</f>
        <v>5015</v>
      </c>
      <c r="V14" s="39">
        <f t="shared" si="23"/>
        <v>7.0908438188980105E-4</v>
      </c>
      <c r="X14" s="31">
        <f>+SUM('Frota Nacional 2028'!D18:BW18)</f>
        <v>6909</v>
      </c>
      <c r="Y14" s="39">
        <f t="shared" si="24"/>
        <v>9.4509916359613168E-4</v>
      </c>
      <c r="AA14" s="31">
        <f>+SUM('Frota Nacional 2029'!D18:BX18)</f>
        <v>9270</v>
      </c>
      <c r="AB14" s="39">
        <f t="shared" si="25"/>
        <v>1.2239003578753301E-3</v>
      </c>
      <c r="AD14" s="31">
        <f>+SUM('Frota Nacional 2030'!D18:BY18)</f>
        <v>12271</v>
      </c>
      <c r="AE14" s="39">
        <f t="shared" si="26"/>
        <v>1.5599912027225793E-3</v>
      </c>
      <c r="AG14" s="31">
        <f>+SUM('Frota Nacional 2031'!D18:BZ18)</f>
        <v>16001</v>
      </c>
      <c r="AH14" s="39">
        <f t="shared" si="27"/>
        <v>1.9541793130805076E-3</v>
      </c>
      <c r="AJ14" s="31">
        <f>+SUM('Frota Nacional 2032'!D18:CA18)</f>
        <v>20643</v>
      </c>
      <c r="AK14" s="39">
        <f t="shared" si="28"/>
        <v>2.4166573401620517E-3</v>
      </c>
      <c r="AM14" s="31">
        <f>+SUM('Frota Nacional 2033'!D18:CB18)</f>
        <v>26250</v>
      </c>
      <c r="AN14" s="39">
        <f t="shared" si="15"/>
        <v>2.9397482634767021E-3</v>
      </c>
      <c r="AP14" s="31">
        <f>+SUM('Frota Nacional 2019'!A18:BN18)</f>
        <v>53</v>
      </c>
      <c r="AQ14" s="39">
        <f t="shared" si="29"/>
        <v>8.9224657924445899E-6</v>
      </c>
      <c r="AS14" s="31">
        <f>+SUM('Frota Nacional 2020'!A18:BO18)</f>
        <v>92</v>
      </c>
      <c r="AT14" s="39">
        <f t="shared" si="16"/>
        <v>1.5185783201816748E-5</v>
      </c>
    </row>
    <row r="15" spans="1:96" x14ac:dyDescent="0.35">
      <c r="A15" s="13" t="s">
        <v>18</v>
      </c>
      <c r="B15" s="30" t="s">
        <v>17</v>
      </c>
      <c r="C15" s="31">
        <f>+SUM('Frota Nacional 2021'!A19:BP19)</f>
        <v>62</v>
      </c>
      <c r="D15" s="38">
        <f t="shared" si="17"/>
        <v>1.0243920976410894E-5</v>
      </c>
      <c r="F15" s="31">
        <f>+SUM('Frota Nacional 2022'!D19:BQ19)</f>
        <v>176</v>
      </c>
      <c r="G15" s="39">
        <f t="shared" si="18"/>
        <v>2.8448692782566641E-5</v>
      </c>
      <c r="I15" s="31">
        <f>+SUM('Frota Nacional 2023'!D19:BR19)</f>
        <v>312</v>
      </c>
      <c r="J15" s="39">
        <f t="shared" si="19"/>
        <v>4.927426275753304E-5</v>
      </c>
      <c r="L15" s="31">
        <f>+SUM('Frota Nacional 2024'!D19:BS19)</f>
        <v>513</v>
      </c>
      <c r="M15" s="39">
        <f t="shared" si="20"/>
        <v>7.9037340598400485E-5</v>
      </c>
      <c r="O15" s="31">
        <f>+SUM('Frota Nacional 2025'!D19:BT19)</f>
        <v>783</v>
      </c>
      <c r="P15" s="39">
        <f t="shared" si="21"/>
        <v>1.1747563318316056E-4</v>
      </c>
      <c r="R15" s="31">
        <f>+SUM('Frota Nacional 2026'!D19:BU19)</f>
        <v>1131</v>
      </c>
      <c r="S15" s="39">
        <f t="shared" si="22"/>
        <v>1.6490974362877548E-4</v>
      </c>
      <c r="U15" s="31">
        <f>+SUM('Frota Nacional 2027'!D19:BV19)</f>
        <v>1602</v>
      </c>
      <c r="V15" s="39">
        <f t="shared" si="23"/>
        <v>2.2651110264954364E-4</v>
      </c>
      <c r="X15" s="31">
        <f>+SUM('Frota Nacional 2028'!D19:BW19)</f>
        <v>2208</v>
      </c>
      <c r="Y15" s="39">
        <f t="shared" si="24"/>
        <v>3.0203777004201172E-4</v>
      </c>
      <c r="AA15" s="31">
        <f>+SUM('Frota Nacional 2029'!D19:BX19)</f>
        <v>2962</v>
      </c>
      <c r="AB15" s="39">
        <f t="shared" si="25"/>
        <v>3.9106719094139457E-4</v>
      </c>
      <c r="AD15" s="31">
        <f>+SUM('Frota Nacional 2030'!D19:BY19)</f>
        <v>3918</v>
      </c>
      <c r="AE15" s="39">
        <f t="shared" si="26"/>
        <v>4.9808862621359838E-4</v>
      </c>
      <c r="AG15" s="31">
        <f>+SUM('Frota Nacional 2031'!D19:BZ19)</f>
        <v>5111</v>
      </c>
      <c r="AH15" s="39">
        <f t="shared" si="27"/>
        <v>6.2419914187578746E-4</v>
      </c>
      <c r="AJ15" s="31">
        <f>+SUM('Frota Nacional 2032'!D19:CA19)</f>
        <v>6596</v>
      </c>
      <c r="AK15" s="39">
        <f t="shared" si="28"/>
        <v>7.7218775447894657E-4</v>
      </c>
      <c r="AM15" s="31">
        <f>+SUM('Frota Nacional 2033'!D19:CB19)</f>
        <v>8385</v>
      </c>
      <c r="AN15" s="39">
        <f t="shared" si="15"/>
        <v>9.3903958816198647E-4</v>
      </c>
      <c r="AP15" s="31">
        <f>+SUM('Frota Nacional 2019'!A19:BN19)</f>
        <v>16</v>
      </c>
      <c r="AQ15" s="39">
        <f t="shared" si="29"/>
        <v>2.6935745788511972E-6</v>
      </c>
      <c r="AS15" s="31">
        <f>+SUM('Frota Nacional 2020'!A19:BO19)</f>
        <v>29</v>
      </c>
      <c r="AT15" s="39">
        <f t="shared" si="16"/>
        <v>4.7868229657900622E-6</v>
      </c>
    </row>
    <row r="16" spans="1:96" x14ac:dyDescent="0.35">
      <c r="A16" s="13" t="s">
        <v>18</v>
      </c>
      <c r="B16" s="13" t="s">
        <v>19</v>
      </c>
      <c r="C16" s="4">
        <f>+SUM('Frota Nacional 2021'!A20:BP20)</f>
        <v>2485617</v>
      </c>
      <c r="D16" s="38">
        <f t="shared" si="17"/>
        <v>0.41068490525199219</v>
      </c>
      <c r="F16" s="4">
        <f>+SUM('Frota Nacional 2022'!D20:BQ20)</f>
        <v>2585401</v>
      </c>
      <c r="G16" s="38">
        <f t="shared" si="18"/>
        <v>0.4179049930042078</v>
      </c>
      <c r="I16" s="4">
        <f>+SUM('Frota Nacional 2023'!D20:BR20)</f>
        <v>2718910</v>
      </c>
      <c r="J16" s="38">
        <f t="shared" si="19"/>
        <v>0.42939835177591074</v>
      </c>
      <c r="L16" s="4">
        <f>+SUM('Frota Nacional 2024'!D20:BS20)</f>
        <v>2868436</v>
      </c>
      <c r="M16" s="38">
        <f t="shared" si="20"/>
        <v>0.44193675071484112</v>
      </c>
      <c r="O16" s="4">
        <f>+SUM('Frota Nacional 2025'!D20:BT20)</f>
        <v>3037574</v>
      </c>
      <c r="P16" s="38">
        <f t="shared" si="21"/>
        <v>0.45573554149515422</v>
      </c>
      <c r="R16" s="4">
        <f>+SUM('Frota Nacional 2026'!D20:BU20)</f>
        <v>3229550</v>
      </c>
      <c r="S16" s="38">
        <f t="shared" si="22"/>
        <v>0.47089678385173461</v>
      </c>
      <c r="U16" s="4">
        <f>+SUM('Frota Nacional 2027'!D20:BV20)</f>
        <v>3444662</v>
      </c>
      <c r="V16" s="38">
        <f t="shared" si="23"/>
        <v>0.48705005485329728</v>
      </c>
      <c r="X16" s="4">
        <f>+SUM('Frota Nacional 2028'!D20:BW20)</f>
        <v>3686022</v>
      </c>
      <c r="Y16" s="38">
        <f t="shared" si="24"/>
        <v>0.50422004764755257</v>
      </c>
      <c r="AA16" s="4">
        <f>+SUM('Frota Nacional 2029'!D20:BX20)</f>
        <v>3929561</v>
      </c>
      <c r="AB16" s="38">
        <f t="shared" si="25"/>
        <v>0.518812417928041</v>
      </c>
      <c r="AD16" s="4">
        <f>+SUM('Frota Nacional 2030'!D20:BY20)</f>
        <v>4172667</v>
      </c>
      <c r="AE16" s="38">
        <f t="shared" si="26"/>
        <v>0.53046400553262307</v>
      </c>
      <c r="AG16" s="4">
        <f>+SUM('Frota Nacional 2031'!D20:BZ20)</f>
        <v>4439629</v>
      </c>
      <c r="AH16" s="38">
        <f t="shared" si="27"/>
        <v>0.54220555899958134</v>
      </c>
      <c r="AJ16" s="4">
        <f>+SUM('Frota Nacional 2032'!D20:CA20)</f>
        <v>4704864</v>
      </c>
      <c r="AK16" s="38">
        <f t="shared" si="28"/>
        <v>0.55079417333062985</v>
      </c>
      <c r="AM16" s="4">
        <f>+SUM('Frota Nacional 2033'!D20:CB20)</f>
        <v>4995054</v>
      </c>
      <c r="AN16" s="38">
        <f t="shared" si="15"/>
        <v>0.55939814561799439</v>
      </c>
      <c r="AP16" s="4">
        <f>+SUM('Frota Nacional 2019'!A20:BN20)</f>
        <v>2269080</v>
      </c>
      <c r="AQ16" s="38">
        <f t="shared" si="29"/>
        <v>0.38199601283622964</v>
      </c>
      <c r="AS16" s="4">
        <f>+SUM('Frota Nacional 2020'!A20:BO20)</f>
        <v>2359567</v>
      </c>
      <c r="AT16" s="38">
        <f t="shared" si="16"/>
        <v>0.38947687948001236</v>
      </c>
    </row>
    <row r="17" spans="1:46" x14ac:dyDescent="0.35">
      <c r="A17" s="14" t="s">
        <v>20</v>
      </c>
      <c r="B17" s="14" t="s">
        <v>10</v>
      </c>
      <c r="C17" s="5">
        <f>+SUM('Frota Nacional 2021'!A22:BP22)</f>
        <v>23452</v>
      </c>
      <c r="D17" s="38">
        <f>+C17/SUM($C$17:$C$21)</f>
        <v>9.6131025456357988E-3</v>
      </c>
      <c r="F17" s="5">
        <f>+SUM('Frota Nacional 2022'!D22:BQ22)</f>
        <v>21557</v>
      </c>
      <c r="G17" s="38">
        <f>+F17/SUM($F$17:$F$21)</f>
        <v>8.6000717304308173E-3</v>
      </c>
      <c r="I17" s="5">
        <f>+SUM('Frota Nacional 2023'!D22:BR22)</f>
        <v>19785</v>
      </c>
      <c r="J17" s="38">
        <f>+I17/SUM($I$17:$I$21)</f>
        <v>7.6915301810434981E-3</v>
      </c>
      <c r="L17" s="5">
        <f>+SUM('Frota Nacional 2024'!D22:BS22)</f>
        <v>18163</v>
      </c>
      <c r="M17" s="38">
        <f>+L17/SUM($L$17:$L$21)</f>
        <v>6.8886733794853846E-3</v>
      </c>
      <c r="O17" s="5">
        <f>+SUM('Frota Nacional 2025'!D22:BT22)</f>
        <v>16670</v>
      </c>
      <c r="P17" s="38">
        <f>+O17/SUM($O$17:$O$21)</f>
        <v>6.175050646898602E-3</v>
      </c>
      <c r="R17" s="5">
        <f>+SUM('Frota Nacional 2026'!D22:BU22)</f>
        <v>15300</v>
      </c>
      <c r="S17" s="38">
        <f>+R17/SUM($R$17:$R$21)</f>
        <v>5.5412958736903257E-3</v>
      </c>
      <c r="U17" s="5">
        <f>+SUM('Frota Nacional 2027'!D22:BV22)</f>
        <v>14046</v>
      </c>
      <c r="V17" s="38">
        <f>+U17/SUM($U$17:$U$21)</f>
        <v>4.9787148067673087E-3</v>
      </c>
      <c r="X17" s="5">
        <f>+SUM('Frota Nacional 2028'!D22:BW22)</f>
        <v>12895</v>
      </c>
      <c r="Y17" s="38">
        <f>+X17/SUM($X$17:$X$21)</f>
        <v>4.4775191731225234E-3</v>
      </c>
      <c r="AA17" s="5">
        <f>+SUM('Frota Nacional 2029'!D22:BX22)</f>
        <v>11841</v>
      </c>
      <c r="AB17" s="38">
        <f>+AA17/SUM($AA$17:$AA$21)</f>
        <v>4.0312024122530037E-3</v>
      </c>
      <c r="AD17" s="5">
        <f>+SUM('Frota Nacional 2030'!D22:BY22)</f>
        <v>10870</v>
      </c>
      <c r="AE17" s="38">
        <f>+AD17/SUM($AD$17:$AD$21)</f>
        <v>3.6313028326166496E-3</v>
      </c>
      <c r="AG17" s="5">
        <f>+SUM('Frota Nacional 2031'!D22:BZ22)</f>
        <v>9983</v>
      </c>
      <c r="AH17" s="38">
        <f>+AG17/SUM($AG$17:$AG$21)</f>
        <v>3.2750239319839568E-3</v>
      </c>
      <c r="AJ17" s="5">
        <f>+SUM('Frota Nacional 2032'!D22:CA22)</f>
        <v>9172</v>
      </c>
      <c r="AK17" s="38">
        <f>+AJ17/SUM($AJ$17:$AJ$21)</f>
        <v>2.9569860407175561E-3</v>
      </c>
      <c r="AM17" s="5">
        <f>+SUM('Frota Nacional 2033'!D22:CB22)</f>
        <v>8426</v>
      </c>
      <c r="AN17" s="38">
        <f>+AM17/SUM($AM$17:$AM$21)</f>
        <v>2.6713681393220256E-3</v>
      </c>
      <c r="AP17" s="5">
        <f>+SUM('Frota Nacional 2019'!A22:BN22)</f>
        <v>27807</v>
      </c>
      <c r="AQ17" s="38">
        <f>+AP17/SUM($AP$17:$AP$21)</f>
        <v>1.1909243572233436E-2</v>
      </c>
      <c r="AS17" s="5">
        <f>+SUM('Frota Nacional 2020'!A22:BO22)</f>
        <v>25543</v>
      </c>
      <c r="AT17" s="38">
        <f>+AS17/SUM($AS$17:$AS$21)</f>
        <v>1.0783820764733871E-2</v>
      </c>
    </row>
    <row r="18" spans="1:46" x14ac:dyDescent="0.35">
      <c r="A18" s="14" t="s">
        <v>20</v>
      </c>
      <c r="B18" s="14" t="s">
        <v>12</v>
      </c>
      <c r="C18" s="5">
        <f>+SUM('Frota Nacional 2021'!A23:BP23)</f>
        <v>2761</v>
      </c>
      <c r="D18" s="38">
        <f t="shared" ref="D18:D21" si="30">+C18/SUM($C$17:$C$21)</f>
        <v>1.1317489394721319E-3</v>
      </c>
      <c r="F18" s="5">
        <f>+SUM('Frota Nacional 2022'!D23:BQ23)</f>
        <v>2557</v>
      </c>
      <c r="G18" s="38">
        <f>+F18/SUM($F$17:$F$21)</f>
        <v>1.0201040689665351E-3</v>
      </c>
      <c r="I18" s="5">
        <f>+SUM('Frota Nacional 2023'!D23:BR23)</f>
        <v>2365</v>
      </c>
      <c r="J18" s="38">
        <f>+I18/SUM($I$17:$I$21)</f>
        <v>9.194070699099253E-4</v>
      </c>
      <c r="L18" s="5">
        <f>+SUM('Frota Nacional 2024'!D23:BS23)</f>
        <v>2183</v>
      </c>
      <c r="M18" s="38">
        <f>+L18/SUM($L$17:$L$21)</f>
        <v>8.2794549289305695E-4</v>
      </c>
      <c r="O18" s="5">
        <f>+SUM('Frota Nacional 2025'!D23:BT23)</f>
        <v>2013</v>
      </c>
      <c r="P18" s="38">
        <f>+O18/SUM($O$17:$O$21)</f>
        <v>7.4567348243592593E-4</v>
      </c>
      <c r="R18" s="5">
        <f>+SUM('Frota Nacional 2026'!D23:BU23)</f>
        <v>1855</v>
      </c>
      <c r="S18" s="38">
        <f>+R18/SUM($R$17:$R$21)</f>
        <v>6.7183685265984018E-4</v>
      </c>
      <c r="U18" s="5">
        <f>+SUM('Frota Nacional 2027'!D23:BV23)</f>
        <v>1712</v>
      </c>
      <c r="V18" s="38">
        <f>+U18/SUM($U$17:$U$21)</f>
        <v>6.0683182038912377E-4</v>
      </c>
      <c r="X18" s="5">
        <f>+SUM('Frota Nacional 2028'!D23:BW23)</f>
        <v>1579</v>
      </c>
      <c r="Y18" s="38">
        <f>+X18/SUM($X$17:$X$21)</f>
        <v>5.4827474015978791E-4</v>
      </c>
      <c r="AA18" s="5">
        <f>+SUM('Frota Nacional 2029'!D23:BX23)</f>
        <v>1455</v>
      </c>
      <c r="AB18" s="38">
        <f>+AA18/SUM($AA$17:$AA$21)</f>
        <v>4.9534663540479011E-4</v>
      </c>
      <c r="AD18" s="5">
        <f>+SUM('Frota Nacional 2030'!D23:BY23)</f>
        <v>1337</v>
      </c>
      <c r="AE18" s="38">
        <f>+AD18/SUM($AD$17:$AD$21)</f>
        <v>4.4664690774686848E-4</v>
      </c>
      <c r="AG18" s="5">
        <f>+SUM('Frota Nacional 2031'!D23:BZ23)</f>
        <v>1230</v>
      </c>
      <c r="AH18" s="38">
        <f>+AG18/SUM($AG$17:$AG$21)</f>
        <v>4.035139172934255E-4</v>
      </c>
      <c r="AJ18" s="5">
        <f>+SUM('Frota Nacional 2032'!D23:CA23)</f>
        <v>1130</v>
      </c>
      <c r="AK18" s="38">
        <f>+AJ18/SUM($AJ$17:$AJ$21)</f>
        <v>3.6430377518652837E-4</v>
      </c>
      <c r="AM18" s="5">
        <f>+SUM('Frota Nacional 2033'!D23:CB23)</f>
        <v>1040</v>
      </c>
      <c r="AN18" s="38">
        <f>+AM18/SUM($AM$17:$AM$21)</f>
        <v>3.2972025455671808E-4</v>
      </c>
      <c r="AP18" s="5">
        <f>+SUM('Frota Nacional 2019'!A23:BN23)</f>
        <v>3215</v>
      </c>
      <c r="AQ18" s="38">
        <f t="shared" ref="AQ18:AQ21" si="31">+AP18/SUM($AP$17:$AP$21)</f>
        <v>1.3769273235059696E-3</v>
      </c>
      <c r="AS18" s="5">
        <f>+SUM('Frota Nacional 2020'!A23:BO23)</f>
        <v>2979</v>
      </c>
      <c r="AT18" s="38">
        <f>+AS18/SUM($AS$17:$AS$21)</f>
        <v>1.2576832031532005E-3</v>
      </c>
    </row>
    <row r="19" spans="1:46" x14ac:dyDescent="0.35">
      <c r="A19" s="14" t="s">
        <v>20</v>
      </c>
      <c r="B19" s="14" t="s">
        <v>14</v>
      </c>
      <c r="C19" s="5">
        <f>+SUM('Frota Nacional 2021'!A24:BP24)</f>
        <v>350</v>
      </c>
      <c r="D19" s="38">
        <f t="shared" si="30"/>
        <v>1.4346690648868026E-4</v>
      </c>
      <c r="F19" s="5">
        <f>+SUM('Frota Nacional 2022'!D24:BQ24)</f>
        <v>1064</v>
      </c>
      <c r="G19" s="38">
        <f>+F19/SUM($F$17:$F$21)</f>
        <v>4.2447818904199982E-4</v>
      </c>
      <c r="I19" s="5">
        <f>+SUM('Frota Nacional 2023'!D24:BR24)</f>
        <v>1753</v>
      </c>
      <c r="J19" s="38">
        <f>+I19/SUM($I$17:$I$21)</f>
        <v>6.8148862306642664E-4</v>
      </c>
      <c r="L19" s="5">
        <f>+SUM('Frota Nacional 2024'!D24:BS24)</f>
        <v>2721</v>
      </c>
      <c r="M19" s="38">
        <f>+L19/SUM($L$17:$L$21)</f>
        <v>1.0319925268721978E-3</v>
      </c>
      <c r="O19" s="5">
        <f>+SUM('Frota Nacional 2025'!D24:BT24)</f>
        <v>3975</v>
      </c>
      <c r="P19" s="38">
        <f>+O19/SUM($O$17:$O$21)</f>
        <v>1.472455088267663E-3</v>
      </c>
      <c r="R19" s="5">
        <f>+SUM('Frota Nacional 2026'!D24:BU24)</f>
        <v>5517</v>
      </c>
      <c r="S19" s="38">
        <f>+R19/SUM($R$17:$R$21)</f>
        <v>1.9981261003365705E-3</v>
      </c>
      <c r="U19" s="5">
        <f>+SUM('Frota Nacional 2027'!D24:BV24)</f>
        <v>7489</v>
      </c>
      <c r="V19" s="38">
        <f>+U19/SUM($U$17:$U$21)</f>
        <v>2.6545347563634043E-3</v>
      </c>
      <c r="X19" s="5">
        <f>+SUM('Frota Nacional 2028'!D24:BW24)</f>
        <v>9905</v>
      </c>
      <c r="Y19" s="38">
        <f>+X19/SUM($X$17:$X$21)</f>
        <v>3.4393041806730202E-3</v>
      </c>
      <c r="AA19" s="5">
        <f>+SUM('Frota Nacional 2029'!D24:BX24)</f>
        <v>12764</v>
      </c>
      <c r="AB19" s="38">
        <f>+AA19/SUM($AA$17:$AA$21)</f>
        <v>4.3454326146438087E-3</v>
      </c>
      <c r="AD19" s="5">
        <f>+SUM('Frota Nacional 2030'!D24:BY24)</f>
        <v>16218</v>
      </c>
      <c r="AE19" s="38">
        <f>+AD19/SUM($AD$17:$AD$21)</f>
        <v>5.4178904636041228E-3</v>
      </c>
      <c r="AG19" s="5">
        <f>+SUM('Frota Nacional 2031'!D24:BZ24)</f>
        <v>20300</v>
      </c>
      <c r="AH19" s="38">
        <f>+AG19/SUM($AG$17:$AG$21)</f>
        <v>6.6596199358183233E-3</v>
      </c>
      <c r="AJ19" s="5">
        <f>+SUM('Frota Nacional 2032'!D24:CA24)</f>
        <v>25142</v>
      </c>
      <c r="AK19" s="38">
        <f>+AJ19/SUM($AJ$17:$AJ$21)</f>
        <v>8.1055978015395543E-3</v>
      </c>
      <c r="AM19" s="5">
        <f>+SUM('Frota Nacional 2033'!D24:CB24)</f>
        <v>30665</v>
      </c>
      <c r="AN19" s="38">
        <f>+AM19/SUM($AM$17:$AM$21)</f>
        <v>9.7219919288286157E-3</v>
      </c>
      <c r="AP19" s="5">
        <f>+SUM('Frota Nacional 2019'!A24:BN24)</f>
        <v>34</v>
      </c>
      <c r="AQ19" s="38">
        <f t="shared" si="31"/>
        <v>1.4561595334122228E-5</v>
      </c>
      <c r="AS19" s="5">
        <f>+SUM('Frota Nacional 2020'!A24:BO24)</f>
        <v>57</v>
      </c>
      <c r="AT19" s="38">
        <f>+AS19/SUM($AS$17:$AS$21)</f>
        <v>2.4064431883092455E-5</v>
      </c>
    </row>
    <row r="20" spans="1:46" x14ac:dyDescent="0.35">
      <c r="A20" s="14" t="s">
        <v>20</v>
      </c>
      <c r="B20" s="14" t="s">
        <v>21</v>
      </c>
      <c r="C20" s="5">
        <f>+SUM('Frota Nacional 2021'!A25:BP25)</f>
        <v>178</v>
      </c>
      <c r="D20" s="38">
        <f t="shared" si="30"/>
        <v>7.2963169585671677E-5</v>
      </c>
      <c r="F20" s="5">
        <f>+SUM('Frota Nacional 2022'!D25:BQ25)</f>
        <v>534</v>
      </c>
      <c r="G20" s="38">
        <f>+F20/SUM($F$17:$F$21)</f>
        <v>2.1303698585378562E-4</v>
      </c>
      <c r="I20" s="5">
        <f>+SUM('Frota Nacional 2023'!D25:BR25)</f>
        <v>952</v>
      </c>
      <c r="J20" s="38">
        <f>+I20/SUM($I$17:$I$21)</f>
        <v>3.7009536175655345E-4</v>
      </c>
      <c r="L20" s="5">
        <f>+SUM('Frota Nacional 2024'!D25:BS25)</f>
        <v>1443</v>
      </c>
      <c r="M20" s="38">
        <f>+L20/SUM($L$17:$L$21)</f>
        <v>5.4728600377676646E-4</v>
      </c>
      <c r="O20" s="5">
        <f>+SUM('Frota Nacional 2025'!D25:BT25)</f>
        <v>2020</v>
      </c>
      <c r="P20" s="38">
        <f>+O20/SUM($O$17:$O$21)</f>
        <v>7.4826648510708919E-4</v>
      </c>
      <c r="R20" s="5">
        <f>+SUM('Frota Nacional 2026'!D25:BU25)</f>
        <v>2698</v>
      </c>
      <c r="S20" s="38">
        <f>+R20/SUM($R$17:$R$21)</f>
        <v>9.771513900141502E-4</v>
      </c>
      <c r="U20" s="5">
        <f>+SUM('Frota Nacional 2027'!D25:BV25)</f>
        <v>3496</v>
      </c>
      <c r="V20" s="38">
        <f>+U20/SUM($U$17:$U$21)</f>
        <v>1.239184605187136E-3</v>
      </c>
      <c r="X20" s="5">
        <f>+SUM('Frota Nacional 2028'!D25:BW25)</f>
        <v>4434</v>
      </c>
      <c r="Y20" s="38">
        <f>+X20/SUM($X$17:$X$21)</f>
        <v>1.5396138048565545E-3</v>
      </c>
      <c r="AA20" s="5">
        <f>+SUM('Frota Nacional 2029'!D25:BX25)</f>
        <v>5532</v>
      </c>
      <c r="AB20" s="38">
        <f>+AA20/SUM($AA$17:$AA$21)</f>
        <v>1.8833385478070784E-3</v>
      </c>
      <c r="AD20" s="5">
        <f>+SUM('Frota Nacional 2030'!D25:BY25)</f>
        <v>6823</v>
      </c>
      <c r="AE20" s="38">
        <f>+AD20/SUM($AD$17:$AD$21)</f>
        <v>2.2793357154501748E-3</v>
      </c>
      <c r="AG20" s="5">
        <f>+SUM('Frota Nacional 2031'!D25:BZ25)</f>
        <v>8339</v>
      </c>
      <c r="AH20" s="38">
        <f>+AG20/SUM($AG$17:$AG$21)</f>
        <v>2.7356931352112805E-3</v>
      </c>
      <c r="AJ20" s="5">
        <f>+SUM('Frota Nacional 2032'!D25:CA25)</f>
        <v>10118</v>
      </c>
      <c r="AK20" s="38">
        <f>+AJ20/SUM($AJ$17:$AJ$21)</f>
        <v>3.2619695551657471E-3</v>
      </c>
      <c r="AM20" s="5">
        <f>+SUM('Frota Nacional 2033'!D25:CB25)</f>
        <v>12205</v>
      </c>
      <c r="AN20" s="38">
        <f>+AM20/SUM($AM$17:$AM$21)</f>
        <v>3.8694574104468694E-3</v>
      </c>
      <c r="AP20" s="5">
        <f>+SUM('Frota Nacional 2019'!A25:BN25)</f>
        <v>40</v>
      </c>
      <c r="AQ20" s="38">
        <f t="shared" si="31"/>
        <v>1.7131288628379093E-5</v>
      </c>
      <c r="AS20" s="5">
        <f>+SUM('Frota Nacional 2020'!A25:BO25)</f>
        <v>85</v>
      </c>
      <c r="AT20" s="38">
        <f>+AS20/SUM($AS$17:$AS$21)</f>
        <v>3.5885556316892258E-5</v>
      </c>
    </row>
    <row r="21" spans="1:46" x14ac:dyDescent="0.35">
      <c r="A21" s="14" t="s">
        <v>20</v>
      </c>
      <c r="B21" s="14" t="s">
        <v>19</v>
      </c>
      <c r="C21" s="5">
        <f>+SUM('Frota Nacional 2021'!A26:BP26)</f>
        <v>2412846</v>
      </c>
      <c r="D21" s="38">
        <f t="shared" si="30"/>
        <v>0.98903871843881774</v>
      </c>
      <c r="F21" s="5">
        <f>+SUM('Frota Nacional 2022'!D26:BQ26)</f>
        <v>2480895</v>
      </c>
      <c r="G21" s="38">
        <f>+F21/SUM($F$17:$F$21)</f>
        <v>0.98974230902570681</v>
      </c>
      <c r="I21" s="5">
        <f>+SUM('Frota Nacional 2023'!D26:BR26)</f>
        <v>2547455</v>
      </c>
      <c r="J21" s="38">
        <f>+I21/SUM($I$17:$I$21)</f>
        <v>0.99033747876422362</v>
      </c>
      <c r="L21" s="5">
        <f>+SUM('Frota Nacional 2024'!D26:BS26)</f>
        <v>2612137</v>
      </c>
      <c r="M21" s="38">
        <f>+L21/SUM($L$17:$L$21)</f>
        <v>0.99070410259697261</v>
      </c>
      <c r="O21" s="5">
        <f>+SUM('Frota Nacional 2025'!D26:BT26)</f>
        <v>2674895</v>
      </c>
      <c r="P21" s="38">
        <f>+O21/SUM($O$17:$O$21)</f>
        <v>0.99085855429729075</v>
      </c>
      <c r="R21" s="5">
        <f>+SUM('Frota Nacional 2026'!D26:BU26)</f>
        <v>2735717</v>
      </c>
      <c r="S21" s="38">
        <f>+R21/SUM($R$17:$R$21)</f>
        <v>0.99081158978329908</v>
      </c>
      <c r="U21" s="5">
        <f>+SUM('Frota Nacional 2027'!D26:BV26)</f>
        <v>2794467</v>
      </c>
      <c r="V21" s="38">
        <f>+U21/SUM($U$17:$U$21)</f>
        <v>0.99052073401129304</v>
      </c>
      <c r="X21" s="5">
        <f>+SUM('Frota Nacional 2028'!D26:BW26)</f>
        <v>2851130</v>
      </c>
      <c r="Y21" s="38">
        <f>+X21/SUM($X$17:$X$21)</f>
        <v>0.98999528810118809</v>
      </c>
      <c r="AA21" s="5">
        <f>+SUM('Frota Nacional 2029'!D26:BX26)</f>
        <v>2905745</v>
      </c>
      <c r="AB21" s="38">
        <f>+AA21/SUM($AA$17:$AA$21)</f>
        <v>0.98924467978989128</v>
      </c>
      <c r="AD21" s="5">
        <f>+SUM('Frota Nacional 2030'!D26:BY26)</f>
        <v>2958168</v>
      </c>
      <c r="AE21" s="38">
        <f>+AD21/SUM($AD$17:$AD$21)</f>
        <v>0.98822482408058221</v>
      </c>
      <c r="AG21" s="5">
        <f>+SUM('Frota Nacional 2031'!D26:BZ26)</f>
        <v>3008370</v>
      </c>
      <c r="AH21" s="38">
        <f>+AG21/SUM($AG$17:$AG$21)</f>
        <v>0.986926149079693</v>
      </c>
      <c r="AJ21" s="5">
        <f>+SUM('Frota Nacional 2032'!D26:CA26)</f>
        <v>3056245</v>
      </c>
      <c r="AK21" s="38">
        <f>+AJ21/SUM($AJ$17:$AJ$21)</f>
        <v>0.98531114282739063</v>
      </c>
      <c r="AM21" s="5">
        <f>+SUM('Frota Nacional 2033'!D26:CB26)</f>
        <v>3101853</v>
      </c>
      <c r="AN21" s="38">
        <f>+AM21/SUM($AM$17:$AM$21)</f>
        <v>0.98340746226684572</v>
      </c>
      <c r="AP21" s="5">
        <f>+SUM('Frota Nacional 2019'!A26:BN26)</f>
        <v>2303813</v>
      </c>
      <c r="AQ21" s="38">
        <f t="shared" si="31"/>
        <v>0.9866821362202981</v>
      </c>
      <c r="AS21" s="5">
        <f>+SUM('Frota Nacional 2020'!A26:BO26)</f>
        <v>2339977</v>
      </c>
      <c r="AT21" s="38">
        <f>+AS21/SUM($AS$17:$AS$21)</f>
        <v>0.98789854604391292</v>
      </c>
    </row>
    <row r="22" spans="1:46" x14ac:dyDescent="0.35">
      <c r="A22" s="15" t="s">
        <v>22</v>
      </c>
      <c r="B22" s="15" t="s">
        <v>10</v>
      </c>
      <c r="C22" s="10">
        <f>+SUM('Frota Nacional 2021'!A27:BP27)</f>
        <v>106</v>
      </c>
      <c r="D22" s="38">
        <f>+C22/SUM($C$22:$C$26)</f>
        <v>2.4493493049393671E-4</v>
      </c>
      <c r="F22" s="10">
        <f>+SUM('Frota Nacional 2022'!D27:BQ27)</f>
        <v>99</v>
      </c>
      <c r="G22" s="38">
        <f>+F22/SUM($F$22:$F$26)</f>
        <v>2.2600778927855575E-4</v>
      </c>
      <c r="I22" s="11">
        <f>+SUM('Frota Nacional 2023'!D27:BR27)</f>
        <v>92</v>
      </c>
      <c r="J22" s="38">
        <f>+I22/SUM($I$22:$I$26)</f>
        <v>2.0703328059985641E-4</v>
      </c>
      <c r="L22" s="11">
        <f>+SUM('Frota Nacional 2024'!D27:BS27)</f>
        <v>85</v>
      </c>
      <c r="M22" s="38">
        <f>+L22/SUM($L$22:$L$26)</f>
        <v>1.8809679239646378E-4</v>
      </c>
      <c r="O22" s="11">
        <f>+SUM('Frota Nacional 2025'!D27:BT27)</f>
        <v>80</v>
      </c>
      <c r="P22" s="38">
        <f>+O22/SUM($O$22:$O$26)</f>
        <v>1.736337196683596E-4</v>
      </c>
      <c r="R22" s="11">
        <f>+SUM('Frota Nacional 2026'!D27:BU27)</f>
        <v>74</v>
      </c>
      <c r="S22" s="38">
        <f>+R22/SUM($R$22:$R$26)</f>
        <v>1.5710085237827338E-4</v>
      </c>
      <c r="U22" s="11">
        <f>+SUM('Frota Nacional 2027'!D27:BV27)</f>
        <v>71</v>
      </c>
      <c r="V22" s="38">
        <f>+U22/SUM($U$22:$U$26)</f>
        <v>1.4701071314689889E-4</v>
      </c>
      <c r="X22" s="11">
        <f>+SUM('Frota Nacional 2028'!D27:BW27)</f>
        <v>67</v>
      </c>
      <c r="Y22" s="38">
        <f>+X22/SUM($X$22:$X$26)</f>
        <v>1.3489733708629806E-4</v>
      </c>
      <c r="AA22" s="11">
        <f>+SUM('Frota Nacional 2029'!D27:BX27)</f>
        <v>64</v>
      </c>
      <c r="AB22" s="38">
        <f>+AA22/SUM($AA$22:$AA$26)</f>
        <v>1.2491217112967445E-4</v>
      </c>
      <c r="AD22" s="11">
        <f>+SUM('Frota Nacional 2030'!D27:BY27)</f>
        <v>60</v>
      </c>
      <c r="AE22" s="38">
        <f>+AD22/SUM($AD$22:$AD$26)</f>
        <v>1.1316484345529988E-4</v>
      </c>
      <c r="AG22" s="11">
        <f>+SUM('Frota Nacional 2031'!D27:BZ27)</f>
        <v>59</v>
      </c>
      <c r="AH22" s="38">
        <f>+AG22/SUM($AG$22:$AG$26)</f>
        <v>1.0719262514738985E-4</v>
      </c>
      <c r="AJ22" s="11">
        <f>+SUM('Frota Nacional 2032'!D27:CA27)</f>
        <v>55</v>
      </c>
      <c r="AK22" s="38">
        <f>+AJ22/SUM($AJ$22:$AJ$26)</f>
        <v>9.5954388517574486E-5</v>
      </c>
      <c r="AM22" s="11">
        <f>+SUM('Frota Nacional 2033'!D27:CB27)</f>
        <v>52</v>
      </c>
      <c r="AN22" s="38">
        <f>+AM22/SUM($AM$22:$AM$26)</f>
        <v>8.6845278456024555E-5</v>
      </c>
      <c r="AP22" s="10">
        <f>+SUM('Frota Nacional 2019'!A27:BN27)</f>
        <v>128</v>
      </c>
      <c r="AQ22" s="38">
        <f>+AP22/SUM($AP$22:$AP$26)</f>
        <v>2.9051755248040708E-4</v>
      </c>
      <c r="AS22" s="10">
        <f>+SUM('Frota Nacional 2020'!A27:BO27)</f>
        <v>120</v>
      </c>
      <c r="AT22" s="38">
        <f>+AS22/SUM($AS$22:$AS$26)</f>
        <v>2.7081617223908552E-4</v>
      </c>
    </row>
    <row r="23" spans="1:46" x14ac:dyDescent="0.35">
      <c r="A23" s="15" t="s">
        <v>22</v>
      </c>
      <c r="B23" s="15" t="s">
        <v>12</v>
      </c>
      <c r="C23" s="11">
        <f>+SUM('Frota Nacional 2021'!A28:BP28)</f>
        <v>6</v>
      </c>
      <c r="D23" s="38">
        <f t="shared" ref="D23:D26" si="32">+C23/SUM($C$22:$C$26)</f>
        <v>1.3864241348713399E-5</v>
      </c>
      <c r="F23" s="11">
        <f>+SUM('Frota Nacional 2022'!D28:BQ28)</f>
        <v>5</v>
      </c>
      <c r="G23" s="38">
        <f>+F23/SUM($F$22:$F$26)</f>
        <v>1.1414534812048269E-5</v>
      </c>
      <c r="I23" s="11">
        <f>+SUM('Frota Nacional 2023'!D28:BR28)</f>
        <v>5</v>
      </c>
      <c r="J23" s="38">
        <f>+I23/SUM($I$22:$I$26)</f>
        <v>1.1251808728253066E-5</v>
      </c>
      <c r="L23" s="11">
        <f>+SUM('Frota Nacional 2024'!D28:BS28)</f>
        <v>5</v>
      </c>
      <c r="M23" s="38">
        <f>+L23/SUM($L$22:$L$26)</f>
        <v>1.1064517199791988E-5</v>
      </c>
      <c r="O23" s="11">
        <f>+SUM('Frota Nacional 2025'!D28:BT28)</f>
        <v>4</v>
      </c>
      <c r="P23" s="38">
        <f>+O23/SUM($O$22:$O$26)</f>
        <v>8.6816859834179802E-6</v>
      </c>
      <c r="R23" s="11">
        <f>+SUM('Frota Nacional 2026'!D28:BU28)</f>
        <v>3</v>
      </c>
      <c r="S23" s="38">
        <f>+R23/SUM($R$22:$R$26)</f>
        <v>6.3689534747948667E-6</v>
      </c>
      <c r="U23" s="11">
        <f>+SUM('Frota Nacional 2027'!D28:BV28)</f>
        <v>3</v>
      </c>
      <c r="V23" s="38">
        <f>+U23/SUM($U$22:$U$26)</f>
        <v>6.2117202738126294E-6</v>
      </c>
      <c r="X23" s="11">
        <f>+SUM('Frota Nacional 2028'!D28:BW28)</f>
        <v>3</v>
      </c>
      <c r="Y23" s="38">
        <f>+X23/SUM($X$22:$X$26)</f>
        <v>6.0401792725208088E-6</v>
      </c>
      <c r="AA23" s="11">
        <f>+SUM('Frota Nacional 2029'!D28:BX28)</f>
        <v>3</v>
      </c>
      <c r="AB23" s="38">
        <f>+AA23/SUM($AA$22:$AA$26)</f>
        <v>5.8552580217034894E-6</v>
      </c>
      <c r="AD23" s="11">
        <f>+SUM('Frota Nacional 2030'!D28:BY28)</f>
        <v>3</v>
      </c>
      <c r="AE23" s="38">
        <f>+AD23/SUM($AD$22:$AD$26)</f>
        <v>5.658242172764994E-6</v>
      </c>
      <c r="AG23" s="11">
        <f>+SUM('Frota Nacional 2031'!D28:BZ28)</f>
        <v>3</v>
      </c>
      <c r="AH23" s="38">
        <f>+AG23/SUM($AG$22:$AG$26)</f>
        <v>5.450472465121518E-6</v>
      </c>
      <c r="AJ23" s="11">
        <f>+SUM('Frota Nacional 2032'!D28:CA28)</f>
        <v>2</v>
      </c>
      <c r="AK23" s="38">
        <f>+AJ23/SUM($AJ$22:$AJ$26)</f>
        <v>3.4892504915481632E-6</v>
      </c>
      <c r="AM23" s="11">
        <f>+SUM('Frota Nacional 2033'!D28:CB28)</f>
        <v>2</v>
      </c>
      <c r="AN23" s="38">
        <f>+AM23/SUM($AM$22:$AM$26)</f>
        <v>3.3402030175394059E-6</v>
      </c>
      <c r="AP23" s="11">
        <f>+SUM('Frota Nacional 2019'!A28:BN28)</f>
        <v>7</v>
      </c>
      <c r="AQ23" s="38">
        <f t="shared" ref="AQ23:AQ26" si="33">+AP23/SUM($AP$22:$AP$26)</f>
        <v>1.5887678651272263E-5</v>
      </c>
      <c r="AS23" s="11">
        <f>+SUM('Frota Nacional 2020'!A28:BO28)</f>
        <v>7</v>
      </c>
      <c r="AT23" s="38">
        <f>+AS23/SUM($AS$22:$AS$26)</f>
        <v>1.579761004727999E-5</v>
      </c>
    </row>
    <row r="24" spans="1:46" x14ac:dyDescent="0.35">
      <c r="A24" s="15" t="s">
        <v>22</v>
      </c>
      <c r="B24" s="15" t="s">
        <v>14</v>
      </c>
      <c r="C24" s="10">
        <f>+SUM('Frota Nacional 2021'!A29:BP29)</f>
        <v>355</v>
      </c>
      <c r="D24" s="38">
        <f t="shared" si="32"/>
        <v>8.203009464655427E-4</v>
      </c>
      <c r="F24" s="10">
        <f>+SUM('Frota Nacional 2022'!D29:BQ29)</f>
        <v>386</v>
      </c>
      <c r="G24" s="38">
        <f>+F24/SUM($F$22:$F$26)</f>
        <v>8.8120208749012646E-4</v>
      </c>
      <c r="I24" s="11">
        <f>+SUM('Frota Nacional 2023'!D29:BR29)</f>
        <v>641</v>
      </c>
      <c r="J24" s="38">
        <f>+I24/SUM($I$22:$I$26)</f>
        <v>1.4424818789620431E-3</v>
      </c>
      <c r="L24" s="11">
        <f>+SUM('Frota Nacional 2024'!D29:BS29)</f>
        <v>1028</v>
      </c>
      <c r="M24" s="38">
        <f>+L24/SUM($L$22:$L$26)</f>
        <v>2.2748647362772325E-3</v>
      </c>
      <c r="O24" s="11">
        <f>+SUM('Frota Nacional 2025'!D29:BT29)</f>
        <v>1568</v>
      </c>
      <c r="P24" s="38">
        <f>+O24/SUM($O$22:$O$26)</f>
        <v>3.403220905499848E-3</v>
      </c>
      <c r="R24" s="11">
        <f>+SUM('Frota Nacional 2026'!D29:BU29)</f>
        <v>2271</v>
      </c>
      <c r="S24" s="38">
        <f>+R24/SUM($R$22:$R$26)</f>
        <v>4.8212977804197137E-3</v>
      </c>
      <c r="U24" s="11">
        <f>+SUM('Frota Nacional 2027'!D29:BV29)</f>
        <v>3228</v>
      </c>
      <c r="V24" s="38">
        <f>+U24/SUM($U$22:$U$26)</f>
        <v>6.6838110146223897E-3</v>
      </c>
      <c r="X24" s="11">
        <f>+SUM('Frota Nacional 2028'!D29:BW29)</f>
        <v>4489</v>
      </c>
      <c r="Y24" s="38">
        <f>+X24/SUM($X$22:$X$26)</f>
        <v>9.038121584781969E-3</v>
      </c>
      <c r="AA24" s="11">
        <f>+SUM('Frota Nacional 2029'!D29:BX29)</f>
        <v>6097</v>
      </c>
      <c r="AB24" s="38">
        <f>+AA24/SUM($AA$22:$AA$26)</f>
        <v>1.1899836052775392E-2</v>
      </c>
      <c r="AD24" s="11">
        <f>+SUM('Frota Nacional 2030'!D29:BY29)</f>
        <v>8170</v>
      </c>
      <c r="AE24" s="38">
        <f>+AD24/SUM($AD$22:$AD$26)</f>
        <v>1.5409279517163334E-2</v>
      </c>
      <c r="AG24" s="11">
        <f>+SUM('Frota Nacional 2031'!D29:BZ29)</f>
        <v>10807</v>
      </c>
      <c r="AH24" s="38">
        <f>+AG24/SUM($AG$22:$AG$26)</f>
        <v>1.963441864352275E-2</v>
      </c>
      <c r="AJ24" s="11">
        <f>+SUM('Frota Nacional 2032'!D29:CA29)</f>
        <v>14094</v>
      </c>
      <c r="AK24" s="38">
        <f>+AJ24/SUM($AJ$22:$AJ$26)</f>
        <v>2.4588748213939905E-2</v>
      </c>
      <c r="AM24" s="11">
        <f>+SUM('Frota Nacional 2033'!D29:CB29)</f>
        <v>18237</v>
      </c>
      <c r="AN24" s="38">
        <f>+AM24/SUM($AM$22:$AM$26)</f>
        <v>3.0457641215433075E-2</v>
      </c>
      <c r="AP24" s="10">
        <f>+SUM('Frota Nacional 2019'!A29:BN29)</f>
        <v>320</v>
      </c>
      <c r="AQ24" s="38">
        <f t="shared" si="33"/>
        <v>7.2629388120101768E-4</v>
      </c>
      <c r="AS24" s="10">
        <f>+SUM('Frota Nacional 2020'!A29:BO29)</f>
        <v>335</v>
      </c>
      <c r="AT24" s="38">
        <f>+AS24/SUM($AS$22:$AS$26)</f>
        <v>7.560284808341138E-4</v>
      </c>
    </row>
    <row r="25" spans="1:46" x14ac:dyDescent="0.35">
      <c r="A25" s="15" t="s">
        <v>22</v>
      </c>
      <c r="B25" s="15" t="s">
        <v>21</v>
      </c>
      <c r="C25" s="11">
        <f>+SUM('Frota Nacional 2021'!A30:BP30)</f>
        <v>17</v>
      </c>
      <c r="D25" s="38">
        <f t="shared" si="32"/>
        <v>3.9282017154687963E-5</v>
      </c>
      <c r="F25" s="11">
        <f>+SUM('Frota Nacional 2022'!D30:BQ30)</f>
        <v>17</v>
      </c>
      <c r="G25" s="38">
        <f>+F25/SUM($F$22:$F$26)</f>
        <v>3.8809418360964118E-5</v>
      </c>
      <c r="I25" s="11">
        <f>+SUM('Frota Nacional 2023'!D30:BR30)</f>
        <v>17</v>
      </c>
      <c r="J25" s="38">
        <f>+I25/SUM($I$22:$I$26)</f>
        <v>3.8256149676060426E-5</v>
      </c>
      <c r="L25" s="11">
        <f>+SUM('Frota Nacional 2024'!D30:BS30)</f>
        <v>17</v>
      </c>
      <c r="M25" s="38">
        <f>+L25/SUM($L$22:$L$26)</f>
        <v>3.7619358479292759E-5</v>
      </c>
      <c r="O25" s="11">
        <f>+SUM('Frota Nacional 2025'!D30:BT30)</f>
        <v>17</v>
      </c>
      <c r="P25" s="38">
        <f>+O25/SUM($O$22:$O$26)</f>
        <v>3.6897165429526417E-5</v>
      </c>
      <c r="R25" s="11">
        <f>+SUM('Frota Nacional 2026'!D30:BU30)</f>
        <v>15</v>
      </c>
      <c r="S25" s="38">
        <f>+R25/SUM($R$22:$R$26)</f>
        <v>3.184476737397433E-5</v>
      </c>
      <c r="U25" s="11">
        <f>+SUM('Frota Nacional 2027'!D30:BV30)</f>
        <v>13</v>
      </c>
      <c r="V25" s="38">
        <f>+U25/SUM($U$22:$U$26)</f>
        <v>2.691745451985473E-5</v>
      </c>
      <c r="X25" s="11">
        <f>+SUM('Frota Nacional 2028'!D30:BW30)</f>
        <v>13</v>
      </c>
      <c r="Y25" s="38">
        <f>+X25/SUM($X$22:$X$26)</f>
        <v>2.6174110180923505E-5</v>
      </c>
      <c r="AA25" s="11">
        <f>+SUM('Frota Nacional 2029'!D30:BX30)</f>
        <v>13</v>
      </c>
      <c r="AB25" s="38">
        <f>+AA25/SUM($AA$22:$AA$26)</f>
        <v>2.5372784760715121E-5</v>
      </c>
      <c r="AD25" s="11">
        <f>+SUM('Frota Nacional 2030'!D30:BY30)</f>
        <v>13</v>
      </c>
      <c r="AE25" s="38">
        <f>+AD25/SUM($AD$22:$AD$26)</f>
        <v>2.4519049415314976E-5</v>
      </c>
      <c r="AG25" s="11">
        <f>+SUM('Frota Nacional 2031'!D30:BZ30)</f>
        <v>13</v>
      </c>
      <c r="AH25" s="38">
        <f>+AG25/SUM($AG$22:$AG$26)</f>
        <v>2.3618714015526578E-5</v>
      </c>
      <c r="AJ25" s="11">
        <f>+SUM('Frota Nacional 2032'!D30:CA30)</f>
        <v>13</v>
      </c>
      <c r="AK25" s="38">
        <f>+AJ25/SUM($AJ$22:$AJ$26)</f>
        <v>2.2680128195063058E-5</v>
      </c>
      <c r="AM25" s="11">
        <f>+SUM('Frota Nacional 2033'!D30:CB30)</f>
        <v>12</v>
      </c>
      <c r="AN25" s="38">
        <f>+AM25/SUM($AM$22:$AM$26)</f>
        <v>2.0041218105236437E-5</v>
      </c>
      <c r="AP25" s="11">
        <f>+SUM('Frota Nacional 2019'!A30:BN30)</f>
        <v>16</v>
      </c>
      <c r="AQ25" s="38">
        <f t="shared" si="33"/>
        <v>3.6314694060050885E-5</v>
      </c>
      <c r="AS25" s="11">
        <f>+SUM('Frota Nacional 2020'!A30:BO30)</f>
        <v>15</v>
      </c>
      <c r="AT25" s="38">
        <f>+AS25/SUM($AS$22:$AS$26)</f>
        <v>3.385202152988569E-5</v>
      </c>
    </row>
    <row r="26" spans="1:46" x14ac:dyDescent="0.35">
      <c r="A26" s="15" t="s">
        <v>22</v>
      </c>
      <c r="B26" s="15" t="s">
        <v>19</v>
      </c>
      <c r="C26" s="11">
        <f>+SUM('Frota Nacional 2021'!A31:BP31)</f>
        <v>432284</v>
      </c>
      <c r="D26" s="38">
        <f t="shared" si="32"/>
        <v>0.99888161786453711</v>
      </c>
      <c r="F26" s="11">
        <f>+SUM('Frota Nacional 2022'!D31:BQ31)</f>
        <v>437531</v>
      </c>
      <c r="G26" s="38">
        <f>+F26/SUM($F$22:$F$26)</f>
        <v>0.99884256617005829</v>
      </c>
      <c r="I26" s="11">
        <f>+SUM('Frota Nacional 2023'!D31:BR31)</f>
        <v>443618</v>
      </c>
      <c r="J26" s="38">
        <f>+I26/SUM($I$22:$I$26)</f>
        <v>0.99830097688203379</v>
      </c>
      <c r="L26" s="11">
        <f>+SUM('Frota Nacional 2024'!D31:BS31)</f>
        <v>450760</v>
      </c>
      <c r="M26" s="38">
        <f>+L26/SUM($L$22:$L$26)</f>
        <v>0.99748835459564722</v>
      </c>
      <c r="O26" s="11">
        <f>+SUM('Frota Nacional 2025'!D31:BT31)</f>
        <v>459071</v>
      </c>
      <c r="P26" s="38">
        <f>+O26/SUM($O$22:$O$26)</f>
        <v>0.9963775665234188</v>
      </c>
      <c r="R26" s="11">
        <f>+SUM('Frota Nacional 2026'!D31:BU31)</f>
        <v>468672</v>
      </c>
      <c r="S26" s="38">
        <f>+R26/SUM($R$22:$R$26)</f>
        <v>0.99498338764635319</v>
      </c>
      <c r="U26" s="11">
        <f>+SUM('Frota Nacional 2027'!D31:BV31)</f>
        <v>479643</v>
      </c>
      <c r="V26" s="38">
        <f>+U26/SUM($U$22:$U$26)</f>
        <v>0.99313604909743702</v>
      </c>
      <c r="X26" s="11">
        <f>+SUM('Frota Nacional 2028'!D31:BW31)</f>
        <v>492102</v>
      </c>
      <c r="Y26" s="38">
        <f>+X26/SUM($X$22:$X$26)</f>
        <v>0.99079476678867828</v>
      </c>
      <c r="AA26" s="11">
        <f>+SUM('Frota Nacional 2029'!D31:BX31)</f>
        <v>506183</v>
      </c>
      <c r="AB26" s="38">
        <f>+AA26/SUM($AA$22:$AA$26)</f>
        <v>0.98794402373331247</v>
      </c>
      <c r="AD26" s="11">
        <f>+SUM('Frota Nacional 2030'!D31:BY31)</f>
        <v>521954</v>
      </c>
      <c r="AE26" s="38">
        <f>+AD26/SUM($AD$22:$AD$26)</f>
        <v>0.98444737834779328</v>
      </c>
      <c r="AG26" s="11">
        <f>+SUM('Frota Nacional 2031'!D31:BZ31)</f>
        <v>539529</v>
      </c>
      <c r="AH26" s="38">
        <f>+AG26/SUM($AG$22:$AG$26)</f>
        <v>0.98022931954484926</v>
      </c>
      <c r="AJ26" s="11">
        <f>+SUM('Frota Nacional 2032'!D31:CA31)</f>
        <v>559025</v>
      </c>
      <c r="AK26" s="38">
        <f>+AJ26/SUM($AJ$22:$AJ$26)</f>
        <v>0.97528912801885592</v>
      </c>
      <c r="AM26" s="11">
        <f>+SUM('Frota Nacional 2033'!D31:CB31)</f>
        <v>580463</v>
      </c>
      <c r="AN26" s="38">
        <f>+AM26/SUM($AM$22:$AM$26)</f>
        <v>0.96943213208498813</v>
      </c>
      <c r="AP26" s="11">
        <f>+SUM('Frota Nacional 2019'!A31:BN31)</f>
        <v>440122</v>
      </c>
      <c r="AQ26" s="38">
        <f t="shared" si="33"/>
        <v>0.99893098619360721</v>
      </c>
      <c r="AS26" s="11">
        <f>+SUM('Frota Nacional 2020'!A31:BO31)</f>
        <v>442628</v>
      </c>
      <c r="AT26" s="38">
        <f>+AS26/SUM($AS$22:$AS$26)</f>
        <v>0.9989235057153496</v>
      </c>
    </row>
    <row r="27" spans="1:46" x14ac:dyDescent="0.35">
      <c r="A27" s="24" t="s">
        <v>36</v>
      </c>
      <c r="B27" s="24" t="s">
        <v>37</v>
      </c>
      <c r="C27" s="25">
        <f>+SUM('Frota Nacional 2021'!A33:BP33)</f>
        <v>19772186</v>
      </c>
      <c r="D27" s="38">
        <f>+C27/$C$27</f>
        <v>1</v>
      </c>
      <c r="F27" s="25">
        <f>+SUM('Frota Nacional 2022'!D33:BQ33)</f>
        <v>20086699</v>
      </c>
      <c r="G27" s="38">
        <f>+F27/$F$27</f>
        <v>1</v>
      </c>
      <c r="I27" s="25">
        <f>+SUM('Frota Nacional 2023'!D33:BR33)</f>
        <v>20410285</v>
      </c>
      <c r="J27" s="38">
        <f>+I27/$I$27</f>
        <v>1</v>
      </c>
      <c r="L27" s="25">
        <f>+SUM('Frota Nacional 2024'!D33:BS33)</f>
        <v>20750432</v>
      </c>
      <c r="M27" s="38">
        <f>+L27/$L$27</f>
        <v>1</v>
      </c>
      <c r="O27" s="25">
        <f>+SUM('Frota Nacional 2025'!D33:BT33)</f>
        <v>21113541</v>
      </c>
      <c r="P27" s="38">
        <f>+O27/$O$27</f>
        <v>1</v>
      </c>
      <c r="R27" s="25">
        <f>+SUM('Frota Nacional 2026'!D33:BU33)</f>
        <v>21504769</v>
      </c>
      <c r="S27" s="38">
        <f>+R27/$R$27</f>
        <v>1</v>
      </c>
      <c r="U27" s="25">
        <f>+SUM('Frota Nacional 2027'!D33:BV33)</f>
        <v>21927920</v>
      </c>
      <c r="V27" s="38">
        <f>+U27/$U$27</f>
        <v>1</v>
      </c>
      <c r="X27" s="25">
        <f>+SUM('Frota Nacional 2028'!D33:BW33)</f>
        <v>22385555</v>
      </c>
      <c r="Y27" s="38">
        <f>+X27/$X$27</f>
        <v>1</v>
      </c>
      <c r="AA27" s="25">
        <f>+SUM('Frota Nacional 2029'!D33:BX33)</f>
        <v>22879123</v>
      </c>
      <c r="AB27" s="38">
        <f>+AA27/$AA$27</f>
        <v>1</v>
      </c>
      <c r="AD27" s="25">
        <f>+SUM('Frota Nacional 2030'!D33:BY33)</f>
        <v>23409197</v>
      </c>
      <c r="AE27" s="38">
        <f>+AD27/$AD$27</f>
        <v>1</v>
      </c>
      <c r="AG27" s="25">
        <f>+SUM('Frota Nacional 2031'!D33:BZ33)</f>
        <v>23975676</v>
      </c>
      <c r="AH27" s="38">
        <f>+AG27/$AG$27</f>
        <v>1</v>
      </c>
      <c r="AJ27" s="25">
        <f>+SUM('Frota Nacional 2032'!D33:CA33)</f>
        <v>24578031</v>
      </c>
      <c r="AK27" s="38">
        <f>+AJ27/$AJ$27</f>
        <v>1</v>
      </c>
      <c r="AM27" s="25">
        <f>+SUM('Frota Nacional 2033'!D33:CB33)</f>
        <v>25215462</v>
      </c>
      <c r="AN27" s="38">
        <f>+AM27/$AM$27</f>
        <v>1</v>
      </c>
      <c r="AP27" s="25">
        <f>+SUM('Frota Nacional 2019'!A33:BN33)</f>
        <v>19670951</v>
      </c>
      <c r="AQ27" s="38">
        <f>+AP27/$AP$27</f>
        <v>1</v>
      </c>
      <c r="AS27" s="25">
        <f>+SUM('Frota Nacional 2020'!A33:BO33)</f>
        <v>19623844</v>
      </c>
      <c r="AT27" s="38">
        <f>+AS27/$AS$27</f>
        <v>1</v>
      </c>
    </row>
    <row r="28" spans="1:46" x14ac:dyDescent="0.35">
      <c r="A28" s="24" t="s">
        <v>36</v>
      </c>
      <c r="B28" s="24" t="s">
        <v>10</v>
      </c>
      <c r="C28" s="25">
        <f>+SUM('Frota Nacional 2021'!A34:BP34)</f>
        <v>13280368</v>
      </c>
      <c r="D28" s="38">
        <f t="shared" ref="D28:D30" si="34">+C28/$C$27</f>
        <v>0.67166918215315186</v>
      </c>
      <c r="F28" s="25">
        <f>+SUM('Frota Nacional 2022'!D34:BQ34)</f>
        <v>12959736</v>
      </c>
      <c r="G28" s="38">
        <f>+F28/$F$27</f>
        <v>0.64518993389605728</v>
      </c>
      <c r="I28" s="25">
        <f>+SUM('Frota Nacional 2023'!D34:BR34)</f>
        <v>12650880</v>
      </c>
      <c r="J28" s="38">
        <f>+I28/$I$27</f>
        <v>0.61982867951133458</v>
      </c>
      <c r="L28" s="25">
        <f>+SUM('Frota Nacional 2024'!D34:BS34)</f>
        <v>12362137</v>
      </c>
      <c r="M28" s="38">
        <f>+L28/$L$27</f>
        <v>0.59575323540252079</v>
      </c>
      <c r="O28" s="25">
        <f>+SUM('Frota Nacional 2025'!D34:BT34)</f>
        <v>12099215</v>
      </c>
      <c r="P28" s="38">
        <f>+O28/$O$27</f>
        <v>0.57305475192436928</v>
      </c>
      <c r="R28" s="25">
        <f>+SUM('Frota Nacional 2026'!D34:BU34)</f>
        <v>11868080</v>
      </c>
      <c r="S28" s="38">
        <f>+R28/$R$27</f>
        <v>0.55188130595590212</v>
      </c>
      <c r="U28" s="25">
        <f>+SUM('Frota Nacional 2027'!D34:BV34)</f>
        <v>11671968</v>
      </c>
      <c r="V28" s="38">
        <f>+U28/$U$27</f>
        <v>0.53228796894552699</v>
      </c>
      <c r="X28" s="25">
        <f>+SUM('Frota Nacional 2028'!D34:BW34)</f>
        <v>11512977</v>
      </c>
      <c r="Y28" s="38">
        <f>+X28/$X$27</f>
        <v>0.51430384459978773</v>
      </c>
      <c r="AA28" s="25">
        <f>+SUM('Frota Nacional 2029'!D34:BX34)</f>
        <v>11392141</v>
      </c>
      <c r="AB28" s="38">
        <f>+AA28/$AA$27</f>
        <v>0.49792734625361296</v>
      </c>
      <c r="AD28" s="25">
        <f>+SUM('Frota Nacional 2030'!D34:BY34)</f>
        <v>11309657</v>
      </c>
      <c r="AE28" s="38">
        <f>+AD28/$AD$27</f>
        <v>0.4831287890823423</v>
      </c>
      <c r="AG28" s="25">
        <f>+SUM('Frota Nacional 2031'!D34:BZ34)</f>
        <v>11265023</v>
      </c>
      <c r="AH28" s="38">
        <f>+AG28/$AG$27</f>
        <v>0.46985215349089637</v>
      </c>
      <c r="AJ28" s="25">
        <f>+SUM('Frota Nacional 2032'!D34:CA34)</f>
        <v>11257241</v>
      </c>
      <c r="AK28" s="38">
        <f>+AJ28/$AJ$27</f>
        <v>0.45802045737512498</v>
      </c>
      <c r="AM28" s="25">
        <f>+SUM('Frota Nacional 2033'!D34:CB34)</f>
        <v>11284939</v>
      </c>
      <c r="AN28" s="38">
        <f>+AM28/$AM$27</f>
        <v>0.44754044165441031</v>
      </c>
      <c r="AP28" s="25">
        <f>+SUM('Frota Nacional 2019'!A34:BN34)</f>
        <v>14104924</v>
      </c>
      <c r="AQ28" s="38">
        <f t="shared" ref="AQ28:AQ30" si="35">+AP28/$AP$27</f>
        <v>0.71704331935959786</v>
      </c>
      <c r="AS28" s="25">
        <f>+SUM('Frota Nacional 2020'!A34:BO34)</f>
        <v>13671126</v>
      </c>
      <c r="AT28" s="38">
        <f>+AS28/$AS$27</f>
        <v>0.69665892166692722</v>
      </c>
    </row>
    <row r="29" spans="1:46" x14ac:dyDescent="0.35">
      <c r="A29" s="24" t="s">
        <v>36</v>
      </c>
      <c r="B29" s="24" t="s">
        <v>38</v>
      </c>
      <c r="C29" s="25">
        <f>+SUM('Frota Nacional 2021'!A35:BP35)</f>
        <v>6483963</v>
      </c>
      <c r="D29" s="38">
        <f t="shared" si="34"/>
        <v>0.32793354260373636</v>
      </c>
      <c r="F29" s="25">
        <f>+SUM('Frota Nacional 2022'!D35:BQ35)</f>
        <v>7117346</v>
      </c>
      <c r="G29" s="38">
        <f>+F29/$F$27</f>
        <v>0.35433129156761894</v>
      </c>
      <c r="I29" s="25">
        <f>+SUM('Frota Nacional 2023'!D35:BR35)</f>
        <v>7743677</v>
      </c>
      <c r="J29" s="38">
        <f>+I29/$I$27</f>
        <v>0.37940072860325075</v>
      </c>
      <c r="L29" s="25">
        <f>+SUM('Frota Nacional 2024'!D35:BS35)</f>
        <v>8363732</v>
      </c>
      <c r="M29" s="38">
        <f>+L29/$L$27</f>
        <v>0.40306303020582895</v>
      </c>
      <c r="O29" s="25">
        <f>+SUM('Frota Nacional 2025'!D35:BT35)</f>
        <v>8976749</v>
      </c>
      <c r="P29" s="38">
        <f>+O29/$O$27</f>
        <v>0.42516548976791718</v>
      </c>
      <c r="R29" s="25">
        <f>+SUM('Frota Nacional 2026'!D35:BU35)</f>
        <v>9581093</v>
      </c>
      <c r="S29" s="38">
        <f>+R29/$R$27</f>
        <v>0.44553340703171468</v>
      </c>
      <c r="U29" s="25">
        <f>+SUM('Frota Nacional 2027'!D35:BV35)</f>
        <v>10174580</v>
      </c>
      <c r="V29" s="38">
        <f>+U29/$U$27</f>
        <v>0.46400114557149058</v>
      </c>
      <c r="X29" s="25">
        <f>+SUM('Frota Nacional 2028'!D35:BW35)</f>
        <v>10756345</v>
      </c>
      <c r="Y29" s="38">
        <f>+X29/$X$27</f>
        <v>0.48050383383391654</v>
      </c>
      <c r="AA29" s="25">
        <f>+SUM('Frota Nacional 2029'!D35:BX35)</f>
        <v>11322053</v>
      </c>
      <c r="AB29" s="38">
        <f>+AA29/$AA$27</f>
        <v>0.49486394211876039</v>
      </c>
      <c r="AD29" s="25">
        <f>+SUM('Frota Nacional 2030'!D35:BY35)</f>
        <v>11866457</v>
      </c>
      <c r="AE29" s="38">
        <f>+AD29/$AD$27</f>
        <v>0.50691431235338824</v>
      </c>
      <c r="AG29" s="25">
        <f>+SUM('Frota Nacional 2031'!D35:BZ35)</f>
        <v>12386235</v>
      </c>
      <c r="AH29" s="38">
        <f>+AG29/$AG$27</f>
        <v>0.51661671604170822</v>
      </c>
      <c r="AJ29" s="25">
        <f>+SUM('Frota Nacional 2032'!D35:CA35)</f>
        <v>12880105</v>
      </c>
      <c r="AK29" s="38">
        <f>+AJ29/$AJ$27</f>
        <v>0.52404950583714371</v>
      </c>
      <c r="AM29" s="25">
        <f>+SUM('Frota Nacional 2033'!D35:CB35)</f>
        <v>13345728</v>
      </c>
      <c r="AN29" s="38">
        <f>+AM29/$AM$27</f>
        <v>0.52926763745197292</v>
      </c>
      <c r="AP29" s="25">
        <f>+SUM('Frota Nacional 2019'!A35:BN35)</f>
        <v>5560783</v>
      </c>
      <c r="AQ29" s="38">
        <f t="shared" si="35"/>
        <v>0.28269009464768635</v>
      </c>
      <c r="AS29" s="25">
        <f>+SUM('Frota Nacional 2020'!A35:BO35)</f>
        <v>5946370</v>
      </c>
      <c r="AT29" s="38">
        <f>+AS29/$AS$27</f>
        <v>0.30301759431026865</v>
      </c>
    </row>
    <row r="30" spans="1:46" x14ac:dyDescent="0.35">
      <c r="A30" s="24" t="s">
        <v>36</v>
      </c>
      <c r="B30" s="24" t="s">
        <v>39</v>
      </c>
      <c r="C30" s="25">
        <f>+SUM('Frota Nacional 2021'!A36:BP36)</f>
        <v>7855</v>
      </c>
      <c r="D30" s="38">
        <f t="shared" si="34"/>
        <v>3.9727524311171256E-4</v>
      </c>
      <c r="F30" s="25">
        <f>+SUM('Frota Nacional 2022'!D36:BQ36)</f>
        <v>9617</v>
      </c>
      <c r="G30" s="45">
        <f>+F30/$F$27</f>
        <v>4.7877453632376329E-4</v>
      </c>
      <c r="I30" s="25">
        <f>+SUM('Frota Nacional 2023'!D36:BR36)</f>
        <v>15730</v>
      </c>
      <c r="J30" s="38">
        <f>+I30/$I$27</f>
        <v>7.7068987522712197E-4</v>
      </c>
      <c r="L30" s="25">
        <f>+SUM('Frota Nacional 2024'!D36:BS36)</f>
        <v>24558</v>
      </c>
      <c r="M30" s="38">
        <f>+L30/$L$27</f>
        <v>1.1834934328114229E-3</v>
      </c>
      <c r="O30" s="25">
        <f>+SUM('Frota Nacional 2025'!D36:BT36)</f>
        <v>37580</v>
      </c>
      <c r="P30" s="38">
        <f>+O30/$O$27</f>
        <v>1.7799003966222436E-3</v>
      </c>
      <c r="R30" s="25">
        <f>+SUM('Frota Nacional 2026'!D36:BU36)</f>
        <v>55599</v>
      </c>
      <c r="S30" s="38">
        <f>+R30/$R$27</f>
        <v>2.5854265163229606E-3</v>
      </c>
      <c r="U30" s="25">
        <f>+SUM('Frota Nacional 2027'!D36:BV36)</f>
        <v>81372</v>
      </c>
      <c r="V30" s="38">
        <f>+U30/$U$27</f>
        <v>3.7108854829824259E-3</v>
      </c>
      <c r="X30" s="25">
        <f>+SUM('Frota Nacional 2028'!D36:BW36)</f>
        <v>116232</v>
      </c>
      <c r="Y30" s="38">
        <f>+X30/$X$27</f>
        <v>5.192276894631382E-3</v>
      </c>
      <c r="AA30" s="25">
        <f>+SUM('Frota Nacional 2029'!D36:BX36)</f>
        <v>164929</v>
      </c>
      <c r="AB30" s="38">
        <f>+AA30/$AA$27</f>
        <v>7.208711627626636E-3</v>
      </c>
      <c r="AD30" s="25">
        <f>+SUM('Frota Nacional 2030'!D36:BY36)</f>
        <v>233082</v>
      </c>
      <c r="AE30" s="38">
        <f>+AD30/$AD$27</f>
        <v>9.9568558460164189E-3</v>
      </c>
      <c r="AG30" s="25">
        <f>+SUM('Frota Nacional 2031'!D36:BZ36)</f>
        <v>324418</v>
      </c>
      <c r="AH30" s="38">
        <f>+AG30/$AG$27</f>
        <v>1.3531130467395371E-2</v>
      </c>
      <c r="AJ30" s="25">
        <f>+SUM('Frota Nacional 2032'!D36:CA36)</f>
        <v>440689</v>
      </c>
      <c r="AK30" s="38">
        <f>+AJ30/$AJ$27</f>
        <v>1.7930199534698283E-2</v>
      </c>
      <c r="AM30" s="25">
        <f>+SUM('Frota Nacional 2033'!D36:CB36)</f>
        <v>584796</v>
      </c>
      <c r="AN30" s="38">
        <f>+AM30/$AM$27</f>
        <v>2.3191960551823321E-2</v>
      </c>
      <c r="AP30" s="25">
        <f>+SUM('Frota Nacional 2019'!A36:BN36)</f>
        <v>5244</v>
      </c>
      <c r="AQ30" s="38">
        <f t="shared" si="35"/>
        <v>2.6658599271585804E-4</v>
      </c>
      <c r="AS30" s="25">
        <f>+SUM('Frota Nacional 2020'!A36:BO36)</f>
        <v>6346</v>
      </c>
      <c r="AT30" s="163">
        <f>+AS30/$AS$27</f>
        <v>3.2338210597271361E-4</v>
      </c>
    </row>
    <row r="31" spans="1:46" x14ac:dyDescent="0.35">
      <c r="D31" s="34"/>
      <c r="G31" s="34"/>
      <c r="J31" s="34"/>
      <c r="M31" s="34"/>
      <c r="P31" s="34"/>
      <c r="S31" s="34"/>
      <c r="V31" s="34"/>
      <c r="Y31" s="34"/>
      <c r="AB31" s="34"/>
      <c r="AE31" s="34"/>
      <c r="AH31" s="34"/>
      <c r="AK31" s="34"/>
      <c r="AN31" s="34"/>
      <c r="AQ31" s="34"/>
      <c r="AT31" s="34"/>
    </row>
    <row r="32" spans="1:46" x14ac:dyDescent="0.35">
      <c r="A32" s="15" t="s">
        <v>47</v>
      </c>
      <c r="B32" s="15" t="s">
        <v>10</v>
      </c>
      <c r="C32" s="32">
        <f>+C2+C9</f>
        <v>7719487</v>
      </c>
      <c r="D32" s="38">
        <f>+C32/$C$37</f>
        <v>0.17577352835503093</v>
      </c>
      <c r="F32" s="32">
        <f>+F2+F9</f>
        <v>7122253</v>
      </c>
      <c r="G32" s="38">
        <f t="shared" ref="G32:G37" si="36">+F32/$F$37</f>
        <v>0.16179988963376843</v>
      </c>
      <c r="I32" s="32">
        <f>+I2+I9</f>
        <v>6579016</v>
      </c>
      <c r="J32" s="38">
        <f t="shared" ref="J32:J37" si="37">+I32/$I$37</f>
        <v>0.14895560053922746</v>
      </c>
      <c r="L32" s="32">
        <f>+L2+L9</f>
        <v>6072361</v>
      </c>
      <c r="M32" s="38">
        <f t="shared" ref="M32:M37" si="38">+L32/$L$37</f>
        <v>0.13683208303465061</v>
      </c>
      <c r="O32" s="32">
        <f>+O2+O9</f>
        <v>5601114</v>
      </c>
      <c r="P32" s="38">
        <f t="shared" ref="P32:P37" si="39">+O32/$O$37</f>
        <v>0.12539693388908649</v>
      </c>
      <c r="R32" s="32">
        <f>+R2+R9</f>
        <v>5163639</v>
      </c>
      <c r="S32" s="38">
        <f t="shared" ref="S32:S37" si="40">+R32/$R$37</f>
        <v>0.11461571252884599</v>
      </c>
      <c r="U32" s="32">
        <f>+U2+U9</f>
        <v>4770180</v>
      </c>
      <c r="V32" s="38">
        <f t="shared" ref="V32:V37" si="41">+U32/$U$37</f>
        <v>0.1047230785017165</v>
      </c>
      <c r="X32" s="32">
        <f>+X2+X9</f>
        <v>4413604</v>
      </c>
      <c r="Y32" s="38">
        <f t="shared" ref="Y32:Y37" si="42">+X32/$X$37</f>
        <v>9.5571399128416307E-2</v>
      </c>
      <c r="AA32" s="32">
        <f>+AA2+AA9</f>
        <v>4091766</v>
      </c>
      <c r="AB32" s="38">
        <f t="shared" ref="AB32:AB37" si="43">+AA32/$AA$37</f>
        <v>8.7129559482080121E-2</v>
      </c>
      <c r="AD32" s="32">
        <f>+AD2+AD9</f>
        <v>3804323</v>
      </c>
      <c r="AE32" s="38">
        <f t="shared" ref="AE32:AE37" si="44">+AD32/$AD$37</f>
        <v>7.9406726819321552E-2</v>
      </c>
      <c r="AG32" s="32">
        <f>+AG2+AG9</f>
        <v>3557376</v>
      </c>
      <c r="AH32" s="38">
        <f t="shared" ref="AH32:AH37" si="45">+AG32/$AG$37</f>
        <v>7.2540860178414532E-2</v>
      </c>
      <c r="AJ32" s="32">
        <f>+AJ2+AJ9</f>
        <v>3341645</v>
      </c>
      <c r="AK32" s="38">
        <f t="shared" ref="AK32:AK37" si="46">+AJ32/$AJ$37</f>
        <v>6.6345156944208949E-2</v>
      </c>
      <c r="AM32" s="32">
        <f>+AM2+AM9</f>
        <v>3157370</v>
      </c>
      <c r="AN32" s="38">
        <f t="shared" ref="AN32:AN37" si="47">+AM32/$AM$37</f>
        <v>6.082742146403828E-2</v>
      </c>
      <c r="AP32" s="32">
        <f>+AP2+AP9</f>
        <v>9046792</v>
      </c>
      <c r="AQ32" s="38">
        <f t="shared" ref="AQ32:AQ37" si="48">+AP32/$AP$37</f>
        <v>0.20697559718305386</v>
      </c>
      <c r="AS32" s="32">
        <f>+AS2+AS9</f>
        <v>8343029</v>
      </c>
      <c r="AT32" s="38">
        <f t="shared" ref="AT32:AT37" si="49">+AS32/$AS$37</f>
        <v>0.18996100018365336</v>
      </c>
    </row>
    <row r="33" spans="1:46" x14ac:dyDescent="0.35">
      <c r="A33" s="15" t="s">
        <v>47</v>
      </c>
      <c r="B33" s="15" t="s">
        <v>12</v>
      </c>
      <c r="C33" s="32">
        <f>+C3+C10</f>
        <v>548384</v>
      </c>
      <c r="D33" s="38">
        <f t="shared" ref="D33:D37" si="50">+C33/$C$37</f>
        <v>1.2486761176415645E-2</v>
      </c>
      <c r="F33" s="32">
        <f>+F3+F10</f>
        <v>489420</v>
      </c>
      <c r="G33" s="38">
        <f t="shared" si="36"/>
        <v>1.1118406210023564E-2</v>
      </c>
      <c r="I33" s="32">
        <f>+I3+I10</f>
        <v>436229</v>
      </c>
      <c r="J33" s="38">
        <f t="shared" si="37"/>
        <v>9.8766673720852276E-3</v>
      </c>
      <c r="L33" s="32">
        <f>+L3+L10</f>
        <v>388364</v>
      </c>
      <c r="M33" s="38">
        <f t="shared" si="38"/>
        <v>8.7512345026372861E-3</v>
      </c>
      <c r="O33" s="32">
        <f>+O3+O10</f>
        <v>345389</v>
      </c>
      <c r="P33" s="38">
        <f t="shared" si="39"/>
        <v>7.7325192093961473E-3</v>
      </c>
      <c r="R33" s="32">
        <f>+R3+R10</f>
        <v>306867</v>
      </c>
      <c r="S33" s="38">
        <f t="shared" si="40"/>
        <v>6.8114327621643152E-3</v>
      </c>
      <c r="U33" s="32">
        <f>+U3+U10</f>
        <v>272402</v>
      </c>
      <c r="V33" s="38">
        <f t="shared" si="41"/>
        <v>5.9802305217045429E-3</v>
      </c>
      <c r="X33" s="32">
        <f>+X3+X10</f>
        <v>241630</v>
      </c>
      <c r="Y33" s="38">
        <f t="shared" si="42"/>
        <v>5.2322132142800376E-3</v>
      </c>
      <c r="AA33" s="32">
        <f>+AA3+AA10</f>
        <v>214179</v>
      </c>
      <c r="AB33" s="38">
        <f t="shared" si="43"/>
        <v>4.5607011545412022E-3</v>
      </c>
      <c r="AD33" s="32">
        <f>+AD3+AD10</f>
        <v>189733</v>
      </c>
      <c r="AE33" s="38">
        <f t="shared" si="44"/>
        <v>3.96025166622559E-3</v>
      </c>
      <c r="AG33" s="32">
        <f>+AG3+AG10</f>
        <v>167998</v>
      </c>
      <c r="AH33" s="38">
        <f t="shared" si="45"/>
        <v>3.4257608496412197E-3</v>
      </c>
      <c r="AJ33" s="32">
        <f>+AJ3+AJ10</f>
        <v>148684</v>
      </c>
      <c r="AK33" s="38">
        <f t="shared" si="46"/>
        <v>2.9519782367943823E-3</v>
      </c>
      <c r="AM33" s="32">
        <f>+AM3+AM10</f>
        <v>131536</v>
      </c>
      <c r="AN33" s="38">
        <f t="shared" si="47"/>
        <v>2.534069719321378E-3</v>
      </c>
      <c r="AP33" s="32">
        <f>+AP3+AP10</f>
        <v>685583</v>
      </c>
      <c r="AQ33" s="38">
        <f t="shared" si="48"/>
        <v>1.5685002025419576E-2</v>
      </c>
      <c r="AS33" s="32">
        <f>+AS3+AS10</f>
        <v>613613</v>
      </c>
      <c r="AT33" s="38">
        <f t="shared" si="49"/>
        <v>1.3971249435389963E-2</v>
      </c>
    </row>
    <row r="34" spans="1:46" x14ac:dyDescent="0.35">
      <c r="A34" s="15" t="s">
        <v>47</v>
      </c>
      <c r="B34" s="15" t="s">
        <v>13</v>
      </c>
      <c r="C34" s="32">
        <f>+C4+C11</f>
        <v>33086619</v>
      </c>
      <c r="D34" s="38">
        <f t="shared" si="50"/>
        <v>0.75338578366264564</v>
      </c>
      <c r="F34" s="32">
        <f>+F4+F11</f>
        <v>33695740</v>
      </c>
      <c r="G34" s="38">
        <f t="shared" si="36"/>
        <v>0.76548348017518564</v>
      </c>
      <c r="I34" s="32">
        <f>+I4+I11</f>
        <v>34225801</v>
      </c>
      <c r="J34" s="38">
        <f t="shared" si="37"/>
        <v>0.77490687693890581</v>
      </c>
      <c r="L34" s="32">
        <f>+L4+L11</f>
        <v>34719825</v>
      </c>
      <c r="M34" s="38">
        <f t="shared" si="38"/>
        <v>0.782362243837041</v>
      </c>
      <c r="O34" s="32">
        <f>+O4+O11</f>
        <v>35187637</v>
      </c>
      <c r="P34" s="38">
        <f t="shared" si="39"/>
        <v>0.78777575150267853</v>
      </c>
      <c r="R34" s="32">
        <f>+R4+R11</f>
        <v>35640550</v>
      </c>
      <c r="S34" s="38">
        <f t="shared" si="40"/>
        <v>0.79110236660036881</v>
      </c>
      <c r="U34" s="32">
        <f>+U4+U11</f>
        <v>36060065</v>
      </c>
      <c r="V34" s="38">
        <f t="shared" si="41"/>
        <v>0.79165168144011322</v>
      </c>
      <c r="X34" s="32">
        <f>+X4+X11</f>
        <v>36460227</v>
      </c>
      <c r="Y34" s="38">
        <f t="shared" si="42"/>
        <v>0.78950329638310568</v>
      </c>
      <c r="AA34" s="32">
        <f>+AA4+AA11</f>
        <v>36876168</v>
      </c>
      <c r="AB34" s="38">
        <f t="shared" si="43"/>
        <v>0.78523656368110473</v>
      </c>
      <c r="AD34" s="32">
        <f>+AD4+AD11</f>
        <v>37292835</v>
      </c>
      <c r="AE34" s="38">
        <f t="shared" si="44"/>
        <v>0.77840445229362321</v>
      </c>
      <c r="AG34" s="32">
        <f>+AG4+AG11</f>
        <v>37682312</v>
      </c>
      <c r="AH34" s="38">
        <f t="shared" si="45"/>
        <v>0.76840551181303063</v>
      </c>
      <c r="AJ34" s="32">
        <f>+AJ4+AJ11</f>
        <v>38050900</v>
      </c>
      <c r="AK34" s="38">
        <f t="shared" si="46"/>
        <v>0.75546412990260803</v>
      </c>
      <c r="AM34" s="32">
        <f>+AM4+AM11</f>
        <v>38366191</v>
      </c>
      <c r="AN34" s="38">
        <f t="shared" si="47"/>
        <v>0.73913303474942516</v>
      </c>
      <c r="AP34" s="32">
        <f>+AP4+AP11</f>
        <v>31685339</v>
      </c>
      <c r="AQ34" s="38">
        <f t="shared" si="48"/>
        <v>0.72490800733259997</v>
      </c>
      <c r="AS34" s="32">
        <f>+AS4+AS11</f>
        <v>32561169</v>
      </c>
      <c r="AT34" s="38">
        <f t="shared" si="49"/>
        <v>0.74137968720820324</v>
      </c>
    </row>
    <row r="35" spans="1:46" x14ac:dyDescent="0.35">
      <c r="A35" s="15" t="s">
        <v>47</v>
      </c>
      <c r="B35" s="15" t="s">
        <v>14</v>
      </c>
      <c r="C35" s="32">
        <f>+C5+C12</f>
        <v>77126</v>
      </c>
      <c r="D35" s="38">
        <f t="shared" si="50"/>
        <v>1.7561671064294966E-3</v>
      </c>
      <c r="F35" s="32">
        <f>+F5+F12</f>
        <v>126085</v>
      </c>
      <c r="G35" s="38">
        <f t="shared" si="36"/>
        <v>2.8643378835985877E-3</v>
      </c>
      <c r="I35" s="32">
        <f>+I5+I12</f>
        <v>207675</v>
      </c>
      <c r="J35" s="38">
        <f t="shared" si="37"/>
        <v>4.7019728090012345E-3</v>
      </c>
      <c r="L35" s="32">
        <f>+L5+L12</f>
        <v>329210</v>
      </c>
      <c r="M35" s="38">
        <f t="shared" si="38"/>
        <v>7.4182826178873966E-3</v>
      </c>
      <c r="O35" s="32">
        <f>+O5+O12</f>
        <v>495359</v>
      </c>
      <c r="P35" s="38">
        <f t="shared" si="39"/>
        <v>1.1090025979539783E-2</v>
      </c>
      <c r="R35" s="32">
        <f>+R5+R12</f>
        <v>711149</v>
      </c>
      <c r="S35" s="38">
        <f t="shared" si="40"/>
        <v>1.5785156427313429E-2</v>
      </c>
      <c r="U35" s="32">
        <f>+U5+U12</f>
        <v>1003109</v>
      </c>
      <c r="V35" s="38">
        <f t="shared" si="41"/>
        <v>2.2021949392429286E-2</v>
      </c>
      <c r="X35" s="32">
        <f>+X5+X12</f>
        <v>1379739</v>
      </c>
      <c r="Y35" s="38">
        <f t="shared" si="42"/>
        <v>2.9876623879723233E-2</v>
      </c>
      <c r="AA35" s="32">
        <f>+AA5+AA12</f>
        <v>1850184</v>
      </c>
      <c r="AB35" s="38">
        <f t="shared" si="43"/>
        <v>3.9397589422462798E-2</v>
      </c>
      <c r="AD35" s="32">
        <f>+AD5+AD12</f>
        <v>2449771</v>
      </c>
      <c r="AE35" s="38">
        <f t="shared" si="44"/>
        <v>5.1133485922960853E-2</v>
      </c>
      <c r="AG35" s="32">
        <f>+AG5+AG12</f>
        <v>3192302</v>
      </c>
      <c r="AH35" s="38">
        <f t="shared" si="45"/>
        <v>6.5096389313154715E-2</v>
      </c>
      <c r="AJ35" s="32">
        <f>+AJ5+AJ12</f>
        <v>4121487</v>
      </c>
      <c r="AK35" s="38">
        <f t="shared" si="46"/>
        <v>8.182817201064653E-2</v>
      </c>
      <c r="AM35" s="32">
        <f>+AM5+AM12</f>
        <v>5256866</v>
      </c>
      <c r="AN35" s="38">
        <f t="shared" si="47"/>
        <v>0.10127466966556757</v>
      </c>
      <c r="AP35" s="32">
        <f>+AP5+AP12</f>
        <v>22668</v>
      </c>
      <c r="AQ35" s="38">
        <f t="shared" si="48"/>
        <v>5.1860624594281214E-4</v>
      </c>
      <c r="AS35" s="32">
        <f>+AS5+AS12</f>
        <v>42316</v>
      </c>
      <c r="AT35" s="38">
        <f t="shared" si="49"/>
        <v>9.6348576563397737E-4</v>
      </c>
    </row>
    <row r="36" spans="1:46" x14ac:dyDescent="0.35">
      <c r="A36" s="15" t="s">
        <v>47</v>
      </c>
      <c r="B36" s="15" t="s">
        <v>19</v>
      </c>
      <c r="C36" s="32">
        <f>+C16</f>
        <v>2485617</v>
      </c>
      <c r="D36" s="38">
        <f t="shared" si="50"/>
        <v>5.6597759699478334E-2</v>
      </c>
      <c r="F36" s="32">
        <f>+F16</f>
        <v>2585401</v>
      </c>
      <c r="G36" s="38">
        <f t="shared" si="36"/>
        <v>5.8733886097423749E-2</v>
      </c>
      <c r="I36" s="32">
        <f>+I16</f>
        <v>2718910</v>
      </c>
      <c r="J36" s="38">
        <f t="shared" si="37"/>
        <v>6.1558882340780288E-2</v>
      </c>
      <c r="L36" s="32">
        <f>+L16</f>
        <v>2868436</v>
      </c>
      <c r="M36" s="38">
        <f t="shared" si="38"/>
        <v>6.4636156007783649E-2</v>
      </c>
      <c r="O36" s="32">
        <f>+O16</f>
        <v>3037574</v>
      </c>
      <c r="P36" s="38">
        <f t="shared" si="39"/>
        <v>6.8004769419299088E-2</v>
      </c>
      <c r="R36" s="32">
        <f>+R16</f>
        <v>3229550</v>
      </c>
      <c r="S36" s="38">
        <f t="shared" si="40"/>
        <v>7.1685331681307418E-2</v>
      </c>
      <c r="U36" s="32">
        <f>+U16</f>
        <v>3444662</v>
      </c>
      <c r="V36" s="38">
        <f t="shared" si="41"/>
        <v>7.5623060144036441E-2</v>
      </c>
      <c r="X36" s="32">
        <f>+X16</f>
        <v>3686022</v>
      </c>
      <c r="Y36" s="38">
        <f t="shared" si="42"/>
        <v>7.9816467394474747E-2</v>
      </c>
      <c r="AA36" s="32">
        <f>+AA16</f>
        <v>3929561</v>
      </c>
      <c r="AB36" s="38">
        <f t="shared" si="43"/>
        <v>8.3675586259811099E-2</v>
      </c>
      <c r="AD36" s="32">
        <f>+AD16</f>
        <v>4172667</v>
      </c>
      <c r="AE36" s="38">
        <f t="shared" si="44"/>
        <v>8.7095083297868775E-2</v>
      </c>
      <c r="AG36" s="32">
        <f>+AG16</f>
        <v>4439629</v>
      </c>
      <c r="AH36" s="38">
        <f t="shared" si="45"/>
        <v>9.0531477845758865E-2</v>
      </c>
      <c r="AJ36" s="32">
        <f>+AJ16</f>
        <v>4704864</v>
      </c>
      <c r="AK36" s="38">
        <f t="shared" si="46"/>
        <v>9.341056290574215E-2</v>
      </c>
      <c r="AM36" s="32">
        <f>+AM16</f>
        <v>4995054</v>
      </c>
      <c r="AN36" s="38">
        <f t="shared" si="47"/>
        <v>9.6230804401647663E-2</v>
      </c>
      <c r="AP36" s="32">
        <f>+AP16</f>
        <v>2269080</v>
      </c>
      <c r="AQ36" s="38">
        <f t="shared" si="48"/>
        <v>5.1912787212983771E-2</v>
      </c>
      <c r="AS36" s="32">
        <f>+AS16</f>
        <v>2359567</v>
      </c>
      <c r="AT36" s="38">
        <f t="shared" si="49"/>
        <v>5.3724577407119459E-2</v>
      </c>
    </row>
    <row r="37" spans="1:46" x14ac:dyDescent="0.35">
      <c r="A37" s="15" t="s">
        <v>48</v>
      </c>
      <c r="B37" s="10"/>
      <c r="C37" s="33">
        <f>+SUM(C32:C36)</f>
        <v>43917233</v>
      </c>
      <c r="D37" s="38">
        <f t="shared" si="50"/>
        <v>1</v>
      </c>
      <c r="F37" s="33">
        <f>+SUM(F32:F36)</f>
        <v>44018899</v>
      </c>
      <c r="G37" s="38">
        <f t="shared" si="36"/>
        <v>1</v>
      </c>
      <c r="I37" s="33">
        <f>+SUM(I32:I36)</f>
        <v>44167631</v>
      </c>
      <c r="J37" s="38">
        <f t="shared" si="37"/>
        <v>1</v>
      </c>
      <c r="L37" s="33">
        <f>+SUM(L32:L36)</f>
        <v>44378196</v>
      </c>
      <c r="M37" s="38">
        <f t="shared" si="38"/>
        <v>1</v>
      </c>
      <c r="O37" s="33">
        <f>+SUM(O32:O36)</f>
        <v>44667073</v>
      </c>
      <c r="P37" s="38">
        <f t="shared" si="39"/>
        <v>1</v>
      </c>
      <c r="R37" s="33">
        <f>+SUM(R32:R36)</f>
        <v>45051755</v>
      </c>
      <c r="S37" s="38">
        <f t="shared" si="40"/>
        <v>1</v>
      </c>
      <c r="U37" s="33">
        <f>+SUM(U32:U36)</f>
        <v>45550418</v>
      </c>
      <c r="V37" s="38">
        <f t="shared" si="41"/>
        <v>1</v>
      </c>
      <c r="X37" s="33">
        <f>+SUM(X32:X36)</f>
        <v>46181222</v>
      </c>
      <c r="Y37" s="38">
        <f t="shared" si="42"/>
        <v>1</v>
      </c>
      <c r="AA37" s="33">
        <f>+SUM(AA32:AA36)</f>
        <v>46961858</v>
      </c>
      <c r="AB37" s="38">
        <f t="shared" si="43"/>
        <v>1</v>
      </c>
      <c r="AD37" s="33">
        <f>+SUM(AD32:AD36)</f>
        <v>47909329</v>
      </c>
      <c r="AE37" s="38">
        <f t="shared" si="44"/>
        <v>1</v>
      </c>
      <c r="AG37" s="33">
        <f>+SUM(AG32:AG36)</f>
        <v>49039617</v>
      </c>
      <c r="AH37" s="38">
        <f t="shared" si="45"/>
        <v>1</v>
      </c>
      <c r="AJ37" s="33">
        <f>+SUM(AJ32:AJ36)</f>
        <v>50367580</v>
      </c>
      <c r="AK37" s="38">
        <f t="shared" si="46"/>
        <v>1</v>
      </c>
      <c r="AM37" s="33">
        <f>+SUM(AM32:AM36)</f>
        <v>51907017</v>
      </c>
      <c r="AN37" s="38">
        <f t="shared" si="47"/>
        <v>1</v>
      </c>
      <c r="AP37" s="33">
        <f>+SUM(AP32:AP36)</f>
        <v>43709462</v>
      </c>
      <c r="AQ37" s="38">
        <f t="shared" si="48"/>
        <v>1</v>
      </c>
      <c r="AS37" s="33">
        <f>+SUM(AS32:AS36)</f>
        <v>43919694</v>
      </c>
      <c r="AT37" s="38">
        <f t="shared" si="49"/>
        <v>1</v>
      </c>
    </row>
    <row r="38" spans="1:46" x14ac:dyDescent="0.35">
      <c r="D38" s="34"/>
      <c r="G38" s="34"/>
      <c r="J38" s="34"/>
      <c r="M38" s="34"/>
      <c r="P38" s="34"/>
      <c r="S38" s="34"/>
      <c r="V38" s="34"/>
      <c r="Y38" s="34"/>
      <c r="AB38" s="34"/>
      <c r="AE38" s="34"/>
      <c r="AH38" s="34"/>
      <c r="AK38" s="34"/>
      <c r="AN38" s="34"/>
      <c r="AQ38" s="34"/>
      <c r="AT38" s="34"/>
    </row>
    <row r="39" spans="1:46" x14ac:dyDescent="0.35">
      <c r="A39" s="15" t="s">
        <v>49</v>
      </c>
      <c r="B39" s="15" t="s">
        <v>10</v>
      </c>
      <c r="C39" s="32">
        <f>+C17+C22</f>
        <v>23558</v>
      </c>
      <c r="D39" s="38">
        <f>+C39/$C$44</f>
        <v>8.2016324583834514E-3</v>
      </c>
      <c r="F39" s="32">
        <f>+F17+F22</f>
        <v>21656</v>
      </c>
      <c r="G39" s="38">
        <f t="shared" ref="G39:G44" si="51">+F39/$F$44</f>
        <v>7.354366995002793E-3</v>
      </c>
      <c r="I39" s="32">
        <f>+I17+I22</f>
        <v>19877</v>
      </c>
      <c r="J39" s="38">
        <f t="shared" ref="J39:J44" si="52">+I39/$I$44</f>
        <v>6.5890250980961537E-3</v>
      </c>
      <c r="L39" s="32">
        <f>+L17+L22</f>
        <v>18248</v>
      </c>
      <c r="M39" s="38">
        <f t="shared" ref="M39:M44" si="53">+L39/$L$44</f>
        <v>5.9082894129333513E-3</v>
      </c>
      <c r="O39" s="32">
        <f>+O17+O22</f>
        <v>16750</v>
      </c>
      <c r="P39" s="38">
        <f t="shared" ref="P39:P44" si="54">+O39/$O$44</f>
        <v>5.3001079323472073E-3</v>
      </c>
      <c r="R39" s="32">
        <f>+R17+R22</f>
        <v>15374</v>
      </c>
      <c r="S39" s="38">
        <f t="shared" ref="S39:S44" si="55">+R39/$R$44</f>
        <v>4.7566273797833127E-3</v>
      </c>
      <c r="U39" s="32">
        <f>+U17+U22</f>
        <v>14117</v>
      </c>
      <c r="V39" s="38">
        <f t="shared" ref="V39:V44" si="56">+U39/$U$44</f>
        <v>4.2724825129957069E-3</v>
      </c>
      <c r="X39" s="32">
        <f>+X17+X22</f>
        <v>12962</v>
      </c>
      <c r="Y39" s="38">
        <f t="shared" ref="Y39:Y44" si="57">+X39/$X$44</f>
        <v>3.8387534031843113E-3</v>
      </c>
      <c r="AA39" s="32">
        <f>+AA17+AA22</f>
        <v>11905</v>
      </c>
      <c r="AB39" s="38">
        <f t="shared" ref="AB39:AB44" si="58">+AA39/$AA$44</f>
        <v>3.4510277279424829E-3</v>
      </c>
      <c r="AD39" s="32">
        <f>+AD17+AD22</f>
        <v>10930</v>
      </c>
      <c r="AE39" s="38">
        <f t="shared" ref="AE39:AE44" si="59">+AD39/$AD$44</f>
        <v>3.1019271112402713E-3</v>
      </c>
      <c r="AG39" s="32">
        <f>+AG17+AG22</f>
        <v>10042</v>
      </c>
      <c r="AH39" s="38">
        <f t="shared" ref="AH39:AH44" si="60">+AG39/$AG$44</f>
        <v>2.7905040608475497E-3</v>
      </c>
      <c r="AJ39" s="32">
        <f>+AJ17+AJ22</f>
        <v>9227</v>
      </c>
      <c r="AK39" s="38">
        <f t="shared" ref="AK39:AK44" si="61">+AJ39/$AJ$44</f>
        <v>2.5107510321099669E-3</v>
      </c>
      <c r="AM39" s="32">
        <f>+AM17+AM22</f>
        <v>8478</v>
      </c>
      <c r="AN39" s="38">
        <f t="shared" ref="AN39:AN44" si="62">+AM39/$AM$44</f>
        <v>2.2590198923248478E-3</v>
      </c>
      <c r="AP39" s="32">
        <f>+AP17+AP22</f>
        <v>27935</v>
      </c>
      <c r="AQ39" s="38">
        <f>+AP39/$AP$44</f>
        <v>1.006484592697105E-2</v>
      </c>
      <c r="AS39" s="32">
        <f>+AS17+AS22</f>
        <v>25663</v>
      </c>
      <c r="AT39" s="38">
        <f t="shared" ref="AT39:AT44" si="63">+AS39/$AS$44</f>
        <v>9.1270690880328447E-3</v>
      </c>
    </row>
    <row r="40" spans="1:46" x14ac:dyDescent="0.35">
      <c r="A40" s="15" t="s">
        <v>49</v>
      </c>
      <c r="B40" s="15" t="s">
        <v>12</v>
      </c>
      <c r="C40" s="32">
        <f>+C18+C23</f>
        <v>2767</v>
      </c>
      <c r="D40" s="38">
        <f t="shared" ref="D40:D44" si="64">+C40/$C$44</f>
        <v>9.6332103796362221E-4</v>
      </c>
      <c r="F40" s="32">
        <f>+F18+F23</f>
        <v>2562</v>
      </c>
      <c r="G40" s="38">
        <f t="shared" si="51"/>
        <v>8.7005394538221075E-4</v>
      </c>
      <c r="I40" s="32">
        <f>+I18+I23</f>
        <v>2370</v>
      </c>
      <c r="J40" s="38">
        <f t="shared" si="52"/>
        <v>7.8563110542274417E-4</v>
      </c>
      <c r="L40" s="32">
        <f>+L18+L23</f>
        <v>2188</v>
      </c>
      <c r="M40" s="38">
        <f t="shared" si="53"/>
        <v>7.0842488138416122E-4</v>
      </c>
      <c r="O40" s="32">
        <f>+O18+O23</f>
        <v>2017</v>
      </c>
      <c r="P40" s="38">
        <f t="shared" si="54"/>
        <v>6.3822792236085479E-4</v>
      </c>
      <c r="R40" s="32">
        <f>+R18+R23</f>
        <v>1858</v>
      </c>
      <c r="S40" s="38">
        <f t="shared" si="55"/>
        <v>5.7485453828784927E-4</v>
      </c>
      <c r="U40" s="32">
        <f>+U18+U23</f>
        <v>1715</v>
      </c>
      <c r="V40" s="38">
        <f t="shared" si="56"/>
        <v>5.1904140467433856E-4</v>
      </c>
      <c r="X40" s="32">
        <f>+X18+X23</f>
        <v>1582</v>
      </c>
      <c r="Y40" s="38">
        <f t="shared" si="57"/>
        <v>4.685162693903395E-4</v>
      </c>
      <c r="AA40" s="32">
        <f>+AA18+AA23</f>
        <v>1458</v>
      </c>
      <c r="AB40" s="38">
        <f t="shared" si="58"/>
        <v>4.2264581498027215E-4</v>
      </c>
      <c r="AD40" s="32">
        <f>+AD18+AD23</f>
        <v>1340</v>
      </c>
      <c r="AE40" s="38">
        <f t="shared" si="59"/>
        <v>3.8029115544940199E-4</v>
      </c>
      <c r="AG40" s="32">
        <f>+AG18+AG23</f>
        <v>1233</v>
      </c>
      <c r="AH40" s="38">
        <f t="shared" si="60"/>
        <v>3.4263010426459161E-4</v>
      </c>
      <c r="AJ40" s="32">
        <f>+AJ18+AJ23</f>
        <v>1132</v>
      </c>
      <c r="AK40" s="38">
        <f t="shared" si="61"/>
        <v>3.0802754615243117E-4</v>
      </c>
      <c r="AM40" s="32">
        <f>+AM18+AM23</f>
        <v>1042</v>
      </c>
      <c r="AN40" s="38">
        <f t="shared" si="62"/>
        <v>2.7764788013711863E-4</v>
      </c>
      <c r="AP40" s="32">
        <f>+AP18+AP23</f>
        <v>3222</v>
      </c>
      <c r="AQ40" s="38">
        <f t="shared" ref="AQ40:AQ44" si="65">+AP40/$AP$44</f>
        <v>1.1608710784571585E-3</v>
      </c>
      <c r="AS40" s="32">
        <f>+AS18+AS23</f>
        <v>2986</v>
      </c>
      <c r="AT40" s="38">
        <f t="shared" si="63"/>
        <v>1.0619735922092536E-3</v>
      </c>
    </row>
    <row r="41" spans="1:46" x14ac:dyDescent="0.35">
      <c r="A41" s="15" t="s">
        <v>49</v>
      </c>
      <c r="B41" s="15" t="s">
        <v>14</v>
      </c>
      <c r="C41" s="32">
        <f>+C19+C24</f>
        <v>705</v>
      </c>
      <c r="D41" s="38">
        <f t="shared" si="64"/>
        <v>2.4544319904747151E-4</v>
      </c>
      <c r="F41" s="32">
        <f>+F19+F24</f>
        <v>1450</v>
      </c>
      <c r="G41" s="38">
        <f t="shared" si="51"/>
        <v>4.9241928993138393E-4</v>
      </c>
      <c r="I41" s="32">
        <f>+I19+I24</f>
        <v>2394</v>
      </c>
      <c r="J41" s="38">
        <f t="shared" si="52"/>
        <v>7.9358686345234151E-4</v>
      </c>
      <c r="L41" s="32">
        <f>+L19+L24</f>
        <v>3749</v>
      </c>
      <c r="M41" s="38">
        <f t="shared" si="53"/>
        <v>1.2138413529749635E-3</v>
      </c>
      <c r="O41" s="32">
        <f>+O19+O24</f>
        <v>5543</v>
      </c>
      <c r="P41" s="38">
        <f t="shared" si="54"/>
        <v>1.7539401951642132E-3</v>
      </c>
      <c r="R41" s="32">
        <f>+R19+R24</f>
        <v>7788</v>
      </c>
      <c r="S41" s="38">
        <f t="shared" si="55"/>
        <v>2.4095625103260337E-3</v>
      </c>
      <c r="U41" s="32">
        <f>+U19+U24</f>
        <v>10717</v>
      </c>
      <c r="V41" s="38">
        <f t="shared" si="56"/>
        <v>3.2434791451282138E-3</v>
      </c>
      <c r="X41" s="32">
        <f>+X19+X24</f>
        <v>14394</v>
      </c>
      <c r="Y41" s="38">
        <f t="shared" si="57"/>
        <v>4.2628465117601436E-3</v>
      </c>
      <c r="AA41" s="32">
        <f>+AA19+AA24</f>
        <v>18861</v>
      </c>
      <c r="AB41" s="38">
        <f t="shared" si="58"/>
        <v>5.4674367053106406E-3</v>
      </c>
      <c r="AD41" s="32">
        <f>+AD19+AD24</f>
        <v>24388</v>
      </c>
      <c r="AE41" s="38">
        <f t="shared" si="59"/>
        <v>6.9212990291791163E-3</v>
      </c>
      <c r="AG41" s="32">
        <f>+AG19+AG24</f>
        <v>31107</v>
      </c>
      <c r="AH41" s="38">
        <f t="shared" si="60"/>
        <v>8.6441156961546226E-3</v>
      </c>
      <c r="AJ41" s="32">
        <f>+AJ19+AJ24</f>
        <v>39236</v>
      </c>
      <c r="AK41" s="38">
        <f t="shared" si="61"/>
        <v>1.0676474205686209E-2</v>
      </c>
      <c r="AM41" s="32">
        <f>+AM19+AM24</f>
        <v>48902</v>
      </c>
      <c r="AN41" s="38">
        <f t="shared" si="62"/>
        <v>1.3030265484131838E-2</v>
      </c>
      <c r="AP41" s="32">
        <f>+AP19+AP24</f>
        <v>354</v>
      </c>
      <c r="AQ41" s="38">
        <f t="shared" si="65"/>
        <v>1.2754449465357979E-4</v>
      </c>
      <c r="AS41" s="32">
        <f>+AS19+AS24</f>
        <v>392</v>
      </c>
      <c r="AT41" s="38">
        <f t="shared" si="63"/>
        <v>1.3941515343135548E-4</v>
      </c>
    </row>
    <row r="42" spans="1:46" x14ac:dyDescent="0.35">
      <c r="A42" s="15" t="s">
        <v>49</v>
      </c>
      <c r="B42" s="15" t="s">
        <v>21</v>
      </c>
      <c r="C42" s="32">
        <f>+C20+C25</f>
        <v>195</v>
      </c>
      <c r="D42" s="38">
        <f t="shared" si="64"/>
        <v>6.7888544417385737E-5</v>
      </c>
      <c r="F42" s="32">
        <f>+F20+F25</f>
        <v>551</v>
      </c>
      <c r="G42" s="38">
        <f t="shared" si="51"/>
        <v>1.871193301739259E-4</v>
      </c>
      <c r="I42" s="32">
        <f>+I20+I25</f>
        <v>969</v>
      </c>
      <c r="J42" s="38">
        <f t="shared" si="52"/>
        <v>3.2121373044499539E-4</v>
      </c>
      <c r="L42" s="32">
        <f>+L20+L25</f>
        <v>1460</v>
      </c>
      <c r="M42" s="38">
        <f t="shared" si="53"/>
        <v>4.7271495741356276E-4</v>
      </c>
      <c r="O42" s="32">
        <f>+O20+O25</f>
        <v>2037</v>
      </c>
      <c r="P42" s="38">
        <f t="shared" si="54"/>
        <v>6.4455640944425445E-4</v>
      </c>
      <c r="R42" s="32">
        <f>+R20+R25</f>
        <v>2713</v>
      </c>
      <c r="S42" s="38">
        <f t="shared" si="55"/>
        <v>8.3938663206401247E-4</v>
      </c>
      <c r="U42" s="32">
        <f>+U20+U25</f>
        <v>3509</v>
      </c>
      <c r="V42" s="38">
        <f t="shared" si="56"/>
        <v>1.0619920052491278E-3</v>
      </c>
      <c r="X42" s="32">
        <f>+X20+X25</f>
        <v>4447</v>
      </c>
      <c r="Y42" s="38">
        <f t="shared" si="57"/>
        <v>1.3169986409474336E-3</v>
      </c>
      <c r="AA42" s="32">
        <f>+AA20+AA25</f>
        <v>5545</v>
      </c>
      <c r="AB42" s="38">
        <f t="shared" si="58"/>
        <v>1.6073875473701024E-3</v>
      </c>
      <c r="AD42" s="32">
        <f>+AD20+AD25</f>
        <v>6836</v>
      </c>
      <c r="AE42" s="38">
        <f t="shared" si="59"/>
        <v>1.9400524915314267E-3</v>
      </c>
      <c r="AG42" s="32">
        <f>+AG20+AG25</f>
        <v>8352</v>
      </c>
      <c r="AH42" s="38">
        <f t="shared" si="60"/>
        <v>2.3208812902010289E-3</v>
      </c>
      <c r="AJ42" s="32">
        <f>+AJ20+AJ25</f>
        <v>10131</v>
      </c>
      <c r="AK42" s="38">
        <f t="shared" si="61"/>
        <v>2.756737694408375E-3</v>
      </c>
      <c r="AM42" s="32">
        <f>+AM20+AM25</f>
        <v>12217</v>
      </c>
      <c r="AN42" s="38">
        <f t="shared" si="62"/>
        <v>3.2553014890932611E-3</v>
      </c>
      <c r="AP42" s="32">
        <f>+AP20+AP25</f>
        <v>56</v>
      </c>
      <c r="AQ42" s="38">
        <f t="shared" si="65"/>
        <v>2.0176530227684937E-5</v>
      </c>
      <c r="AS42" s="32">
        <f>+AS20+AS25</f>
        <v>100</v>
      </c>
      <c r="AT42" s="38">
        <f t="shared" si="63"/>
        <v>3.5565090161060064E-5</v>
      </c>
    </row>
    <row r="43" spans="1:46" x14ac:dyDescent="0.35">
      <c r="A43" s="15" t="s">
        <v>49</v>
      </c>
      <c r="B43" s="15" t="s">
        <v>19</v>
      </c>
      <c r="C43" s="32">
        <f>+C21+C26</f>
        <v>2845130</v>
      </c>
      <c r="D43" s="38">
        <f t="shared" si="64"/>
        <v>0.99052171476018802</v>
      </c>
      <c r="F43" s="32">
        <f>+F21+F26</f>
        <v>2918426</v>
      </c>
      <c r="G43" s="38">
        <f t="shared" si="51"/>
        <v>0.99109604043950972</v>
      </c>
      <c r="I43" s="32">
        <f>+I21+I26</f>
        <v>2991073</v>
      </c>
      <c r="J43" s="38">
        <f t="shared" si="52"/>
        <v>0.99151054320258381</v>
      </c>
      <c r="L43" s="32">
        <f>+L21+L26</f>
        <v>3062897</v>
      </c>
      <c r="M43" s="38">
        <f t="shared" si="53"/>
        <v>0.99169672939529396</v>
      </c>
      <c r="O43" s="32">
        <f>+O21+O26</f>
        <v>3133966</v>
      </c>
      <c r="P43" s="38">
        <f t="shared" si="54"/>
        <v>0.99166316754068351</v>
      </c>
      <c r="R43" s="32">
        <f>+R21+R26</f>
        <v>3204389</v>
      </c>
      <c r="S43" s="38">
        <f t="shared" si="55"/>
        <v>0.99141956893953875</v>
      </c>
      <c r="U43" s="32">
        <f>+U21+U26</f>
        <v>3274110</v>
      </c>
      <c r="V43" s="38">
        <f t="shared" si="56"/>
        <v>0.9909030049319526</v>
      </c>
      <c r="X43" s="32">
        <f>+X21+X26</f>
        <v>3343232</v>
      </c>
      <c r="Y43" s="38">
        <f t="shared" si="57"/>
        <v>0.99011288517471774</v>
      </c>
      <c r="AA43" s="32">
        <f>+AA21+AA26</f>
        <v>3411928</v>
      </c>
      <c r="AB43" s="38">
        <f t="shared" si="58"/>
        <v>0.98905150220439653</v>
      </c>
      <c r="AD43" s="32">
        <f>+AD21+AD26</f>
        <v>3480122</v>
      </c>
      <c r="AE43" s="38">
        <f t="shared" si="59"/>
        <v>0.98765643021259975</v>
      </c>
      <c r="AG43" s="32">
        <f>+AG21+AG26</f>
        <v>3547899</v>
      </c>
      <c r="AH43" s="38">
        <f t="shared" si="60"/>
        <v>0.98590186884853226</v>
      </c>
      <c r="AJ43" s="32">
        <f>+AJ21+AJ26</f>
        <v>3615270</v>
      </c>
      <c r="AK43" s="38">
        <f t="shared" si="61"/>
        <v>0.98374800952164299</v>
      </c>
      <c r="AM43" s="32">
        <f>+AM21+AM26</f>
        <v>3682316</v>
      </c>
      <c r="AN43" s="38">
        <f t="shared" si="62"/>
        <v>0.98117776525431288</v>
      </c>
      <c r="AP43" s="32">
        <f>+AP21+AP26</f>
        <v>2743935</v>
      </c>
      <c r="AQ43" s="38">
        <f t="shared" si="65"/>
        <v>0.98862656196969056</v>
      </c>
      <c r="AS43" s="32">
        <f>+AS21+AS26</f>
        <v>2782605</v>
      </c>
      <c r="AT43" s="38">
        <f t="shared" si="63"/>
        <v>0.98963597707616546</v>
      </c>
    </row>
    <row r="44" spans="1:46" x14ac:dyDescent="0.35">
      <c r="A44" s="15" t="s">
        <v>50</v>
      </c>
      <c r="B44" s="10"/>
      <c r="C44" s="33">
        <f>+SUM(C39:C43)</f>
        <v>2872355</v>
      </c>
      <c r="D44" s="38">
        <f t="shared" si="64"/>
        <v>1</v>
      </c>
      <c r="F44" s="33">
        <f>+SUM(F39:F43)</f>
        <v>2944645</v>
      </c>
      <c r="G44" s="38">
        <f t="shared" si="51"/>
        <v>1</v>
      </c>
      <c r="I44" s="33">
        <f>+SUM(I39:I43)</f>
        <v>3016683</v>
      </c>
      <c r="J44" s="38">
        <f t="shared" si="52"/>
        <v>1</v>
      </c>
      <c r="L44" s="33">
        <f>+SUM(L39:L43)</f>
        <v>3088542</v>
      </c>
      <c r="M44" s="38">
        <f t="shared" si="53"/>
        <v>1</v>
      </c>
      <c r="O44" s="33">
        <f>+SUM(O39:O43)</f>
        <v>3160313</v>
      </c>
      <c r="P44" s="38">
        <f t="shared" si="54"/>
        <v>1</v>
      </c>
      <c r="R44" s="33">
        <f>+SUM(R39:R43)</f>
        <v>3232122</v>
      </c>
      <c r="S44" s="38">
        <f t="shared" si="55"/>
        <v>1</v>
      </c>
      <c r="U44" s="33">
        <f>+SUM(U39:U43)</f>
        <v>3304168</v>
      </c>
      <c r="V44" s="38">
        <f t="shared" si="56"/>
        <v>1</v>
      </c>
      <c r="X44" s="33">
        <f>+SUM(X39:X43)</f>
        <v>3376617</v>
      </c>
      <c r="Y44" s="38">
        <f t="shared" si="57"/>
        <v>1</v>
      </c>
      <c r="AA44" s="33">
        <f>+SUM(AA39:AA43)</f>
        <v>3449697</v>
      </c>
      <c r="AB44" s="38">
        <f t="shared" si="58"/>
        <v>1</v>
      </c>
      <c r="AD44" s="33">
        <f>+SUM(AD39:AD43)</f>
        <v>3523616</v>
      </c>
      <c r="AE44" s="38">
        <f t="shared" si="59"/>
        <v>1</v>
      </c>
      <c r="AG44" s="33">
        <f>+SUM(AG39:AG43)</f>
        <v>3598633</v>
      </c>
      <c r="AH44" s="38">
        <f t="shared" si="60"/>
        <v>1</v>
      </c>
      <c r="AJ44" s="33">
        <f>+SUM(AJ39:AJ43)</f>
        <v>3674996</v>
      </c>
      <c r="AK44" s="38">
        <f t="shared" si="61"/>
        <v>1</v>
      </c>
      <c r="AM44" s="33">
        <f>+SUM(AM39:AM43)</f>
        <v>3752955</v>
      </c>
      <c r="AN44" s="38">
        <f t="shared" si="62"/>
        <v>1</v>
      </c>
      <c r="AP44" s="33">
        <f>+SUM(AP39:AP43)</f>
        <v>2775502</v>
      </c>
      <c r="AQ44" s="38">
        <f t="shared" si="65"/>
        <v>1</v>
      </c>
      <c r="AS44" s="33">
        <f>+SUM(AS39:AS43)</f>
        <v>2811746</v>
      </c>
      <c r="AT44" s="38">
        <f t="shared" si="63"/>
        <v>1</v>
      </c>
    </row>
    <row r="45" spans="1:46" x14ac:dyDescent="0.35">
      <c r="D45" s="34"/>
      <c r="G45" s="34"/>
      <c r="J45" s="34"/>
      <c r="M45" s="34"/>
      <c r="P45" s="34"/>
      <c r="S45" s="34"/>
      <c r="V45" s="34"/>
      <c r="Y45" s="34"/>
      <c r="AB45" s="34"/>
      <c r="AE45" s="34"/>
      <c r="AH45" s="34"/>
      <c r="AK45" s="34"/>
      <c r="AN45" s="34"/>
      <c r="AQ45" s="34"/>
      <c r="AT45" s="34"/>
    </row>
    <row r="46" spans="1:46" x14ac:dyDescent="0.35">
      <c r="A46" s="15" t="s">
        <v>51</v>
      </c>
      <c r="B46" s="10"/>
      <c r="C46" s="33">
        <f>+C27</f>
        <v>19772186</v>
      </c>
      <c r="D46" s="34"/>
      <c r="F46" s="33">
        <f>+F27</f>
        <v>20086699</v>
      </c>
      <c r="G46" s="34"/>
      <c r="I46" s="33">
        <f>+I27</f>
        <v>20410285</v>
      </c>
      <c r="J46" s="34"/>
      <c r="L46" s="33">
        <f>+L27</f>
        <v>20750432</v>
      </c>
      <c r="M46" s="34"/>
      <c r="O46" s="33">
        <f>+O27</f>
        <v>21113541</v>
      </c>
      <c r="P46" s="34"/>
      <c r="R46" s="33">
        <f>+R27</f>
        <v>21504769</v>
      </c>
      <c r="S46" s="34"/>
      <c r="U46" s="33">
        <f>+U27</f>
        <v>21927920</v>
      </c>
      <c r="V46" s="34"/>
      <c r="X46" s="33">
        <f>+X27</f>
        <v>22385555</v>
      </c>
      <c r="Y46" s="34"/>
      <c r="AA46" s="33">
        <f>+AA27</f>
        <v>22879123</v>
      </c>
      <c r="AB46" s="34"/>
      <c r="AD46" s="33">
        <f>+AD27</f>
        <v>23409197</v>
      </c>
      <c r="AE46" s="34"/>
      <c r="AG46" s="33">
        <f>+AG27</f>
        <v>23975676</v>
      </c>
      <c r="AH46" s="34"/>
      <c r="AJ46" s="33">
        <f>+AJ27</f>
        <v>24578031</v>
      </c>
      <c r="AK46" s="34"/>
      <c r="AM46" s="33">
        <f>+AM27</f>
        <v>25215462</v>
      </c>
      <c r="AN46" s="34"/>
      <c r="AP46" s="33">
        <f>+AP27</f>
        <v>19670951</v>
      </c>
      <c r="AQ46" s="34"/>
      <c r="AS46" s="33">
        <f>+AS27</f>
        <v>19623844</v>
      </c>
      <c r="AT46" s="34"/>
    </row>
    <row r="48" spans="1:46" x14ac:dyDescent="0.35">
      <c r="C48" s="59"/>
      <c r="F48" s="59"/>
      <c r="I48" s="59"/>
      <c r="L48" s="59"/>
      <c r="O48" s="59"/>
      <c r="R48" s="59"/>
      <c r="U48" s="59"/>
      <c r="X48" s="59"/>
      <c r="AA48" s="59"/>
      <c r="AD48" s="59"/>
      <c r="AG48" s="59"/>
      <c r="AJ48" s="59"/>
      <c r="AM48" s="59"/>
      <c r="AP48" s="59"/>
      <c r="AS48" s="59"/>
    </row>
    <row r="49" spans="1:47" x14ac:dyDescent="0.35">
      <c r="C49" s="59"/>
      <c r="F49" s="59"/>
      <c r="I49" s="59"/>
      <c r="L49" s="59"/>
      <c r="O49" s="59"/>
      <c r="R49" s="59"/>
      <c r="U49" s="59"/>
      <c r="X49" s="59"/>
      <c r="AA49" s="59"/>
      <c r="AD49" s="59"/>
      <c r="AG49" s="59"/>
      <c r="AJ49" s="59"/>
      <c r="AM49" s="59"/>
      <c r="AP49" s="59"/>
      <c r="AS49" s="59"/>
    </row>
    <row r="50" spans="1:47" x14ac:dyDescent="0.35">
      <c r="A50" s="244" t="s">
        <v>67</v>
      </c>
      <c r="B50" t="s">
        <v>10</v>
      </c>
      <c r="C50" s="59">
        <f>+C2+C9+C17*'Premissas e Valores de Entrada'!$B$42+C22*'Premissas e Valores de Entrada'!$B$42+C28/'Premissas e Valores de Entrada'!$B$41+(1-C57)*(C14+C7)/(1+'Premissas e Valores de Entrada'!$B$44)+(1-C58)*(C8+C15)/(1+'Premissas e Valores de Entrada'!$B$45)</f>
        <v>13175646.866666665</v>
      </c>
      <c r="D50" s="59"/>
      <c r="E50" s="59"/>
      <c r="F50" s="59">
        <f>+F2+F9+F17*'Premissas e Valores de Entrada'!$B$42+F22*'Premissas e Valores de Entrada'!$B$42+F28/'Premissas e Valores de Entrada'!$B$41+(1-F57)*(F14+F7)/(1+'Premissas e Valores de Entrada'!$B$44)+(1-F58)*(F8+F15)/(1+'Premissas e Valores de Entrada'!$B$45)</f>
        <v>12457293.733333334</v>
      </c>
      <c r="G50" s="59"/>
      <c r="H50" s="59"/>
      <c r="I50" s="59">
        <f>+I2+I9+I17*'Premissas e Valores de Entrada'!$B$42+I22*'Premissas e Valores de Entrada'!$B$42+I28/'Premissas e Valores de Entrada'!$B$41+(1-I57)*(I14+I7)/(1+'Premissas e Valores de Entrada'!$B$44)+(1-I58)*(I8+I15)/(1+'Premissas e Valores de Entrada'!$B$45)</f>
        <v>11806972.433333334</v>
      </c>
      <c r="J50" s="59"/>
      <c r="K50" s="59"/>
      <c r="L50" s="59">
        <f>+L2+L9+L17*'Premissas e Valores de Entrada'!$B$42+L22*'Premissas e Valores de Entrada'!$B$42+L28/'Premissas e Valores de Entrada'!$B$41+(1-L57)*(L14+L7)/(1+'Premissas e Valores de Entrada'!$B$44)+(1-L58)*(L8+L15)/(1+'Premissas e Valores de Entrada'!$B$45)</f>
        <v>11212812.800000001</v>
      </c>
      <c r="M50" s="59"/>
      <c r="N50" s="59"/>
      <c r="O50" s="59">
        <f>+O2+O9+O17*'Premissas e Valores de Entrada'!$B$42+O22*'Premissas e Valores de Entrada'!$B$42+O28/'Premissas e Valores de Entrada'!$B$41+(1-O57)*(O14+O7)/(1+'Premissas e Valores de Entrada'!$B$44)+(1-O58)*(O8+O15)/(1+'Premissas e Valores de Entrada'!$B$45)</f>
        <v>10665267.439999999</v>
      </c>
      <c r="P50" s="59"/>
      <c r="Q50" s="59"/>
      <c r="R50" s="59">
        <f>+R2+R9+R17*'Premissas e Valores de Entrada'!$B$42+R22*'Premissas e Valores de Entrada'!$B$42+R28/'Premissas e Valores de Entrada'!$B$41+(1-R57)*(R14+R7)/(1+'Premissas e Valores de Entrada'!$B$44)+(1-R58)*(R8+R15)/(1+'Premissas e Valores de Entrada'!$B$45)</f>
        <v>10178264.066666668</v>
      </c>
      <c r="S50" s="59"/>
      <c r="T50" s="59"/>
      <c r="U50" s="59">
        <f>+U2+U9+U17*'Premissas e Valores de Entrada'!$B$42+U22*'Premissas e Valores de Entrada'!$B$42+U28/'Premissas e Valores de Entrada'!$B$41+(1-U57)*(U14+U7)/(1+'Premissas e Valores de Entrada'!$B$44)+(1-U58)*(U8+U15)/(1+'Premissas e Valores de Entrada'!$B$45)</f>
        <v>9751794.8666666653</v>
      </c>
      <c r="V50" s="59"/>
      <c r="W50" s="59"/>
      <c r="X50" s="59">
        <f>+X2+X9+X17*'Premissas e Valores de Entrada'!$B$42+X22*'Premissas e Valores de Entrada'!$B$42+X28/'Premissas e Valores de Entrada'!$B$41+(1-X57)*(X14+X7)/(1+'Premissas e Valores de Entrada'!$B$44)+(1-X58)*(X8+X15)/(1+'Premissas e Valores de Entrada'!$B$45)</f>
        <v>9399489.1333333328</v>
      </c>
      <c r="Y50" s="59"/>
      <c r="Z50" s="59"/>
      <c r="AA50" s="59">
        <f>+AA2+AA9+AA17*'Premissas e Valores de Entrada'!$B$42+AA22*'Premissas e Valores de Entrada'!$B$42+AA28/'Premissas e Valores de Entrada'!$B$41+(1-AA57)*(AA14+AA7)/(1+'Premissas e Valores de Entrada'!$B$44)+(1-AA58)*(AA8+AA15)/(1+'Premissas e Valores de Entrada'!$B$45)</f>
        <v>9080775.3000000007</v>
      </c>
      <c r="AB50" s="59"/>
      <c r="AC50" s="59"/>
      <c r="AD50" s="59">
        <f>+AD2+AD9+AD17*'Premissas e Valores de Entrada'!$B$42+AD22*'Premissas e Valores de Entrada'!$B$42+AD28/'Premissas e Valores de Entrada'!$B$41+(1-AD57)*(AD14+AD7)/(1+'Premissas e Valores de Entrada'!$B$44)+(1-AD58)*(AD8+AD15)/(1+'Premissas e Valores de Entrada'!$B$45)</f>
        <v>8864691.4499999993</v>
      </c>
      <c r="AE50" s="59"/>
      <c r="AF50" s="59"/>
      <c r="AG50" s="59">
        <f>+AG2+AG9+AG17*'Premissas e Valores de Entrada'!$B$42+AG22*'Premissas e Valores de Entrada'!$B$42+AG28/'Premissas e Valores de Entrada'!$B$41+(1-AG57)*(AG14+AG7)/(1+'Premissas e Valores de Entrada'!$B$44)+(1-AG58)*(AG8+AG15)/(1+'Premissas e Valores de Entrada'!$B$45)</f>
        <v>8649585.8666666672</v>
      </c>
      <c r="AH50" s="59"/>
      <c r="AI50" s="59"/>
      <c r="AJ50" s="59">
        <f>+AJ2+AJ9+AJ17*'Premissas e Valores de Entrada'!$B$42+AJ22*'Premissas e Valores de Entrada'!$B$42+AJ28/'Premissas e Valores de Entrada'!$B$41+(1-AJ57)*(AJ14+AJ7)/(1+'Premissas e Valores de Entrada'!$B$44)+(1-AJ58)*(AJ8+AJ15)/(1+'Premissas e Valores de Entrada'!$B$45)</f>
        <v>8561899.1333333328</v>
      </c>
      <c r="AK50" s="59"/>
      <c r="AL50" s="59"/>
      <c r="AM50" s="59">
        <f>+AM2+AM9+AM17*'Premissas e Valores de Entrada'!$B$42+AM22*'Premissas e Valores de Entrada'!$B$42+AM28/'Premissas e Valores de Entrada'!$B$41+(1-AM57)*(AM14+AM7)/(1+'Premissas e Valores de Entrada'!$B$44)+(1-AM58)*(AM8+AM15)/(1+'Premissas e Valores de Entrada'!$B$45)</f>
        <v>8546083.3333333321</v>
      </c>
      <c r="AN50" s="59"/>
      <c r="AO50" s="59"/>
      <c r="AP50" s="59">
        <f>+AP2+AP9+AP17*'Premissas e Valores de Entrada'!$B$42+AP22*'Premissas e Valores de Entrada'!$B$42+AP28/'Premissas e Valores de Entrada'!$B$41+(1-AP57)*(AP14+AP7)/(1+'Premissas e Valores de Entrada'!$B$44)+(1-AP58)*(AP8+AP15)/(1+'Premissas e Valores de Entrada'!$B$45)</f>
        <v>14836143.6</v>
      </c>
      <c r="AQ50" s="59"/>
      <c r="AR50" s="59"/>
      <c r="AS50" s="59">
        <f>+AS2+AS9+AS17*'Premissas e Valores de Entrada'!$B$42+AS22*'Premissas e Valores de Entrada'!$B$42+AS28/'Premissas e Valores de Entrada'!$B$41+(1-AS57)*(AS14+AS7)/(1+'Premissas e Valores de Entrada'!$B$44)+(1-AS58)*(AS8+AS15)/(1+'Premissas e Valores de Entrada'!$B$45)</f>
        <v>13954181.066666666</v>
      </c>
      <c r="AT50" s="59"/>
      <c r="AU50" s="59"/>
    </row>
    <row r="51" spans="1:47" x14ac:dyDescent="0.35">
      <c r="A51" s="244"/>
      <c r="B51" t="s">
        <v>12</v>
      </c>
      <c r="C51" s="59">
        <f>+C3+C10+(C18+C23)*'Premissas e Valores de Entrada'!$B$42</f>
        <v>562219</v>
      </c>
      <c r="F51" s="59">
        <f>+F3+F10+(F18+F23)*'Premissas e Valores de Entrada'!$B$42</f>
        <v>502230</v>
      </c>
      <c r="I51" s="59">
        <f>+I3+I10+(I18+I23)*'Premissas e Valores de Entrada'!$B$42</f>
        <v>448079</v>
      </c>
      <c r="L51" s="59">
        <f>+L3+L10+(L18+L23)*'Premissas e Valores de Entrada'!$B$42</f>
        <v>399304</v>
      </c>
      <c r="O51" s="59">
        <f>+O3+O10+(O18+O23)*'Premissas e Valores de Entrada'!$B$42</f>
        <v>355474</v>
      </c>
      <c r="R51" s="59">
        <f>+R3+R10+(R18+R23)*'Premissas e Valores de Entrada'!$B$42</f>
        <v>316157</v>
      </c>
      <c r="U51" s="59">
        <f>+U3+U10+(U18+U23)*'Premissas e Valores de Entrada'!$B$42</f>
        <v>280977</v>
      </c>
      <c r="X51" s="59">
        <f>+X3+X10+(X18+X23)*'Premissas e Valores de Entrada'!$B$42</f>
        <v>249540</v>
      </c>
      <c r="AA51" s="59">
        <f>+AA3+AA10+(AA18+AA23)*'Premissas e Valores de Entrada'!$B$42</f>
        <v>221469</v>
      </c>
      <c r="AD51" s="59">
        <f>+AD3+AD10+(AD18+AD23)*'Premissas e Valores de Entrada'!$B$42</f>
        <v>196433</v>
      </c>
      <c r="AG51" s="59">
        <f>+AG3+AG10+(AG18+AG23)*'Premissas e Valores de Entrada'!$B$42</f>
        <v>174163</v>
      </c>
      <c r="AJ51" s="59">
        <f>+AJ3+AJ10+(AJ18+AJ23)*'Premissas e Valores de Entrada'!$B$42</f>
        <v>154344</v>
      </c>
      <c r="AM51" s="59">
        <f>+AM3+AM10+(AM18+AM23)*'Premissas e Valores de Entrada'!$B$42</f>
        <v>136746</v>
      </c>
      <c r="AP51" s="59">
        <f>+AP3+AP10+(AP18+AP23)*'Premissas e Valores de Entrada'!$B$42</f>
        <v>701693</v>
      </c>
      <c r="AS51" s="59">
        <f>+AS3+AS10+(AS18+AS23)*'Premissas e Valores de Entrada'!$B$42</f>
        <v>628543</v>
      </c>
    </row>
    <row r="52" spans="1:47" x14ac:dyDescent="0.35">
      <c r="A52" s="244"/>
      <c r="B52" t="s">
        <v>13</v>
      </c>
      <c r="C52" s="59">
        <f>+C4+C11+C29/'Premissas e Valores de Entrada'!$B$43+C57*(C7+C14)/(1+'Premissas e Valores de Entrada'!$B$44)+(C58)*C8/(1+'Premissas e Valores de Entrada'!$B$45)</f>
        <v>35697943.866666667</v>
      </c>
      <c r="D52" s="59"/>
      <c r="E52" s="59"/>
      <c r="F52" s="59">
        <f>+F4+F11+F29/'Premissas e Valores de Entrada'!$B$43+F57*(F7+F14)/(1+'Premissas e Valores de Entrada'!$B$44)+(F58)*F8/(1+'Premissas e Valores de Entrada'!$B$45)</f>
        <v>36571676.733333334</v>
      </c>
      <c r="G52" s="59"/>
      <c r="H52" s="59"/>
      <c r="I52" s="59">
        <f>+I4+I11+I29/'Premissas e Valores de Entrada'!$B$43+I57*(I7+I14)/(1+'Premissas e Valores de Entrada'!$B$44)+(I58)*I8/(1+'Premissas e Valores de Entrada'!$B$45)</f>
        <v>37373424.699999996</v>
      </c>
      <c r="J52" s="59"/>
      <c r="K52" s="59"/>
      <c r="L52" s="59">
        <f>+L4+L11+L29/'Premissas e Valores de Entrada'!$B$43+L57*(L7+L14)/(1+'Premissas e Valores de Entrada'!$B$44)+(L58)*L8/(1+'Premissas e Valores de Entrada'!$B$45)</f>
        <v>38148606.133333333</v>
      </c>
      <c r="M52" s="59"/>
      <c r="N52" s="59"/>
      <c r="O52" s="59">
        <f>+O4+O11+O29/'Premissas e Valores de Entrada'!$B$43+O57*(O7+O14)/(1+'Premissas e Valores de Entrada'!$B$44)+(O58)*O8/(1+'Premissas e Valores de Entrada'!$B$45)</f>
        <v>38919335.359999999</v>
      </c>
      <c r="P52" s="59"/>
      <c r="Q52" s="59"/>
      <c r="R52" s="59">
        <f>+R4+R11+R29/'Premissas e Valores de Entrada'!$B$43+R57*(R7+R14)/(1+'Premissas e Valores de Entrada'!$B$44)+(R58)*R8/(1+'Premissas e Valores de Entrada'!$B$45)</f>
        <v>39685340.200000003</v>
      </c>
      <c r="S52" s="59"/>
      <c r="T52" s="59"/>
      <c r="U52" s="59">
        <f>+U4+U11+U29/'Premissas e Valores de Entrada'!$B$43+U57*(U7+U14)/(1+'Premissas e Valores de Entrada'!$B$44)+(U58)*U8/(1+'Premissas e Valores de Entrada'!$B$45)</f>
        <v>40453478.466666669</v>
      </c>
      <c r="V52" s="59"/>
      <c r="W52" s="59"/>
      <c r="X52" s="59">
        <f>+X4+X11+X29/'Premissas e Valores de Entrada'!$B$43+X57*(X7+X14)/(1+'Premissas e Valores de Entrada'!$B$44)+(X58)*X8/(1+'Premissas e Valores de Entrada'!$B$45)</f>
        <v>41220898.133333333</v>
      </c>
      <c r="Y52" s="59"/>
      <c r="Z52" s="59"/>
      <c r="AA52" s="59">
        <f>+AA4+AA11+AA29/'Premissas e Valores de Entrada'!$B$43+AA57*(AA7+AA14)/(1+'Premissas e Valores de Entrada'!$B$44)+(AA58)*AA8/(1+'Premissas e Valores de Entrada'!$B$45)</f>
        <v>42062558</v>
      </c>
      <c r="AB52" s="59"/>
      <c r="AC52" s="59"/>
      <c r="AD52" s="59">
        <f>+AD4+AD11+AD29/'Premissas e Valores de Entrada'!$B$43+AD57*(AD7+AD14)/(1+'Premissas e Valores de Entrada'!$B$44)+(AD58)*AD8/(1+'Premissas e Valores de Entrada'!$B$45)</f>
        <v>42908165.950000003</v>
      </c>
      <c r="AE52" s="59"/>
      <c r="AF52" s="59"/>
      <c r="AG52" s="59">
        <f>+AG4+AG11+AG29/'Premissas e Valores de Entrada'!$B$43+AG57*(AG7+AG14)/(1+'Premissas e Valores de Entrada'!$B$44)+(AG58)*AG8/(1+'Premissas e Valores de Entrada'!$B$45)</f>
        <v>43840640.350000001</v>
      </c>
      <c r="AH52" s="59"/>
      <c r="AI52" s="59"/>
      <c r="AJ52" s="59">
        <f>+AJ4+AJ11+AJ29/'Premissas e Valores de Entrada'!$B$43+AJ57*(AJ7+AJ14)/(1+'Premissas e Valores de Entrada'!$B$44)+(AJ58)*AJ8/(1+'Premissas e Valores de Entrada'!$B$45)</f>
        <v>44755393.200000003</v>
      </c>
      <c r="AK52" s="59"/>
      <c r="AL52" s="59"/>
      <c r="AM52" s="59">
        <f>+AM4+AM11+AM29/'Premissas e Valores de Entrada'!$B$43+AM57*(AM7+AM14)/(1+'Premissas e Valores de Entrada'!$B$44)+(AM58)*AM8/(1+'Premissas e Valores de Entrada'!$B$45)</f>
        <v>45681171.050000004</v>
      </c>
      <c r="AN52" s="59"/>
      <c r="AO52" s="59"/>
      <c r="AP52" s="59">
        <f>+AP4+AP11+AP29/'Premissas e Valores de Entrada'!$B$43+AP57*(AP7+AP14)/(1+'Premissas e Valores de Entrada'!$B$44)+(AP58)*AP8/(1+'Premissas e Valores de Entrada'!$B$45)</f>
        <v>33914866.200000003</v>
      </c>
      <c r="AQ52" s="59"/>
      <c r="AR52" s="59"/>
      <c r="AS52" s="59">
        <f>+AS4+AS11+AS29/'Premissas e Valores de Entrada'!$B$43+AS57*(AS7+AS14)/(1+'Premissas e Valores de Entrada'!$B$44)+(AS58)*AS8/(1+'Premissas e Valores de Entrada'!$B$45)</f>
        <v>34949449.666666664</v>
      </c>
      <c r="AT52" s="59"/>
      <c r="AU52" s="59"/>
    </row>
    <row r="53" spans="1:47" x14ac:dyDescent="0.35">
      <c r="A53" s="244"/>
      <c r="B53" t="s">
        <v>15</v>
      </c>
      <c r="C53" s="59">
        <f>+C6+C13</f>
        <v>6944</v>
      </c>
      <c r="F53" s="59">
        <f>+F6+F13</f>
        <v>11349</v>
      </c>
      <c r="I53" s="59">
        <f>+I6+I13</f>
        <v>18692</v>
      </c>
      <c r="L53" s="59">
        <f>+L6+L13</f>
        <v>29632</v>
      </c>
      <c r="O53" s="59">
        <f>+O6+O13</f>
        <v>46251</v>
      </c>
      <c r="R53" s="59">
        <f>+R6+R13</f>
        <v>70001</v>
      </c>
      <c r="U53" s="59">
        <f>+U6+U13</f>
        <v>105067</v>
      </c>
      <c r="X53" s="59">
        <f>+X6+X13</f>
        <v>154115</v>
      </c>
      <c r="AA53" s="59">
        <f>+AA6+AA13</f>
        <v>224909</v>
      </c>
      <c r="AD53" s="59">
        <f>+AD6+AD13</f>
        <v>327328</v>
      </c>
      <c r="AG53" s="59">
        <f>+AG6+AG13</f>
        <v>469338</v>
      </c>
      <c r="AJ53" s="59">
        <f>+AJ6+AJ13</f>
        <v>656602</v>
      </c>
      <c r="AM53" s="59">
        <f>+AM6+AM13</f>
        <v>897171</v>
      </c>
      <c r="AP53" s="59">
        <f>+AP6+AP13</f>
        <v>2041</v>
      </c>
      <c r="AS53" s="59">
        <f>+AS6+AS13</f>
        <v>3810</v>
      </c>
    </row>
    <row r="54" spans="1:47" x14ac:dyDescent="0.35">
      <c r="A54" s="244"/>
      <c r="B54" t="s">
        <v>21</v>
      </c>
      <c r="C54" s="59">
        <f>+C20+C25</f>
        <v>195</v>
      </c>
      <c r="F54" s="59">
        <f>+F20+F25</f>
        <v>551</v>
      </c>
      <c r="I54" s="59">
        <f>+I20+I25</f>
        <v>969</v>
      </c>
      <c r="L54" s="59">
        <f>+L20+L25</f>
        <v>1460</v>
      </c>
      <c r="O54" s="59">
        <f>+O20+O25</f>
        <v>2037</v>
      </c>
      <c r="R54" s="59">
        <f>+R20+R25</f>
        <v>2713</v>
      </c>
      <c r="U54" s="59">
        <f>+U20+U25</f>
        <v>3509</v>
      </c>
      <c r="X54" s="59">
        <f>+X20+X25</f>
        <v>4447</v>
      </c>
      <c r="AA54" s="59">
        <f>+AA20+AA25</f>
        <v>5545</v>
      </c>
      <c r="AD54" s="59">
        <f>+AD20+AD25</f>
        <v>6836</v>
      </c>
      <c r="AG54" s="59">
        <f>+AG20+AG25</f>
        <v>8352</v>
      </c>
      <c r="AJ54" s="59">
        <f>+AJ20+AJ25</f>
        <v>10131</v>
      </c>
      <c r="AM54" s="59">
        <f>+AM20+AM25</f>
        <v>12217</v>
      </c>
      <c r="AP54" s="59">
        <f>+AP20+AP25</f>
        <v>56</v>
      </c>
      <c r="AS54" s="59">
        <f>+AS20+AS25</f>
        <v>100</v>
      </c>
    </row>
    <row r="55" spans="1:47" x14ac:dyDescent="0.35">
      <c r="A55" s="244"/>
      <c r="B55" t="s">
        <v>19</v>
      </c>
      <c r="C55" s="59">
        <f>+C16/'Premissas e Valores de Entrada'!$B$42+C21+C26</f>
        <v>3342253.4</v>
      </c>
      <c r="F55" s="59">
        <f>+F16/'Premissas e Valores de Entrada'!$B$42+F21+F26</f>
        <v>3435506.2</v>
      </c>
      <c r="I55" s="59">
        <f>+I16/'Premissas e Valores de Entrada'!$B$42+I21+I26</f>
        <v>3534855</v>
      </c>
      <c r="L55" s="59">
        <f>+L16/'Premissas e Valores de Entrada'!$B$42+L21+L26</f>
        <v>3636584.2</v>
      </c>
      <c r="O55" s="59">
        <f>+O16/'Premissas e Valores de Entrada'!$B$42+O21+O26</f>
        <v>3741480.8</v>
      </c>
      <c r="R55" s="59">
        <f>+R16/'Premissas e Valores de Entrada'!$B$42+R21+R26</f>
        <v>3850299</v>
      </c>
      <c r="U55" s="59">
        <f>+U16/'Premissas e Valores de Entrada'!$B$42+U21+U26</f>
        <v>3963042.4</v>
      </c>
      <c r="X55" s="59">
        <f>+X16/'Premissas e Valores de Entrada'!$B$42+X21+X26</f>
        <v>4080436.4</v>
      </c>
      <c r="AA55" s="59">
        <f>+AA16/'Premissas e Valores de Entrada'!$B$42+AA21+AA26</f>
        <v>4197840.2</v>
      </c>
      <c r="AD55" s="59">
        <f>+AD16/'Premissas e Valores de Entrada'!$B$42+AD21+AD26</f>
        <v>4314655.4000000004</v>
      </c>
      <c r="AG55" s="59">
        <f>+AG16/'Premissas e Valores de Entrada'!$B$42+AG21+AG26</f>
        <v>4435824.8</v>
      </c>
      <c r="AJ55" s="59">
        <f>+AJ16/'Premissas e Valores de Entrada'!$B$42+AJ21+AJ26</f>
        <v>4556242.8</v>
      </c>
      <c r="AM55" s="59">
        <f>+AM16/'Premissas e Valores de Entrada'!$B$42+AM21+AM26</f>
        <v>4681326.8</v>
      </c>
      <c r="AP55" s="59">
        <f>+AP16/'Premissas e Valores de Entrada'!$B$42+AP21+AP26</f>
        <v>3197751</v>
      </c>
      <c r="AS55" s="59">
        <f>+AS16/'Premissas e Valores de Entrada'!$B$42+AS21+AS26</f>
        <v>3254518.4</v>
      </c>
    </row>
    <row r="57" spans="1:47" x14ac:dyDescent="0.35">
      <c r="B57" t="s">
        <v>259</v>
      </c>
      <c r="C57" s="129">
        <v>0.5</v>
      </c>
      <c r="F57" s="129">
        <v>0.5</v>
      </c>
      <c r="I57" s="129">
        <f>'Premissas e Valores de Entrada'!B47</f>
        <v>0.52500000000000002</v>
      </c>
      <c r="L57" s="129">
        <f>'Premissas e Valores de Entrada'!C47</f>
        <v>0.55000000000000004</v>
      </c>
      <c r="O57" s="129">
        <f>'Premissas e Valores de Entrada'!D47</f>
        <v>0.56999999999999995</v>
      </c>
      <c r="R57" s="129">
        <f>'Premissas e Valores de Entrada'!E47</f>
        <v>0.6</v>
      </c>
      <c r="U57" s="129">
        <f>'Premissas e Valores de Entrada'!F47</f>
        <v>0.65</v>
      </c>
      <c r="X57" s="129">
        <f>'Premissas e Valores de Entrada'!G47</f>
        <v>0.65</v>
      </c>
      <c r="AA57" s="129">
        <f>'Premissas e Valores de Entrada'!H47</f>
        <v>0.7</v>
      </c>
      <c r="AD57" s="129">
        <f>'Premissas e Valores de Entrada'!I47</f>
        <v>0.7</v>
      </c>
      <c r="AG57" s="129">
        <f>'Premissas e Valores de Entrada'!J47</f>
        <v>0.75</v>
      </c>
      <c r="AJ57" s="129">
        <f>'Premissas e Valores de Entrada'!K47</f>
        <v>0.75</v>
      </c>
      <c r="AM57" s="129">
        <f>'Premissas e Valores de Entrada'!L47</f>
        <v>0.75</v>
      </c>
      <c r="AP57" s="129">
        <v>0.5</v>
      </c>
      <c r="AS57" s="129">
        <v>0.5</v>
      </c>
    </row>
    <row r="58" spans="1:47" x14ac:dyDescent="0.35">
      <c r="B58" t="s">
        <v>260</v>
      </c>
      <c r="C58" s="129">
        <v>0</v>
      </c>
      <c r="F58" s="129">
        <v>0</v>
      </c>
      <c r="I58" s="129">
        <f>'Premissas e Valores de Entrada'!B48</f>
        <v>0</v>
      </c>
      <c r="L58" s="129">
        <f>'Premissas e Valores de Entrada'!C48</f>
        <v>0</v>
      </c>
      <c r="O58" s="129">
        <f>'Premissas e Valores de Entrada'!D48</f>
        <v>0.2</v>
      </c>
      <c r="R58" s="129">
        <f>'Premissas e Valores de Entrada'!E48</f>
        <v>0.2</v>
      </c>
      <c r="U58" s="129">
        <f>'Premissas e Valores de Entrada'!F48</f>
        <v>0.2</v>
      </c>
      <c r="X58" s="129">
        <f>'Premissas e Valores de Entrada'!G48</f>
        <v>0.3</v>
      </c>
      <c r="AA58" s="129">
        <f>'Premissas e Valores de Entrada'!H48</f>
        <v>0.3</v>
      </c>
      <c r="AD58" s="129">
        <f>'Premissas e Valores de Entrada'!I48</f>
        <v>0.3</v>
      </c>
      <c r="AG58" s="129">
        <f>'Premissas e Valores de Entrada'!J48</f>
        <v>0.3</v>
      </c>
      <c r="AJ58" s="129">
        <f>'Premissas e Valores de Entrada'!K48</f>
        <v>0.3</v>
      </c>
      <c r="AM58" s="129">
        <f>'Premissas e Valores de Entrada'!L48</f>
        <v>0.3</v>
      </c>
      <c r="AP58" s="129">
        <v>0</v>
      </c>
      <c r="AS58" s="129">
        <v>0</v>
      </c>
    </row>
  </sheetData>
  <mergeCells count="1">
    <mergeCell ref="A50:A5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75"/>
  <sheetViews>
    <sheetView zoomScale="130" zoomScaleNormal="130" workbookViewId="0">
      <selection activeCell="AB53" sqref="AB53"/>
    </sheetView>
  </sheetViews>
  <sheetFormatPr defaultColWidth="8.81640625" defaultRowHeight="14.5" x14ac:dyDescent="0.35"/>
  <cols>
    <col min="1" max="1" width="6.81640625" customWidth="1"/>
    <col min="2" max="2" width="16.453125" bestFit="1" customWidth="1"/>
    <col min="25" max="25" width="13.453125" bestFit="1" customWidth="1"/>
    <col min="26" max="26" width="12.26953125" bestFit="1" customWidth="1"/>
    <col min="28" max="28" width="23.1796875" bestFit="1" customWidth="1"/>
    <col min="29" max="29" width="12.26953125" bestFit="1" customWidth="1"/>
    <col min="30" max="30" width="9.1796875" bestFit="1" customWidth="1"/>
  </cols>
  <sheetData>
    <row r="1" spans="1:30" x14ac:dyDescent="0.35">
      <c r="A1" t="s">
        <v>23</v>
      </c>
      <c r="J1" s="27" t="s">
        <v>32</v>
      </c>
      <c r="K1" s="180">
        <f>'Premissas e Valores de Entrada'!B50</f>
        <v>1.95</v>
      </c>
      <c r="L1" s="27" t="s">
        <v>33</v>
      </c>
      <c r="M1" s="181">
        <f>'Premissas e Valores de Entrada'!C50</f>
        <v>-0.127</v>
      </c>
      <c r="X1" s="2"/>
      <c r="Y1" s="3"/>
      <c r="Z1" s="36">
        <v>2022</v>
      </c>
      <c r="AB1" s="167" t="s">
        <v>401</v>
      </c>
      <c r="AC1" s="238">
        <f>+SUM(AC2:AC6)</f>
        <v>44018899</v>
      </c>
    </row>
    <row r="2" spans="1:30" ht="15.5" x14ac:dyDescent="0.35">
      <c r="A2" t="s">
        <v>26</v>
      </c>
      <c r="B2" s="7">
        <v>1.798</v>
      </c>
      <c r="C2" s="7">
        <f>K1</f>
        <v>1.95</v>
      </c>
      <c r="D2" s="7">
        <f>K2</f>
        <v>2.1</v>
      </c>
      <c r="E2" s="7">
        <f>K3</f>
        <v>1.75</v>
      </c>
      <c r="F2" s="7">
        <v>1.798</v>
      </c>
      <c r="G2" s="7">
        <v>1.798</v>
      </c>
      <c r="J2" s="27" t="s">
        <v>34</v>
      </c>
      <c r="K2" s="180">
        <f>'Premissas e Valores de Entrada'!B51</f>
        <v>2.1</v>
      </c>
      <c r="L2" s="27" t="s">
        <v>35</v>
      </c>
      <c r="M2" s="181">
        <f>'Premissas e Valores de Entrada'!C51</f>
        <v>-0.09</v>
      </c>
      <c r="X2" s="12" t="s">
        <v>11</v>
      </c>
      <c r="Y2" s="12" t="s">
        <v>10</v>
      </c>
      <c r="Z2" s="35">
        <f>Resumo!F2</f>
        <v>6554475</v>
      </c>
      <c r="AB2" s="168" t="s">
        <v>10</v>
      </c>
      <c r="AC2" s="59">
        <f>+Z2+Z9</f>
        <v>7122253</v>
      </c>
      <c r="AD2" s="169">
        <f>+AC2/(SUM($AC$2:$AC$6))</f>
        <v>0.16179988963376843</v>
      </c>
    </row>
    <row r="3" spans="1:30" ht="15.5" x14ac:dyDescent="0.35">
      <c r="A3" t="s">
        <v>27</v>
      </c>
      <c r="B3" s="7">
        <v>-0.13700000000000001</v>
      </c>
      <c r="C3" s="7">
        <f>M1</f>
        <v>-0.127</v>
      </c>
      <c r="D3" s="7">
        <f>M2</f>
        <v>-0.09</v>
      </c>
      <c r="E3" s="7">
        <f>M3</f>
        <v>-0.13700000000000001</v>
      </c>
      <c r="F3" s="7">
        <f>+E3+0.01</f>
        <v>-0.127</v>
      </c>
      <c r="G3" s="7">
        <f>+F3+0.01</f>
        <v>-0.11700000000000001</v>
      </c>
      <c r="J3" s="27" t="s">
        <v>41</v>
      </c>
      <c r="K3" s="180">
        <f>'Premissas e Valores de Entrada'!B52</f>
        <v>1.75</v>
      </c>
      <c r="L3" s="27" t="s">
        <v>42</v>
      </c>
      <c r="M3" s="181">
        <f>'Premissas e Valores de Entrada'!C52</f>
        <v>-0.13700000000000001</v>
      </c>
      <c r="X3" s="12" t="s">
        <v>11</v>
      </c>
      <c r="Y3" s="12" t="s">
        <v>12</v>
      </c>
      <c r="Z3" s="6">
        <f>Resumo!F3</f>
        <v>431806</v>
      </c>
      <c r="AB3" s="168" t="s">
        <v>12</v>
      </c>
      <c r="AC3" s="59">
        <f>+Z3+Z10</f>
        <v>489420</v>
      </c>
      <c r="AD3" s="169">
        <f t="shared" ref="AD3:AD6" si="0">+AC3/(SUM($AC$2:$AC$6))</f>
        <v>1.1118406210023564E-2</v>
      </c>
    </row>
    <row r="4" spans="1:30" ht="15.5" x14ac:dyDescent="0.35">
      <c r="A4" t="s">
        <v>24</v>
      </c>
      <c r="B4" s="18" t="s">
        <v>46</v>
      </c>
      <c r="C4" s="19" t="s">
        <v>43</v>
      </c>
      <c r="D4" s="19" t="s">
        <v>44</v>
      </c>
      <c r="E4" s="19" t="s">
        <v>45</v>
      </c>
      <c r="F4" s="19" t="s">
        <v>28</v>
      </c>
      <c r="G4" s="19" t="s">
        <v>29</v>
      </c>
      <c r="X4" s="12" t="s">
        <v>11</v>
      </c>
      <c r="Y4" s="12" t="s">
        <v>13</v>
      </c>
      <c r="Z4" s="6">
        <f>Resumo!F4</f>
        <v>30720756</v>
      </c>
      <c r="AB4" s="168" t="s">
        <v>13</v>
      </c>
      <c r="AC4" s="59">
        <f>+Z4+Z11</f>
        <v>33695740</v>
      </c>
      <c r="AD4" s="240">
        <f t="shared" si="0"/>
        <v>0.76548348017518564</v>
      </c>
    </row>
    <row r="5" spans="1:30" ht="15.5" x14ac:dyDescent="0.35">
      <c r="A5">
        <v>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X5" s="12" t="s">
        <v>11</v>
      </c>
      <c r="Y5" s="12" t="s">
        <v>14</v>
      </c>
      <c r="Z5" s="6">
        <f>Resumo!F5</f>
        <v>125286</v>
      </c>
      <c r="AB5" s="168" t="s">
        <v>14</v>
      </c>
      <c r="AC5" s="59">
        <f>+Z5+Z12</f>
        <v>126085</v>
      </c>
      <c r="AD5" s="169">
        <f t="shared" si="0"/>
        <v>2.8643378835985877E-3</v>
      </c>
    </row>
    <row r="6" spans="1:30" ht="15.5" x14ac:dyDescent="0.35">
      <c r="A6">
        <v>1</v>
      </c>
      <c r="B6" s="16">
        <f>EXP(-EXP(B$2+B$3*($A6)))</f>
        <v>5.1716019381109219E-3</v>
      </c>
      <c r="C6" s="16">
        <f t="shared" ref="C6:G21" si="1">EXP(-EXP(C$2+C$3*($A6)))</f>
        <v>2.0490032442558614E-3</v>
      </c>
      <c r="D6" s="16">
        <f t="shared" si="1"/>
        <v>5.7374968401893516E-4</v>
      </c>
      <c r="E6" s="16">
        <f t="shared" si="1"/>
        <v>6.618793365645346E-3</v>
      </c>
      <c r="F6" s="16">
        <f t="shared" si="1"/>
        <v>4.9050861522598769E-3</v>
      </c>
      <c r="G6" s="16">
        <f t="shared" si="1"/>
        <v>4.6498318991090339E-3</v>
      </c>
      <c r="X6" s="12" t="s">
        <v>11</v>
      </c>
      <c r="Y6" s="28" t="s">
        <v>15</v>
      </c>
      <c r="Z6" s="29">
        <f>Resumo!F6</f>
        <v>11277</v>
      </c>
      <c r="AB6" s="168" t="s">
        <v>19</v>
      </c>
      <c r="AC6" s="59">
        <f>+Z16</f>
        <v>2585401</v>
      </c>
      <c r="AD6" s="169">
        <f t="shared" si="0"/>
        <v>5.8733886097423749E-2</v>
      </c>
    </row>
    <row r="7" spans="1:30" x14ac:dyDescent="0.35">
      <c r="A7">
        <v>2</v>
      </c>
      <c r="B7" s="16">
        <f>EXP(-EXP(B$2+B$3*($A7)))</f>
        <v>1.0147268504757187E-2</v>
      </c>
      <c r="C7" s="16">
        <f t="shared" si="1"/>
        <v>4.2873119161356962E-3</v>
      </c>
      <c r="D7" s="16">
        <f t="shared" si="1"/>
        <v>1.0906750426032791E-3</v>
      </c>
      <c r="E7" s="16">
        <f t="shared" si="1"/>
        <v>1.2582994808545227E-2</v>
      </c>
      <c r="F7" s="16">
        <f t="shared" si="1"/>
        <v>9.2485731020051434E-3</v>
      </c>
      <c r="G7" s="16">
        <f t="shared" si="1"/>
        <v>8.4136940919900677E-3</v>
      </c>
      <c r="X7" s="12" t="s">
        <v>11</v>
      </c>
      <c r="Y7" s="28" t="s">
        <v>16</v>
      </c>
      <c r="Z7" s="29">
        <f>Resumo!F7</f>
        <v>86444</v>
      </c>
    </row>
    <row r="8" spans="1:30" x14ac:dyDescent="0.35">
      <c r="A8">
        <v>3</v>
      </c>
      <c r="B8" s="16">
        <f t="shared" ref="B8:G39" si="2">EXP(-EXP(B$2+B$3*($A8)))</f>
        <v>1.8263996678645662E-2</v>
      </c>
      <c r="C8" s="16">
        <f t="shared" si="1"/>
        <v>8.2145858051170632E-3</v>
      </c>
      <c r="D8" s="16">
        <f t="shared" si="1"/>
        <v>1.9618121657663879E-3</v>
      </c>
      <c r="E8" s="16">
        <f t="shared" si="1"/>
        <v>2.203272632438022E-2</v>
      </c>
      <c r="F8" s="16">
        <f t="shared" si="1"/>
        <v>1.6167896872923356E-2</v>
      </c>
      <c r="G8" s="16">
        <f t="shared" si="1"/>
        <v>1.4259323058603102E-2</v>
      </c>
      <c r="X8" s="12" t="s">
        <v>11</v>
      </c>
      <c r="Y8" s="28" t="s">
        <v>17</v>
      </c>
      <c r="Z8" s="29">
        <f>Resumo!F8</f>
        <v>27560</v>
      </c>
    </row>
    <row r="9" spans="1:30" x14ac:dyDescent="0.35">
      <c r="A9">
        <v>4</v>
      </c>
      <c r="B9" s="16">
        <f t="shared" si="2"/>
        <v>3.0490413463062211E-2</v>
      </c>
      <c r="C9" s="16">
        <f t="shared" si="1"/>
        <v>1.4564828613461218E-2</v>
      </c>
      <c r="D9" s="16">
        <f t="shared" si="1"/>
        <v>3.3548660908216564E-3</v>
      </c>
      <c r="E9" s="16">
        <f t="shared" si="1"/>
        <v>3.5909126302346613E-2</v>
      </c>
      <c r="F9" s="16">
        <f t="shared" si="1"/>
        <v>2.6442398434797329E-2</v>
      </c>
      <c r="G9" s="16">
        <f t="shared" si="1"/>
        <v>2.2798890931302801E-2</v>
      </c>
      <c r="X9" s="13" t="s">
        <v>18</v>
      </c>
      <c r="Y9" s="13" t="s">
        <v>10</v>
      </c>
      <c r="Z9" s="4">
        <f>Resumo!F9</f>
        <v>567778</v>
      </c>
    </row>
    <row r="10" spans="1:30" x14ac:dyDescent="0.35">
      <c r="A10">
        <v>5</v>
      </c>
      <c r="B10" s="16">
        <f t="shared" si="2"/>
        <v>4.7668945163655808E-2</v>
      </c>
      <c r="C10" s="16">
        <f t="shared" si="1"/>
        <v>2.4119105692130841E-2</v>
      </c>
      <c r="D10" s="16">
        <f t="shared" si="1"/>
        <v>5.4781938203353102E-3</v>
      </c>
      <c r="E10" s="16">
        <f t="shared" si="1"/>
        <v>5.4977075811719761E-2</v>
      </c>
      <c r="F10" s="16">
        <f t="shared" si="1"/>
        <v>4.0781878730002656E-2</v>
      </c>
      <c r="G10" s="16">
        <f t="shared" si="1"/>
        <v>3.4611813924589445E-2</v>
      </c>
      <c r="X10" s="13" t="s">
        <v>18</v>
      </c>
      <c r="Y10" s="13" t="s">
        <v>12</v>
      </c>
      <c r="Z10" s="4">
        <f>Resumo!F10</f>
        <v>57614</v>
      </c>
    </row>
    <row r="11" spans="1:30" x14ac:dyDescent="0.35">
      <c r="A11">
        <v>6</v>
      </c>
      <c r="B11" s="16">
        <f t="shared" si="2"/>
        <v>7.0381861073763582E-2</v>
      </c>
      <c r="C11" s="16">
        <f t="shared" si="1"/>
        <v>3.7608935341775958E-2</v>
      </c>
      <c r="D11" s="16">
        <f t="shared" si="1"/>
        <v>8.5757121043602402E-3</v>
      </c>
      <c r="E11" s="16">
        <f t="shared" si="1"/>
        <v>7.9703225387389706E-2</v>
      </c>
      <c r="F11" s="16">
        <f t="shared" si="1"/>
        <v>5.972988784841813E-2</v>
      </c>
      <c r="G11" s="16">
        <f t="shared" si="1"/>
        <v>5.0178262641786514E-2</v>
      </c>
      <c r="X11" s="13" t="s">
        <v>18</v>
      </c>
      <c r="Y11" s="13" t="s">
        <v>13</v>
      </c>
      <c r="Z11" s="4">
        <f>Resumo!F11</f>
        <v>2974984</v>
      </c>
    </row>
    <row r="12" spans="1:30" x14ac:dyDescent="0.35">
      <c r="A12">
        <v>7</v>
      </c>
      <c r="B12" s="16">
        <f t="shared" si="2"/>
        <v>9.8859881714228034E-2</v>
      </c>
      <c r="C12" s="16">
        <f t="shared" si="1"/>
        <v>5.5617420751964505E-2</v>
      </c>
      <c r="D12" s="16">
        <f t="shared" si="1"/>
        <v>1.2916688247698281E-2</v>
      </c>
      <c r="E12" s="16">
        <f t="shared" si="1"/>
        <v>0.11018429293770678</v>
      </c>
      <c r="F12" s="16">
        <f t="shared" si="1"/>
        <v>8.3589325487621005E-2</v>
      </c>
      <c r="G12" s="16">
        <f t="shared" si="1"/>
        <v>6.9822908750170817E-2</v>
      </c>
      <c r="X12" s="13" t="s">
        <v>18</v>
      </c>
      <c r="Y12" s="13" t="s">
        <v>14</v>
      </c>
      <c r="Z12" s="4">
        <f>Resumo!F12</f>
        <v>799</v>
      </c>
    </row>
    <row r="13" spans="1:30" x14ac:dyDescent="0.35">
      <c r="A13">
        <v>8</v>
      </c>
      <c r="B13" s="16">
        <f t="shared" si="2"/>
        <v>0.13294972322709586</v>
      </c>
      <c r="C13" s="16">
        <f t="shared" si="1"/>
        <v>7.8499147237953093E-2</v>
      </c>
      <c r="D13" s="16">
        <f t="shared" si="1"/>
        <v>1.878114895248734E-2</v>
      </c>
      <c r="E13" s="16">
        <f t="shared" si="1"/>
        <v>0.14613588994476942</v>
      </c>
      <c r="F13" s="16">
        <f t="shared" si="1"/>
        <v>0.11238333969263913</v>
      </c>
      <c r="G13" s="16">
        <f t="shared" si="1"/>
        <v>9.3678015421990071E-2</v>
      </c>
      <c r="X13" s="13" t="s">
        <v>18</v>
      </c>
      <c r="Y13" s="30" t="s">
        <v>15</v>
      </c>
      <c r="Z13" s="31">
        <f>Resumo!F13</f>
        <v>72</v>
      </c>
    </row>
    <row r="14" spans="1:30" x14ac:dyDescent="0.35">
      <c r="A14">
        <v>9</v>
      </c>
      <c r="B14" s="16">
        <f t="shared" si="2"/>
        <v>0.17213989620632367</v>
      </c>
      <c r="C14" s="16">
        <f t="shared" si="1"/>
        <v>0.10633355627958595</v>
      </c>
      <c r="D14" s="16">
        <f t="shared" si="1"/>
        <v>2.6442398434797329E-2</v>
      </c>
      <c r="E14" s="16">
        <f t="shared" si="1"/>
        <v>0.18693596978845631</v>
      </c>
      <c r="F14" s="16">
        <f t="shared" si="1"/>
        <v>0.14585496850747096</v>
      </c>
      <c r="G14" s="16">
        <f t="shared" si="1"/>
        <v>0.12167016817263997</v>
      </c>
      <c r="X14" s="13" t="s">
        <v>18</v>
      </c>
      <c r="Y14" s="30" t="s">
        <v>16</v>
      </c>
      <c r="Z14" s="31">
        <f>Resumo!F14</f>
        <v>551</v>
      </c>
    </row>
    <row r="15" spans="1:30" x14ac:dyDescent="0.35">
      <c r="A15">
        <v>10</v>
      </c>
      <c r="B15" s="16">
        <f t="shared" si="2"/>
        <v>0.21563112604263446</v>
      </c>
      <c r="C15" s="16">
        <f t="shared" si="1"/>
        <v>0.13891712700793685</v>
      </c>
      <c r="D15" s="16">
        <f t="shared" si="1"/>
        <v>3.6148604913135492E-2</v>
      </c>
      <c r="E15" s="16">
        <f t="shared" si="1"/>
        <v>0.23170631579006803</v>
      </c>
      <c r="F15" s="16">
        <f t="shared" si="1"/>
        <v>0.18350050864172945</v>
      </c>
      <c r="G15" s="16">
        <f t="shared" si="1"/>
        <v>0.15353002771010807</v>
      </c>
      <c r="X15" s="13" t="s">
        <v>18</v>
      </c>
      <c r="Y15" s="30" t="s">
        <v>17</v>
      </c>
      <c r="Z15" s="31">
        <f>Resumo!F15</f>
        <v>176</v>
      </c>
    </row>
    <row r="16" spans="1:30" x14ac:dyDescent="0.35">
      <c r="A16">
        <v>11</v>
      </c>
      <c r="B16" s="16">
        <f t="shared" si="2"/>
        <v>0.26243165731077117</v>
      </c>
      <c r="C16" s="16">
        <f t="shared" si="1"/>
        <v>0.17579080754688289</v>
      </c>
      <c r="D16" s="16">
        <f t="shared" si="1"/>
        <v>4.8105517744068356E-2</v>
      </c>
      <c r="E16" s="16">
        <f t="shared" si="1"/>
        <v>0.2794117931754857</v>
      </c>
      <c r="F16" s="16">
        <f t="shared" si="1"/>
        <v>0.22462627258924006</v>
      </c>
      <c r="G16" s="16">
        <f t="shared" si="1"/>
        <v>0.18882071366801115</v>
      </c>
      <c r="X16" s="13" t="s">
        <v>18</v>
      </c>
      <c r="Y16" s="13" t="s">
        <v>19</v>
      </c>
      <c r="Z16" s="4">
        <f>Resumo!F16</f>
        <v>2585401</v>
      </c>
      <c r="AB16" s="167" t="s">
        <v>402</v>
      </c>
      <c r="AC16" s="170">
        <f>+SUM(AC17:AC21)</f>
        <v>2944645</v>
      </c>
    </row>
    <row r="17" spans="1:30" ht="15.5" x14ac:dyDescent="0.35">
      <c r="A17">
        <v>12</v>
      </c>
      <c r="B17" s="16">
        <f t="shared" si="2"/>
        <v>0.31145796714972995</v>
      </c>
      <c r="C17" s="16">
        <f t="shared" si="1"/>
        <v>0.21629311547304511</v>
      </c>
      <c r="D17" s="16">
        <f t="shared" si="1"/>
        <v>6.2462133867604783E-2</v>
      </c>
      <c r="E17" s="16">
        <f t="shared" si="1"/>
        <v>0.32895909195614254</v>
      </c>
      <c r="F17" s="16">
        <f t="shared" si="1"/>
        <v>0.26841666054682423</v>
      </c>
      <c r="G17" s="16">
        <f t="shared" si="1"/>
        <v>0.22697837084200484</v>
      </c>
      <c r="X17" s="14" t="s">
        <v>20</v>
      </c>
      <c r="Y17" s="14" t="s">
        <v>10</v>
      </c>
      <c r="Z17" s="5">
        <f>Resumo!F17</f>
        <v>21557</v>
      </c>
      <c r="AB17" s="168" t="s">
        <v>10</v>
      </c>
      <c r="AC17" s="59">
        <f>+Z17+Z22</f>
        <v>21656</v>
      </c>
      <c r="AD17" s="169">
        <f>+AC17/(SUM($AC$17:$AC$21))</f>
        <v>7.354366995002793E-3</v>
      </c>
    </row>
    <row r="18" spans="1:30" ht="15.5" x14ac:dyDescent="0.35">
      <c r="A18">
        <v>13</v>
      </c>
      <c r="B18" s="16">
        <f t="shared" si="2"/>
        <v>0.36162579317489585</v>
      </c>
      <c r="C18" s="16">
        <f t="shared" si="1"/>
        <v>0.25962691430343204</v>
      </c>
      <c r="D18" s="16">
        <f t="shared" si="1"/>
        <v>7.9300632239492283E-2</v>
      </c>
      <c r="E18" s="16">
        <f t="shared" si="1"/>
        <v>0.37928189159250653</v>
      </c>
      <c r="F18" s="16">
        <f t="shared" si="1"/>
        <v>0.3140026156447191</v>
      </c>
      <c r="G18" s="16">
        <f t="shared" si="1"/>
        <v>0.26735808653808857</v>
      </c>
      <c r="X18" s="14" t="s">
        <v>20</v>
      </c>
      <c r="Y18" s="14" t="s">
        <v>12</v>
      </c>
      <c r="Z18" s="5">
        <f>Resumo!F18</f>
        <v>2557</v>
      </c>
      <c r="AB18" s="168" t="s">
        <v>12</v>
      </c>
      <c r="AC18" s="59">
        <f t="shared" ref="AC18:AC21" si="3">+Z18+Z23</f>
        <v>2562</v>
      </c>
      <c r="AD18" s="169">
        <f t="shared" ref="AD18:AD21" si="4">+AC18/(SUM($AC$17:$AC$21))</f>
        <v>8.7005394538221075E-4</v>
      </c>
    </row>
    <row r="19" spans="1:30" ht="15.5" x14ac:dyDescent="0.35">
      <c r="A19">
        <v>14</v>
      </c>
      <c r="B19" s="16">
        <f t="shared" si="2"/>
        <v>0.41192234240090053</v>
      </c>
      <c r="C19" s="16">
        <f t="shared" si="1"/>
        <v>0.30492853746731463</v>
      </c>
      <c r="D19" s="16">
        <f t="shared" si="1"/>
        <v>9.863126515831637E-2</v>
      </c>
      <c r="E19" s="16">
        <f t="shared" si="1"/>
        <v>0.42940539280525503</v>
      </c>
      <c r="F19" s="16">
        <f t="shared" si="1"/>
        <v>0.36052234528654931</v>
      </c>
      <c r="G19" s="16">
        <f t="shared" si="1"/>
        <v>0.30927919356282452</v>
      </c>
      <c r="X19" s="14" t="s">
        <v>20</v>
      </c>
      <c r="Y19" s="14" t="s">
        <v>14</v>
      </c>
      <c r="Z19" s="5">
        <f>Resumo!F19</f>
        <v>1064</v>
      </c>
      <c r="AB19" s="168" t="s">
        <v>14</v>
      </c>
      <c r="AC19" s="59">
        <f t="shared" si="3"/>
        <v>1450</v>
      </c>
      <c r="AD19" s="169">
        <f t="shared" si="4"/>
        <v>4.9241928993138393E-4</v>
      </c>
    </row>
    <row r="20" spans="1:30" ht="15.5" x14ac:dyDescent="0.35">
      <c r="A20">
        <v>15</v>
      </c>
      <c r="B20" s="16">
        <f t="shared" si="2"/>
        <v>0.46145616478480861</v>
      </c>
      <c r="C20" s="16">
        <f t="shared" si="1"/>
        <v>0.35133051517356745</v>
      </c>
      <c r="D20" s="16">
        <f t="shared" si="1"/>
        <v>0.12039226207982952</v>
      </c>
      <c r="E20" s="16">
        <f t="shared" si="1"/>
        <v>0.47848836957560087</v>
      </c>
      <c r="F20" s="16">
        <f t="shared" si="1"/>
        <v>0.40716951845657406</v>
      </c>
      <c r="G20" s="16">
        <f t="shared" si="1"/>
        <v>0.35206555150670199</v>
      </c>
      <c r="X20" s="14" t="s">
        <v>20</v>
      </c>
      <c r="Y20" s="14" t="s">
        <v>21</v>
      </c>
      <c r="Z20" s="5">
        <f>Resumo!F20</f>
        <v>534</v>
      </c>
      <c r="AB20" s="168" t="s">
        <v>21</v>
      </c>
      <c r="AC20" s="59">
        <f t="shared" si="3"/>
        <v>551</v>
      </c>
      <c r="AD20" s="169">
        <f t="shared" si="4"/>
        <v>1.871193301739259E-4</v>
      </c>
    </row>
    <row r="21" spans="1:30" ht="15.5" x14ac:dyDescent="0.35">
      <c r="A21">
        <v>16</v>
      </c>
      <c r="B21" s="16">
        <f t="shared" si="2"/>
        <v>0.50948541326401597</v>
      </c>
      <c r="C21" s="16">
        <f t="shared" si="1"/>
        <v>0.39801246356568487</v>
      </c>
      <c r="D21" s="16">
        <f t="shared" si="1"/>
        <v>0.14445426389005228</v>
      </c>
      <c r="E21" s="16">
        <f t="shared" si="1"/>
        <v>0.52584455356868054</v>
      </c>
      <c r="F21" s="16">
        <f t="shared" si="1"/>
        <v>0.45322716287228126</v>
      </c>
      <c r="G21" s="16">
        <f t="shared" si="1"/>
        <v>0.39507814672393959</v>
      </c>
      <c r="X21" s="14" t="s">
        <v>20</v>
      </c>
      <c r="Y21" s="14" t="s">
        <v>19</v>
      </c>
      <c r="Z21" s="5">
        <f>Resumo!F21</f>
        <v>2480895</v>
      </c>
      <c r="AB21" s="168" t="s">
        <v>19</v>
      </c>
      <c r="AC21" s="59">
        <f t="shared" si="3"/>
        <v>2918426</v>
      </c>
      <c r="AD21" s="169">
        <f t="shared" si="4"/>
        <v>0.99109604043950972</v>
      </c>
    </row>
    <row r="22" spans="1:30" x14ac:dyDescent="0.35">
      <c r="A22">
        <v>17</v>
      </c>
      <c r="B22" s="16">
        <f t="shared" si="2"/>
        <v>0.55542779579757151</v>
      </c>
      <c r="C22" s="16">
        <f t="shared" si="2"/>
        <v>0.44423781719008598</v>
      </c>
      <c r="D22" s="16">
        <f t="shared" si="2"/>
        <v>0.17062842304640172</v>
      </c>
      <c r="E22" s="16">
        <f t="shared" si="2"/>
        <v>0.57094719884623257</v>
      </c>
      <c r="F22" s="16">
        <f t="shared" si="2"/>
        <v>0.49808775706964831</v>
      </c>
      <c r="G22" s="16">
        <f t="shared" si="2"/>
        <v>0.43773893367322669</v>
      </c>
      <c r="X22" s="15" t="s">
        <v>22</v>
      </c>
      <c r="Y22" s="15" t="s">
        <v>10</v>
      </c>
      <c r="Z22" s="10">
        <f>Resumo!F22</f>
        <v>99</v>
      </c>
    </row>
    <row r="23" spans="1:30" x14ac:dyDescent="0.35">
      <c r="A23">
        <v>18</v>
      </c>
      <c r="B23" s="16">
        <f t="shared" si="2"/>
        <v>0.59885665358787221</v>
      </c>
      <c r="C23" s="16">
        <f t="shared" si="2"/>
        <v>0.48937652020714406</v>
      </c>
      <c r="D23" s="16">
        <f t="shared" si="2"/>
        <v>0.19867709662098684</v>
      </c>
      <c r="E23" s="16">
        <f t="shared" si="2"/>
        <v>0.61342138540010138</v>
      </c>
      <c r="F23" s="16">
        <f t="shared" si="2"/>
        <v>0.54126143490528333</v>
      </c>
      <c r="G23" s="16">
        <f t="shared" si="2"/>
        <v>0.47954606617114742</v>
      </c>
      <c r="X23" s="15" t="s">
        <v>22</v>
      </c>
      <c r="Y23" s="15" t="s">
        <v>12</v>
      </c>
      <c r="Z23" s="11">
        <f>Resumo!F23</f>
        <v>5</v>
      </c>
    </row>
    <row r="24" spans="1:30" x14ac:dyDescent="0.35">
      <c r="A24">
        <v>19</v>
      </c>
      <c r="B24" s="16">
        <f t="shared" si="2"/>
        <v>0.63948767785149896</v>
      </c>
      <c r="C24" s="16">
        <f t="shared" si="2"/>
        <v>0.53291537820843737</v>
      </c>
      <c r="D24" s="16">
        <f t="shared" si="2"/>
        <v>0.22832601205777195</v>
      </c>
      <c r="E24" s="16">
        <f t="shared" si="2"/>
        <v>0.65302843296223179</v>
      </c>
      <c r="F24" s="16">
        <f t="shared" si="2"/>
        <v>0.5823748914079564</v>
      </c>
      <c r="G24" s="16">
        <f t="shared" si="2"/>
        <v>0.52008148116710551</v>
      </c>
      <c r="X24" s="15" t="s">
        <v>22</v>
      </c>
      <c r="Y24" s="15" t="s">
        <v>14</v>
      </c>
      <c r="Z24" s="10">
        <f>Resumo!F24</f>
        <v>386</v>
      </c>
    </row>
    <row r="25" spans="1:30" x14ac:dyDescent="0.35">
      <c r="A25">
        <v>20</v>
      </c>
      <c r="B25" s="16">
        <f t="shared" si="2"/>
        <v>0.6771602280608835</v>
      </c>
      <c r="C25" s="16">
        <f t="shared" si="2"/>
        <v>0.5744585782961753</v>
      </c>
      <c r="D25" s="16">
        <f t="shared" si="2"/>
        <v>0.2592768659908275</v>
      </c>
      <c r="E25" s="16">
        <f t="shared" si="2"/>
        <v>0.68964611413565224</v>
      </c>
      <c r="F25" s="16">
        <f t="shared" si="2"/>
        <v>0.62116368970083613</v>
      </c>
      <c r="G25" s="16">
        <f t="shared" si="2"/>
        <v>0.55901223398185795</v>
      </c>
      <c r="X25" s="15" t="s">
        <v>22</v>
      </c>
      <c r="Y25" s="15" t="s">
        <v>21</v>
      </c>
      <c r="Z25" s="11">
        <f>Resumo!F25</f>
        <v>17</v>
      </c>
    </row>
    <row r="26" spans="1:30" x14ac:dyDescent="0.35">
      <c r="A26">
        <v>21</v>
      </c>
      <c r="B26" s="16">
        <f t="shared" si="2"/>
        <v>0.71181638218087218</v>
      </c>
      <c r="C26" s="16">
        <f t="shared" si="2"/>
        <v>0.61372108972226069</v>
      </c>
      <c r="D26" s="16">
        <f t="shared" si="2"/>
        <v>0.29121948271878961</v>
      </c>
      <c r="E26" s="16">
        <f t="shared" si="2"/>
        <v>0.7232474858644018</v>
      </c>
      <c r="F26" s="16">
        <f t="shared" si="2"/>
        <v>0.65746042270761917</v>
      </c>
      <c r="G26" s="16">
        <f t="shared" si="2"/>
        <v>0.59608712224401306</v>
      </c>
      <c r="X26" s="15" t="s">
        <v>22</v>
      </c>
      <c r="Y26" s="15" t="s">
        <v>19</v>
      </c>
      <c r="Z26" s="11">
        <f>Resumo!F26</f>
        <v>437531</v>
      </c>
      <c r="AC26" s="59"/>
    </row>
    <row r="27" spans="1:30" ht="15.5" x14ac:dyDescent="0.35">
      <c r="A27">
        <v>22</v>
      </c>
      <c r="B27" s="16">
        <f t="shared" si="2"/>
        <v>0.7434799707490185</v>
      </c>
      <c r="C27" s="16">
        <f t="shared" si="2"/>
        <v>0.65051746655651721</v>
      </c>
      <c r="D27" s="16">
        <f t="shared" si="2"/>
        <v>0.32384286947595758</v>
      </c>
      <c r="E27" s="16">
        <f t="shared" si="2"/>
        <v>0.75388030021795338</v>
      </c>
      <c r="F27" s="16">
        <f t="shared" si="2"/>
        <v>0.69118075421359104</v>
      </c>
      <c r="G27" s="16">
        <f t="shared" si="2"/>
        <v>0.63113006814972594</v>
      </c>
      <c r="X27" s="24" t="s">
        <v>36</v>
      </c>
      <c r="Y27" s="24" t="s">
        <v>37</v>
      </c>
      <c r="Z27" s="25">
        <f>Resumo!F27</f>
        <v>20086699</v>
      </c>
      <c r="AB27" s="167" t="s">
        <v>403</v>
      </c>
      <c r="AC27" s="170">
        <f>+Z27</f>
        <v>20086699</v>
      </c>
      <c r="AD27" s="169"/>
    </row>
    <row r="28" spans="1:30" ht="15.5" x14ac:dyDescent="0.35">
      <c r="A28">
        <v>23</v>
      </c>
      <c r="B28" s="16">
        <f t="shared" si="2"/>
        <v>0.77223705866882042</v>
      </c>
      <c r="C28" s="16">
        <f t="shared" si="2"/>
        <v>0.68474816918315407</v>
      </c>
      <c r="D28" s="16">
        <f t="shared" si="2"/>
        <v>0.35684472565735781</v>
      </c>
      <c r="E28" s="16">
        <f t="shared" si="2"/>
        <v>0.78164821684245012</v>
      </c>
      <c r="F28" s="16">
        <f t="shared" si="2"/>
        <v>0.7223088784897822</v>
      </c>
      <c r="G28" s="16">
        <f t="shared" si="2"/>
        <v>0.66403153935946357</v>
      </c>
      <c r="X28" s="24" t="s">
        <v>36</v>
      </c>
      <c r="Y28" s="24" t="s">
        <v>10</v>
      </c>
      <c r="Z28" s="25">
        <f>Resumo!F28</f>
        <v>12959736</v>
      </c>
      <c r="AB28" s="168" t="s">
        <v>10</v>
      </c>
      <c r="AC28" s="59">
        <f>Z28</f>
        <v>12959736</v>
      </c>
      <c r="AD28" s="169">
        <f>+AC28/$AC$27</f>
        <v>0.64518993389605728</v>
      </c>
    </row>
    <row r="29" spans="1:30" ht="15.5" x14ac:dyDescent="0.35">
      <c r="A29">
        <v>24</v>
      </c>
      <c r="B29" s="16">
        <f t="shared" si="2"/>
        <v>0.79821870270607043</v>
      </c>
      <c r="C29" s="16">
        <f t="shared" si="2"/>
        <v>0.71638503939153442</v>
      </c>
      <c r="D29" s="16">
        <f t="shared" si="2"/>
        <v>0.38993916719182814</v>
      </c>
      <c r="E29" s="16">
        <f t="shared" si="2"/>
        <v>0.80669446150818402</v>
      </c>
      <c r="F29" s="16">
        <f t="shared" si="2"/>
        <v>0.75088347663939481</v>
      </c>
      <c r="G29" s="16">
        <f t="shared" si="2"/>
        <v>0.69473904442634415</v>
      </c>
      <c r="X29" s="24" t="s">
        <v>36</v>
      </c>
      <c r="Y29" s="24" t="s">
        <v>38</v>
      </c>
      <c r="Z29" s="25">
        <f>Resumo!F29</f>
        <v>7117346</v>
      </c>
      <c r="AB29" s="168" t="s">
        <v>38</v>
      </c>
      <c r="AC29" s="59">
        <f t="shared" ref="AC29:AC30" si="5">Z29</f>
        <v>7117346</v>
      </c>
      <c r="AD29" s="169">
        <f t="shared" ref="AD29:AD30" si="6">+AC29/$AC$27</f>
        <v>0.35433129156761894</v>
      </c>
    </row>
    <row r="30" spans="1:30" ht="15.5" x14ac:dyDescent="0.35">
      <c r="A30">
        <v>25</v>
      </c>
      <c r="B30" s="16">
        <f t="shared" si="2"/>
        <v>0.82158634097498373</v>
      </c>
      <c r="C30" s="16">
        <f t="shared" si="2"/>
        <v>0.74545709357507939</v>
      </c>
      <c r="D30" s="16">
        <f t="shared" si="2"/>
        <v>0.42286259956536282</v>
      </c>
      <c r="E30" s="16">
        <f t="shared" si="2"/>
        <v>0.82918815822840697</v>
      </c>
      <c r="F30" s="16">
        <f t="shared" si="2"/>
        <v>0.77698485382175519</v>
      </c>
      <c r="G30" s="16">
        <f t="shared" si="2"/>
        <v>0.7232474858644018</v>
      </c>
      <c r="X30" s="24" t="s">
        <v>36</v>
      </c>
      <c r="Y30" s="24" t="s">
        <v>39</v>
      </c>
      <c r="Z30" s="25">
        <f>Resumo!F30</f>
        <v>9617</v>
      </c>
      <c r="AB30" s="168" t="s">
        <v>39</v>
      </c>
      <c r="AC30" s="59">
        <f t="shared" si="5"/>
        <v>9617</v>
      </c>
      <c r="AD30" s="169">
        <f t="shared" si="6"/>
        <v>4.7877453632376329E-4</v>
      </c>
    </row>
    <row r="31" spans="1:30" ht="15.5" x14ac:dyDescent="0.35">
      <c r="A31">
        <v>26</v>
      </c>
      <c r="B31" s="16">
        <f t="shared" si="2"/>
        <v>0.84251984773274069</v>
      </c>
      <c r="C31" s="16">
        <f t="shared" si="2"/>
        <v>0.77203738940403066</v>
      </c>
      <c r="D31" s="16">
        <f t="shared" si="2"/>
        <v>0.45537780629663638</v>
      </c>
      <c r="E31" s="16">
        <f t="shared" si="2"/>
        <v>0.84931328534446748</v>
      </c>
      <c r="F31" s="16">
        <f t="shared" si="2"/>
        <v>0.80072363039258443</v>
      </c>
      <c r="G31" s="16">
        <f t="shared" si="2"/>
        <v>0.74958992169617689</v>
      </c>
      <c r="AB31" s="168"/>
      <c r="AC31" s="59"/>
      <c r="AD31" s="169"/>
    </row>
    <row r="32" spans="1:30" x14ac:dyDescent="0.35">
      <c r="A32">
        <v>27</v>
      </c>
      <c r="B32" s="16">
        <f t="shared" si="2"/>
        <v>0.86120808509475777</v>
      </c>
      <c r="C32" s="16">
        <f t="shared" si="2"/>
        <v>0.79623139358019068</v>
      </c>
      <c r="D32" s="16">
        <f t="shared" si="2"/>
        <v>0.48727641315583248</v>
      </c>
      <c r="E32" s="16">
        <f t="shared" si="2"/>
        <v>0.86726003961592757</v>
      </c>
      <c r="F32" s="16">
        <f t="shared" si="2"/>
        <v>0.8222311307532244</v>
      </c>
      <c r="G32" s="16">
        <f t="shared" si="2"/>
        <v>0.77382908943097573</v>
      </c>
      <c r="X32" s="15" t="s">
        <v>47</v>
      </c>
      <c r="Y32" s="15" t="s">
        <v>10</v>
      </c>
      <c r="Z32" s="32">
        <f>Resumo!F32</f>
        <v>7122253</v>
      </c>
    </row>
    <row r="33" spans="1:26" x14ac:dyDescent="0.35">
      <c r="A33">
        <v>28</v>
      </c>
      <c r="B33" s="16">
        <f t="shared" si="2"/>
        <v>0.877841672961441</v>
      </c>
      <c r="C33" s="16">
        <f t="shared" si="2"/>
        <v>0.81816703352082987</v>
      </c>
      <c r="D33" s="16">
        <f t="shared" si="2"/>
        <v>0.51837994563239431</v>
      </c>
      <c r="E33" s="16">
        <f t="shared" si="2"/>
        <v>0.88321830740738239</v>
      </c>
      <c r="F33" s="16">
        <f t="shared" si="2"/>
        <v>0.84165145626374349</v>
      </c>
      <c r="G33" s="16">
        <f t="shared" si="2"/>
        <v>0.79604988990668868</v>
      </c>
      <c r="X33" s="15" t="s">
        <v>47</v>
      </c>
      <c r="Y33" s="15" t="s">
        <v>12</v>
      </c>
      <c r="Z33" s="32">
        <f>Resumo!F33</f>
        <v>489420</v>
      </c>
    </row>
    <row r="34" spans="1:26" x14ac:dyDescent="0.35">
      <c r="A34">
        <v>29</v>
      </c>
      <c r="B34" s="16">
        <f t="shared" si="2"/>
        <v>0.89260765239632589</v>
      </c>
      <c r="C34" s="16">
        <f t="shared" si="2"/>
        <v>0.83798644527310595</v>
      </c>
      <c r="D34" s="16">
        <f t="shared" si="2"/>
        <v>0.54853972405774021</v>
      </c>
      <c r="E34" s="16">
        <f t="shared" si="2"/>
        <v>0.89737291300825173</v>
      </c>
      <c r="F34" s="16">
        <f t="shared" si="2"/>
        <v>0.85913512923877111</v>
      </c>
      <c r="G34" s="16">
        <f t="shared" si="2"/>
        <v>0.81635291103371221</v>
      </c>
      <c r="X34" s="15" t="s">
        <v>47</v>
      </c>
      <c r="Y34" s="15" t="s">
        <v>13</v>
      </c>
      <c r="Z34" s="32">
        <f>Resumo!F34</f>
        <v>33695740</v>
      </c>
    </row>
    <row r="35" spans="1:26" x14ac:dyDescent="0.35">
      <c r="A35">
        <v>30</v>
      </c>
      <c r="B35" s="16">
        <f t="shared" si="2"/>
        <v>0.90568571374079376</v>
      </c>
      <c r="C35" s="16">
        <f t="shared" si="2"/>
        <v>0.85583932031884391</v>
      </c>
      <c r="D35" s="16">
        <f t="shared" si="2"/>
        <v>0.57763584425891545</v>
      </c>
      <c r="E35" s="16">
        <f t="shared" si="2"/>
        <v>0.90990032066991677</v>
      </c>
      <c r="F35" s="16">
        <f t="shared" si="2"/>
        <v>0.87483413978974822</v>
      </c>
      <c r="G35" s="16">
        <f t="shared" si="2"/>
        <v>0.83484898855039402</v>
      </c>
      <c r="X35" s="15" t="s">
        <v>47</v>
      </c>
      <c r="Y35" s="15" t="s">
        <v>14</v>
      </c>
      <c r="Z35" s="32">
        <f>Resumo!F35</f>
        <v>126085</v>
      </c>
    </row>
    <row r="36" spans="1:26" x14ac:dyDescent="0.35">
      <c r="A36">
        <v>31</v>
      </c>
      <c r="B36" s="16">
        <f t="shared" si="2"/>
        <v>0.91724568205551005</v>
      </c>
      <c r="C36" s="16">
        <f t="shared" si="2"/>
        <v>0.8718776910511713</v>
      </c>
      <c r="D36" s="16">
        <f t="shared" si="2"/>
        <v>0.60557547841581527</v>
      </c>
      <c r="E36" s="16">
        <f t="shared" si="2"/>
        <v>0.92096649403535658</v>
      </c>
      <c r="F36" s="16">
        <f t="shared" si="2"/>
        <v>0.88889820355506777</v>
      </c>
      <c r="G36" s="16">
        <f t="shared" si="2"/>
        <v>0.8516547463430546</v>
      </c>
      <c r="X36" s="15" t="s">
        <v>47</v>
      </c>
      <c r="Y36" s="15" t="s">
        <v>19</v>
      </c>
      <c r="Z36" s="32">
        <f>Resumo!F36</f>
        <v>2585401</v>
      </c>
    </row>
    <row r="37" spans="1:26" x14ac:dyDescent="0.35">
      <c r="A37">
        <v>32</v>
      </c>
      <c r="B37" s="16">
        <f t="shared" si="2"/>
        <v>0.92744598702754544</v>
      </c>
      <c r="C37" s="16">
        <f t="shared" si="2"/>
        <v>0.88625196566597997</v>
      </c>
      <c r="D37" s="16">
        <f t="shared" si="2"/>
        <v>0.6322907069100786</v>
      </c>
      <c r="E37" s="16">
        <f t="shared" si="2"/>
        <v>0.93072565374119087</v>
      </c>
      <c r="F37" s="16">
        <f t="shared" si="2"/>
        <v>0.90147203584494251</v>
      </c>
      <c r="G37" s="16">
        <f t="shared" si="2"/>
        <v>0.86688902643574417</v>
      </c>
      <c r="X37" s="15" t="s">
        <v>48</v>
      </c>
      <c r="Y37" s="10"/>
      <c r="Z37" s="33">
        <f>Resumo!F37</f>
        <v>44018899</v>
      </c>
    </row>
    <row r="38" spans="1:26" x14ac:dyDescent="0.35">
      <c r="A38">
        <v>33</v>
      </c>
      <c r="B38" s="16">
        <f t="shared" si="2"/>
        <v>0.93643288419432358</v>
      </c>
      <c r="C38" s="16">
        <f t="shared" si="2"/>
        <v>0.89910801722505029</v>
      </c>
      <c r="D38" s="16">
        <f t="shared" si="2"/>
        <v>0.65773606230289328</v>
      </c>
      <c r="E38" s="16">
        <f t="shared" si="2"/>
        <v>0.93931971416360571</v>
      </c>
      <c r="F38" s="16">
        <f t="shared" si="2"/>
        <v>0.91269345843957561</v>
      </c>
      <c r="G38" s="16">
        <f t="shared" si="2"/>
        <v>0.88067010269396273</v>
      </c>
    </row>
    <row r="39" spans="1:26" x14ac:dyDescent="0.35">
      <c r="A39">
        <v>34</v>
      </c>
      <c r="B39" s="16">
        <f t="shared" si="2"/>
        <v>0.94434023412562285</v>
      </c>
      <c r="C39" s="16">
        <f t="shared" si="2"/>
        <v>0.91058514028086823</v>
      </c>
      <c r="D39" s="16">
        <f t="shared" si="2"/>
        <v>0.68188593492135419</v>
      </c>
      <c r="E39" s="16">
        <f t="shared" si="2"/>
        <v>0.94687821931546456</v>
      </c>
      <c r="F39" s="16">
        <f t="shared" si="2"/>
        <v>0.92269217336709086</v>
      </c>
      <c r="G39" s="16">
        <f t="shared" si="2"/>
        <v>0.89311356776732254</v>
      </c>
      <c r="X39" s="15" t="s">
        <v>49</v>
      </c>
      <c r="Y39" s="15" t="s">
        <v>10</v>
      </c>
      <c r="Z39" s="32">
        <f>Resumo!F39</f>
        <v>21656</v>
      </c>
    </row>
    <row r="40" spans="1:26" x14ac:dyDescent="0.35">
      <c r="A40">
        <v>35</v>
      </c>
      <c r="B40" s="16">
        <f t="shared" ref="B40:G75" si="7">EXP(-EXP(B$2+B$3*($A40)))</f>
        <v>0.95128968314155715</v>
      </c>
      <c r="C40" s="16">
        <f t="shared" si="7"/>
        <v>0.92081470546167199</v>
      </c>
      <c r="D40" s="16">
        <f t="shared" si="7"/>
        <v>0.70473195854407911</v>
      </c>
      <c r="E40" s="16">
        <f t="shared" si="7"/>
        <v>0.95351863343533205</v>
      </c>
      <c r="F40" s="16">
        <f t="shared" si="7"/>
        <v>0.93158905937593384</v>
      </c>
      <c r="G40" s="16">
        <f t="shared" si="7"/>
        <v>0.90433078593938421</v>
      </c>
      <c r="X40" s="15" t="s">
        <v>49</v>
      </c>
      <c r="Y40" s="15" t="s">
        <v>12</v>
      </c>
      <c r="Z40" s="32">
        <f>Resumo!F40</f>
        <v>2562</v>
      </c>
    </row>
    <row r="41" spans="1:26" x14ac:dyDescent="0.35">
      <c r="A41">
        <v>36</v>
      </c>
      <c r="B41" s="16">
        <f t="shared" si="7"/>
        <v>0.9573911217679173</v>
      </c>
      <c r="C41" s="16">
        <f t="shared" si="7"/>
        <v>0.9299193634046875</v>
      </c>
      <c r="D41" s="16">
        <f t="shared" si="7"/>
        <v>0.72628046610004759</v>
      </c>
      <c r="E41" s="16">
        <f t="shared" si="7"/>
        <v>0.95934687276509312</v>
      </c>
      <c r="F41" s="16">
        <f t="shared" si="7"/>
        <v>0.93949586881818847</v>
      </c>
      <c r="G41" s="16">
        <f t="shared" si="7"/>
        <v>0.91442781239483562</v>
      </c>
      <c r="X41" s="15" t="s">
        <v>49</v>
      </c>
      <c r="Y41" s="15" t="s">
        <v>14</v>
      </c>
      <c r="Z41" s="32">
        <f>Resumo!F41</f>
        <v>1450</v>
      </c>
    </row>
    <row r="42" spans="1:26" x14ac:dyDescent="0.35">
      <c r="A42">
        <v>37</v>
      </c>
      <c r="B42" s="16">
        <f t="shared" si="7"/>
        <v>0.96274332493285963</v>
      </c>
      <c r="C42" s="16">
        <f t="shared" si="7"/>
        <v>0.93801267146512757</v>
      </c>
      <c r="D42" s="16">
        <f t="shared" si="7"/>
        <v>0.74655008012617419</v>
      </c>
      <c r="E42" s="16">
        <f t="shared" si="7"/>
        <v>0.96445799112211872</v>
      </c>
      <c r="F42" s="16">
        <f t="shared" si="7"/>
        <v>0.94651522362271767</v>
      </c>
      <c r="G42" s="16">
        <f t="shared" si="7"/>
        <v>0.92350468978593536</v>
      </c>
      <c r="X42" s="15" t="s">
        <v>49</v>
      </c>
      <c r="Y42" s="15" t="s">
        <v>21</v>
      </c>
      <c r="Z42" s="32">
        <f>Resumo!F42</f>
        <v>551</v>
      </c>
    </row>
    <row r="43" spans="1:26" x14ac:dyDescent="0.35">
      <c r="A43">
        <v>38</v>
      </c>
      <c r="B43" s="16">
        <f t="shared" si="7"/>
        <v>0.96743470096059192</v>
      </c>
      <c r="C43" s="16">
        <f t="shared" si="7"/>
        <v>0.94519903788749804</v>
      </c>
      <c r="D43" s="16">
        <f t="shared" si="7"/>
        <v>0.76556948140173364</v>
      </c>
      <c r="E43" s="16">
        <f t="shared" si="7"/>
        <v>0.96893695334056984</v>
      </c>
      <c r="F43" s="16">
        <f t="shared" si="7"/>
        <v>0.95274082804386884</v>
      </c>
      <c r="G43" s="16">
        <f t="shared" si="7"/>
        <v>0.93165504436316404</v>
      </c>
      <c r="X43" s="15" t="s">
        <v>49</v>
      </c>
      <c r="Y43" s="15" t="s">
        <v>19</v>
      </c>
      <c r="Z43" s="32">
        <f>Resumo!F43</f>
        <v>2918426</v>
      </c>
    </row>
    <row r="44" spans="1:26" x14ac:dyDescent="0.35">
      <c r="A44">
        <v>39</v>
      </c>
      <c r="B44" s="16">
        <f t="shared" si="7"/>
        <v>0.97154409510747008</v>
      </c>
      <c r="C44" s="16">
        <f t="shared" si="7"/>
        <v>0.95157389756332666</v>
      </c>
      <c r="D44" s="16">
        <f t="shared" si="7"/>
        <v>0.78337538172608712</v>
      </c>
      <c r="E44" s="16">
        <f t="shared" si="7"/>
        <v>0.97285944794128898</v>
      </c>
      <c r="F44" s="16">
        <f t="shared" si="7"/>
        <v>0.95825783250765173</v>
      </c>
      <c r="G44" s="16">
        <f t="shared" si="7"/>
        <v>0.93896591531851514</v>
      </c>
      <c r="X44" s="15" t="s">
        <v>50</v>
      </c>
      <c r="Y44" s="10"/>
      <c r="Z44" s="33">
        <f>Resumo!F44</f>
        <v>2944645</v>
      </c>
    </row>
    <row r="45" spans="1:26" x14ac:dyDescent="0.35">
      <c r="A45">
        <v>40</v>
      </c>
      <c r="B45" s="16">
        <f t="shared" si="7"/>
        <v>0.97514160825177865</v>
      </c>
      <c r="C45" s="16">
        <f t="shared" si="7"/>
        <v>0.95722405061755766</v>
      </c>
      <c r="D45" s="16">
        <f t="shared" si="7"/>
        <v>0.80001071300435356</v>
      </c>
      <c r="E45" s="16">
        <f t="shared" si="7"/>
        <v>0.97629270405320667</v>
      </c>
      <c r="F45" s="16">
        <f t="shared" si="7"/>
        <v>0.96314329705221147</v>
      </c>
      <c r="G45" s="16">
        <f t="shared" si="7"/>
        <v>0.94551776174403868</v>
      </c>
    </row>
    <row r="46" spans="1:26" x14ac:dyDescent="0.35">
      <c r="A46">
        <v>41</v>
      </c>
      <c r="B46" s="16">
        <f t="shared" si="7"/>
        <v>0.97828940297096034</v>
      </c>
      <c r="C46" s="16">
        <f t="shared" si="7"/>
        <v>0.96222810972160688</v>
      </c>
      <c r="D46" s="16">
        <f t="shared" si="7"/>
        <v>0.81552303427518247</v>
      </c>
      <c r="E46" s="16">
        <f t="shared" si="7"/>
        <v>0.97929628823019488</v>
      </c>
      <c r="F46" s="16">
        <f t="shared" si="7"/>
        <v>0.96746671467919221</v>
      </c>
      <c r="G46" s="16">
        <f t="shared" si="7"/>
        <v>0.95138460137871617</v>
      </c>
      <c r="X46" s="15" t="s">
        <v>51</v>
      </c>
      <c r="Y46" s="10"/>
      <c r="Z46" s="33">
        <f>Resumo!F46</f>
        <v>20086699</v>
      </c>
    </row>
    <row r="47" spans="1:26" x14ac:dyDescent="0.35">
      <c r="A47">
        <v>42</v>
      </c>
      <c r="B47" s="16">
        <f t="shared" si="7"/>
        <v>0.98104247817995205</v>
      </c>
      <c r="C47" s="16">
        <f t="shared" si="7"/>
        <v>0.96665701429994344</v>
      </c>
      <c r="D47" s="16">
        <f t="shared" si="7"/>
        <v>0.82996315060425219</v>
      </c>
      <c r="E47" s="16">
        <f t="shared" si="7"/>
        <v>0.98192286493078851</v>
      </c>
      <c r="F47" s="16">
        <f t="shared" si="7"/>
        <v>0.97129056461124252</v>
      </c>
      <c r="G47" s="16">
        <f t="shared" si="7"/>
        <v>0.95663424394059404</v>
      </c>
    </row>
    <row r="48" spans="1:26" x14ac:dyDescent="0.35">
      <c r="A48">
        <v>43</v>
      </c>
      <c r="B48" s="16">
        <f t="shared" si="7"/>
        <v>0.98344940026980232</v>
      </c>
      <c r="C48" s="16">
        <f t="shared" si="7"/>
        <v>0.97057457987731532</v>
      </c>
      <c r="D48" s="16">
        <f t="shared" si="7"/>
        <v>0.84338393240830922</v>
      </c>
      <c r="E48" s="16">
        <f t="shared" si="7"/>
        <v>0.98421891053992383</v>
      </c>
      <c r="F48" s="16">
        <f t="shared" si="7"/>
        <v>0.97467087325111101</v>
      </c>
      <c r="G48" s="16">
        <f t="shared" si="7"/>
        <v>0.96132858928280651</v>
      </c>
    </row>
    <row r="49" spans="1:7" x14ac:dyDescent="0.35">
      <c r="A49">
        <v>44</v>
      </c>
      <c r="B49" s="16">
        <f t="shared" si="7"/>
        <v>0.98555298371849065</v>
      </c>
      <c r="C49" s="16">
        <f t="shared" si="7"/>
        <v>0.97403805896202678</v>
      </c>
      <c r="D49" s="16">
        <f t="shared" si="7"/>
        <v>0.85583932031884391</v>
      </c>
      <c r="E49" s="16">
        <f t="shared" si="7"/>
        <v>0.98622537532904997</v>
      </c>
      <c r="F49" s="16">
        <f t="shared" si="7"/>
        <v>0.97765776683316485</v>
      </c>
      <c r="G49" s="16">
        <f t="shared" si="7"/>
        <v>0.96552396691624831</v>
      </c>
    </row>
    <row r="50" spans="1:7" x14ac:dyDescent="0.35">
      <c r="A50">
        <v>45</v>
      </c>
      <c r="B50" s="16">
        <f t="shared" si="7"/>
        <v>0.98739091781818955</v>
      </c>
      <c r="C50" s="16">
        <f t="shared" si="7"/>
        <v>0.9770986963506636</v>
      </c>
      <c r="D50" s="16">
        <f t="shared" si="7"/>
        <v>0.8673834987344663</v>
      </c>
      <c r="E50" s="16">
        <f t="shared" si="7"/>
        <v>0.98797829102238655</v>
      </c>
      <c r="F50" s="16">
        <f t="shared" si="7"/>
        <v>0.98029600461077893</v>
      </c>
      <c r="G50" s="16">
        <f t="shared" si="7"/>
        <v>0.96927149869898799</v>
      </c>
    </row>
    <row r="51" spans="1:7" x14ac:dyDescent="0.35">
      <c r="A51">
        <v>46</v>
      </c>
      <c r="B51" s="16">
        <f t="shared" si="7"/>
        <v>0.9889963387819265</v>
      </c>
      <c r="C51" s="16">
        <f t="shared" si="7"/>
        <v>0.97980226683689708</v>
      </c>
      <c r="D51" s="16">
        <f t="shared" si="7"/>
        <v>0.87807022039130778</v>
      </c>
      <c r="E51" s="16">
        <f t="shared" si="7"/>
        <v>0.98950932394817137</v>
      </c>
      <c r="F51" s="16">
        <f t="shared" si="7"/>
        <v>0.98262548517120873</v>
      </c>
      <c r="G51" s="16">
        <f t="shared" si="7"/>
        <v>0.97261747081673344</v>
      </c>
    </row>
    <row r="52" spans="1:7" x14ac:dyDescent="0.35">
      <c r="A52">
        <v>47</v>
      </c>
      <c r="B52" s="16">
        <f t="shared" si="7"/>
        <v>0.99039834830600415</v>
      </c>
      <c r="C52" s="16">
        <f t="shared" si="7"/>
        <v>0.98218958725509387</v>
      </c>
      <c r="D52" s="16">
        <f t="shared" si="7"/>
        <v>0.88795226430124696</v>
      </c>
      <c r="E52" s="16">
        <f t="shared" si="7"/>
        <v>0.99084627533411584</v>
      </c>
      <c r="F52" s="16">
        <f t="shared" si="7"/>
        <v>0.98468172132243459</v>
      </c>
      <c r="G52" s="16">
        <f t="shared" si="7"/>
        <v>0.97560370469082491</v>
      </c>
    </row>
    <row r="53" spans="1:7" x14ac:dyDescent="0.35">
      <c r="A53">
        <v>48</v>
      </c>
      <c r="B53" s="16">
        <f t="shared" si="7"/>
        <v>0.99162248087046767</v>
      </c>
      <c r="C53" s="16">
        <f t="shared" si="7"/>
        <v>0.98429699780347546</v>
      </c>
      <c r="D53" s="16">
        <f t="shared" si="7"/>
        <v>0.89708101002212504</v>
      </c>
      <c r="E53" s="16">
        <f t="shared" si="7"/>
        <v>0.99201353133813563</v>
      </c>
      <c r="F53" s="16">
        <f t="shared" si="7"/>
        <v>0.98649628113287346</v>
      </c>
      <c r="G53" s="16">
        <f t="shared" si="7"/>
        <v>0.97826791926897128</v>
      </c>
    </row>
    <row r="54" spans="1:7" x14ac:dyDescent="0.35">
      <c r="A54">
        <v>49</v>
      </c>
      <c r="B54" s="16">
        <f t="shared" si="7"/>
        <v>0.99269112281403293</v>
      </c>
      <c r="C54" s="16">
        <f t="shared" si="7"/>
        <v>0.98615680985629639</v>
      </c>
      <c r="D54" s="16">
        <f t="shared" si="7"/>
        <v>0.90550611223529465</v>
      </c>
      <c r="E54" s="16">
        <f t="shared" si="7"/>
        <v>0.99303246603143258</v>
      </c>
      <c r="F54" s="16">
        <f t="shared" si="7"/>
        <v>0.98809719427468279</v>
      </c>
      <c r="G54" s="16">
        <f t="shared" si="7"/>
        <v>0.98064407938972786</v>
      </c>
    </row>
    <row r="55" spans="1:7" x14ac:dyDescent="0.35">
      <c r="A55">
        <v>50</v>
      </c>
      <c r="B55" s="16">
        <f t="shared" si="7"/>
        <v>0.99362388664318635</v>
      </c>
      <c r="C55" s="16">
        <f t="shared" si="7"/>
        <v>0.98779771914531234</v>
      </c>
      <c r="D55" s="16">
        <f t="shared" si="7"/>
        <v>0.9132752608601854</v>
      </c>
      <c r="E55" s="16">
        <f t="shared" si="7"/>
        <v>0.99392180088165549</v>
      </c>
      <c r="F55" s="16">
        <f t="shared" si="7"/>
        <v>0.98950932394817137</v>
      </c>
      <c r="G55" s="16">
        <f t="shared" si="7"/>
        <v>0.98276272666387132</v>
      </c>
    </row>
    <row r="56" spans="1:7" x14ac:dyDescent="0.35">
      <c r="A56">
        <v>51</v>
      </c>
      <c r="B56" s="16">
        <f t="shared" si="7"/>
        <v>0.99443794422069498</v>
      </c>
      <c r="C56" s="16">
        <f t="shared" si="7"/>
        <v>0.98924518439619036</v>
      </c>
      <c r="D56" s="16">
        <f t="shared" si="7"/>
        <v>0.92043401331625596</v>
      </c>
      <c r="E56" s="16">
        <f t="shared" si="7"/>
        <v>0.99469792440381699</v>
      </c>
      <c r="F56" s="16">
        <f t="shared" si="7"/>
        <v>0.99075470544909228</v>
      </c>
      <c r="G56" s="16">
        <f t="shared" si="7"/>
        <v>0.98465129067139334</v>
      </c>
    </row>
    <row r="57" spans="1:7" x14ac:dyDescent="0.35">
      <c r="A57">
        <v>52</v>
      </c>
      <c r="B57" s="16">
        <f t="shared" si="7"/>
        <v>0.99514832249728802</v>
      </c>
      <c r="C57" s="16">
        <f t="shared" si="7"/>
        <v>0.99052177235023764</v>
      </c>
      <c r="D57" s="16">
        <f t="shared" si="7"/>
        <v>0.92702568696359899</v>
      </c>
      <c r="E57" s="16">
        <f t="shared" si="7"/>
        <v>0.99537517562002886</v>
      </c>
      <c r="F57" s="16">
        <f t="shared" si="7"/>
        <v>0.99185285296310322</v>
      </c>
      <c r="G57" s="16">
        <f t="shared" si="7"/>
        <v>0.98633437930660417</v>
      </c>
    </row>
    <row r="58" spans="1:7" x14ac:dyDescent="0.35">
      <c r="A58">
        <v>53</v>
      </c>
      <c r="B58" s="16">
        <f t="shared" si="7"/>
        <v>0.99576816535505686</v>
      </c>
      <c r="C58" s="16">
        <f t="shared" si="7"/>
        <v>0.99164747067030767</v>
      </c>
      <c r="D58" s="16">
        <f t="shared" si="7"/>
        <v>0.93309130115310734</v>
      </c>
      <c r="E58" s="16">
        <f t="shared" si="7"/>
        <v>0.99596609484402432</v>
      </c>
      <c r="F58" s="16">
        <f t="shared" si="7"/>
        <v>0.99282103649670528</v>
      </c>
      <c r="G58" s="16">
        <f t="shared" si="7"/>
        <v>0.98783404787905171</v>
      </c>
    </row>
    <row r="59" spans="1:7" x14ac:dyDescent="0.35">
      <c r="A59">
        <v>54</v>
      </c>
      <c r="B59" s="16">
        <f t="shared" si="7"/>
        <v>0.99630896496178289</v>
      </c>
      <c r="C59" s="16">
        <f t="shared" si="7"/>
        <v>0.99263997058924403</v>
      </c>
      <c r="D59" s="16">
        <f t="shared" si="7"/>
        <v>0.93866955965368715</v>
      </c>
      <c r="E59" s="16">
        <f t="shared" si="7"/>
        <v>0.99648164511846049</v>
      </c>
      <c r="F59" s="16">
        <f t="shared" si="7"/>
        <v>0.9936745310321452</v>
      </c>
      <c r="G59" s="16">
        <f t="shared" si="7"/>
        <v>0.98917004714741863</v>
      </c>
    </row>
    <row r="60" spans="1:7" x14ac:dyDescent="0.35">
      <c r="A60">
        <v>55</v>
      </c>
      <c r="B60" s="16">
        <f t="shared" si="7"/>
        <v>0.99678076582101283</v>
      </c>
      <c r="C60" s="16">
        <f t="shared" si="7"/>
        <v>0.99351492136286523</v>
      </c>
      <c r="D60" s="16">
        <f t="shared" si="7"/>
        <v>0.94379686547081298</v>
      </c>
      <c r="E60" s="16">
        <f t="shared" si="7"/>
        <v>0.99693140740815389</v>
      </c>
      <c r="F60" s="16">
        <f t="shared" si="7"/>
        <v>0.99442684006459747</v>
      </c>
      <c r="G60" s="16">
        <f t="shared" si="7"/>
        <v>0.99036005087082501</v>
      </c>
    </row>
    <row r="61" spans="1:7" x14ac:dyDescent="0.35">
      <c r="A61">
        <v>56</v>
      </c>
      <c r="B61" s="16">
        <f t="shared" si="7"/>
        <v>0.99719234446430527</v>
      </c>
      <c r="C61" s="16">
        <f t="shared" si="7"/>
        <v>0.99428615867878556</v>
      </c>
      <c r="D61" s="16">
        <f t="shared" si="7"/>
        <v>0.94850736121254353</v>
      </c>
      <c r="E61" s="16">
        <f t="shared" si="7"/>
        <v>0.99732375240937732</v>
      </c>
      <c r="F61" s="16">
        <f t="shared" si="7"/>
        <v>0.99508989567400885</v>
      </c>
      <c r="G61" s="16">
        <f t="shared" si="7"/>
        <v>0.99141986374265201</v>
      </c>
    </row>
    <row r="62" spans="1:7" x14ac:dyDescent="0.35">
      <c r="A62">
        <v>57</v>
      </c>
      <c r="B62" s="16">
        <f t="shared" si="7"/>
        <v>0.99755136748457207</v>
      </c>
      <c r="C62" s="16">
        <f t="shared" si="7"/>
        <v>0.99496590917948902</v>
      </c>
      <c r="D62" s="16">
        <f t="shared" si="7"/>
        <v>0.9528329891891979</v>
      </c>
      <c r="E62" s="16">
        <f t="shared" si="7"/>
        <v>0.99766599158730629</v>
      </c>
      <c r="F62" s="16">
        <f t="shared" si="7"/>
        <v>0.99567423722469495</v>
      </c>
      <c r="G62" s="16">
        <f t="shared" si="7"/>
        <v>0.99236361075496549</v>
      </c>
    </row>
    <row r="63" spans="1:7" x14ac:dyDescent="0.35">
      <c r="A63">
        <v>58</v>
      </c>
      <c r="B63" s="16">
        <f t="shared" si="7"/>
        <v>0.99786453036318334</v>
      </c>
      <c r="C63" s="16">
        <f t="shared" si="7"/>
        <v>0.9955649732077223</v>
      </c>
      <c r="D63" s="16">
        <f t="shared" si="7"/>
        <v>0.95680356635050889</v>
      </c>
      <c r="E63" s="16">
        <f t="shared" si="7"/>
        <v>0.99796450980966256</v>
      </c>
      <c r="F63" s="16">
        <f t="shared" si="7"/>
        <v>0.99618917069088475</v>
      </c>
      <c r="G63" s="16">
        <f t="shared" si="7"/>
        <v>0.99320390915003154</v>
      </c>
    </row>
    <row r="64" spans="1:7" x14ac:dyDescent="0.35">
      <c r="A64">
        <v>59</v>
      </c>
      <c r="B64" s="16">
        <f t="shared" si="7"/>
        <v>0.99813767930540875</v>
      </c>
      <c r="C64" s="16">
        <f t="shared" si="7"/>
        <v>0.9960928877932087</v>
      </c>
      <c r="D64" s="16">
        <f t="shared" si="7"/>
        <v>0.96044686997268258</v>
      </c>
      <c r="E64" s="16">
        <f t="shared" si="7"/>
        <v>0.99822488171051615</v>
      </c>
      <c r="F64" s="16">
        <f t="shared" si="7"/>
        <v>0.99664291048923115</v>
      </c>
      <c r="G64" s="16">
        <f t="shared" si="7"/>
        <v>0.99395202416776163</v>
      </c>
    </row>
    <row r="65" spans="1:7" x14ac:dyDescent="0.35">
      <c r="A65">
        <v>60</v>
      </c>
      <c r="B65" s="16">
        <f t="shared" si="7"/>
        <v>0.99837591807324888</v>
      </c>
      <c r="C65" s="16">
        <f t="shared" si="7"/>
        <v>0.99655807178602107</v>
      </c>
      <c r="D65" s="16">
        <f t="shared" si="7"/>
        <v>0.96378873071358573</v>
      </c>
      <c r="E65" s="16">
        <f t="shared" si="7"/>
        <v>0.99845197369778238</v>
      </c>
      <c r="F65" s="16">
        <f t="shared" si="7"/>
        <v>0.99704270556968888</v>
      </c>
      <c r="G65" s="16">
        <f t="shared" si="7"/>
        <v>0.99461800980881421</v>
      </c>
    </row>
    <row r="66" spans="1:7" x14ac:dyDescent="0.35">
      <c r="A66">
        <v>61</v>
      </c>
      <c r="B66" s="16">
        <f t="shared" si="7"/>
        <v>0.99858370159434284</v>
      </c>
      <c r="C66" s="16">
        <f t="shared" si="7"/>
        <v>0.99696795491413681</v>
      </c>
      <c r="D66" s="16">
        <f t="shared" si="7"/>
        <v>0.96685313026505637</v>
      </c>
      <c r="E66" s="16">
        <f t="shared" si="7"/>
        <v>0.99865003331325297</v>
      </c>
      <c r="F66" s="16">
        <f t="shared" si="7"/>
        <v>0.99739495138127043</v>
      </c>
      <c r="G66" s="16">
        <f t="shared" si="7"/>
        <v>0.99521083581398673</v>
      </c>
    </row>
    <row r="67" spans="1:7" x14ac:dyDescent="0.35">
      <c r="A67">
        <v>62</v>
      </c>
      <c r="B67" s="16">
        <f t="shared" si="7"/>
        <v>0.99876491793172717</v>
      </c>
      <c r="C67" s="16">
        <f t="shared" si="7"/>
        <v>0.99732909240839074</v>
      </c>
      <c r="D67" s="16">
        <f t="shared" si="7"/>
        <v>0.96966230135574383</v>
      </c>
      <c r="E67" s="16">
        <f t="shared" si="7"/>
        <v>0.9988227674659691</v>
      </c>
      <c r="F67" s="16">
        <f t="shared" si="7"/>
        <v>0.99770528919415824</v>
      </c>
      <c r="G67" s="16">
        <f t="shared" si="7"/>
        <v>0.99573850202037628</v>
      </c>
    </row>
    <row r="68" spans="1:7" x14ac:dyDescent="0.35">
      <c r="A68">
        <v>63</v>
      </c>
      <c r="B68" s="16">
        <f t="shared" si="7"/>
        <v>0.99892296002210279</v>
      </c>
      <c r="C68" s="16">
        <f t="shared" si="7"/>
        <v>0.9976472667027072</v>
      </c>
      <c r="D68" s="16">
        <f t="shared" si="7"/>
        <v>0.97223682830482283</v>
      </c>
      <c r="E68" s="16">
        <f t="shared" si="7"/>
        <v>0.99897341088848524</v>
      </c>
      <c r="F68" s="16">
        <f t="shared" si="7"/>
        <v>0.99797869412799622</v>
      </c>
      <c r="G68" s="16">
        <f t="shared" si="7"/>
        <v>0.99620814120045575</v>
      </c>
    </row>
    <row r="69" spans="1:7" x14ac:dyDescent="0.35">
      <c r="A69">
        <v>64</v>
      </c>
      <c r="B69" s="16">
        <f t="shared" si="7"/>
        <v>0.99906078842971069</v>
      </c>
      <c r="C69" s="16">
        <f t="shared" si="7"/>
        <v>0.9979275775849582</v>
      </c>
      <c r="D69" s="16">
        <f t="shared" si="7"/>
        <v>0.97459574670515448</v>
      </c>
      <c r="E69" s="16">
        <f t="shared" si="7"/>
        <v>0.99910478601066999</v>
      </c>
      <c r="F69" s="16">
        <f t="shared" si="7"/>
        <v>0.99821955311031141</v>
      </c>
      <c r="G69" s="16">
        <f t="shared" si="7"/>
        <v>0.99662611142695401</v>
      </c>
    </row>
    <row r="70" spans="1:7" x14ac:dyDescent="0.35">
      <c r="A70">
        <v>65</v>
      </c>
      <c r="B70" s="16">
        <f t="shared" si="7"/>
        <v>0.99918098621823936</v>
      </c>
      <c r="C70" s="16">
        <f t="shared" si="7"/>
        <v>0.99817452204663693</v>
      </c>
      <c r="D70" s="16">
        <f t="shared" si="7"/>
        <v>0.97675664113233551</v>
      </c>
      <c r="E70" s="16">
        <f t="shared" si="7"/>
        <v>0.99921935530636385</v>
      </c>
      <c r="F70" s="16">
        <f t="shared" si="7"/>
        <v>0.99843173387038309</v>
      </c>
      <c r="G70" s="16">
        <f t="shared" si="7"/>
        <v>0.99699807893820536</v>
      </c>
    </row>
    <row r="71" spans="1:7" x14ac:dyDescent="0.35">
      <c r="A71">
        <v>66</v>
      </c>
      <c r="B71" s="16">
        <f t="shared" si="7"/>
        <v>0.99928580691345814</v>
      </c>
      <c r="C71" s="16">
        <f t="shared" si="7"/>
        <v>0.99839206495939814</v>
      </c>
      <c r="D71" s="16">
        <f t="shared" si="7"/>
        <v>0.97873574004136021</v>
      </c>
      <c r="E71" s="16">
        <f t="shared" si="7"/>
        <v>0.99931926704348506</v>
      </c>
      <c r="F71" s="16">
        <f t="shared" si="7"/>
        <v>0.99861864596334171</v>
      </c>
      <c r="G71" s="16">
        <f t="shared" si="7"/>
        <v>0.99732909240839074</v>
      </c>
    </row>
    <row r="72" spans="1:7" x14ac:dyDescent="0.35">
      <c r="A72">
        <v>67</v>
      </c>
      <c r="B72" s="16">
        <f t="shared" si="7"/>
        <v>0.99937721641344301</v>
      </c>
      <c r="C72" s="16">
        <f t="shared" si="7"/>
        <v>0.99858370159434284</v>
      </c>
      <c r="D72" s="16">
        <f t="shared" si="7"/>
        <v>0.98054800723244018</v>
      </c>
      <c r="E72" s="16">
        <f t="shared" si="7"/>
        <v>0.99940639525693675</v>
      </c>
      <c r="F72" s="16">
        <f t="shared" si="7"/>
        <v>0.99878329471720684</v>
      </c>
      <c r="G72" s="16">
        <f t="shared" si="7"/>
        <v>0.99762364945697024</v>
      </c>
    </row>
    <row r="73" spans="1:7" x14ac:dyDescent="0.35">
      <c r="A73">
        <v>68</v>
      </c>
      <c r="B73" s="16">
        <f t="shared" si="7"/>
        <v>0.99945692960017418</v>
      </c>
      <c r="C73" s="16">
        <f t="shared" si="7"/>
        <v>0.99875251289617606</v>
      </c>
      <c r="D73" s="16">
        <f t="shared" si="7"/>
        <v>0.98220722944830852</v>
      </c>
      <c r="E73" s="16">
        <f t="shared" si="7"/>
        <v>0.99948237466478929</v>
      </c>
      <c r="F73" s="16">
        <f t="shared" si="7"/>
        <v>0.9989283289019919</v>
      </c>
      <c r="G73" s="16">
        <f t="shared" si="7"/>
        <v>0.99788575616314645</v>
      </c>
    </row>
    <row r="74" spans="1:7" x14ac:dyDescent="0.35">
      <c r="A74">
        <v>69</v>
      </c>
      <c r="B74" s="16">
        <f t="shared" si="7"/>
        <v>0.99952644231482912</v>
      </c>
      <c r="C74" s="16">
        <f t="shared" si="7"/>
        <v>0.99890121432912149</v>
      </c>
      <c r="D74" s="16">
        <f t="shared" si="7"/>
        <v>0.98372609981279469</v>
      </c>
      <c r="E74" s="16">
        <f t="shared" si="7"/>
        <v>0.99954863116055381</v>
      </c>
      <c r="F74" s="16">
        <f t="shared" si="7"/>
        <v>0.99905608283471581</v>
      </c>
      <c r="G74" s="16">
        <f t="shared" si="7"/>
        <v>0.99811898028543555</v>
      </c>
    </row>
    <row r="75" spans="1:7" x14ac:dyDescent="0.35">
      <c r="A75">
        <v>70</v>
      </c>
      <c r="B75" s="16">
        <f t="shared" si="7"/>
        <v>0.99958705927813363</v>
      </c>
      <c r="C75" s="16">
        <f t="shared" si="7"/>
        <v>0.99903219902458207</v>
      </c>
      <c r="D75" s="16">
        <f t="shared" si="7"/>
        <v>0.98511629693965774</v>
      </c>
      <c r="E75" s="16">
        <f t="shared" si="7"/>
        <v>0.99960640843683457</v>
      </c>
      <c r="F75" s="16">
        <f t="shared" si="7"/>
        <v>0.99916861355682129</v>
      </c>
      <c r="G75" s="16">
        <f t="shared" si="7"/>
        <v>0.99832649882406665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BN36"/>
  <sheetViews>
    <sheetView workbookViewId="0">
      <selection activeCell="G1" sqref="G1"/>
    </sheetView>
  </sheetViews>
  <sheetFormatPr defaultColWidth="9.1796875" defaultRowHeight="14.5" x14ac:dyDescent="0.35"/>
  <cols>
    <col min="1" max="1" width="3.81640625" style="8" customWidth="1"/>
    <col min="2" max="2" width="4.81640625" style="8" bestFit="1" customWidth="1"/>
    <col min="3" max="3" width="16.1796875" style="8" customWidth="1"/>
    <col min="4" max="4" width="9.453125" style="8" bestFit="1" customWidth="1"/>
    <col min="5" max="8" width="10.453125" style="8" bestFit="1" customWidth="1"/>
    <col min="9" max="9" width="11.453125" style="8" bestFit="1" customWidth="1"/>
    <col min="10" max="11" width="11.7265625" style="8" bestFit="1" customWidth="1"/>
    <col min="12" max="13" width="10.7265625" style="8" bestFit="1" customWidth="1"/>
    <col min="14" max="22" width="11.7265625" style="8" bestFit="1" customWidth="1"/>
    <col min="23" max="24" width="10.7265625" style="8" bestFit="1" customWidth="1"/>
    <col min="25" max="41" width="11.7265625" style="8" bestFit="1" customWidth="1"/>
    <col min="42" max="42" width="10.7265625" style="8" bestFit="1" customWidth="1"/>
    <col min="43" max="47" width="10.453125" style="8" bestFit="1" customWidth="1"/>
    <col min="48" max="50" width="10.7265625" style="8" bestFit="1" customWidth="1"/>
    <col min="51" max="52" width="11.7265625" style="8" bestFit="1" customWidth="1"/>
    <col min="53" max="66" width="13.453125" style="8" bestFit="1" customWidth="1"/>
    <col min="67" max="16384" width="9.1796875" style="8"/>
  </cols>
  <sheetData>
    <row r="1" spans="2:66" x14ac:dyDescent="0.35">
      <c r="B1" s="17"/>
      <c r="C1" s="20" t="s">
        <v>25</v>
      </c>
      <c r="D1" s="21">
        <v>2019</v>
      </c>
      <c r="E1" s="17"/>
      <c r="F1" s="22" t="s">
        <v>32</v>
      </c>
      <c r="G1" s="161">
        <f>'Base Curvas'!K1</f>
        <v>1.95</v>
      </c>
      <c r="H1" s="22" t="s">
        <v>33</v>
      </c>
      <c r="I1" s="162">
        <f>'Base Curvas'!M1</f>
        <v>-0.127</v>
      </c>
    </row>
    <row r="2" spans="2:66" x14ac:dyDescent="0.35">
      <c r="B2" s="17"/>
      <c r="C2" s="17"/>
      <c r="D2" s="17"/>
      <c r="E2" s="17"/>
      <c r="F2" s="22" t="s">
        <v>34</v>
      </c>
      <c r="G2" s="161">
        <f>'Base Curvas'!K2</f>
        <v>2.1</v>
      </c>
      <c r="H2" s="22" t="s">
        <v>35</v>
      </c>
      <c r="I2" s="162">
        <f>'Base Curvas'!M2</f>
        <v>-0.09</v>
      </c>
    </row>
    <row r="3" spans="2:66" x14ac:dyDescent="0.35">
      <c r="B3" s="17"/>
      <c r="C3" s="17"/>
      <c r="D3" s="17"/>
      <c r="E3" s="17"/>
      <c r="F3" s="22" t="s">
        <v>41</v>
      </c>
      <c r="G3" s="161">
        <f>'Base Curvas'!K3</f>
        <v>1.75</v>
      </c>
      <c r="H3" s="22" t="s">
        <v>42</v>
      </c>
      <c r="I3" s="162">
        <f>'Base Curvas'!M3</f>
        <v>-0.13700000000000001</v>
      </c>
    </row>
    <row r="4" spans="2:66" s="1" customFormat="1" x14ac:dyDescent="0.35">
      <c r="B4" s="2"/>
      <c r="C4" s="3"/>
      <c r="D4" s="2">
        <v>1957</v>
      </c>
      <c r="E4" s="2">
        <v>1958</v>
      </c>
      <c r="F4" s="2">
        <v>1959</v>
      </c>
      <c r="G4" s="2">
        <v>1960</v>
      </c>
      <c r="H4" s="2">
        <v>1961</v>
      </c>
      <c r="I4" s="2">
        <v>1962</v>
      </c>
      <c r="J4" s="2">
        <v>1963</v>
      </c>
      <c r="K4" s="2">
        <v>1964</v>
      </c>
      <c r="L4" s="2">
        <v>1965</v>
      </c>
      <c r="M4" s="2">
        <v>1966</v>
      </c>
      <c r="N4" s="2">
        <v>1967</v>
      </c>
      <c r="O4" s="2">
        <v>1968</v>
      </c>
      <c r="P4" s="2">
        <v>1969</v>
      </c>
      <c r="Q4" s="2">
        <v>1970</v>
      </c>
      <c r="R4" s="2">
        <v>1971</v>
      </c>
      <c r="S4" s="2">
        <v>1972</v>
      </c>
      <c r="T4" s="2">
        <v>1973</v>
      </c>
      <c r="U4" s="2">
        <v>1974</v>
      </c>
      <c r="V4" s="2">
        <v>1975</v>
      </c>
      <c r="W4" s="2">
        <v>1976</v>
      </c>
      <c r="X4" s="2">
        <v>1977</v>
      </c>
      <c r="Y4" s="2">
        <v>1978</v>
      </c>
      <c r="Z4" s="2">
        <v>1979</v>
      </c>
      <c r="AA4" s="2">
        <v>1980</v>
      </c>
      <c r="AB4" s="2">
        <v>1981</v>
      </c>
      <c r="AC4" s="2">
        <v>1982</v>
      </c>
      <c r="AD4" s="2">
        <v>1983</v>
      </c>
      <c r="AE4" s="2">
        <v>1984</v>
      </c>
      <c r="AF4" s="2">
        <v>1985</v>
      </c>
      <c r="AG4" s="2">
        <v>1986</v>
      </c>
      <c r="AH4" s="2">
        <v>1987</v>
      </c>
      <c r="AI4" s="2">
        <v>1988</v>
      </c>
      <c r="AJ4" s="2">
        <v>1989</v>
      </c>
      <c r="AK4" s="2">
        <v>1990</v>
      </c>
      <c r="AL4" s="2">
        <v>1991</v>
      </c>
      <c r="AM4" s="2">
        <v>1992</v>
      </c>
      <c r="AN4" s="2">
        <v>1993</v>
      </c>
      <c r="AO4" s="2">
        <v>1994</v>
      </c>
      <c r="AP4" s="2">
        <v>1995</v>
      </c>
      <c r="AQ4" s="2">
        <v>1996</v>
      </c>
      <c r="AR4" s="2">
        <v>1997</v>
      </c>
      <c r="AS4" s="2">
        <v>1998</v>
      </c>
      <c r="AT4" s="2">
        <v>1999</v>
      </c>
      <c r="AU4" s="2">
        <v>2000</v>
      </c>
      <c r="AV4" s="2">
        <v>2001</v>
      </c>
      <c r="AW4" s="2">
        <v>2002</v>
      </c>
      <c r="AX4" s="2">
        <v>2003</v>
      </c>
      <c r="AY4" s="2">
        <v>2004</v>
      </c>
      <c r="AZ4" s="2">
        <v>2005</v>
      </c>
      <c r="BA4" s="2">
        <v>2006</v>
      </c>
      <c r="BB4" s="2">
        <v>2007</v>
      </c>
      <c r="BC4" s="2">
        <v>2008</v>
      </c>
      <c r="BD4" s="2">
        <v>2009</v>
      </c>
      <c r="BE4" s="2">
        <v>2010</v>
      </c>
      <c r="BF4" s="2">
        <v>2011</v>
      </c>
      <c r="BG4" s="2">
        <v>2012</v>
      </c>
      <c r="BH4" s="2">
        <v>2013</v>
      </c>
      <c r="BI4" s="2">
        <v>2014</v>
      </c>
      <c r="BJ4" s="2">
        <v>2015</v>
      </c>
      <c r="BK4" s="2">
        <v>2016</v>
      </c>
      <c r="BL4" s="2">
        <v>2017</v>
      </c>
      <c r="BM4" s="2">
        <v>2018</v>
      </c>
      <c r="BN4" s="2">
        <v>2019</v>
      </c>
    </row>
    <row r="5" spans="2:66" s="1" customFormat="1" x14ac:dyDescent="0.35">
      <c r="B5" s="2"/>
      <c r="C5" s="3" t="s">
        <v>30</v>
      </c>
      <c r="D5" s="7">
        <f>EXP(-EXP($G$1+$I$1*($D$1-D4)))</f>
        <v>0.99732909240839074</v>
      </c>
      <c r="E5" s="7">
        <f t="shared" ref="E5:BN5" si="0">EXP(-EXP($G$1+$I$1*($D$1-E4)))</f>
        <v>0.99696795491413681</v>
      </c>
      <c r="F5" s="7">
        <f t="shared" si="0"/>
        <v>0.99655807178602107</v>
      </c>
      <c r="G5" s="7">
        <f t="shared" si="0"/>
        <v>0.9960928877932087</v>
      </c>
      <c r="H5" s="7">
        <f t="shared" si="0"/>
        <v>0.9955649732077223</v>
      </c>
      <c r="I5" s="7">
        <f t="shared" si="0"/>
        <v>0.99496590917948902</v>
      </c>
      <c r="J5" s="7">
        <f t="shared" si="0"/>
        <v>0.99428615867878556</v>
      </c>
      <c r="K5" s="7">
        <f t="shared" si="0"/>
        <v>0.99351492136286523</v>
      </c>
      <c r="L5" s="7">
        <f t="shared" si="0"/>
        <v>0.99263997058924403</v>
      </c>
      <c r="M5" s="7">
        <f t="shared" si="0"/>
        <v>0.99164747067030767</v>
      </c>
      <c r="N5" s="7">
        <f t="shared" si="0"/>
        <v>0.99052177235023764</v>
      </c>
      <c r="O5" s="7">
        <f t="shared" si="0"/>
        <v>0.98924518439619036</v>
      </c>
      <c r="P5" s="7">
        <f t="shared" si="0"/>
        <v>0.98779771914531234</v>
      </c>
      <c r="Q5" s="7">
        <f t="shared" si="0"/>
        <v>0.98615680985629639</v>
      </c>
      <c r="R5" s="7">
        <f t="shared" si="0"/>
        <v>0.98429699780347546</v>
      </c>
      <c r="S5" s="7">
        <f t="shared" si="0"/>
        <v>0.98218958725509387</v>
      </c>
      <c r="T5" s="7">
        <f t="shared" si="0"/>
        <v>0.97980226683689708</v>
      </c>
      <c r="U5" s="7">
        <f t="shared" si="0"/>
        <v>0.9770986963506636</v>
      </c>
      <c r="V5" s="7">
        <f t="shared" si="0"/>
        <v>0.97403805896202678</v>
      </c>
      <c r="W5" s="7">
        <f t="shared" si="0"/>
        <v>0.97057457987731532</v>
      </c>
      <c r="X5" s="7">
        <f t="shared" si="0"/>
        <v>0.96665701429994344</v>
      </c>
      <c r="Y5" s="7">
        <f t="shared" si="0"/>
        <v>0.96222810972160688</v>
      </c>
      <c r="Z5" s="7">
        <f t="shared" si="0"/>
        <v>0.95722405061755766</v>
      </c>
      <c r="AA5" s="7">
        <f t="shared" si="0"/>
        <v>0.95157389756332666</v>
      </c>
      <c r="AB5" s="7">
        <f t="shared" si="0"/>
        <v>0.94519903788749804</v>
      </c>
      <c r="AC5" s="7">
        <f t="shared" si="0"/>
        <v>0.93801267146512757</v>
      </c>
      <c r="AD5" s="7">
        <f t="shared" si="0"/>
        <v>0.9299193634046875</v>
      </c>
      <c r="AE5" s="7">
        <f t="shared" si="0"/>
        <v>0.92081470546167199</v>
      </c>
      <c r="AF5" s="7">
        <f t="shared" si="0"/>
        <v>0.91058514028086823</v>
      </c>
      <c r="AG5" s="7">
        <f t="shared" si="0"/>
        <v>0.89910801722505029</v>
      </c>
      <c r="AH5" s="7">
        <f t="shared" si="0"/>
        <v>0.88625196566597997</v>
      </c>
      <c r="AI5" s="7">
        <f t="shared" si="0"/>
        <v>0.8718776910511713</v>
      </c>
      <c r="AJ5" s="7">
        <f t="shared" si="0"/>
        <v>0.85583932031884391</v>
      </c>
      <c r="AK5" s="7">
        <f t="shared" si="0"/>
        <v>0.83798644527310595</v>
      </c>
      <c r="AL5" s="7">
        <f t="shared" si="0"/>
        <v>0.81816703352082987</v>
      </c>
      <c r="AM5" s="7">
        <f t="shared" si="0"/>
        <v>0.79623139358019068</v>
      </c>
      <c r="AN5" s="7">
        <f t="shared" si="0"/>
        <v>0.77203738940403066</v>
      </c>
      <c r="AO5" s="7">
        <f t="shared" si="0"/>
        <v>0.74545709357507939</v>
      </c>
      <c r="AP5" s="7">
        <f t="shared" si="0"/>
        <v>0.71638503939153442</v>
      </c>
      <c r="AQ5" s="7">
        <f t="shared" si="0"/>
        <v>0.68474816918315407</v>
      </c>
      <c r="AR5" s="7">
        <f t="shared" si="0"/>
        <v>0.65051746655651721</v>
      </c>
      <c r="AS5" s="7">
        <f t="shared" si="0"/>
        <v>0.61372108972226069</v>
      </c>
      <c r="AT5" s="7">
        <f t="shared" si="0"/>
        <v>0.5744585782961753</v>
      </c>
      <c r="AU5" s="7">
        <f t="shared" si="0"/>
        <v>0.53291537820843737</v>
      </c>
      <c r="AV5" s="7">
        <f t="shared" si="0"/>
        <v>0.48937652020714406</v>
      </c>
      <c r="AW5" s="7">
        <f t="shared" si="0"/>
        <v>0.44423781719008598</v>
      </c>
      <c r="AX5" s="7">
        <f t="shared" si="0"/>
        <v>0.39801246356568487</v>
      </c>
      <c r="AY5" s="7">
        <f t="shared" si="0"/>
        <v>0.35133051517356745</v>
      </c>
      <c r="AZ5" s="7">
        <f t="shared" si="0"/>
        <v>0.30492853746731463</v>
      </c>
      <c r="BA5" s="7">
        <f t="shared" si="0"/>
        <v>0.25962691430343204</v>
      </c>
      <c r="BB5" s="7">
        <f t="shared" si="0"/>
        <v>0.21629311547304511</v>
      </c>
      <c r="BC5" s="7">
        <f t="shared" si="0"/>
        <v>0.17579080754688289</v>
      </c>
      <c r="BD5" s="7">
        <f t="shared" si="0"/>
        <v>0.13891712700793685</v>
      </c>
      <c r="BE5" s="7">
        <f t="shared" si="0"/>
        <v>0.10633355627958595</v>
      </c>
      <c r="BF5" s="7">
        <f t="shared" si="0"/>
        <v>7.8499147237953093E-2</v>
      </c>
      <c r="BG5" s="7">
        <f t="shared" si="0"/>
        <v>5.5617420751964505E-2</v>
      </c>
      <c r="BH5" s="7">
        <f t="shared" si="0"/>
        <v>3.7608935341775958E-2</v>
      </c>
      <c r="BI5" s="7">
        <f t="shared" si="0"/>
        <v>2.4119105692130841E-2</v>
      </c>
      <c r="BJ5" s="7">
        <f t="shared" si="0"/>
        <v>1.4564828613461218E-2</v>
      </c>
      <c r="BK5" s="7">
        <f t="shared" si="0"/>
        <v>8.2145858051170632E-3</v>
      </c>
      <c r="BL5" s="7">
        <f t="shared" si="0"/>
        <v>4.2873119161356962E-3</v>
      </c>
      <c r="BM5" s="7">
        <f t="shared" si="0"/>
        <v>2.0490032442558614E-3</v>
      </c>
      <c r="BN5" s="7">
        <f t="shared" si="0"/>
        <v>8.8609394469837022E-4</v>
      </c>
    </row>
    <row r="6" spans="2:66" x14ac:dyDescent="0.35">
      <c r="B6" s="12" t="s">
        <v>11</v>
      </c>
      <c r="C6" s="12" t="s">
        <v>10</v>
      </c>
      <c r="D6" s="6">
        <f>ROUND('Vendas de Veículos'!D6*(1-'Frota Nacional 2019'!D$5),0)</f>
        <v>25</v>
      </c>
      <c r="E6" s="6">
        <f>ROUND('Vendas de Veículos'!E6*(1-'Frota Nacional 2019'!E$5),0)</f>
        <v>63</v>
      </c>
      <c r="F6" s="6">
        <f>ROUND('Vendas de Veículos'!F6*(1-'Frota Nacional 2019'!F$5),0)</f>
        <v>136</v>
      </c>
      <c r="G6" s="6">
        <f>ROUND('Vendas de Veículos'!G6*(1-'Frota Nacional 2019'!G$5),0)</f>
        <v>267</v>
      </c>
      <c r="H6" s="6">
        <f>ROUND('Vendas de Veículos'!H6*(1-'Frota Nacional 2019'!H$5),0)</f>
        <v>385</v>
      </c>
      <c r="I6" s="6">
        <f>ROUND('Vendas de Veículos'!I6*(1-'Frota Nacional 2019'!I$5),0)</f>
        <v>587</v>
      </c>
      <c r="J6" s="6">
        <f>ROUND('Vendas de Veículos'!J6*(1-'Frota Nacional 2019'!J$5),0)</f>
        <v>688</v>
      </c>
      <c r="K6" s="6">
        <f>ROUND('Vendas de Veículos'!K6*(1-'Frota Nacional 2019'!K$5),0)</f>
        <v>836</v>
      </c>
      <c r="L6" s="6">
        <f>ROUND('Vendas de Veículos'!L6*(1-'Frota Nacional 2019'!L$5),0)</f>
        <v>100</v>
      </c>
      <c r="M6" s="6">
        <f>ROUND('Vendas de Veículos'!M6*(1-'Frota Nacional 2019'!M$5),0)</f>
        <v>130</v>
      </c>
      <c r="N6" s="6">
        <f>ROUND('Vendas de Veículos'!N6*(1-'Frota Nacional 2019'!N$5),0)</f>
        <v>1504</v>
      </c>
      <c r="O6" s="6">
        <f>ROUND('Vendas de Veículos'!O6*(1-'Frota Nacional 2019'!O$5),0)</f>
        <v>1988</v>
      </c>
      <c r="P6" s="6">
        <f>ROUND('Vendas de Veículos'!P6*(1-'Frota Nacional 2019'!P$5),0)</f>
        <v>3118</v>
      </c>
      <c r="Q6" s="6">
        <f>ROUND('Vendas de Veículos'!Q6*(1-'Frota Nacional 2019'!Q$5),0)</f>
        <v>4437</v>
      </c>
      <c r="R6" s="6">
        <f>ROUND('Vendas de Veículos'!R6*(1-'Frota Nacional 2019'!R$5),0)</f>
        <v>6469</v>
      </c>
      <c r="S6" s="6">
        <f>ROUND('Vendas de Veículos'!S6*(1-'Frota Nacional 2019'!S$5),0)</f>
        <v>8446</v>
      </c>
      <c r="T6" s="6">
        <f>ROUND('Vendas de Veículos'!T6*(1-'Frota Nacional 2019'!T$5),0)</f>
        <v>11535</v>
      </c>
      <c r="U6" s="6">
        <f>ROUND('Vendas de Veículos'!U6*(1-'Frota Nacional 2019'!U$5),0)</f>
        <v>15002</v>
      </c>
      <c r="V6" s="6">
        <f>ROUND('Vendas de Veículos'!V6*(1-'Frota Nacional 2019'!V$5),0)</f>
        <v>17512</v>
      </c>
      <c r="W6" s="6">
        <f>ROUND('Vendas de Veículos'!W6*(1-'Frota Nacional 2019'!W$5),0)</f>
        <v>2074</v>
      </c>
      <c r="X6" s="6">
        <f>ROUND('Vendas de Veículos'!X6*(1-'Frota Nacional 2019'!X$5),0)</f>
        <v>2274</v>
      </c>
      <c r="Y6" s="6">
        <f>ROUND('Vendas de Veículos'!Y6*(1-'Frota Nacional 2019'!Y$5),0)</f>
        <v>30274</v>
      </c>
      <c r="Z6" s="6">
        <f>ROUND('Vendas de Veículos'!Z6*(1-'Frota Nacional 2019'!Z$5),0)</f>
        <v>35501</v>
      </c>
      <c r="AA6" s="6">
        <f>ROUND('Vendas de Veículos'!AA6*(1-'Frota Nacional 2019'!AA$5),0)</f>
        <v>27615</v>
      </c>
      <c r="AB6" s="6">
        <f>ROUND('Vendas de Veículos'!AB6*(1-'Frota Nacional 2019'!AB$5),0)</f>
        <v>17559</v>
      </c>
      <c r="AC6" s="6">
        <f>ROUND('Vendas de Veículos'!AC6*(1-'Frota Nacional 2019'!AC$5),0)</f>
        <v>21477</v>
      </c>
      <c r="AD6" s="6">
        <f>ROUND('Vendas de Veículos'!AD6*(1-'Frota Nacional 2019'!AD$5),0)</f>
        <v>4964</v>
      </c>
      <c r="AE6" s="6">
        <f>ROUND('Vendas de Veículos'!AE6*(1-'Frota Nacional 2019'!AE$5),0)</f>
        <v>2297</v>
      </c>
      <c r="AF6" s="6">
        <f>ROUND('Vendas de Veículos'!AF6*(1-'Frota Nacional 2019'!AF$5),0)</f>
        <v>2175</v>
      </c>
      <c r="AG6" s="6">
        <f>ROUND('Vendas de Veículos'!AG6*(1-'Frota Nacional 2019'!AG$5),0)</f>
        <v>5487</v>
      </c>
      <c r="AH6" s="6">
        <f>ROUND('Vendas de Veículos'!AH6*(1-'Frota Nacional 2019'!AH$5),0)</f>
        <v>2815</v>
      </c>
      <c r="AI6" s="6">
        <f>ROUND('Vendas de Veículos'!AI6*(1-'Frota Nacional 2019'!AI$5),0)</f>
        <v>8417</v>
      </c>
      <c r="AJ6" s="6">
        <f>ROUND('Vendas de Veículos'!AJ6*(1-'Frota Nacional 2019'!AJ$5),0)</f>
        <v>32083</v>
      </c>
      <c r="AK6" s="6">
        <f>ROUND('Vendas de Veículos'!AK6*(1-'Frota Nacional 2019'!AK$5),0)</f>
        <v>75087</v>
      </c>
      <c r="AL6" s="6">
        <f>ROUND('Vendas de Veículos'!AL6*(1-'Frota Nacional 2019'!AL$5),0)</f>
        <v>86201</v>
      </c>
      <c r="AM6" s="6">
        <f>ROUND('Vendas de Veículos'!AM6*(1-'Frota Nacional 2019'!AM$5),0)</f>
        <v>88471</v>
      </c>
      <c r="AN6" s="6">
        <f>ROUND('Vendas de Veículos'!AN6*(1-'Frota Nacional 2019'!AN$5),0)</f>
        <v>154943</v>
      </c>
      <c r="AO6" s="6">
        <f>ROUND('Vendas de Veículos'!AO6*(1-'Frota Nacional 2019'!AO$5),0)</f>
        <v>257956</v>
      </c>
      <c r="AP6" s="6">
        <f>ROUND('Vendas de Veículos'!AP6*(1-'Frota Nacional 2019'!AP$5),0)</f>
        <v>391727</v>
      </c>
      <c r="AQ6" s="6">
        <f>ROUND('Vendas de Veículos'!AQ6*(1-'Frota Nacional 2019'!AQ$5),0)</f>
        <v>448081</v>
      </c>
      <c r="AR6" s="6">
        <f>ROUND('Vendas de Veículos'!AR6*(1-'Frota Nacional 2019'!AR$5),0)</f>
        <v>559003</v>
      </c>
      <c r="AS6" s="6">
        <f>ROUND('Vendas de Veículos'!AS6*(1-'Frota Nacional 2019'!AS$5),0)</f>
        <v>478980</v>
      </c>
      <c r="AT6" s="6">
        <f>ROUND('Vendas de Veículos'!AT6*(1-'Frota Nacional 2019'!AT$5),0)</f>
        <v>435431</v>
      </c>
      <c r="AU6" s="6">
        <f>ROUND('Vendas de Veículos'!AU6*(1-'Frota Nacional 2019'!AU$5),0)</f>
        <v>556618</v>
      </c>
      <c r="AV6" s="6">
        <f>ROUND('Vendas de Veículos'!AV6*(1-'Frota Nacional 2019'!AV$5),0)</f>
        <v>663706</v>
      </c>
      <c r="AW6" s="6">
        <f>ROUND('Vendas de Veículos'!AW6*(1-'Frota Nacional 2019'!AW$5),0)</f>
        <v>656789</v>
      </c>
      <c r="AX6" s="6">
        <f>ROUND('Vendas de Veículos'!AX6*(1-'Frota Nacional 2019'!AX$5),0)</f>
        <v>629964</v>
      </c>
      <c r="AY6" s="6">
        <f>ROUND('Vendas de Veículos'!AY6*(1-'Frota Nacional 2019'!AY$5),0)</f>
        <v>627416</v>
      </c>
      <c r="AZ6" s="6">
        <f>ROUND('Vendas de Veículos'!AZ6*(1-'Frota Nacional 2019'!AZ$5),0)</f>
        <v>449474</v>
      </c>
      <c r="BA6" s="6">
        <f>ROUND('Vendas de Veículos'!BA6*(1-'Frota Nacional 2019'!BA$5),0)</f>
        <v>20970</v>
      </c>
      <c r="BB6" s="6">
        <f>ROUND('Vendas de Veículos'!BB6*(1-'Frota Nacional 2019'!BB$5),0)</f>
        <v>18295</v>
      </c>
      <c r="BC6" s="6">
        <f>ROUND('Vendas de Veículos'!BC6*(1-'Frota Nacional 2019'!BC$5),0)</f>
        <v>170459</v>
      </c>
      <c r="BD6" s="6">
        <f>ROUND('Vendas de Veículos'!BD6*(1-'Frota Nacional 2019'!BD$5),0)</f>
        <v>181069</v>
      </c>
      <c r="BE6" s="6">
        <f>ROUND('Vendas de Veículos'!BE6*(1-'Frota Nacional 2019'!BE$5),0)</f>
        <v>23622</v>
      </c>
      <c r="BF6" s="6">
        <f>ROUND('Vendas de Veículos'!BF6*(1-'Frota Nacional 2019'!BF$5),0)</f>
        <v>323307</v>
      </c>
      <c r="BG6" s="6">
        <f>ROUND('Vendas de Veículos'!BG6*(1-'Frota Nacional 2019'!BG$5),0)</f>
        <v>24455</v>
      </c>
      <c r="BH6" s="6">
        <f>ROUND('Vendas de Veículos'!BH6*(1-'Frota Nacional 2019'!BH$5),0)</f>
        <v>175199</v>
      </c>
      <c r="BI6" s="6">
        <f>ROUND('Vendas de Veículos'!BI6*(1-'Frota Nacional 2019'!BI$5),0)</f>
        <v>176206</v>
      </c>
      <c r="BJ6" s="6">
        <f>ROUND('Vendas de Veículos'!BJ6*(1-'Frota Nacional 2019'!BJ$5),0)</f>
        <v>131971</v>
      </c>
      <c r="BK6" s="6">
        <f>ROUND('Vendas de Veículos'!BK6*(1-'Frota Nacional 2019'!BK$5),0)</f>
        <v>7884</v>
      </c>
      <c r="BL6" s="6">
        <f>ROUND('Vendas de Veículos'!BL6*(1-'Frota Nacional 2019'!BL$5),0)</f>
        <v>67853</v>
      </c>
      <c r="BM6" s="6">
        <f>ROUND('Vendas de Veículos'!BM6*(1-'Frota Nacional 2019'!BM$5),0)</f>
        <v>81326</v>
      </c>
      <c r="BN6" s="6">
        <f>ROUND('Vendas de Veículos'!BN6*(1-'Frota Nacional 2019'!BN$5),0)</f>
        <v>73364</v>
      </c>
    </row>
    <row r="7" spans="2:66" x14ac:dyDescent="0.35">
      <c r="B7" s="12" t="s">
        <v>11</v>
      </c>
      <c r="C7" s="12" t="s">
        <v>12</v>
      </c>
      <c r="D7" s="6">
        <f>ROUND('Vendas de Veículos'!D7*(1-'Frota Nacional 2019'!D$5),0)</f>
        <v>0</v>
      </c>
      <c r="E7" s="6">
        <f>ROUND('Vendas de Veículos'!E7*(1-'Frota Nacional 2019'!E$5),0)</f>
        <v>0</v>
      </c>
      <c r="F7" s="6">
        <f>ROUND('Vendas de Veículos'!F7*(1-'Frota Nacional 2019'!F$5),0)</f>
        <v>0</v>
      </c>
      <c r="G7" s="6">
        <f>ROUND('Vendas de Veículos'!G7*(1-'Frota Nacional 2019'!G$5),0)</f>
        <v>0</v>
      </c>
      <c r="H7" s="6">
        <f>ROUND('Vendas de Veículos'!H7*(1-'Frota Nacional 2019'!H$5),0)</f>
        <v>0</v>
      </c>
      <c r="I7" s="6">
        <f>ROUND('Vendas de Veículos'!I7*(1-'Frota Nacional 2019'!I$5),0)</f>
        <v>0</v>
      </c>
      <c r="J7" s="6">
        <f>ROUND('Vendas de Veículos'!J7*(1-'Frota Nacional 2019'!J$5),0)</f>
        <v>0</v>
      </c>
      <c r="K7" s="6">
        <f>ROUND('Vendas de Veículos'!K7*(1-'Frota Nacional 2019'!K$5),0)</f>
        <v>0</v>
      </c>
      <c r="L7" s="6">
        <f>ROUND('Vendas de Veículos'!L7*(1-'Frota Nacional 2019'!L$5),0)</f>
        <v>0</v>
      </c>
      <c r="M7" s="6">
        <f>ROUND('Vendas de Veículos'!M7*(1-'Frota Nacional 2019'!M$5),0)</f>
        <v>0</v>
      </c>
      <c r="N7" s="6">
        <f>ROUND('Vendas de Veículos'!N7*(1-'Frota Nacional 2019'!N$5),0)</f>
        <v>0</v>
      </c>
      <c r="O7" s="6">
        <f>ROUND('Vendas de Veículos'!O7*(1-'Frota Nacional 2019'!O$5),0)</f>
        <v>0</v>
      </c>
      <c r="P7" s="6">
        <f>ROUND('Vendas de Veículos'!P7*(1-'Frota Nacional 2019'!P$5),0)</f>
        <v>0</v>
      </c>
      <c r="Q7" s="6">
        <f>ROUND('Vendas de Veículos'!Q7*(1-'Frota Nacional 2019'!Q$5),0)</f>
        <v>0</v>
      </c>
      <c r="R7" s="6">
        <f>ROUND('Vendas de Veículos'!R7*(1-'Frota Nacional 2019'!R$5),0)</f>
        <v>0</v>
      </c>
      <c r="S7" s="6">
        <f>ROUND('Vendas de Veículos'!S7*(1-'Frota Nacional 2019'!S$5),0)</f>
        <v>0</v>
      </c>
      <c r="T7" s="6">
        <f>ROUND('Vendas de Veículos'!T7*(1-'Frota Nacional 2019'!T$5),0)</f>
        <v>0</v>
      </c>
      <c r="U7" s="6">
        <f>ROUND('Vendas de Veículos'!U7*(1-'Frota Nacional 2019'!U$5),0)</f>
        <v>0</v>
      </c>
      <c r="V7" s="6">
        <f>ROUND('Vendas de Veículos'!V7*(1-'Frota Nacional 2019'!V$5),0)</f>
        <v>0</v>
      </c>
      <c r="W7" s="6">
        <f>ROUND('Vendas de Veículos'!W7*(1-'Frota Nacional 2019'!W$5),0)</f>
        <v>0</v>
      </c>
      <c r="X7" s="6">
        <f>ROUND('Vendas de Veículos'!X7*(1-'Frota Nacional 2019'!X$5),0)</f>
        <v>0</v>
      </c>
      <c r="Y7" s="6">
        <f>ROUND('Vendas de Veículos'!Y7*(1-'Frota Nacional 2019'!Y$5),0)</f>
        <v>0</v>
      </c>
      <c r="Z7" s="6">
        <f>ROUND('Vendas de Veículos'!Z7*(1-'Frota Nacional 2019'!Z$5),0)</f>
        <v>97</v>
      </c>
      <c r="AA7" s="6">
        <f>ROUND('Vendas de Veículos'!AA7*(1-'Frota Nacional 2019'!AA$5),0)</f>
        <v>10970</v>
      </c>
      <c r="AB7" s="6">
        <f>ROUND('Vendas de Veículos'!AB7*(1-'Frota Nacional 2019'!AB$5),0)</f>
        <v>7057</v>
      </c>
      <c r="AC7" s="6">
        <f>ROUND('Vendas de Veículos'!AC7*(1-'Frota Nacional 2019'!AC$5),0)</f>
        <v>1315</v>
      </c>
      <c r="AD7" s="6">
        <f>ROUND('Vendas de Veículos'!AD7*(1-'Frota Nacional 2019'!AD$5),0)</f>
        <v>37762</v>
      </c>
      <c r="AE7" s="6">
        <f>ROUND('Vendas de Veículos'!AE7*(1-'Frota Nacional 2019'!AE$5),0)</f>
        <v>39902</v>
      </c>
      <c r="AF7" s="6">
        <f>ROUND('Vendas de Veículos'!AF7*(1-'Frota Nacional 2019'!AF$5),0)</f>
        <v>51747</v>
      </c>
      <c r="AG7" s="6">
        <f>ROUND('Vendas de Veículos'!AG7*(1-'Frota Nacional 2019'!AG$5),0)</f>
        <v>62575</v>
      </c>
      <c r="AH7" s="6">
        <f>ROUND('Vendas de Veículos'!AH7*(1-'Frota Nacional 2019'!AH$5),0)</f>
        <v>44110</v>
      </c>
      <c r="AI7" s="6">
        <f>ROUND('Vendas de Veículos'!AI7*(1-'Frota Nacional 2019'!AI$5),0)</f>
        <v>63118</v>
      </c>
      <c r="AJ7" s="6">
        <f>ROUND('Vendas de Veículos'!AJ7*(1-'Frota Nacional 2019'!AJ$5),0)</f>
        <v>49830</v>
      </c>
      <c r="AK7" s="6">
        <f>ROUND('Vendas de Veículos'!AK7*(1-'Frota Nacional 2019'!AK$5),0)</f>
        <v>1138</v>
      </c>
      <c r="AL7" s="6">
        <f>ROUND('Vendas de Veículos'!AL7*(1-'Frota Nacional 2019'!AL$5),0)</f>
        <v>23482</v>
      </c>
      <c r="AM7" s="6">
        <f>ROUND('Vendas de Veículos'!AM7*(1-'Frota Nacional 2019'!AM$5),0)</f>
        <v>3359</v>
      </c>
      <c r="AN7" s="6">
        <f>ROUND('Vendas de Veículos'!AN7*(1-'Frota Nacional 2019'!AN$5),0)</f>
        <v>51813</v>
      </c>
      <c r="AO7" s="6">
        <f>ROUND('Vendas de Veículos'!AO7*(1-'Frota Nacional 2019'!AO$5),0)</f>
        <v>30342</v>
      </c>
      <c r="AP7" s="6">
        <f>ROUND('Vendas de Veículos'!AP7*(1-'Frota Nacional 2019'!AP$5),0)</f>
        <v>9305</v>
      </c>
      <c r="AQ7" s="6">
        <f>ROUND('Vendas de Veículos'!AQ7*(1-'Frota Nacional 2019'!AQ$5),0)</f>
        <v>1996</v>
      </c>
      <c r="AR7" s="6">
        <f>ROUND('Vendas de Veículos'!AR7*(1-'Frota Nacional 2019'!AR$5),0)</f>
        <v>323</v>
      </c>
      <c r="AS7" s="6">
        <f>ROUND('Vendas de Veículos'!AS7*(1-'Frota Nacional 2019'!AS$5),0)</f>
        <v>379</v>
      </c>
      <c r="AT7" s="6">
        <f>ROUND('Vendas de Veículos'!AT7*(1-'Frota Nacional 2019'!AT$5),0)</f>
        <v>4192</v>
      </c>
      <c r="AU7" s="6">
        <f>ROUND('Vendas de Veículos'!AU7*(1-'Frota Nacional 2019'!AU$5),0)</f>
        <v>449</v>
      </c>
      <c r="AV7" s="6">
        <f>ROUND('Vendas de Veículos'!AV7*(1-'Frota Nacional 2019'!AV$5),0)</f>
        <v>7649</v>
      </c>
      <c r="AW7" s="6">
        <f>ROUND('Vendas de Veículos'!AW7*(1-'Frota Nacional 2019'!AW$5),0)</f>
        <v>26324</v>
      </c>
      <c r="AX7" s="6">
        <f>ROUND('Vendas de Veículos'!AX7*(1-'Frota Nacional 2019'!AX$5),0)</f>
        <v>19886</v>
      </c>
      <c r="AY7" s="6">
        <f>ROUND('Vendas de Veículos'!AY7*(1-'Frota Nacional 2019'!AY$5),0)</f>
        <v>32304</v>
      </c>
      <c r="AZ7" s="6">
        <f>ROUND('Vendas de Veículos'!AZ7*(1-'Frota Nacional 2019'!AZ$5),0)</f>
        <v>21480</v>
      </c>
      <c r="BA7" s="6">
        <f>ROUND('Vendas de Veículos'!BA7*(1-'Frota Nacional 2019'!BA$5),0)</f>
        <v>1222</v>
      </c>
      <c r="BB7" s="6">
        <f>ROUND('Vendas de Veículos'!BB7*(1-'Frota Nacional 2019'!BB$5),0)</f>
        <v>71</v>
      </c>
      <c r="BC7" s="6">
        <f>ROUND('Vendas de Veículos'!BC7*(1-'Frota Nacional 2019'!BC$5),0)</f>
        <v>58</v>
      </c>
      <c r="BD7" s="6">
        <f>ROUND('Vendas de Veículos'!BD7*(1-'Frota Nacional 2019'!BD$5),0)</f>
        <v>53</v>
      </c>
      <c r="BE7" s="6">
        <f>ROUND('Vendas de Veículos'!BE7*(1-'Frota Nacional 2019'!BE$5),0)</f>
        <v>39</v>
      </c>
      <c r="BF7" s="6">
        <f>ROUND('Vendas de Veículos'!BF7*(1-'Frota Nacional 2019'!BF$5),0)</f>
        <v>41</v>
      </c>
      <c r="BG7" s="6">
        <f>ROUND('Vendas de Veículos'!BG7*(1-'Frota Nacional 2019'!BG$5),0)</f>
        <v>43</v>
      </c>
      <c r="BH7" s="6">
        <f>ROUND('Vendas de Veículos'!BH7*(1-'Frota Nacional 2019'!BH$5),0)</f>
        <v>28</v>
      </c>
      <c r="BI7" s="6">
        <f>ROUND('Vendas de Veículos'!BI7*(1-'Frota Nacional 2019'!BI$5),0)</f>
        <v>10</v>
      </c>
      <c r="BJ7" s="6">
        <f>ROUND('Vendas de Veículos'!BJ7*(1-'Frota Nacional 2019'!BJ$5),0)</f>
        <v>13</v>
      </c>
      <c r="BK7" s="6">
        <f>ROUND('Vendas de Veículos'!BK7*(1-'Frota Nacional 2019'!BK$5),0)</f>
        <v>12</v>
      </c>
      <c r="BL7" s="6">
        <f>ROUND('Vendas de Veículos'!BL7*(1-'Frota Nacional 2019'!BL$5),0)</f>
        <v>26</v>
      </c>
      <c r="BM7" s="6">
        <f>ROUND('Vendas de Veículos'!BM7*(1-'Frota Nacional 2019'!BM$5),0)</f>
        <v>20</v>
      </c>
      <c r="BN7" s="6">
        <f>ROUND('Vendas de Veículos'!BN7*(1-'Frota Nacional 2019'!BN$5),0)</f>
        <v>26</v>
      </c>
    </row>
    <row r="8" spans="2:66" x14ac:dyDescent="0.35">
      <c r="B8" s="12" t="s">
        <v>11</v>
      </c>
      <c r="C8" s="12" t="s">
        <v>13</v>
      </c>
      <c r="D8" s="6">
        <f>ROUND('Vendas de Veículos'!D8*(1-'Frota Nacional 2019'!D$5),0)</f>
        <v>0</v>
      </c>
      <c r="E8" s="6">
        <f>ROUND('Vendas de Veículos'!E8*(1-'Frota Nacional 2019'!E$5),0)</f>
        <v>0</v>
      </c>
      <c r="F8" s="6">
        <f>ROUND('Vendas de Veículos'!F8*(1-'Frota Nacional 2019'!F$5),0)</f>
        <v>0</v>
      </c>
      <c r="G8" s="6">
        <f>ROUND('Vendas de Veículos'!G8*(1-'Frota Nacional 2019'!G$5),0)</f>
        <v>0</v>
      </c>
      <c r="H8" s="6">
        <f>ROUND('Vendas de Veículos'!H8*(1-'Frota Nacional 2019'!H$5),0)</f>
        <v>0</v>
      </c>
      <c r="I8" s="6">
        <f>ROUND('Vendas de Veículos'!I8*(1-'Frota Nacional 2019'!I$5),0)</f>
        <v>0</v>
      </c>
      <c r="J8" s="6">
        <f>ROUND('Vendas de Veículos'!J8*(1-'Frota Nacional 2019'!J$5),0)</f>
        <v>0</v>
      </c>
      <c r="K8" s="6">
        <f>ROUND('Vendas de Veículos'!K8*(1-'Frota Nacional 2019'!K$5),0)</f>
        <v>0</v>
      </c>
      <c r="L8" s="6">
        <f>ROUND('Vendas de Veículos'!L8*(1-'Frota Nacional 2019'!L$5),0)</f>
        <v>0</v>
      </c>
      <c r="M8" s="6">
        <f>ROUND('Vendas de Veículos'!M8*(1-'Frota Nacional 2019'!M$5),0)</f>
        <v>0</v>
      </c>
      <c r="N8" s="6">
        <f>ROUND('Vendas de Veículos'!N8*(1-'Frota Nacional 2019'!N$5),0)</f>
        <v>0</v>
      </c>
      <c r="O8" s="6">
        <f>ROUND('Vendas de Veículos'!O8*(1-'Frota Nacional 2019'!O$5),0)</f>
        <v>0</v>
      </c>
      <c r="P8" s="6">
        <f>ROUND('Vendas de Veículos'!P8*(1-'Frota Nacional 2019'!P$5),0)</f>
        <v>0</v>
      </c>
      <c r="Q8" s="6">
        <f>ROUND('Vendas de Veículos'!Q8*(1-'Frota Nacional 2019'!Q$5),0)</f>
        <v>0</v>
      </c>
      <c r="R8" s="6">
        <f>ROUND('Vendas de Veículos'!R8*(1-'Frota Nacional 2019'!R$5),0)</f>
        <v>0</v>
      </c>
      <c r="S8" s="6">
        <f>ROUND('Vendas de Veículos'!S8*(1-'Frota Nacional 2019'!S$5),0)</f>
        <v>0</v>
      </c>
      <c r="T8" s="6">
        <f>ROUND('Vendas de Veículos'!T8*(1-'Frota Nacional 2019'!T$5),0)</f>
        <v>0</v>
      </c>
      <c r="U8" s="6">
        <f>ROUND('Vendas de Veículos'!U8*(1-'Frota Nacional 2019'!U$5),0)</f>
        <v>0</v>
      </c>
      <c r="V8" s="6">
        <f>ROUND('Vendas de Veículos'!V8*(1-'Frota Nacional 2019'!V$5),0)</f>
        <v>0</v>
      </c>
      <c r="W8" s="6">
        <f>ROUND('Vendas de Veículos'!W8*(1-'Frota Nacional 2019'!W$5),0)</f>
        <v>0</v>
      </c>
      <c r="X8" s="6">
        <f>ROUND('Vendas de Veículos'!X8*(1-'Frota Nacional 2019'!X$5),0)</f>
        <v>0</v>
      </c>
      <c r="Y8" s="6">
        <f>ROUND('Vendas de Veículos'!Y8*(1-'Frota Nacional 2019'!Y$5),0)</f>
        <v>0</v>
      </c>
      <c r="Z8" s="6">
        <f>ROUND('Vendas de Veículos'!Z8*(1-'Frota Nacional 2019'!Z$5),0)</f>
        <v>0</v>
      </c>
      <c r="AA8" s="6">
        <f>ROUND('Vendas de Veículos'!AA8*(1-'Frota Nacional 2019'!AA$5),0)</f>
        <v>0</v>
      </c>
      <c r="AB8" s="6">
        <f>ROUND('Vendas de Veículos'!AB8*(1-'Frota Nacional 2019'!AB$5),0)</f>
        <v>0</v>
      </c>
      <c r="AC8" s="6">
        <f>ROUND('Vendas de Veículos'!AC8*(1-'Frota Nacional 2019'!AC$5),0)</f>
        <v>0</v>
      </c>
      <c r="AD8" s="6">
        <f>ROUND('Vendas de Veículos'!AD8*(1-'Frota Nacional 2019'!AD$5),0)</f>
        <v>0</v>
      </c>
      <c r="AE8" s="6">
        <f>ROUND('Vendas de Veículos'!AE8*(1-'Frota Nacional 2019'!AE$5),0)</f>
        <v>0</v>
      </c>
      <c r="AF8" s="6">
        <f>ROUND('Vendas de Veículos'!AF8*(1-'Frota Nacional 2019'!AF$5),0)</f>
        <v>0</v>
      </c>
      <c r="AG8" s="6">
        <f>ROUND('Vendas de Veículos'!AG8*(1-'Frota Nacional 2019'!AG$5),0)</f>
        <v>0</v>
      </c>
      <c r="AH8" s="6">
        <f>ROUND('Vendas de Veículos'!AH8*(1-'Frota Nacional 2019'!AH$5),0)</f>
        <v>0</v>
      </c>
      <c r="AI8" s="6">
        <f>ROUND('Vendas de Veículos'!AI8*(1-'Frota Nacional 2019'!AI$5),0)</f>
        <v>0</v>
      </c>
      <c r="AJ8" s="6">
        <f>ROUND('Vendas de Veículos'!AJ8*(1-'Frota Nacional 2019'!AJ$5),0)</f>
        <v>0</v>
      </c>
      <c r="AK8" s="6">
        <f>ROUND('Vendas de Veículos'!AK8*(1-'Frota Nacional 2019'!AK$5),0)</f>
        <v>0</v>
      </c>
      <c r="AL8" s="6">
        <f>ROUND('Vendas de Veículos'!AL8*(1-'Frota Nacional 2019'!AL$5),0)</f>
        <v>0</v>
      </c>
      <c r="AM8" s="6">
        <f>ROUND('Vendas de Veículos'!AM8*(1-'Frota Nacional 2019'!AM$5),0)</f>
        <v>0</v>
      </c>
      <c r="AN8" s="6">
        <f>ROUND('Vendas de Veículos'!AN8*(1-'Frota Nacional 2019'!AN$5),0)</f>
        <v>0</v>
      </c>
      <c r="AO8" s="6">
        <f>ROUND('Vendas de Veículos'!AO8*(1-'Frota Nacional 2019'!AO$5),0)</f>
        <v>0</v>
      </c>
      <c r="AP8" s="6">
        <f>ROUND('Vendas de Veículos'!AP8*(1-'Frota Nacional 2019'!AP$5),0)</f>
        <v>0</v>
      </c>
      <c r="AQ8" s="6">
        <f>ROUND('Vendas de Veículos'!AQ8*(1-'Frota Nacional 2019'!AQ$5),0)</f>
        <v>0</v>
      </c>
      <c r="AR8" s="6">
        <f>ROUND('Vendas de Veículos'!AR8*(1-'Frota Nacional 2019'!AR$5),0)</f>
        <v>0</v>
      </c>
      <c r="AS8" s="6">
        <f>ROUND('Vendas de Veículos'!AS8*(1-'Frota Nacional 2019'!AS$5),0)</f>
        <v>0</v>
      </c>
      <c r="AT8" s="6">
        <f>ROUND('Vendas de Veículos'!AT8*(1-'Frota Nacional 2019'!AT$5),0)</f>
        <v>0</v>
      </c>
      <c r="AU8" s="6">
        <f>ROUND('Vendas de Veículos'!AU8*(1-'Frota Nacional 2019'!AU$5),0)</f>
        <v>0</v>
      </c>
      <c r="AV8" s="6">
        <f>ROUND('Vendas de Veículos'!AV8*(1-'Frota Nacional 2019'!AV$5),0)</f>
        <v>0</v>
      </c>
      <c r="AW8" s="6">
        <f>ROUND('Vendas de Veículos'!AW8*(1-'Frota Nacional 2019'!AW$5),0)</f>
        <v>0</v>
      </c>
      <c r="AX8" s="6">
        <f>ROUND('Vendas de Veículos'!AX8*(1-'Frota Nacional 2019'!AX$5),0)</f>
        <v>23535</v>
      </c>
      <c r="AY8" s="6">
        <f>ROUND('Vendas de Veículos'!AY8*(1-'Frota Nacional 2019'!AY$5),0)</f>
        <v>180826</v>
      </c>
      <c r="AZ8" s="6">
        <f>ROUND('Vendas de Veículos'!AZ8*(1-'Frota Nacional 2019'!AZ$5),0)</f>
        <v>523109</v>
      </c>
      <c r="BA8" s="6">
        <f>ROUND('Vendas de Veículos'!BA8*(1-'Frota Nacional 2019'!BA$5),0)</f>
        <v>987911</v>
      </c>
      <c r="BB8" s="6">
        <f>ROUND('Vendas de Veículos'!BB8*(1-'Frota Nacional 2019'!BB$5),0)</f>
        <v>1437521</v>
      </c>
      <c r="BC8" s="6">
        <f>ROUND('Vendas de Veículos'!BC8*(1-'Frota Nacional 2019'!BC$5),0)</f>
        <v>1741792</v>
      </c>
      <c r="BD8" s="6">
        <f>ROUND('Vendas de Veículos'!BD8*(1-'Frota Nacional 2019'!BD$5),0)</f>
        <v>2080472</v>
      </c>
      <c r="BE8" s="6">
        <f>ROUND('Vendas de Veículos'!BE8*(1-'Frota Nacional 2019'!BE$5),0)</f>
        <v>2297239</v>
      </c>
      <c r="BF8" s="6">
        <f>ROUND('Vendas de Veículos'!BF8*(1-'Frota Nacional 2019'!BF$5),0)</f>
        <v>2326239</v>
      </c>
      <c r="BG8" s="6">
        <f>ROUND('Vendas de Veículos'!BG8*(1-'Frota Nacional 2019'!BG$5),0)</f>
        <v>2676696</v>
      </c>
      <c r="BH8" s="6">
        <f>ROUND('Vendas de Veículos'!BH8*(1-'Frota Nacional 2019'!BH$5),0)</f>
        <v>2726541</v>
      </c>
      <c r="BI8" s="6">
        <f>ROUND('Vendas de Veículos'!BI8*(1-'Frota Nacional 2019'!BI$5),0)</f>
        <v>2525938</v>
      </c>
      <c r="BJ8" s="6">
        <f>ROUND('Vendas de Veículos'!BJ8*(1-'Frota Nacional 2019'!BJ$5),0)</f>
        <v>1931323</v>
      </c>
      <c r="BK8" s="6">
        <f>ROUND('Vendas de Veículos'!BK8*(1-'Frota Nacional 2019'!BK$5),0)</f>
        <v>1559878</v>
      </c>
      <c r="BL8" s="6">
        <f>ROUND('Vendas de Veículos'!BL8*(1-'Frota Nacional 2019'!BL$5),0)</f>
        <v>1731558</v>
      </c>
      <c r="BM8" s="6">
        <f>ROUND('Vendas de Veículos'!BM8*(1-'Frota Nacional 2019'!BM$5),0)</f>
        <v>1965636</v>
      </c>
      <c r="BN8" s="6">
        <f>ROUND('Vendas de Veículos'!BN8*(1-'Frota Nacional 2019'!BN$5),0)</f>
        <v>2121959</v>
      </c>
    </row>
    <row r="9" spans="2:66" x14ac:dyDescent="0.35">
      <c r="B9" s="12" t="s">
        <v>11</v>
      </c>
      <c r="C9" s="12" t="s">
        <v>14</v>
      </c>
      <c r="D9" s="6">
        <f>ROUND('Vendas de Veículos'!D9*(1-'Frota Nacional 2019'!D$5),0)</f>
        <v>0</v>
      </c>
      <c r="E9" s="6">
        <f>ROUND('Vendas de Veículos'!E9*(1-'Frota Nacional 2019'!E$5),0)</f>
        <v>0</v>
      </c>
      <c r="F9" s="6">
        <f>ROUND('Vendas de Veículos'!F9*(1-'Frota Nacional 2019'!F$5),0)</f>
        <v>0</v>
      </c>
      <c r="G9" s="6">
        <f>ROUND('Vendas de Veículos'!G9*(1-'Frota Nacional 2019'!G$5),0)</f>
        <v>0</v>
      </c>
      <c r="H9" s="6">
        <f>ROUND('Vendas de Veículos'!H9*(1-'Frota Nacional 2019'!H$5),0)</f>
        <v>0</v>
      </c>
      <c r="I9" s="6">
        <f>ROUND('Vendas de Veículos'!I9*(1-'Frota Nacional 2019'!I$5),0)</f>
        <v>0</v>
      </c>
      <c r="J9" s="6">
        <f>ROUND('Vendas de Veículos'!J9*(1-'Frota Nacional 2019'!J$5),0)</f>
        <v>0</v>
      </c>
      <c r="K9" s="6">
        <f>ROUND('Vendas de Veículos'!K9*(1-'Frota Nacional 2019'!K$5),0)</f>
        <v>0</v>
      </c>
      <c r="L9" s="6">
        <f>ROUND('Vendas de Veículos'!L9*(1-'Frota Nacional 2019'!L$5),0)</f>
        <v>0</v>
      </c>
      <c r="M9" s="6">
        <f>ROUND('Vendas de Veículos'!M9*(1-'Frota Nacional 2019'!M$5),0)</f>
        <v>0</v>
      </c>
      <c r="N9" s="6">
        <f>ROUND('Vendas de Veículos'!N9*(1-'Frota Nacional 2019'!N$5),0)</f>
        <v>0</v>
      </c>
      <c r="O9" s="6">
        <f>ROUND('Vendas de Veículos'!O9*(1-'Frota Nacional 2019'!O$5),0)</f>
        <v>0</v>
      </c>
      <c r="P9" s="6">
        <f>ROUND('Vendas de Veículos'!P9*(1-'Frota Nacional 2019'!P$5),0)</f>
        <v>0</v>
      </c>
      <c r="Q9" s="6">
        <f>ROUND('Vendas de Veículos'!Q9*(1-'Frota Nacional 2019'!Q$5),0)</f>
        <v>0</v>
      </c>
      <c r="R9" s="6">
        <f>ROUND('Vendas de Veículos'!R9*(1-'Frota Nacional 2019'!R$5),0)</f>
        <v>0</v>
      </c>
      <c r="S9" s="6">
        <f>ROUND('Vendas de Veículos'!S9*(1-'Frota Nacional 2019'!S$5),0)</f>
        <v>0</v>
      </c>
      <c r="T9" s="6">
        <f>ROUND('Vendas de Veículos'!T9*(1-'Frota Nacional 2019'!T$5),0)</f>
        <v>0</v>
      </c>
      <c r="U9" s="6">
        <f>ROUND('Vendas de Veículos'!U9*(1-'Frota Nacional 2019'!U$5),0)</f>
        <v>0</v>
      </c>
      <c r="V9" s="6">
        <f>ROUND('Vendas de Veículos'!V9*(1-'Frota Nacional 2019'!V$5),0)</f>
        <v>0</v>
      </c>
      <c r="W9" s="6">
        <f>ROUND('Vendas de Veículos'!W9*(1-'Frota Nacional 2019'!W$5),0)</f>
        <v>0</v>
      </c>
      <c r="X9" s="6">
        <f>ROUND('Vendas de Veículos'!X9*(1-'Frota Nacional 2019'!X$5),0)</f>
        <v>0</v>
      </c>
      <c r="Y9" s="6">
        <f>ROUND('Vendas de Veículos'!Y9*(1-'Frota Nacional 2019'!Y$5),0)</f>
        <v>0</v>
      </c>
      <c r="Z9" s="6">
        <f>ROUND('Vendas de Veículos'!Z9*(1-'Frota Nacional 2019'!Z$5),0)</f>
        <v>0</v>
      </c>
      <c r="AA9" s="6">
        <f>ROUND('Vendas de Veículos'!AA9*(1-'Frota Nacional 2019'!AA$5),0)</f>
        <v>0</v>
      </c>
      <c r="AB9" s="6">
        <f>ROUND('Vendas de Veículos'!AB9*(1-'Frota Nacional 2019'!AB$5),0)</f>
        <v>0</v>
      </c>
      <c r="AC9" s="6">
        <f>ROUND('Vendas de Veículos'!AC9*(1-'Frota Nacional 2019'!AC$5),0)</f>
        <v>0</v>
      </c>
      <c r="AD9" s="6">
        <f>ROUND('Vendas de Veículos'!AD9*(1-'Frota Nacional 2019'!AD$5),0)</f>
        <v>0</v>
      </c>
      <c r="AE9" s="6">
        <f>ROUND('Vendas de Veículos'!AE9*(1-'Frota Nacional 2019'!AE$5),0)</f>
        <v>0</v>
      </c>
      <c r="AF9" s="6">
        <f>ROUND('Vendas de Veículos'!AF9*(1-'Frota Nacional 2019'!AF$5),0)</f>
        <v>0</v>
      </c>
      <c r="AG9" s="6">
        <f>ROUND('Vendas de Veículos'!AG9*(1-'Frota Nacional 2019'!AG$5),0)</f>
        <v>0</v>
      </c>
      <c r="AH9" s="6">
        <f>ROUND('Vendas de Veículos'!AH9*(1-'Frota Nacional 2019'!AH$5),0)</f>
        <v>0</v>
      </c>
      <c r="AI9" s="6">
        <f>ROUND('Vendas de Veículos'!AI9*(1-'Frota Nacional 2019'!AI$5),0)</f>
        <v>0</v>
      </c>
      <c r="AJ9" s="6">
        <f>ROUND('Vendas de Veículos'!AJ9*(1-'Frota Nacional 2019'!AJ$5),0)</f>
        <v>0</v>
      </c>
      <c r="AK9" s="6">
        <f>ROUND('Vendas de Veículos'!AK9*(1-'Frota Nacional 2019'!AK$5),0)</f>
        <v>0</v>
      </c>
      <c r="AL9" s="6">
        <f>ROUND('Vendas de Veículos'!AL9*(1-'Frota Nacional 2019'!AL$5),0)</f>
        <v>0</v>
      </c>
      <c r="AM9" s="6">
        <f>ROUND('Vendas de Veículos'!AM9*(1-'Frota Nacional 2019'!AM$5),0)</f>
        <v>0</v>
      </c>
      <c r="AN9" s="6">
        <f>ROUND('Vendas de Veículos'!AN9*(1-'Frota Nacional 2019'!AN$5),0)</f>
        <v>0</v>
      </c>
      <c r="AO9" s="6">
        <f>ROUND('Vendas de Veículos'!AO9*(1-'Frota Nacional 2019'!AO$5),0)</f>
        <v>0</v>
      </c>
      <c r="AP9" s="6">
        <f>ROUND('Vendas de Veículos'!AP9*(1-'Frota Nacional 2019'!AP$5),0)</f>
        <v>0</v>
      </c>
      <c r="AQ9" s="6">
        <f>ROUND('Vendas de Veículos'!AQ9*(1-'Frota Nacional 2019'!AQ$5),0)</f>
        <v>0</v>
      </c>
      <c r="AR9" s="6">
        <f>ROUND('Vendas de Veículos'!AR9*(1-'Frota Nacional 2019'!AR$5),0)</f>
        <v>0</v>
      </c>
      <c r="AS9" s="6">
        <f>ROUND('Vendas de Veículos'!AS9*(1-'Frota Nacional 2019'!AS$5),0)</f>
        <v>0</v>
      </c>
      <c r="AT9" s="6">
        <f>ROUND('Vendas de Veículos'!AT9*(1-'Frota Nacional 2019'!AT$5),0)</f>
        <v>0</v>
      </c>
      <c r="AU9" s="6">
        <f>ROUND('Vendas de Veículos'!AU9*(1-'Frota Nacional 2019'!AU$5),0)</f>
        <v>0</v>
      </c>
      <c r="AV9" s="6">
        <f>ROUND('Vendas de Veículos'!AV9*(1-'Frota Nacional 2019'!AV$5),0)</f>
        <v>0</v>
      </c>
      <c r="AW9" s="6">
        <f>ROUND('Vendas de Veículos'!AW9*(1-'Frota Nacional 2019'!AW$5),0)</f>
        <v>0</v>
      </c>
      <c r="AX9" s="6">
        <f>ROUND('Vendas de Veículos'!AX9*(1-'Frota Nacional 2019'!AX$5),0)</f>
        <v>0</v>
      </c>
      <c r="AY9" s="6">
        <f>ROUND('Vendas de Veículos'!AY9*(1-'Frota Nacional 2019'!AY$5),0)</f>
        <v>0</v>
      </c>
      <c r="AZ9" s="6">
        <f>ROUND('Vendas de Veículos'!AZ9*(1-'Frota Nacional 2019'!AZ$5),0)</f>
        <v>0</v>
      </c>
      <c r="BA9" s="6">
        <f>ROUND('Vendas de Veículos'!BA9*(1-'Frota Nacional 2019'!BA$5),0)</f>
        <v>1</v>
      </c>
      <c r="BB9" s="6">
        <f>ROUND('Vendas de Veículos'!BB9*(1-'Frota Nacional 2019'!BB$5),0)</f>
        <v>1</v>
      </c>
      <c r="BC9" s="6">
        <f>ROUND('Vendas de Veículos'!BC9*(1-'Frota Nacional 2019'!BC$5),0)</f>
        <v>7</v>
      </c>
      <c r="BD9" s="6">
        <f>ROUND('Vendas de Veículos'!BD9*(1-'Frota Nacional 2019'!BD$5),0)</f>
        <v>18</v>
      </c>
      <c r="BE9" s="6">
        <f>ROUND('Vendas de Veículos'!BE9*(1-'Frota Nacional 2019'!BE$5),0)</f>
        <v>21</v>
      </c>
      <c r="BF9" s="6">
        <f>ROUND('Vendas de Veículos'!BF9*(1-'Frota Nacional 2019'!BF$5),0)</f>
        <v>184</v>
      </c>
      <c r="BG9" s="6">
        <f>ROUND('Vendas de Veículos'!BG9*(1-'Frota Nacional 2019'!BG$5),0)</f>
        <v>111</v>
      </c>
      <c r="BH9" s="6">
        <f>ROUND('Vendas de Veículos'!BH9*(1-'Frota Nacional 2019'!BH$5),0)</f>
        <v>466</v>
      </c>
      <c r="BI9" s="6">
        <f>ROUND('Vendas de Veículos'!BI9*(1-'Frota Nacional 2019'!BI$5),0)</f>
        <v>822</v>
      </c>
      <c r="BJ9" s="6">
        <f>ROUND('Vendas de Veículos'!BJ9*(1-'Frota Nacional 2019'!BJ$5),0)</f>
        <v>831</v>
      </c>
      <c r="BK9" s="6">
        <f>ROUND('Vendas de Veículos'!BK9*(1-'Frota Nacional 2019'!BK$5),0)</f>
        <v>1077</v>
      </c>
      <c r="BL9" s="6">
        <f>ROUND('Vendas de Veículos'!BL9*(1-'Frota Nacional 2019'!BL$5),0)</f>
        <v>3264</v>
      </c>
      <c r="BM9" s="6">
        <f>ROUND('Vendas de Veículos'!BM9*(1-'Frota Nacional 2019'!BM$5),0)</f>
        <v>3957</v>
      </c>
      <c r="BN9" s="6">
        <f>ROUND('Vendas de Veículos'!BN9*(1-'Frota Nacional 2019'!BN$5),0)</f>
        <v>11834</v>
      </c>
    </row>
    <row r="10" spans="2:66" x14ac:dyDescent="0.35">
      <c r="B10" s="12" t="s">
        <v>11</v>
      </c>
      <c r="C10" s="12" t="s">
        <v>15</v>
      </c>
      <c r="D10" s="6">
        <f>ROUND('Vendas de Veículos'!D10*(1-'Frota Nacional 2019'!D$5),0)</f>
        <v>0</v>
      </c>
      <c r="E10" s="6">
        <f>ROUND('Vendas de Veículos'!E10*(1-'Frota Nacional 2019'!E$5),0)</f>
        <v>0</v>
      </c>
      <c r="F10" s="6">
        <f>ROUND('Vendas de Veículos'!F10*(1-'Frota Nacional 2019'!F$5),0)</f>
        <v>0</v>
      </c>
      <c r="G10" s="6">
        <f>ROUND('Vendas de Veículos'!G10*(1-'Frota Nacional 2019'!G$5),0)</f>
        <v>0</v>
      </c>
      <c r="H10" s="6">
        <f>ROUND('Vendas de Veículos'!H10*(1-'Frota Nacional 2019'!H$5),0)</f>
        <v>0</v>
      </c>
      <c r="I10" s="6">
        <f>ROUND('Vendas de Veículos'!I10*(1-'Frota Nacional 2019'!I$5),0)</f>
        <v>0</v>
      </c>
      <c r="J10" s="6">
        <f>ROUND('Vendas de Veículos'!J10*(1-'Frota Nacional 2019'!J$5),0)</f>
        <v>0</v>
      </c>
      <c r="K10" s="6">
        <f>ROUND('Vendas de Veículos'!K10*(1-'Frota Nacional 2019'!K$5),0)</f>
        <v>0</v>
      </c>
      <c r="L10" s="6">
        <f>ROUND('Vendas de Veículos'!L10*(1-'Frota Nacional 2019'!L$5),0)</f>
        <v>0</v>
      </c>
      <c r="M10" s="6">
        <f>ROUND('Vendas de Veículos'!M10*(1-'Frota Nacional 2019'!M$5),0)</f>
        <v>0</v>
      </c>
      <c r="N10" s="6">
        <f>ROUND('Vendas de Veículos'!N10*(1-'Frota Nacional 2019'!N$5),0)</f>
        <v>0</v>
      </c>
      <c r="O10" s="6">
        <f>ROUND('Vendas de Veículos'!O10*(1-'Frota Nacional 2019'!O$5),0)</f>
        <v>0</v>
      </c>
      <c r="P10" s="6">
        <f>ROUND('Vendas de Veículos'!P10*(1-'Frota Nacional 2019'!P$5),0)</f>
        <v>0</v>
      </c>
      <c r="Q10" s="6">
        <f>ROUND('Vendas de Veículos'!Q10*(1-'Frota Nacional 2019'!Q$5),0)</f>
        <v>0</v>
      </c>
      <c r="R10" s="6">
        <f>ROUND('Vendas de Veículos'!R10*(1-'Frota Nacional 2019'!R$5),0)</f>
        <v>0</v>
      </c>
      <c r="S10" s="6">
        <f>ROUND('Vendas de Veículos'!S10*(1-'Frota Nacional 2019'!S$5),0)</f>
        <v>0</v>
      </c>
      <c r="T10" s="6">
        <f>ROUND('Vendas de Veículos'!T10*(1-'Frota Nacional 2019'!T$5),0)</f>
        <v>0</v>
      </c>
      <c r="U10" s="6">
        <f>ROUND('Vendas de Veículos'!U10*(1-'Frota Nacional 2019'!U$5),0)</f>
        <v>0</v>
      </c>
      <c r="V10" s="6">
        <f>ROUND('Vendas de Veículos'!V10*(1-'Frota Nacional 2019'!V$5),0)</f>
        <v>0</v>
      </c>
      <c r="W10" s="6">
        <f>ROUND('Vendas de Veículos'!W10*(1-'Frota Nacional 2019'!W$5),0)</f>
        <v>0</v>
      </c>
      <c r="X10" s="6">
        <f>ROUND('Vendas de Veículos'!X10*(1-'Frota Nacional 2019'!X$5),0)</f>
        <v>0</v>
      </c>
      <c r="Y10" s="6">
        <f>ROUND('Vendas de Veículos'!Y10*(1-'Frota Nacional 2019'!Y$5),0)</f>
        <v>0</v>
      </c>
      <c r="Z10" s="6">
        <f>ROUND('Vendas de Veículos'!Z10*(1-'Frota Nacional 2019'!Z$5),0)</f>
        <v>0</v>
      </c>
      <c r="AA10" s="6">
        <f>ROUND('Vendas de Veículos'!AA10*(1-'Frota Nacional 2019'!AA$5),0)</f>
        <v>0</v>
      </c>
      <c r="AB10" s="6">
        <f>ROUND('Vendas de Veículos'!AB10*(1-'Frota Nacional 2019'!AB$5),0)</f>
        <v>0</v>
      </c>
      <c r="AC10" s="6">
        <f>ROUND('Vendas de Veículos'!AC10*(1-'Frota Nacional 2019'!AC$5),0)</f>
        <v>0</v>
      </c>
      <c r="AD10" s="6">
        <f>ROUND('Vendas de Veículos'!AD10*(1-'Frota Nacional 2019'!AD$5),0)</f>
        <v>0</v>
      </c>
      <c r="AE10" s="6">
        <f>ROUND('Vendas de Veículos'!AE10*(1-'Frota Nacional 2019'!AE$5),0)</f>
        <v>0</v>
      </c>
      <c r="AF10" s="6">
        <f>ROUND('Vendas de Veículos'!AF10*(1-'Frota Nacional 2019'!AF$5),0)</f>
        <v>0</v>
      </c>
      <c r="AG10" s="6">
        <f>ROUND('Vendas de Veículos'!AG10*(1-'Frota Nacional 2019'!AG$5),0)</f>
        <v>0</v>
      </c>
      <c r="AH10" s="6">
        <f>ROUND('Vendas de Veículos'!AH10*(1-'Frota Nacional 2019'!AH$5),0)</f>
        <v>0</v>
      </c>
      <c r="AI10" s="6">
        <f>ROUND('Vendas de Veículos'!AI10*(1-'Frota Nacional 2019'!AI$5),0)</f>
        <v>0</v>
      </c>
      <c r="AJ10" s="6">
        <f>ROUND('Vendas de Veículos'!AJ10*(1-'Frota Nacional 2019'!AJ$5),0)</f>
        <v>0</v>
      </c>
      <c r="AK10" s="6">
        <f>ROUND('Vendas de Veículos'!AK10*(1-'Frota Nacional 2019'!AK$5),0)</f>
        <v>0</v>
      </c>
      <c r="AL10" s="6">
        <f>ROUND('Vendas de Veículos'!AL10*(1-'Frota Nacional 2019'!AL$5),0)</f>
        <v>0</v>
      </c>
      <c r="AM10" s="6">
        <f>ROUND('Vendas de Veículos'!AM10*(1-'Frota Nacional 2019'!AM$5),0)</f>
        <v>0</v>
      </c>
      <c r="AN10" s="6">
        <f>ROUND('Vendas de Veículos'!AN10*(1-'Frota Nacional 2019'!AN$5),0)</f>
        <v>0</v>
      </c>
      <c r="AO10" s="6">
        <f>ROUND('Vendas de Veículos'!AO10*(1-'Frota Nacional 2019'!AO$5),0)</f>
        <v>0</v>
      </c>
      <c r="AP10" s="6">
        <f>ROUND('Vendas de Veículos'!AP10*(1-'Frota Nacional 2019'!AP$5),0)</f>
        <v>0</v>
      </c>
      <c r="AQ10" s="6">
        <f>ROUND('Vendas de Veículos'!AQ10*(1-'Frota Nacional 2019'!AQ$5),0)</f>
        <v>0</v>
      </c>
      <c r="AR10" s="6">
        <f>ROUND('Vendas de Veículos'!AR10*(1-'Frota Nacional 2019'!AR$5),0)</f>
        <v>0</v>
      </c>
      <c r="AS10" s="6">
        <f>ROUND('Vendas de Veículos'!AS10*(1-'Frota Nacional 2019'!AS$5),0)</f>
        <v>0</v>
      </c>
      <c r="AT10" s="6">
        <f>ROUND('Vendas de Veículos'!AT10*(1-'Frota Nacional 2019'!AT$5),0)</f>
        <v>0</v>
      </c>
      <c r="AU10" s="6">
        <f>ROUND('Vendas de Veículos'!AU10*(1-'Frota Nacional 2019'!AU$5),0)</f>
        <v>0</v>
      </c>
      <c r="AV10" s="6">
        <f>ROUND('Vendas de Veículos'!AV10*(1-'Frota Nacional 2019'!AV$5),0)</f>
        <v>0</v>
      </c>
      <c r="AW10" s="6">
        <f>ROUND('Vendas de Veículos'!AW10*(1-'Frota Nacional 2019'!AW$5),0)</f>
        <v>0</v>
      </c>
      <c r="AX10" s="6">
        <f>ROUND('Vendas de Veículos'!AX10*(1-'Frota Nacional 2019'!AX$5),0)</f>
        <v>0</v>
      </c>
      <c r="AY10" s="6">
        <f>ROUND('Vendas de Veículos'!AY10*(1-'Frota Nacional 2019'!AY$5),0)</f>
        <v>0</v>
      </c>
      <c r="AZ10" s="6">
        <f>ROUND('Vendas de Veículos'!AZ10*(1-'Frota Nacional 2019'!AZ$5),0)</f>
        <v>0</v>
      </c>
      <c r="BA10" s="6">
        <f>ROUND('Vendas de Veículos'!BA10*(1-'Frota Nacional 2019'!BA$5),0)</f>
        <v>0</v>
      </c>
      <c r="BB10" s="6">
        <f>ROUND('Vendas de Veículos'!BB10*(1-'Frota Nacional 2019'!BB$5),0)</f>
        <v>0</v>
      </c>
      <c r="BC10" s="6">
        <f>ROUND('Vendas de Veículos'!BC10*(1-'Frota Nacional 2019'!BC$5),0)</f>
        <v>1</v>
      </c>
      <c r="BD10" s="6">
        <f>ROUND('Vendas de Veículos'!BD10*(1-'Frota Nacional 2019'!BD$5),0)</f>
        <v>2</v>
      </c>
      <c r="BE10" s="6">
        <f>ROUND('Vendas de Veículos'!BE10*(1-'Frota Nacional 2019'!BE$5),0)</f>
        <v>2</v>
      </c>
      <c r="BF10" s="6">
        <f>ROUND('Vendas de Veículos'!BF10*(1-'Frota Nacional 2019'!BF$5),0)</f>
        <v>17</v>
      </c>
      <c r="BG10" s="6">
        <f>ROUND('Vendas de Veículos'!BG10*(1-'Frota Nacional 2019'!BG$5),0)</f>
        <v>10</v>
      </c>
      <c r="BH10" s="6">
        <f>ROUND('Vendas de Veículos'!BH10*(1-'Frota Nacional 2019'!BH$5),0)</f>
        <v>42</v>
      </c>
      <c r="BI10" s="6">
        <f>ROUND('Vendas de Veículos'!BI10*(1-'Frota Nacional 2019'!BI$5),0)</f>
        <v>74</v>
      </c>
      <c r="BJ10" s="6">
        <f>ROUND('Vendas de Veículos'!BJ10*(1-'Frota Nacional 2019'!BJ$5),0)</f>
        <v>75</v>
      </c>
      <c r="BK10" s="6">
        <f>ROUND('Vendas de Veículos'!BK10*(1-'Frota Nacional 2019'!BK$5),0)</f>
        <v>97</v>
      </c>
      <c r="BL10" s="6">
        <f>ROUND('Vendas de Veículos'!BL10*(1-'Frota Nacional 2019'!BL$5),0)</f>
        <v>294</v>
      </c>
      <c r="BM10" s="6">
        <f>ROUND('Vendas de Veículos'!BM10*(1-'Frota Nacional 2019'!BM$5),0)</f>
        <v>356</v>
      </c>
      <c r="BN10" s="6">
        <f>ROUND('Vendas de Veículos'!BN10*(1-'Frota Nacional 2019'!BN$5),0)</f>
        <v>1065</v>
      </c>
    </row>
    <row r="11" spans="2:66" x14ac:dyDescent="0.35">
      <c r="B11" s="12" t="s">
        <v>11</v>
      </c>
      <c r="C11" s="12" t="s">
        <v>16</v>
      </c>
      <c r="D11" s="6">
        <f>ROUND('Vendas de Veículos'!D11*(1-'Frota Nacional 2019'!D$5),0)</f>
        <v>0</v>
      </c>
      <c r="E11" s="6">
        <f>ROUND('Vendas de Veículos'!E11*(1-'Frota Nacional 2019'!E$5),0)</f>
        <v>0</v>
      </c>
      <c r="F11" s="6">
        <f>ROUND('Vendas de Veículos'!F11*(1-'Frota Nacional 2019'!F$5),0)</f>
        <v>0</v>
      </c>
      <c r="G11" s="6">
        <f>ROUND('Vendas de Veículos'!G11*(1-'Frota Nacional 2019'!G$5),0)</f>
        <v>0</v>
      </c>
      <c r="H11" s="6">
        <f>ROUND('Vendas de Veículos'!H11*(1-'Frota Nacional 2019'!H$5),0)</f>
        <v>0</v>
      </c>
      <c r="I11" s="6">
        <f>ROUND('Vendas de Veículos'!I11*(1-'Frota Nacional 2019'!I$5),0)</f>
        <v>0</v>
      </c>
      <c r="J11" s="6">
        <f>ROUND('Vendas de Veículos'!J11*(1-'Frota Nacional 2019'!J$5),0)</f>
        <v>0</v>
      </c>
      <c r="K11" s="6">
        <f>ROUND('Vendas de Veículos'!K11*(1-'Frota Nacional 2019'!K$5),0)</f>
        <v>0</v>
      </c>
      <c r="L11" s="6">
        <f>ROUND('Vendas de Veículos'!L11*(1-'Frota Nacional 2019'!L$5),0)</f>
        <v>0</v>
      </c>
      <c r="M11" s="6">
        <f>ROUND('Vendas de Veículos'!M11*(1-'Frota Nacional 2019'!M$5),0)</f>
        <v>0</v>
      </c>
      <c r="N11" s="6">
        <f>ROUND('Vendas de Veículos'!N11*(1-'Frota Nacional 2019'!N$5),0)</f>
        <v>0</v>
      </c>
      <c r="O11" s="6">
        <f>ROUND('Vendas de Veículos'!O11*(1-'Frota Nacional 2019'!O$5),0)</f>
        <v>0</v>
      </c>
      <c r="P11" s="6">
        <f>ROUND('Vendas de Veículos'!P11*(1-'Frota Nacional 2019'!P$5),0)</f>
        <v>0</v>
      </c>
      <c r="Q11" s="6">
        <f>ROUND('Vendas de Veículos'!Q11*(1-'Frota Nacional 2019'!Q$5),0)</f>
        <v>0</v>
      </c>
      <c r="R11" s="6">
        <f>ROUND('Vendas de Veículos'!R11*(1-'Frota Nacional 2019'!R$5),0)</f>
        <v>0</v>
      </c>
      <c r="S11" s="6">
        <f>ROUND('Vendas de Veículos'!S11*(1-'Frota Nacional 2019'!S$5),0)</f>
        <v>0</v>
      </c>
      <c r="T11" s="6">
        <f>ROUND('Vendas de Veículos'!T11*(1-'Frota Nacional 2019'!T$5),0)</f>
        <v>0</v>
      </c>
      <c r="U11" s="6">
        <f>ROUND('Vendas de Veículos'!U11*(1-'Frota Nacional 2019'!U$5),0)</f>
        <v>0</v>
      </c>
      <c r="V11" s="6">
        <f>ROUND('Vendas de Veículos'!V11*(1-'Frota Nacional 2019'!V$5),0)</f>
        <v>0</v>
      </c>
      <c r="W11" s="6">
        <f>ROUND('Vendas de Veículos'!W11*(1-'Frota Nacional 2019'!W$5),0)</f>
        <v>0</v>
      </c>
      <c r="X11" s="6">
        <f>ROUND('Vendas de Veículos'!X11*(1-'Frota Nacional 2019'!X$5),0)</f>
        <v>0</v>
      </c>
      <c r="Y11" s="6">
        <f>ROUND('Vendas de Veículos'!Y11*(1-'Frota Nacional 2019'!Y$5),0)</f>
        <v>0</v>
      </c>
      <c r="Z11" s="6">
        <f>ROUND('Vendas de Veículos'!Z11*(1-'Frota Nacional 2019'!Z$5),0)</f>
        <v>0</v>
      </c>
      <c r="AA11" s="6">
        <f>ROUND('Vendas de Veículos'!AA11*(1-'Frota Nacional 2019'!AA$5),0)</f>
        <v>0</v>
      </c>
      <c r="AB11" s="6">
        <f>ROUND('Vendas de Veículos'!AB11*(1-'Frota Nacional 2019'!AB$5),0)</f>
        <v>0</v>
      </c>
      <c r="AC11" s="6">
        <f>ROUND('Vendas de Veículos'!AC11*(1-'Frota Nacional 2019'!AC$5),0)</f>
        <v>0</v>
      </c>
      <c r="AD11" s="6">
        <f>ROUND('Vendas de Veículos'!AD11*(1-'Frota Nacional 2019'!AD$5),0)</f>
        <v>0</v>
      </c>
      <c r="AE11" s="6">
        <f>ROUND('Vendas de Veículos'!AE11*(1-'Frota Nacional 2019'!AE$5),0)</f>
        <v>0</v>
      </c>
      <c r="AF11" s="6">
        <f>ROUND('Vendas de Veículos'!AF11*(1-'Frota Nacional 2019'!AF$5),0)</f>
        <v>0</v>
      </c>
      <c r="AG11" s="6">
        <f>ROUND('Vendas de Veículos'!AG11*(1-'Frota Nacional 2019'!AG$5),0)</f>
        <v>0</v>
      </c>
      <c r="AH11" s="6">
        <f>ROUND('Vendas de Veículos'!AH11*(1-'Frota Nacional 2019'!AH$5),0)</f>
        <v>0</v>
      </c>
      <c r="AI11" s="6">
        <f>ROUND('Vendas de Veículos'!AI11*(1-'Frota Nacional 2019'!AI$5),0)</f>
        <v>0</v>
      </c>
      <c r="AJ11" s="6">
        <f>ROUND('Vendas de Veículos'!AJ11*(1-'Frota Nacional 2019'!AJ$5),0)</f>
        <v>0</v>
      </c>
      <c r="AK11" s="6">
        <f>ROUND('Vendas de Veículos'!AK11*(1-'Frota Nacional 2019'!AK$5),0)</f>
        <v>0</v>
      </c>
      <c r="AL11" s="6">
        <f>ROUND('Vendas de Veículos'!AL11*(1-'Frota Nacional 2019'!AL$5),0)</f>
        <v>0</v>
      </c>
      <c r="AM11" s="6">
        <f>ROUND('Vendas de Veículos'!AM11*(1-'Frota Nacional 2019'!AM$5),0)</f>
        <v>0</v>
      </c>
      <c r="AN11" s="6">
        <f>ROUND('Vendas de Veículos'!AN11*(1-'Frota Nacional 2019'!AN$5),0)</f>
        <v>0</v>
      </c>
      <c r="AO11" s="6">
        <f>ROUND('Vendas de Veículos'!AO11*(1-'Frota Nacional 2019'!AO$5),0)</f>
        <v>0</v>
      </c>
      <c r="AP11" s="6">
        <f>ROUND('Vendas de Veículos'!AP11*(1-'Frota Nacional 2019'!AP$5),0)</f>
        <v>0</v>
      </c>
      <c r="AQ11" s="6">
        <f>ROUND('Vendas de Veículos'!AQ11*(1-'Frota Nacional 2019'!AQ$5),0)</f>
        <v>0</v>
      </c>
      <c r="AR11" s="6">
        <f>ROUND('Vendas de Veículos'!AR11*(1-'Frota Nacional 2019'!AR$5),0)</f>
        <v>0</v>
      </c>
      <c r="AS11" s="6">
        <f>ROUND('Vendas de Veículos'!AS11*(1-'Frota Nacional 2019'!AS$5),0)</f>
        <v>0</v>
      </c>
      <c r="AT11" s="6">
        <f>ROUND('Vendas de Veículos'!AT11*(1-'Frota Nacional 2019'!AT$5),0)</f>
        <v>0</v>
      </c>
      <c r="AU11" s="6">
        <f>ROUND('Vendas de Veículos'!AU11*(1-'Frota Nacional 2019'!AU$5),0)</f>
        <v>0</v>
      </c>
      <c r="AV11" s="6">
        <f>ROUND('Vendas de Veículos'!AV11*(1-'Frota Nacional 2019'!AV$5),0)</f>
        <v>0</v>
      </c>
      <c r="AW11" s="6">
        <f>ROUND('Vendas de Veículos'!AW11*(1-'Frota Nacional 2019'!AW$5),0)</f>
        <v>0</v>
      </c>
      <c r="AX11" s="6">
        <f>ROUND('Vendas de Veículos'!AX11*(1-'Frota Nacional 2019'!AX$5),0)</f>
        <v>0</v>
      </c>
      <c r="AY11" s="6">
        <f>ROUND('Vendas de Veículos'!AY11*(1-'Frota Nacional 2019'!AY$5),0)</f>
        <v>0</v>
      </c>
      <c r="AZ11" s="6">
        <f>ROUND('Vendas de Veículos'!AZ11*(1-'Frota Nacional 2019'!AZ$5),0)</f>
        <v>0</v>
      </c>
      <c r="BA11" s="6">
        <f>ROUND('Vendas de Veículos'!BA11*(1-'Frota Nacional 2019'!BA$5),0)</f>
        <v>1</v>
      </c>
      <c r="BB11" s="6">
        <f>ROUND('Vendas de Veículos'!BB11*(1-'Frota Nacional 2019'!BB$5),0)</f>
        <v>1</v>
      </c>
      <c r="BC11" s="6">
        <f>ROUND('Vendas de Veículos'!BC11*(1-'Frota Nacional 2019'!BC$5),0)</f>
        <v>5</v>
      </c>
      <c r="BD11" s="6">
        <f>ROUND('Vendas de Veículos'!BD11*(1-'Frota Nacional 2019'!BD$5),0)</f>
        <v>12</v>
      </c>
      <c r="BE11" s="6">
        <f>ROUND('Vendas de Veículos'!BE11*(1-'Frota Nacional 2019'!BE$5),0)</f>
        <v>15</v>
      </c>
      <c r="BF11" s="6">
        <f>ROUND('Vendas de Veículos'!BF11*(1-'Frota Nacional 2019'!BF$5),0)</f>
        <v>127</v>
      </c>
      <c r="BG11" s="6">
        <f>ROUND('Vendas de Veículos'!BG11*(1-'Frota Nacional 2019'!BG$5),0)</f>
        <v>76</v>
      </c>
      <c r="BH11" s="6">
        <f>ROUND('Vendas de Veículos'!BH11*(1-'Frota Nacional 2019'!BH$5),0)</f>
        <v>321</v>
      </c>
      <c r="BI11" s="6">
        <f>ROUND('Vendas de Veículos'!BI11*(1-'Frota Nacional 2019'!BI$5),0)</f>
        <v>567</v>
      </c>
      <c r="BJ11" s="6">
        <f>ROUND('Vendas de Veículos'!BJ11*(1-'Frota Nacional 2019'!BJ$5),0)</f>
        <v>574</v>
      </c>
      <c r="BK11" s="6">
        <f>ROUND('Vendas de Veículos'!BK11*(1-'Frota Nacional 2019'!BK$5),0)</f>
        <v>743</v>
      </c>
      <c r="BL11" s="6">
        <f>ROUND('Vendas de Veículos'!BL11*(1-'Frota Nacional 2019'!BL$5),0)</f>
        <v>2252</v>
      </c>
      <c r="BM11" s="6">
        <f>ROUND('Vendas de Veículos'!BM11*(1-'Frota Nacional 2019'!BM$5),0)</f>
        <v>2730</v>
      </c>
      <c r="BN11" s="6">
        <f>ROUND('Vendas de Veículos'!BN11*(1-'Frota Nacional 2019'!BN$5),0)</f>
        <v>8165</v>
      </c>
    </row>
    <row r="12" spans="2:66" x14ac:dyDescent="0.35">
      <c r="B12" s="12" t="s">
        <v>11</v>
      </c>
      <c r="C12" s="12" t="s">
        <v>17</v>
      </c>
      <c r="D12" s="6">
        <f>ROUND('Vendas de Veículos'!D12*(1-'Frota Nacional 2019'!D$5),0)</f>
        <v>0</v>
      </c>
      <c r="E12" s="6">
        <f>ROUND('Vendas de Veículos'!E12*(1-'Frota Nacional 2019'!E$5),0)</f>
        <v>0</v>
      </c>
      <c r="F12" s="6">
        <f>ROUND('Vendas de Veículos'!F12*(1-'Frota Nacional 2019'!F$5),0)</f>
        <v>0</v>
      </c>
      <c r="G12" s="6">
        <f>ROUND('Vendas de Veículos'!G12*(1-'Frota Nacional 2019'!G$5),0)</f>
        <v>0</v>
      </c>
      <c r="H12" s="6">
        <f>ROUND('Vendas de Veículos'!H12*(1-'Frota Nacional 2019'!H$5),0)</f>
        <v>0</v>
      </c>
      <c r="I12" s="6">
        <f>ROUND('Vendas de Veículos'!I12*(1-'Frota Nacional 2019'!I$5),0)</f>
        <v>0</v>
      </c>
      <c r="J12" s="6">
        <f>ROUND('Vendas de Veículos'!J12*(1-'Frota Nacional 2019'!J$5),0)</f>
        <v>0</v>
      </c>
      <c r="K12" s="6">
        <f>ROUND('Vendas de Veículos'!K12*(1-'Frota Nacional 2019'!K$5),0)</f>
        <v>0</v>
      </c>
      <c r="L12" s="6">
        <f>ROUND('Vendas de Veículos'!L12*(1-'Frota Nacional 2019'!L$5),0)</f>
        <v>0</v>
      </c>
      <c r="M12" s="6">
        <f>ROUND('Vendas de Veículos'!M12*(1-'Frota Nacional 2019'!M$5),0)</f>
        <v>0</v>
      </c>
      <c r="N12" s="6">
        <f>ROUND('Vendas de Veículos'!N12*(1-'Frota Nacional 2019'!N$5),0)</f>
        <v>0</v>
      </c>
      <c r="O12" s="6">
        <f>ROUND('Vendas de Veículos'!O12*(1-'Frota Nacional 2019'!O$5),0)</f>
        <v>0</v>
      </c>
      <c r="P12" s="6">
        <f>ROUND('Vendas de Veículos'!P12*(1-'Frota Nacional 2019'!P$5),0)</f>
        <v>0</v>
      </c>
      <c r="Q12" s="6">
        <f>ROUND('Vendas de Veículos'!Q12*(1-'Frota Nacional 2019'!Q$5),0)</f>
        <v>0</v>
      </c>
      <c r="R12" s="6">
        <f>ROUND('Vendas de Veículos'!R12*(1-'Frota Nacional 2019'!R$5),0)</f>
        <v>0</v>
      </c>
      <c r="S12" s="6">
        <f>ROUND('Vendas de Veículos'!S12*(1-'Frota Nacional 2019'!S$5),0)</f>
        <v>0</v>
      </c>
      <c r="T12" s="6">
        <f>ROUND('Vendas de Veículos'!T12*(1-'Frota Nacional 2019'!T$5),0)</f>
        <v>0</v>
      </c>
      <c r="U12" s="6">
        <f>ROUND('Vendas de Veículos'!U12*(1-'Frota Nacional 2019'!U$5),0)</f>
        <v>0</v>
      </c>
      <c r="V12" s="6">
        <f>ROUND('Vendas de Veículos'!V12*(1-'Frota Nacional 2019'!V$5),0)</f>
        <v>0</v>
      </c>
      <c r="W12" s="6">
        <f>ROUND('Vendas de Veículos'!W12*(1-'Frota Nacional 2019'!W$5),0)</f>
        <v>0</v>
      </c>
      <c r="X12" s="6">
        <f>ROUND('Vendas de Veículos'!X12*(1-'Frota Nacional 2019'!X$5),0)</f>
        <v>0</v>
      </c>
      <c r="Y12" s="6">
        <f>ROUND('Vendas de Veículos'!Y12*(1-'Frota Nacional 2019'!Y$5),0)</f>
        <v>0</v>
      </c>
      <c r="Z12" s="6">
        <f>ROUND('Vendas de Veículos'!Z12*(1-'Frota Nacional 2019'!Z$5),0)</f>
        <v>0</v>
      </c>
      <c r="AA12" s="6">
        <f>ROUND('Vendas de Veículos'!AA12*(1-'Frota Nacional 2019'!AA$5),0)</f>
        <v>0</v>
      </c>
      <c r="AB12" s="6">
        <f>ROUND('Vendas de Veículos'!AB12*(1-'Frota Nacional 2019'!AB$5),0)</f>
        <v>0</v>
      </c>
      <c r="AC12" s="6">
        <f>ROUND('Vendas de Veículos'!AC12*(1-'Frota Nacional 2019'!AC$5),0)</f>
        <v>0</v>
      </c>
      <c r="AD12" s="6">
        <f>ROUND('Vendas de Veículos'!AD12*(1-'Frota Nacional 2019'!AD$5),0)</f>
        <v>0</v>
      </c>
      <c r="AE12" s="6">
        <f>ROUND('Vendas de Veículos'!AE12*(1-'Frota Nacional 2019'!AE$5),0)</f>
        <v>0</v>
      </c>
      <c r="AF12" s="6">
        <f>ROUND('Vendas de Veículos'!AF12*(1-'Frota Nacional 2019'!AF$5),0)</f>
        <v>0</v>
      </c>
      <c r="AG12" s="6">
        <f>ROUND('Vendas de Veículos'!AG12*(1-'Frota Nacional 2019'!AG$5),0)</f>
        <v>0</v>
      </c>
      <c r="AH12" s="6">
        <f>ROUND('Vendas de Veículos'!AH12*(1-'Frota Nacional 2019'!AH$5),0)</f>
        <v>0</v>
      </c>
      <c r="AI12" s="6">
        <f>ROUND('Vendas de Veículos'!AI12*(1-'Frota Nacional 2019'!AI$5),0)</f>
        <v>0</v>
      </c>
      <c r="AJ12" s="6">
        <f>ROUND('Vendas de Veículos'!AJ12*(1-'Frota Nacional 2019'!AJ$5),0)</f>
        <v>0</v>
      </c>
      <c r="AK12" s="6">
        <f>ROUND('Vendas de Veículos'!AK12*(1-'Frota Nacional 2019'!AK$5),0)</f>
        <v>0</v>
      </c>
      <c r="AL12" s="6">
        <f>ROUND('Vendas de Veículos'!AL12*(1-'Frota Nacional 2019'!AL$5),0)</f>
        <v>0</v>
      </c>
      <c r="AM12" s="6">
        <f>ROUND('Vendas de Veículos'!AM12*(1-'Frota Nacional 2019'!AM$5),0)</f>
        <v>0</v>
      </c>
      <c r="AN12" s="6">
        <f>ROUND('Vendas de Veículos'!AN12*(1-'Frota Nacional 2019'!AN$5),0)</f>
        <v>0</v>
      </c>
      <c r="AO12" s="6">
        <f>ROUND('Vendas de Veículos'!AO12*(1-'Frota Nacional 2019'!AO$5),0)</f>
        <v>0</v>
      </c>
      <c r="AP12" s="6">
        <f>ROUND('Vendas de Veículos'!AP12*(1-'Frota Nacional 2019'!AP$5),0)</f>
        <v>0</v>
      </c>
      <c r="AQ12" s="6">
        <f>ROUND('Vendas de Veículos'!AQ12*(1-'Frota Nacional 2019'!AQ$5),0)</f>
        <v>0</v>
      </c>
      <c r="AR12" s="6">
        <f>ROUND('Vendas de Veículos'!AR12*(1-'Frota Nacional 2019'!AR$5),0)</f>
        <v>0</v>
      </c>
      <c r="AS12" s="6">
        <f>ROUND('Vendas de Veículos'!AS12*(1-'Frota Nacional 2019'!AS$5),0)</f>
        <v>0</v>
      </c>
      <c r="AT12" s="6">
        <f>ROUND('Vendas de Veículos'!AT12*(1-'Frota Nacional 2019'!AT$5),0)</f>
        <v>0</v>
      </c>
      <c r="AU12" s="6">
        <f>ROUND('Vendas de Veículos'!AU12*(1-'Frota Nacional 2019'!AU$5),0)</f>
        <v>0</v>
      </c>
      <c r="AV12" s="6">
        <f>ROUND('Vendas de Veículos'!AV12*(1-'Frota Nacional 2019'!AV$5),0)</f>
        <v>0</v>
      </c>
      <c r="AW12" s="6">
        <f>ROUND('Vendas de Veículos'!AW12*(1-'Frota Nacional 2019'!AW$5),0)</f>
        <v>0</v>
      </c>
      <c r="AX12" s="6">
        <f>ROUND('Vendas de Veículos'!AX12*(1-'Frota Nacional 2019'!AX$5),0)</f>
        <v>0</v>
      </c>
      <c r="AY12" s="6">
        <f>ROUND('Vendas de Veículos'!AY12*(1-'Frota Nacional 2019'!AY$5),0)</f>
        <v>0</v>
      </c>
      <c r="AZ12" s="6">
        <f>ROUND('Vendas de Veículos'!AZ12*(1-'Frota Nacional 2019'!AZ$5),0)</f>
        <v>0</v>
      </c>
      <c r="BA12" s="6">
        <f>ROUND('Vendas de Veículos'!BA12*(1-'Frota Nacional 2019'!BA$5),0)</f>
        <v>0</v>
      </c>
      <c r="BB12" s="6">
        <f>ROUND('Vendas de Veículos'!BB12*(1-'Frota Nacional 2019'!BB$5),0)</f>
        <v>0</v>
      </c>
      <c r="BC12" s="6">
        <f>ROUND('Vendas de Veículos'!BC12*(1-'Frota Nacional 2019'!BC$5),0)</f>
        <v>2</v>
      </c>
      <c r="BD12" s="6">
        <f>ROUND('Vendas de Veículos'!BD12*(1-'Frota Nacional 2019'!BD$5),0)</f>
        <v>4</v>
      </c>
      <c r="BE12" s="6">
        <f>ROUND('Vendas de Veículos'!BE12*(1-'Frota Nacional 2019'!BE$5),0)</f>
        <v>4</v>
      </c>
      <c r="BF12" s="6">
        <f>ROUND('Vendas de Veículos'!BF12*(1-'Frota Nacional 2019'!BF$5),0)</f>
        <v>41</v>
      </c>
      <c r="BG12" s="6">
        <f>ROUND('Vendas de Veículos'!BG12*(1-'Frota Nacional 2019'!BG$5),0)</f>
        <v>25</v>
      </c>
      <c r="BH12" s="6">
        <f>ROUND('Vendas de Veículos'!BH12*(1-'Frota Nacional 2019'!BH$5),0)</f>
        <v>102</v>
      </c>
      <c r="BI12" s="6">
        <f>ROUND('Vendas de Veículos'!BI12*(1-'Frota Nacional 2019'!BI$5),0)</f>
        <v>181</v>
      </c>
      <c r="BJ12" s="6">
        <f>ROUND('Vendas de Veículos'!BJ12*(1-'Frota Nacional 2019'!BJ$5),0)</f>
        <v>182</v>
      </c>
      <c r="BK12" s="6">
        <f>ROUND('Vendas de Veículos'!BK12*(1-'Frota Nacional 2019'!BK$5),0)</f>
        <v>237</v>
      </c>
      <c r="BL12" s="6">
        <f>ROUND('Vendas de Veículos'!BL12*(1-'Frota Nacional 2019'!BL$5),0)</f>
        <v>718</v>
      </c>
      <c r="BM12" s="6">
        <f>ROUND('Vendas de Veículos'!BM12*(1-'Frota Nacional 2019'!BM$5),0)</f>
        <v>870</v>
      </c>
      <c r="BN12" s="6">
        <f>ROUND('Vendas de Veículos'!BN12*(1-'Frota Nacional 2019'!BN$5),0)</f>
        <v>2604</v>
      </c>
    </row>
    <row r="13" spans="2:66" x14ac:dyDescent="0.35">
      <c r="B13" s="13" t="s">
        <v>18</v>
      </c>
      <c r="C13" s="13" t="s">
        <v>10</v>
      </c>
      <c r="D13" s="4">
        <f>ROUND('Vendas de Veículos'!D14*(1-'Frota Nacional 2019'!D$5),0)</f>
        <v>4</v>
      </c>
      <c r="E13" s="4">
        <f>ROUND('Vendas de Veículos'!E14*(1-'Frota Nacional 2019'!E$5),0)</f>
        <v>29</v>
      </c>
      <c r="F13" s="4">
        <f>ROUND('Vendas de Veículos'!F14*(1-'Frota Nacional 2019'!F$5),0)</f>
        <v>56</v>
      </c>
      <c r="G13" s="4">
        <f>ROUND('Vendas de Veículos'!G14*(1-'Frota Nacional 2019'!G$5),0)</f>
        <v>81</v>
      </c>
      <c r="H13" s="4">
        <f>ROUND('Vendas de Veículos'!H14*(1-'Frota Nacional 2019'!H$5),0)</f>
        <v>127</v>
      </c>
      <c r="I13" s="4">
        <f>ROUND('Vendas de Veículos'!I14*(1-'Frota Nacional 2019'!I$5),0)</f>
        <v>168</v>
      </c>
      <c r="J13" s="4">
        <f>ROUND('Vendas de Veículos'!J14*(1-'Frota Nacional 2019'!J$5),0)</f>
        <v>160</v>
      </c>
      <c r="K13" s="4">
        <f>ROUND('Vendas de Veículos'!K14*(1-'Frota Nacional 2019'!K$5),0)</f>
        <v>169</v>
      </c>
      <c r="L13" s="4">
        <f>ROUND('Vendas de Veículos'!L14*(1-'Frota Nacional 2019'!L$5),0)</f>
        <v>187</v>
      </c>
      <c r="M13" s="4">
        <f>ROUND('Vendas de Veículos'!M14*(1-'Frota Nacional 2019'!M$5),0)</f>
        <v>262</v>
      </c>
      <c r="N13" s="4">
        <f>ROUND('Vendas de Veículos'!N14*(1-'Frota Nacional 2019'!N$5),0)</f>
        <v>333</v>
      </c>
      <c r="O13" s="4">
        <f>ROUND('Vendas de Veículos'!O14*(1-'Frota Nacional 2019'!O$5),0)</f>
        <v>489</v>
      </c>
      <c r="P13" s="4">
        <f>ROUND('Vendas de Veículos'!P14*(1-'Frota Nacional 2019'!P$5),0)</f>
        <v>59</v>
      </c>
      <c r="Q13" s="4">
        <f>ROUND('Vendas de Veículos'!Q14*(1-'Frota Nacional 2019'!Q$5),0)</f>
        <v>738</v>
      </c>
      <c r="R13" s="4">
        <f>ROUND('Vendas de Veículos'!R14*(1-'Frota Nacional 2019'!R$5),0)</f>
        <v>866</v>
      </c>
      <c r="S13" s="4">
        <f>ROUND('Vendas de Veículos'!S14*(1-'Frota Nacional 2019'!S$5),0)</f>
        <v>1283</v>
      </c>
      <c r="T13" s="4">
        <f>ROUND('Vendas de Veículos'!T14*(1-'Frota Nacional 2019'!T$5),0)</f>
        <v>1865</v>
      </c>
      <c r="U13" s="4">
        <f>ROUND('Vendas de Veículos'!U14*(1-'Frota Nacional 2019'!U$5),0)</f>
        <v>2310</v>
      </c>
      <c r="V13" s="4">
        <f>ROUND('Vendas de Veículos'!V14*(1-'Frota Nacional 2019'!V$5),0)</f>
        <v>2711</v>
      </c>
      <c r="W13" s="4">
        <f>ROUND('Vendas de Veículos'!W14*(1-'Frota Nacional 2019'!W$5),0)</f>
        <v>3056</v>
      </c>
      <c r="X13" s="4">
        <f>ROUND('Vendas de Veículos'!X14*(1-'Frota Nacional 2019'!X$5),0)</f>
        <v>2206</v>
      </c>
      <c r="Y13" s="4">
        <f>ROUND('Vendas de Veículos'!Y14*(1-'Frota Nacional 2019'!Y$5),0)</f>
        <v>286</v>
      </c>
      <c r="Z13" s="4">
        <f>ROUND('Vendas de Veículos'!Z14*(1-'Frota Nacional 2019'!Z$5),0)</f>
        <v>3242</v>
      </c>
      <c r="AA13" s="4">
        <f>ROUND('Vendas de Veículos'!AA14*(1-'Frota Nacional 2019'!AA$5),0)</f>
        <v>2722</v>
      </c>
      <c r="AB13" s="4">
        <f>ROUND('Vendas de Veículos'!AB14*(1-'Frota Nacional 2019'!AB$5),0)</f>
        <v>1318</v>
      </c>
      <c r="AC13" s="4">
        <f>ROUND('Vendas de Veículos'!AC14*(1-'Frota Nacional 2019'!AC$5),0)</f>
        <v>1175</v>
      </c>
      <c r="AD13" s="4">
        <f>ROUND('Vendas de Veículos'!AD14*(1-'Frota Nacional 2019'!AD$5),0)</f>
        <v>545</v>
      </c>
      <c r="AE13" s="4">
        <f>ROUND('Vendas de Veículos'!AE14*(1-'Frota Nacional 2019'!AE$5),0)</f>
        <v>35</v>
      </c>
      <c r="AF13" s="4">
        <f>ROUND('Vendas de Veículos'!AF14*(1-'Frota Nacional 2019'!AF$5),0)</f>
        <v>388</v>
      </c>
      <c r="AG13" s="4">
        <f>ROUND('Vendas de Veículos'!AG14*(1-'Frota Nacional 2019'!AG$5),0)</f>
        <v>760</v>
      </c>
      <c r="AH13" s="4">
        <f>ROUND('Vendas de Veículos'!AH14*(1-'Frota Nacional 2019'!AH$5),0)</f>
        <v>732</v>
      </c>
      <c r="AI13" s="4">
        <f>ROUND('Vendas de Veículos'!AI14*(1-'Frota Nacional 2019'!AI$5),0)</f>
        <v>1488</v>
      </c>
      <c r="AJ13" s="4">
        <f>ROUND('Vendas de Veículos'!AJ14*(1-'Frota Nacional 2019'!AJ$5),0)</f>
        <v>552</v>
      </c>
      <c r="AK13" s="4">
        <f>ROUND('Vendas de Veículos'!AK14*(1-'Frota Nacional 2019'!AK$5),0)</f>
        <v>12862</v>
      </c>
      <c r="AL13" s="4">
        <f>ROUND('Vendas de Veículos'!AL14*(1-'Frota Nacional 2019'!AL$5),0)</f>
        <v>13126</v>
      </c>
      <c r="AM13" s="4">
        <f>ROUND('Vendas de Veículos'!AM14*(1-'Frota Nacional 2019'!AM$5),0)</f>
        <v>13195</v>
      </c>
      <c r="AN13" s="4">
        <f>ROUND('Vendas de Veículos'!AN14*(1-'Frota Nacional 2019'!AN$5),0)</f>
        <v>19357</v>
      </c>
      <c r="AO13" s="4">
        <f>ROUND('Vendas de Veículos'!AO14*(1-'Frota Nacional 2019'!AO$5),0)</f>
        <v>29037</v>
      </c>
      <c r="AP13" s="4">
        <f>ROUND('Vendas de Veículos'!AP14*(1-'Frota Nacional 2019'!AP$5),0)</f>
        <v>50053</v>
      </c>
      <c r="AQ13" s="4">
        <f>ROUND('Vendas de Veículos'!AQ14*(1-'Frota Nacional 2019'!AQ$5),0)</f>
        <v>63248</v>
      </c>
      <c r="AR13" s="4">
        <f>ROUND('Vendas de Veículos'!AR14*(1-'Frota Nacional 2019'!AR$5),0)</f>
        <v>70655</v>
      </c>
      <c r="AS13" s="4">
        <f>ROUND('Vendas de Veículos'!AS14*(1-'Frota Nacional 2019'!AS$5),0)</f>
        <v>5746</v>
      </c>
      <c r="AT13" s="4">
        <f>ROUND('Vendas de Veículos'!AT14*(1-'Frota Nacional 2019'!AT$5),0)</f>
        <v>42124</v>
      </c>
      <c r="AU13" s="4">
        <f>ROUND('Vendas de Veículos'!AU14*(1-'Frota Nacional 2019'!AU$5),0)</f>
        <v>55487</v>
      </c>
      <c r="AV13" s="4">
        <f>ROUND('Vendas de Veículos'!AV14*(1-'Frota Nacional 2019'!AV$5),0)</f>
        <v>57508</v>
      </c>
      <c r="AW13" s="4">
        <f>ROUND('Vendas de Veículos'!AW14*(1-'Frota Nacional 2019'!AW$5),0)</f>
        <v>56789</v>
      </c>
      <c r="AX13" s="4">
        <f>ROUND('Vendas de Veículos'!AX14*(1-'Frota Nacional 2019'!AX$5),0)</f>
        <v>63804</v>
      </c>
      <c r="AY13" s="4">
        <f>ROUND('Vendas de Veículos'!AY14*(1-'Frota Nacional 2019'!AY$5),0)</f>
        <v>7181</v>
      </c>
      <c r="AZ13" s="4">
        <f>ROUND('Vendas de Veículos'!AZ14*(1-'Frota Nacional 2019'!AZ$5),0)</f>
        <v>34995</v>
      </c>
      <c r="BA13" s="4">
        <f>ROUND('Vendas de Veículos'!BA14*(1-'Frota Nacional 2019'!BA$5),0)</f>
        <v>24668</v>
      </c>
      <c r="BB13" s="4">
        <f>ROUND('Vendas de Veículos'!BB14*(1-'Frota Nacional 2019'!BB$5),0)</f>
        <v>9570</v>
      </c>
      <c r="BC13" s="4">
        <f>ROUND('Vendas de Veículos'!BC14*(1-'Frota Nacional 2019'!BC$5),0)</f>
        <v>8408</v>
      </c>
      <c r="BD13" s="4">
        <f>ROUND('Vendas de Veículos'!BD14*(1-'Frota Nacional 2019'!BD$5),0)</f>
        <v>9822</v>
      </c>
      <c r="BE13" s="4">
        <f>ROUND('Vendas de Veículos'!BE14*(1-'Frota Nacional 2019'!BE$5),0)</f>
        <v>14609</v>
      </c>
      <c r="BF13" s="4">
        <f>ROUND('Vendas de Veículos'!BF14*(1-'Frota Nacional 2019'!BF$5),0)</f>
        <v>23918</v>
      </c>
      <c r="BG13" s="4">
        <f>ROUND('Vendas de Veículos'!BG14*(1-'Frota Nacional 2019'!BG$5),0)</f>
        <v>14133</v>
      </c>
      <c r="BH13" s="4">
        <f>ROUND('Vendas de Veículos'!BH14*(1-'Frota Nacional 2019'!BH$5),0)</f>
        <v>6797</v>
      </c>
      <c r="BI13" s="4">
        <f>ROUND('Vendas de Veículos'!BI14*(1-'Frota Nacional 2019'!BI$5),0)</f>
        <v>418</v>
      </c>
      <c r="BJ13" s="4">
        <f>ROUND('Vendas de Veículos'!BJ14*(1-'Frota Nacional 2019'!BJ$5),0)</f>
        <v>2196</v>
      </c>
      <c r="BK13" s="4">
        <f>ROUND('Vendas de Veículos'!BK14*(1-'Frota Nacional 2019'!BK$5),0)</f>
        <v>997</v>
      </c>
      <c r="BL13" s="4">
        <f>ROUND('Vendas de Veículos'!BL14*(1-'Frota Nacional 2019'!BL$5),0)</f>
        <v>754</v>
      </c>
      <c r="BM13" s="4">
        <f>ROUND('Vendas de Veículos'!BM14*(1-'Frota Nacional 2019'!BM$5),0)</f>
        <v>441</v>
      </c>
      <c r="BN13" s="4">
        <f>ROUND('Vendas de Veículos'!BN14*(1-'Frota Nacional 2019'!BN$5),0)</f>
        <v>425</v>
      </c>
    </row>
    <row r="14" spans="2:66" x14ac:dyDescent="0.35">
      <c r="B14" s="13" t="s">
        <v>18</v>
      </c>
      <c r="C14" s="13" t="s">
        <v>12</v>
      </c>
      <c r="D14" s="4">
        <f>ROUND('Vendas de Veículos'!D15*(1-'Frota Nacional 2019'!D$5),0)</f>
        <v>0</v>
      </c>
      <c r="E14" s="4">
        <f>ROUND('Vendas de Veículos'!E15*(1-'Frota Nacional 2019'!E$5),0)</f>
        <v>0</v>
      </c>
      <c r="F14" s="4">
        <f>ROUND('Vendas de Veículos'!F15*(1-'Frota Nacional 2019'!F$5),0)</f>
        <v>0</v>
      </c>
      <c r="G14" s="4">
        <f>ROUND('Vendas de Veículos'!G15*(1-'Frota Nacional 2019'!G$5),0)</f>
        <v>0</v>
      </c>
      <c r="H14" s="4">
        <f>ROUND('Vendas de Veículos'!H15*(1-'Frota Nacional 2019'!H$5),0)</f>
        <v>0</v>
      </c>
      <c r="I14" s="4">
        <f>ROUND('Vendas de Veículos'!I15*(1-'Frota Nacional 2019'!I$5),0)</f>
        <v>0</v>
      </c>
      <c r="J14" s="4">
        <f>ROUND('Vendas de Veículos'!J15*(1-'Frota Nacional 2019'!J$5),0)</f>
        <v>0</v>
      </c>
      <c r="K14" s="4">
        <f>ROUND('Vendas de Veículos'!K15*(1-'Frota Nacional 2019'!K$5),0)</f>
        <v>0</v>
      </c>
      <c r="L14" s="4">
        <f>ROUND('Vendas de Veículos'!L15*(1-'Frota Nacional 2019'!L$5),0)</f>
        <v>0</v>
      </c>
      <c r="M14" s="4">
        <f>ROUND('Vendas de Veículos'!M15*(1-'Frota Nacional 2019'!M$5),0)</f>
        <v>0</v>
      </c>
      <c r="N14" s="4">
        <f>ROUND('Vendas de Veículos'!N15*(1-'Frota Nacional 2019'!N$5),0)</f>
        <v>0</v>
      </c>
      <c r="O14" s="4">
        <f>ROUND('Vendas de Veículos'!O15*(1-'Frota Nacional 2019'!O$5),0)</f>
        <v>0</v>
      </c>
      <c r="P14" s="4">
        <f>ROUND('Vendas de Veículos'!P15*(1-'Frota Nacional 2019'!P$5),0)</f>
        <v>0</v>
      </c>
      <c r="Q14" s="4">
        <f>ROUND('Vendas de Veículos'!Q15*(1-'Frota Nacional 2019'!Q$5),0)</f>
        <v>0</v>
      </c>
      <c r="R14" s="4">
        <f>ROUND('Vendas de Veículos'!R15*(1-'Frota Nacional 2019'!R$5),0)</f>
        <v>0</v>
      </c>
      <c r="S14" s="4">
        <f>ROUND('Vendas de Veículos'!S15*(1-'Frota Nacional 2019'!S$5),0)</f>
        <v>0</v>
      </c>
      <c r="T14" s="4">
        <f>ROUND('Vendas de Veículos'!T15*(1-'Frota Nacional 2019'!T$5),0)</f>
        <v>0</v>
      </c>
      <c r="U14" s="4">
        <f>ROUND('Vendas de Veículos'!U15*(1-'Frota Nacional 2019'!U$5),0)</f>
        <v>0</v>
      </c>
      <c r="V14" s="4">
        <f>ROUND('Vendas de Veículos'!V15*(1-'Frota Nacional 2019'!V$5),0)</f>
        <v>0</v>
      </c>
      <c r="W14" s="4">
        <f>ROUND('Vendas de Veículos'!W15*(1-'Frota Nacional 2019'!W$5),0)</f>
        <v>0</v>
      </c>
      <c r="X14" s="4">
        <f>ROUND('Vendas de Veículos'!X15*(1-'Frota Nacional 2019'!X$5),0)</f>
        <v>0</v>
      </c>
      <c r="Y14" s="4">
        <f>ROUND('Vendas de Veículos'!Y15*(1-'Frota Nacional 2019'!Y$5),0)</f>
        <v>0</v>
      </c>
      <c r="Z14" s="4">
        <f>ROUND('Vendas de Veículos'!Z15*(1-'Frota Nacional 2019'!Z$5),0)</f>
        <v>36</v>
      </c>
      <c r="AA14" s="4">
        <f>ROUND('Vendas de Veículos'!AA15*(1-'Frota Nacional 2019'!AA$5),0)</f>
        <v>683</v>
      </c>
      <c r="AB14" s="4">
        <f>ROUND('Vendas de Veículos'!AB15*(1-'Frota Nacional 2019'!AB$5),0)</f>
        <v>409</v>
      </c>
      <c r="AC14" s="4">
        <f>ROUND('Vendas de Veículos'!AC15*(1-'Frota Nacional 2019'!AC$5),0)</f>
        <v>1272</v>
      </c>
      <c r="AD14" s="4">
        <f>ROUND('Vendas de Veículos'!AD15*(1-'Frota Nacional 2019'!AD$5),0)</f>
        <v>2838</v>
      </c>
      <c r="AE14" s="4">
        <f>ROUND('Vendas de Veículos'!AE15*(1-'Frota Nacional 2019'!AE$5),0)</f>
        <v>4880</v>
      </c>
      <c r="AF14" s="4">
        <f>ROUND('Vendas de Veículos'!AF15*(1-'Frota Nacional 2019'!AF$5),0)</f>
        <v>5975</v>
      </c>
      <c r="AG14" s="4">
        <f>ROUND('Vendas de Veículos'!AG15*(1-'Frota Nacional 2019'!AG$5),0)</f>
        <v>7751</v>
      </c>
      <c r="AH14" s="4">
        <f>ROUND('Vendas de Veículos'!AH15*(1-'Frota Nacional 2019'!AH$5),0)</f>
        <v>8065</v>
      </c>
      <c r="AI14" s="4">
        <f>ROUND('Vendas de Veículos'!AI15*(1-'Frota Nacional 2019'!AI$5),0)</f>
        <v>946</v>
      </c>
      <c r="AJ14" s="4">
        <f>ROUND('Vendas de Veículos'!AJ15*(1-'Frota Nacional 2019'!AJ$5),0)</f>
        <v>7766</v>
      </c>
      <c r="AK14" s="4">
        <f>ROUND('Vendas de Veículos'!AK15*(1-'Frota Nacional 2019'!AK$5),0)</f>
        <v>1903</v>
      </c>
      <c r="AL14" s="4">
        <f>ROUND('Vendas de Veículos'!AL15*(1-'Frota Nacional 2019'!AL$5),0)</f>
        <v>3972</v>
      </c>
      <c r="AM14" s="4">
        <f>ROUND('Vendas de Veículos'!AM15*(1-'Frota Nacional 2019'!AM$5),0)</f>
        <v>6248</v>
      </c>
      <c r="AN14" s="4">
        <f>ROUND('Vendas de Veículos'!AN15*(1-'Frota Nacional 2019'!AN$5),0)</f>
        <v>8422</v>
      </c>
      <c r="AO14" s="4">
        <f>ROUND('Vendas de Veículos'!AO15*(1-'Frota Nacional 2019'!AO$5),0)</f>
        <v>5761</v>
      </c>
      <c r="AP14" s="4">
        <f>ROUND('Vendas de Veículos'!AP15*(1-'Frota Nacional 2019'!AP$5),0)</f>
        <v>2240</v>
      </c>
      <c r="AQ14" s="4">
        <f>ROUND('Vendas de Veículos'!AQ15*(1-'Frota Nacional 2019'!AQ$5),0)</f>
        <v>414</v>
      </c>
      <c r="AR14" s="4">
        <f>ROUND('Vendas de Veículos'!AR15*(1-'Frota Nacional 2019'!AR$5),0)</f>
        <v>68</v>
      </c>
      <c r="AS14" s="4">
        <f>ROUND('Vendas de Veículos'!AS15*(1-'Frota Nacional 2019'!AS$5),0)</f>
        <v>93</v>
      </c>
      <c r="AT14" s="4">
        <f>ROUND('Vendas de Veículos'!AT15*(1-'Frota Nacional 2019'!AT$5),0)</f>
        <v>466</v>
      </c>
      <c r="AU14" s="4">
        <f>ROUND('Vendas de Veículos'!AU15*(1-'Frota Nacional 2019'!AU$5),0)</f>
        <v>319</v>
      </c>
      <c r="AV14" s="4">
        <f>ROUND('Vendas de Veículos'!AV15*(1-'Frota Nacional 2019'!AV$5),0)</f>
        <v>1714</v>
      </c>
      <c r="AW14" s="4">
        <f>ROUND('Vendas de Veículos'!AW15*(1-'Frota Nacional 2019'!AW$5),0)</f>
        <v>4777</v>
      </c>
      <c r="AX14" s="4">
        <f>ROUND('Vendas de Veículos'!AX15*(1-'Frota Nacional 2019'!AX$5),0)</f>
        <v>2014</v>
      </c>
      <c r="AY14" s="4">
        <f>ROUND('Vendas de Veículos'!AY15*(1-'Frota Nacional 2019'!AY$5),0)</f>
        <v>745</v>
      </c>
      <c r="AZ14" s="4">
        <f>ROUND('Vendas de Veículos'!AZ15*(1-'Frota Nacional 2019'!AZ$5),0)</f>
        <v>1010</v>
      </c>
      <c r="BA14" s="4">
        <f>ROUND('Vendas de Veículos'!BA15*(1-'Frota Nacional 2019'!BA$5),0)</f>
        <v>157</v>
      </c>
      <c r="BB14" s="4">
        <f>ROUND('Vendas de Veículos'!BB15*(1-'Frota Nacional 2019'!BB$5),0)</f>
        <v>13</v>
      </c>
      <c r="BC14" s="4">
        <f>ROUND('Vendas de Veículos'!BC15*(1-'Frota Nacional 2019'!BC$5),0)</f>
        <v>12</v>
      </c>
      <c r="BD14" s="4">
        <f>ROUND('Vendas de Veículos'!BD15*(1-'Frota Nacional 2019'!BD$5),0)</f>
        <v>8</v>
      </c>
      <c r="BE14" s="4">
        <f>ROUND('Vendas de Veículos'!BE15*(1-'Frota Nacional 2019'!BE$5),0)</f>
        <v>5</v>
      </c>
      <c r="BF14" s="4">
        <f>ROUND('Vendas de Veículos'!BF15*(1-'Frota Nacional 2019'!BF$5),0)</f>
        <v>6</v>
      </c>
      <c r="BG14" s="4">
        <f>ROUND('Vendas de Veículos'!BG15*(1-'Frota Nacional 2019'!BG$5),0)</f>
        <v>6</v>
      </c>
      <c r="BH14" s="4">
        <f>ROUND('Vendas de Veículos'!BH15*(1-'Frota Nacional 2019'!BH$5),0)</f>
        <v>5</v>
      </c>
      <c r="BI14" s="4">
        <f>ROUND('Vendas de Veículos'!BI15*(1-'Frota Nacional 2019'!BI$5),0)</f>
        <v>4</v>
      </c>
      <c r="BJ14" s="4">
        <f>ROUND('Vendas de Veículos'!BJ15*(1-'Frota Nacional 2019'!BJ$5),0)</f>
        <v>3</v>
      </c>
      <c r="BK14" s="4">
        <f>ROUND('Vendas de Veículos'!BK15*(1-'Frota Nacional 2019'!BK$5),0)</f>
        <v>4</v>
      </c>
      <c r="BL14" s="4">
        <f>ROUND('Vendas de Veículos'!BL15*(1-'Frota Nacional 2019'!BL$5),0)</f>
        <v>4</v>
      </c>
      <c r="BM14" s="4">
        <f>ROUND('Vendas de Veículos'!BM15*(1-'Frota Nacional 2019'!BM$5),0)</f>
        <v>1</v>
      </c>
      <c r="BN14" s="4">
        <f>ROUND('Vendas de Veículos'!BN15*(1-'Frota Nacional 2019'!BN$5),0)</f>
        <v>2</v>
      </c>
    </row>
    <row r="15" spans="2:66" x14ac:dyDescent="0.35">
      <c r="B15" s="13" t="s">
        <v>18</v>
      </c>
      <c r="C15" s="13" t="s">
        <v>13</v>
      </c>
      <c r="D15" s="4">
        <f>ROUND('Vendas de Veículos'!D16*(1-'Frota Nacional 2019'!D$5),0)</f>
        <v>0</v>
      </c>
      <c r="E15" s="4">
        <f>ROUND('Vendas de Veículos'!E16*(1-'Frota Nacional 2019'!E$5),0)</f>
        <v>0</v>
      </c>
      <c r="F15" s="4">
        <f>ROUND('Vendas de Veículos'!F16*(1-'Frota Nacional 2019'!F$5),0)</f>
        <v>0</v>
      </c>
      <c r="G15" s="4">
        <f>ROUND('Vendas de Veículos'!G16*(1-'Frota Nacional 2019'!G$5),0)</f>
        <v>0</v>
      </c>
      <c r="H15" s="4">
        <f>ROUND('Vendas de Veículos'!H16*(1-'Frota Nacional 2019'!H$5),0)</f>
        <v>0</v>
      </c>
      <c r="I15" s="4">
        <f>ROUND('Vendas de Veículos'!I16*(1-'Frota Nacional 2019'!I$5),0)</f>
        <v>0</v>
      </c>
      <c r="J15" s="4">
        <f>ROUND('Vendas de Veículos'!J16*(1-'Frota Nacional 2019'!J$5),0)</f>
        <v>0</v>
      </c>
      <c r="K15" s="4">
        <f>ROUND('Vendas de Veículos'!K16*(1-'Frota Nacional 2019'!K$5),0)</f>
        <v>0</v>
      </c>
      <c r="L15" s="4">
        <f>ROUND('Vendas de Veículos'!L16*(1-'Frota Nacional 2019'!L$5),0)</f>
        <v>0</v>
      </c>
      <c r="M15" s="4">
        <f>ROUND('Vendas de Veículos'!M16*(1-'Frota Nacional 2019'!M$5),0)</f>
        <v>0</v>
      </c>
      <c r="N15" s="4">
        <f>ROUND('Vendas de Veículos'!N16*(1-'Frota Nacional 2019'!N$5),0)</f>
        <v>0</v>
      </c>
      <c r="O15" s="4">
        <f>ROUND('Vendas de Veículos'!O16*(1-'Frota Nacional 2019'!O$5),0)</f>
        <v>0</v>
      </c>
      <c r="P15" s="4">
        <f>ROUND('Vendas de Veículos'!P16*(1-'Frota Nacional 2019'!P$5),0)</f>
        <v>0</v>
      </c>
      <c r="Q15" s="4">
        <f>ROUND('Vendas de Veículos'!Q16*(1-'Frota Nacional 2019'!Q$5),0)</f>
        <v>0</v>
      </c>
      <c r="R15" s="4">
        <f>ROUND('Vendas de Veículos'!R16*(1-'Frota Nacional 2019'!R$5),0)</f>
        <v>0</v>
      </c>
      <c r="S15" s="4">
        <f>ROUND('Vendas de Veículos'!S16*(1-'Frota Nacional 2019'!S$5),0)</f>
        <v>0</v>
      </c>
      <c r="T15" s="4">
        <f>ROUND('Vendas de Veículos'!T16*(1-'Frota Nacional 2019'!T$5),0)</f>
        <v>0</v>
      </c>
      <c r="U15" s="4">
        <f>ROUND('Vendas de Veículos'!U16*(1-'Frota Nacional 2019'!U$5),0)</f>
        <v>0</v>
      </c>
      <c r="V15" s="4">
        <f>ROUND('Vendas de Veículos'!V16*(1-'Frota Nacional 2019'!V$5),0)</f>
        <v>0</v>
      </c>
      <c r="W15" s="4">
        <f>ROUND('Vendas de Veículos'!W16*(1-'Frota Nacional 2019'!W$5),0)</f>
        <v>0</v>
      </c>
      <c r="X15" s="4">
        <f>ROUND('Vendas de Veículos'!X16*(1-'Frota Nacional 2019'!X$5),0)</f>
        <v>0</v>
      </c>
      <c r="Y15" s="4">
        <f>ROUND('Vendas de Veículos'!Y16*(1-'Frota Nacional 2019'!Y$5),0)</f>
        <v>0</v>
      </c>
      <c r="Z15" s="4">
        <f>ROUND('Vendas de Veículos'!Z16*(1-'Frota Nacional 2019'!Z$5),0)</f>
        <v>0</v>
      </c>
      <c r="AA15" s="4">
        <f>ROUND('Vendas de Veículos'!AA16*(1-'Frota Nacional 2019'!AA$5),0)</f>
        <v>0</v>
      </c>
      <c r="AB15" s="4">
        <f>ROUND('Vendas de Veículos'!AB16*(1-'Frota Nacional 2019'!AB$5),0)</f>
        <v>0</v>
      </c>
      <c r="AC15" s="4">
        <f>ROUND('Vendas de Veículos'!AC16*(1-'Frota Nacional 2019'!AC$5),0)</f>
        <v>0</v>
      </c>
      <c r="AD15" s="4">
        <f>ROUND('Vendas de Veículos'!AD16*(1-'Frota Nacional 2019'!AD$5),0)</f>
        <v>0</v>
      </c>
      <c r="AE15" s="4">
        <f>ROUND('Vendas de Veículos'!AE16*(1-'Frota Nacional 2019'!AE$5),0)</f>
        <v>0</v>
      </c>
      <c r="AF15" s="4">
        <f>ROUND('Vendas de Veículos'!AF16*(1-'Frota Nacional 2019'!AF$5),0)</f>
        <v>0</v>
      </c>
      <c r="AG15" s="4">
        <f>ROUND('Vendas de Veículos'!AG16*(1-'Frota Nacional 2019'!AG$5),0)</f>
        <v>0</v>
      </c>
      <c r="AH15" s="4">
        <f>ROUND('Vendas de Veículos'!AH16*(1-'Frota Nacional 2019'!AH$5),0)</f>
        <v>0</v>
      </c>
      <c r="AI15" s="4">
        <f>ROUND('Vendas de Veículos'!AI16*(1-'Frota Nacional 2019'!AI$5),0)</f>
        <v>0</v>
      </c>
      <c r="AJ15" s="4">
        <f>ROUND('Vendas de Veículos'!AJ16*(1-'Frota Nacional 2019'!AJ$5),0)</f>
        <v>0</v>
      </c>
      <c r="AK15" s="4">
        <f>ROUND('Vendas de Veículos'!AK16*(1-'Frota Nacional 2019'!AK$5),0)</f>
        <v>0</v>
      </c>
      <c r="AL15" s="4">
        <f>ROUND('Vendas de Veículos'!AL16*(1-'Frota Nacional 2019'!AL$5),0)</f>
        <v>0</v>
      </c>
      <c r="AM15" s="4">
        <f>ROUND('Vendas de Veículos'!AM16*(1-'Frota Nacional 2019'!AM$5),0)</f>
        <v>0</v>
      </c>
      <c r="AN15" s="4">
        <f>ROUND('Vendas de Veículos'!AN16*(1-'Frota Nacional 2019'!AN$5),0)</f>
        <v>0</v>
      </c>
      <c r="AO15" s="4">
        <f>ROUND('Vendas de Veículos'!AO16*(1-'Frota Nacional 2019'!AO$5),0)</f>
        <v>0</v>
      </c>
      <c r="AP15" s="4">
        <f>ROUND('Vendas de Veículos'!AP16*(1-'Frota Nacional 2019'!AP$5),0)</f>
        <v>0</v>
      </c>
      <c r="AQ15" s="4">
        <f>ROUND('Vendas de Veículos'!AQ16*(1-'Frota Nacional 2019'!AQ$5),0)</f>
        <v>0</v>
      </c>
      <c r="AR15" s="4">
        <f>ROUND('Vendas de Veículos'!AR16*(1-'Frota Nacional 2019'!AR$5),0)</f>
        <v>0</v>
      </c>
      <c r="AS15" s="4">
        <f>ROUND('Vendas de Veículos'!AS16*(1-'Frota Nacional 2019'!AS$5),0)</f>
        <v>0</v>
      </c>
      <c r="AT15" s="4">
        <f>ROUND('Vendas de Veículos'!AT16*(1-'Frota Nacional 2019'!AT$5),0)</f>
        <v>0</v>
      </c>
      <c r="AU15" s="4">
        <f>ROUND('Vendas de Veículos'!AU16*(1-'Frota Nacional 2019'!AU$5),0)</f>
        <v>0</v>
      </c>
      <c r="AV15" s="4">
        <f>ROUND('Vendas de Veículos'!AV16*(1-'Frota Nacional 2019'!AV$5),0)</f>
        <v>0</v>
      </c>
      <c r="AW15" s="4">
        <f>ROUND('Vendas de Veículos'!AW16*(1-'Frota Nacional 2019'!AW$5),0)</f>
        <v>0</v>
      </c>
      <c r="AX15" s="4">
        <f>ROUND('Vendas de Veículos'!AX16*(1-'Frota Nacional 2019'!AX$5),0)</f>
        <v>5468</v>
      </c>
      <c r="AY15" s="4">
        <f>ROUND('Vendas de Veículos'!AY16*(1-'Frota Nacional 2019'!AY$5),0)</f>
        <v>32184</v>
      </c>
      <c r="AZ15" s="4">
        <f>ROUND('Vendas de Veículos'!AZ16*(1-'Frota Nacional 2019'!AZ$5),0)</f>
        <v>41362</v>
      </c>
      <c r="BA15" s="4">
        <f>ROUND('Vendas de Veículos'!BA16*(1-'Frota Nacional 2019'!BA$5),0)</f>
        <v>71070</v>
      </c>
      <c r="BB15" s="4">
        <f>ROUND('Vendas de Veículos'!BB16*(1-'Frota Nacional 2019'!BB$5),0)</f>
        <v>132306</v>
      </c>
      <c r="BC15" s="4">
        <f>ROUND('Vendas de Veículos'!BC16*(1-'Frota Nacional 2019'!BC$5),0)</f>
        <v>177998</v>
      </c>
      <c r="BD15" s="4">
        <f>ROUND('Vendas de Veículos'!BD16*(1-'Frota Nacional 2019'!BD$5),0)</f>
        <v>203377</v>
      </c>
      <c r="BE15" s="4">
        <f>ROUND('Vendas de Veículos'!BE16*(1-'Frota Nacional 2019'!BE$5),0)</f>
        <v>273100</v>
      </c>
      <c r="BF15" s="4">
        <f>ROUND('Vendas de Veículos'!BF16*(1-'Frota Nacional 2019'!BF$5),0)</f>
        <v>298261</v>
      </c>
      <c r="BG15" s="4">
        <f>ROUND('Vendas de Veículos'!BG16*(1-'Frota Nacional 2019'!BG$5),0)</f>
        <v>310218</v>
      </c>
      <c r="BH15" s="4">
        <f>ROUND('Vendas de Veículos'!BH16*(1-'Frota Nacional 2019'!BH$5),0)</f>
        <v>323353</v>
      </c>
      <c r="BI15" s="4">
        <f>ROUND('Vendas de Veículos'!BI16*(1-'Frota Nacional 2019'!BI$5),0)</f>
        <v>343634</v>
      </c>
      <c r="BJ15" s="4">
        <f>ROUND('Vendas de Veículos'!BJ16*(1-'Frota Nacional 2019'!BJ$5),0)</f>
        <v>230726</v>
      </c>
      <c r="BK15" s="4">
        <f>ROUND('Vendas de Veículos'!BK16*(1-'Frota Nacional 2019'!BK$5),0)</f>
        <v>176472</v>
      </c>
      <c r="BL15" s="4">
        <f>ROUND('Vendas de Veículos'!BL16*(1-'Frota Nacional 2019'!BL$5),0)</f>
        <v>187370</v>
      </c>
      <c r="BM15" s="4">
        <f>ROUND('Vendas de Veículos'!BM16*(1-'Frota Nacional 2019'!BM$5),0)</f>
        <v>19807</v>
      </c>
      <c r="BN15" s="4">
        <f>ROUND('Vendas de Veículos'!BN16*(1-'Frota Nacional 2019'!BN$5),0)</f>
        <v>20460</v>
      </c>
    </row>
    <row r="16" spans="2:66" x14ac:dyDescent="0.35">
      <c r="B16" s="13" t="s">
        <v>18</v>
      </c>
      <c r="C16" s="13" t="s">
        <v>14</v>
      </c>
      <c r="D16" s="4">
        <f>ROUND('Vendas de Veículos'!D17*(1-'Frota Nacional 2019'!D$5),0)</f>
        <v>0</v>
      </c>
      <c r="E16" s="4">
        <f>ROUND('Vendas de Veículos'!E17*(1-'Frota Nacional 2019'!E$5),0)</f>
        <v>0</v>
      </c>
      <c r="F16" s="4">
        <f>ROUND('Vendas de Veículos'!F17*(1-'Frota Nacional 2019'!F$5),0)</f>
        <v>0</v>
      </c>
      <c r="G16" s="4">
        <f>ROUND('Vendas de Veículos'!G17*(1-'Frota Nacional 2019'!G$5),0)</f>
        <v>0</v>
      </c>
      <c r="H16" s="4">
        <f>ROUND('Vendas de Veículos'!H17*(1-'Frota Nacional 2019'!H$5),0)</f>
        <v>0</v>
      </c>
      <c r="I16" s="4">
        <f>ROUND('Vendas de Veículos'!I17*(1-'Frota Nacional 2019'!I$5),0)</f>
        <v>0</v>
      </c>
      <c r="J16" s="4">
        <f>ROUND('Vendas de Veículos'!J17*(1-'Frota Nacional 2019'!J$5),0)</f>
        <v>0</v>
      </c>
      <c r="K16" s="4">
        <f>ROUND('Vendas de Veículos'!K17*(1-'Frota Nacional 2019'!K$5),0)</f>
        <v>0</v>
      </c>
      <c r="L16" s="4">
        <f>ROUND('Vendas de Veículos'!L17*(1-'Frota Nacional 2019'!L$5),0)</f>
        <v>0</v>
      </c>
      <c r="M16" s="4">
        <f>ROUND('Vendas de Veículos'!M17*(1-'Frota Nacional 2019'!M$5),0)</f>
        <v>0</v>
      </c>
      <c r="N16" s="4">
        <f>ROUND('Vendas de Veículos'!N17*(1-'Frota Nacional 2019'!N$5),0)</f>
        <v>0</v>
      </c>
      <c r="O16" s="4">
        <f>ROUND('Vendas de Veículos'!O17*(1-'Frota Nacional 2019'!O$5),0)</f>
        <v>0</v>
      </c>
      <c r="P16" s="4">
        <f>ROUND('Vendas de Veículos'!P17*(1-'Frota Nacional 2019'!P$5),0)</f>
        <v>0</v>
      </c>
      <c r="Q16" s="4">
        <f>ROUND('Vendas de Veículos'!Q17*(1-'Frota Nacional 2019'!Q$5),0)</f>
        <v>0</v>
      </c>
      <c r="R16" s="4">
        <f>ROUND('Vendas de Veículos'!R17*(1-'Frota Nacional 2019'!R$5),0)</f>
        <v>0</v>
      </c>
      <c r="S16" s="4">
        <f>ROUND('Vendas de Veículos'!S17*(1-'Frota Nacional 2019'!S$5),0)</f>
        <v>0</v>
      </c>
      <c r="T16" s="4">
        <f>ROUND('Vendas de Veículos'!T17*(1-'Frota Nacional 2019'!T$5),0)</f>
        <v>0</v>
      </c>
      <c r="U16" s="4">
        <f>ROUND('Vendas de Veículos'!U17*(1-'Frota Nacional 2019'!U$5),0)</f>
        <v>0</v>
      </c>
      <c r="V16" s="4">
        <f>ROUND('Vendas de Veículos'!V17*(1-'Frota Nacional 2019'!V$5),0)</f>
        <v>0</v>
      </c>
      <c r="W16" s="4">
        <f>ROUND('Vendas de Veículos'!W17*(1-'Frota Nacional 2019'!W$5),0)</f>
        <v>0</v>
      </c>
      <c r="X16" s="4">
        <f>ROUND('Vendas de Veículos'!X17*(1-'Frota Nacional 2019'!X$5),0)</f>
        <v>0</v>
      </c>
      <c r="Y16" s="4">
        <f>ROUND('Vendas de Veículos'!Y17*(1-'Frota Nacional 2019'!Y$5),0)</f>
        <v>0</v>
      </c>
      <c r="Z16" s="4">
        <f>ROUND('Vendas de Veículos'!Z17*(1-'Frota Nacional 2019'!Z$5),0)</f>
        <v>0</v>
      </c>
      <c r="AA16" s="4">
        <f>ROUND('Vendas de Veículos'!AA17*(1-'Frota Nacional 2019'!AA$5),0)</f>
        <v>0</v>
      </c>
      <c r="AB16" s="4">
        <f>ROUND('Vendas de Veículos'!AB17*(1-'Frota Nacional 2019'!AB$5),0)</f>
        <v>0</v>
      </c>
      <c r="AC16" s="4">
        <f>ROUND('Vendas de Veículos'!AC17*(1-'Frota Nacional 2019'!AC$5),0)</f>
        <v>0</v>
      </c>
      <c r="AD16" s="4">
        <f>ROUND('Vendas de Veículos'!AD17*(1-'Frota Nacional 2019'!AD$5),0)</f>
        <v>0</v>
      </c>
      <c r="AE16" s="4">
        <f>ROUND('Vendas de Veículos'!AE17*(1-'Frota Nacional 2019'!AE$5),0)</f>
        <v>0</v>
      </c>
      <c r="AF16" s="4">
        <f>ROUND('Vendas de Veículos'!AF17*(1-'Frota Nacional 2019'!AF$5),0)</f>
        <v>0</v>
      </c>
      <c r="AG16" s="4">
        <f>ROUND('Vendas de Veículos'!AG17*(1-'Frota Nacional 2019'!AG$5),0)</f>
        <v>0</v>
      </c>
      <c r="AH16" s="4">
        <f>ROUND('Vendas de Veículos'!AH17*(1-'Frota Nacional 2019'!AH$5),0)</f>
        <v>0</v>
      </c>
      <c r="AI16" s="4">
        <f>ROUND('Vendas de Veículos'!AI17*(1-'Frota Nacional 2019'!AI$5),0)</f>
        <v>0</v>
      </c>
      <c r="AJ16" s="4">
        <f>ROUND('Vendas de Veículos'!AJ17*(1-'Frota Nacional 2019'!AJ$5),0)</f>
        <v>0</v>
      </c>
      <c r="AK16" s="4">
        <f>ROUND('Vendas de Veículos'!AK17*(1-'Frota Nacional 2019'!AK$5),0)</f>
        <v>0</v>
      </c>
      <c r="AL16" s="4">
        <f>ROUND('Vendas de Veículos'!AL17*(1-'Frota Nacional 2019'!AL$5),0)</f>
        <v>0</v>
      </c>
      <c r="AM16" s="4">
        <f>ROUND('Vendas de Veículos'!AM17*(1-'Frota Nacional 2019'!AM$5),0)</f>
        <v>0</v>
      </c>
      <c r="AN16" s="4">
        <f>ROUND('Vendas de Veículos'!AN17*(1-'Frota Nacional 2019'!AN$5),0)</f>
        <v>0</v>
      </c>
      <c r="AO16" s="4">
        <f>ROUND('Vendas de Veículos'!AO17*(1-'Frota Nacional 2019'!AO$5),0)</f>
        <v>0</v>
      </c>
      <c r="AP16" s="4">
        <f>ROUND('Vendas de Veículos'!AP17*(1-'Frota Nacional 2019'!AP$5),0)</f>
        <v>0</v>
      </c>
      <c r="AQ16" s="4">
        <f>ROUND('Vendas de Veículos'!AQ17*(1-'Frota Nacional 2019'!AQ$5),0)</f>
        <v>0</v>
      </c>
      <c r="AR16" s="4">
        <f>ROUND('Vendas de Veículos'!AR17*(1-'Frota Nacional 2019'!AR$5),0)</f>
        <v>0</v>
      </c>
      <c r="AS16" s="4">
        <f>ROUND('Vendas de Veículos'!AS17*(1-'Frota Nacional 2019'!AS$5),0)</f>
        <v>0</v>
      </c>
      <c r="AT16" s="4">
        <f>ROUND('Vendas de Veículos'!AT17*(1-'Frota Nacional 2019'!AT$5),0)</f>
        <v>0</v>
      </c>
      <c r="AU16" s="4">
        <f>ROUND('Vendas de Veículos'!AU17*(1-'Frota Nacional 2019'!AU$5),0)</f>
        <v>0</v>
      </c>
      <c r="AV16" s="4">
        <f>ROUND('Vendas de Veículos'!AV17*(1-'Frota Nacional 2019'!AV$5),0)</f>
        <v>0</v>
      </c>
      <c r="AW16" s="4">
        <f>ROUND('Vendas de Veículos'!AW17*(1-'Frota Nacional 2019'!AW$5),0)</f>
        <v>0</v>
      </c>
      <c r="AX16" s="4">
        <f>ROUND('Vendas de Veículos'!AX17*(1-'Frota Nacional 2019'!AX$5),0)</f>
        <v>0</v>
      </c>
      <c r="AY16" s="4">
        <f>ROUND('Vendas de Veículos'!AY17*(1-'Frota Nacional 2019'!AY$5),0)</f>
        <v>0</v>
      </c>
      <c r="AZ16" s="4">
        <f>ROUND('Vendas de Veículos'!AZ17*(1-'Frota Nacional 2019'!AZ$5),0)</f>
        <v>0</v>
      </c>
      <c r="BA16" s="4">
        <f>ROUND('Vendas de Veículos'!BA17*(1-'Frota Nacional 2019'!BA$5),0)</f>
        <v>1</v>
      </c>
      <c r="BB16" s="4">
        <f>ROUND('Vendas de Veículos'!BB17*(1-'Frota Nacional 2019'!BB$5),0)</f>
        <v>1</v>
      </c>
      <c r="BC16" s="4">
        <f>ROUND('Vendas de Veículos'!BC17*(1-'Frota Nacional 2019'!BC$5),0)</f>
        <v>1</v>
      </c>
      <c r="BD16" s="4">
        <f>ROUND('Vendas de Veículos'!BD17*(1-'Frota Nacional 2019'!BD$5),0)</f>
        <v>1</v>
      </c>
      <c r="BE16" s="4">
        <f>ROUND('Vendas de Veículos'!BE17*(1-'Frota Nacional 2019'!BE$5),0)</f>
        <v>4</v>
      </c>
      <c r="BF16" s="4">
        <f>ROUND('Vendas de Veículos'!BF17*(1-'Frota Nacional 2019'!BF$5),0)</f>
        <v>0</v>
      </c>
      <c r="BG16" s="4">
        <f>ROUND('Vendas de Veículos'!BG17*(1-'Frota Nacional 2019'!BG$5),0)</f>
        <v>0</v>
      </c>
      <c r="BH16" s="4">
        <f>ROUND('Vendas de Veículos'!BH17*(1-'Frota Nacional 2019'!BH$5),0)</f>
        <v>7</v>
      </c>
      <c r="BI16" s="4">
        <f>ROUND('Vendas de Veículos'!BI17*(1-'Frota Nacional 2019'!BI$5),0)</f>
        <v>13</v>
      </c>
      <c r="BJ16" s="4">
        <f>ROUND('Vendas de Veículos'!BJ17*(1-'Frota Nacional 2019'!BJ$5),0)</f>
        <v>3</v>
      </c>
      <c r="BK16" s="4">
        <f>ROUND('Vendas de Veículos'!BK17*(1-'Frota Nacional 2019'!BK$5),0)</f>
        <v>6</v>
      </c>
      <c r="BL16" s="4">
        <f>ROUND('Vendas de Veículos'!BL17*(1-'Frota Nacional 2019'!BL$5),0)</f>
        <v>18</v>
      </c>
      <c r="BM16" s="4">
        <f>ROUND('Vendas de Veículos'!BM17*(1-'Frota Nacional 2019'!BM$5),0)</f>
        <v>5</v>
      </c>
      <c r="BN16" s="4">
        <f>ROUND('Vendas de Veículos'!BN17*(1-'Frota Nacional 2019'!BN$5),0)</f>
        <v>14</v>
      </c>
    </row>
    <row r="17" spans="2:66" x14ac:dyDescent="0.35">
      <c r="B17" s="13" t="s">
        <v>18</v>
      </c>
      <c r="C17" s="13" t="s">
        <v>15</v>
      </c>
      <c r="D17" s="4">
        <f>ROUND('Vendas de Veículos'!D18*(1-'Frota Nacional 2019'!D$5),0)</f>
        <v>0</v>
      </c>
      <c r="E17" s="4">
        <f>ROUND('Vendas de Veículos'!E18*(1-'Frota Nacional 2019'!E$5),0)</f>
        <v>0</v>
      </c>
      <c r="F17" s="4">
        <f>ROUND('Vendas de Veículos'!F18*(1-'Frota Nacional 2019'!F$5),0)</f>
        <v>0</v>
      </c>
      <c r="G17" s="4">
        <f>ROUND('Vendas de Veículos'!G18*(1-'Frota Nacional 2019'!G$5),0)</f>
        <v>0</v>
      </c>
      <c r="H17" s="4">
        <f>ROUND('Vendas de Veículos'!H18*(1-'Frota Nacional 2019'!H$5),0)</f>
        <v>0</v>
      </c>
      <c r="I17" s="4">
        <f>ROUND('Vendas de Veículos'!I18*(1-'Frota Nacional 2019'!I$5),0)</f>
        <v>0</v>
      </c>
      <c r="J17" s="4">
        <f>ROUND('Vendas de Veículos'!J18*(1-'Frota Nacional 2019'!J$5),0)</f>
        <v>0</v>
      </c>
      <c r="K17" s="4">
        <f>ROUND('Vendas de Veículos'!K18*(1-'Frota Nacional 2019'!K$5),0)</f>
        <v>0</v>
      </c>
      <c r="L17" s="4">
        <f>ROUND('Vendas de Veículos'!L18*(1-'Frota Nacional 2019'!L$5),0)</f>
        <v>0</v>
      </c>
      <c r="M17" s="4">
        <f>ROUND('Vendas de Veículos'!M18*(1-'Frota Nacional 2019'!M$5),0)</f>
        <v>0</v>
      </c>
      <c r="N17" s="4">
        <f>ROUND('Vendas de Veículos'!N18*(1-'Frota Nacional 2019'!N$5),0)</f>
        <v>0</v>
      </c>
      <c r="O17" s="4">
        <f>ROUND('Vendas de Veículos'!O18*(1-'Frota Nacional 2019'!O$5),0)</f>
        <v>0</v>
      </c>
      <c r="P17" s="4">
        <f>ROUND('Vendas de Veículos'!P18*(1-'Frota Nacional 2019'!P$5),0)</f>
        <v>0</v>
      </c>
      <c r="Q17" s="4">
        <f>ROUND('Vendas de Veículos'!Q18*(1-'Frota Nacional 2019'!Q$5),0)</f>
        <v>0</v>
      </c>
      <c r="R17" s="4">
        <f>ROUND('Vendas de Veículos'!R18*(1-'Frota Nacional 2019'!R$5),0)</f>
        <v>0</v>
      </c>
      <c r="S17" s="4">
        <f>ROUND('Vendas de Veículos'!S18*(1-'Frota Nacional 2019'!S$5),0)</f>
        <v>0</v>
      </c>
      <c r="T17" s="4">
        <f>ROUND('Vendas de Veículos'!T18*(1-'Frota Nacional 2019'!T$5),0)</f>
        <v>0</v>
      </c>
      <c r="U17" s="4">
        <f>ROUND('Vendas de Veículos'!U18*(1-'Frota Nacional 2019'!U$5),0)</f>
        <v>0</v>
      </c>
      <c r="V17" s="4">
        <f>ROUND('Vendas de Veículos'!V18*(1-'Frota Nacional 2019'!V$5),0)</f>
        <v>0</v>
      </c>
      <c r="W17" s="4">
        <f>ROUND('Vendas de Veículos'!W18*(1-'Frota Nacional 2019'!W$5),0)</f>
        <v>0</v>
      </c>
      <c r="X17" s="4">
        <f>ROUND('Vendas de Veículos'!X18*(1-'Frota Nacional 2019'!X$5),0)</f>
        <v>0</v>
      </c>
      <c r="Y17" s="4">
        <f>ROUND('Vendas de Veículos'!Y18*(1-'Frota Nacional 2019'!Y$5),0)</f>
        <v>0</v>
      </c>
      <c r="Z17" s="4">
        <f>ROUND('Vendas de Veículos'!Z18*(1-'Frota Nacional 2019'!Z$5),0)</f>
        <v>0</v>
      </c>
      <c r="AA17" s="4">
        <f>ROUND('Vendas de Veículos'!AA18*(1-'Frota Nacional 2019'!AA$5),0)</f>
        <v>0</v>
      </c>
      <c r="AB17" s="4">
        <f>ROUND('Vendas de Veículos'!AB18*(1-'Frota Nacional 2019'!AB$5),0)</f>
        <v>0</v>
      </c>
      <c r="AC17" s="4">
        <f>ROUND('Vendas de Veículos'!AC18*(1-'Frota Nacional 2019'!AC$5),0)</f>
        <v>0</v>
      </c>
      <c r="AD17" s="4">
        <f>ROUND('Vendas de Veículos'!AD18*(1-'Frota Nacional 2019'!AD$5),0)</f>
        <v>0</v>
      </c>
      <c r="AE17" s="4">
        <f>ROUND('Vendas de Veículos'!AE18*(1-'Frota Nacional 2019'!AE$5),0)</f>
        <v>0</v>
      </c>
      <c r="AF17" s="4">
        <f>ROUND('Vendas de Veículos'!AF18*(1-'Frota Nacional 2019'!AF$5),0)</f>
        <v>0</v>
      </c>
      <c r="AG17" s="4">
        <f>ROUND('Vendas de Veículos'!AG18*(1-'Frota Nacional 2019'!AG$5),0)</f>
        <v>0</v>
      </c>
      <c r="AH17" s="4">
        <f>ROUND('Vendas de Veículos'!AH18*(1-'Frota Nacional 2019'!AH$5),0)</f>
        <v>0</v>
      </c>
      <c r="AI17" s="4">
        <f>ROUND('Vendas de Veículos'!AI18*(1-'Frota Nacional 2019'!AI$5),0)</f>
        <v>0</v>
      </c>
      <c r="AJ17" s="4">
        <f>ROUND('Vendas de Veículos'!AJ18*(1-'Frota Nacional 2019'!AJ$5),0)</f>
        <v>0</v>
      </c>
      <c r="AK17" s="4">
        <f>ROUND('Vendas de Veículos'!AK18*(1-'Frota Nacional 2019'!AK$5),0)</f>
        <v>0</v>
      </c>
      <c r="AL17" s="4">
        <f>ROUND('Vendas de Veículos'!AL18*(1-'Frota Nacional 2019'!AL$5),0)</f>
        <v>0</v>
      </c>
      <c r="AM17" s="4">
        <f>ROUND('Vendas de Veículos'!AM18*(1-'Frota Nacional 2019'!AM$5),0)</f>
        <v>0</v>
      </c>
      <c r="AN17" s="4">
        <f>ROUND('Vendas de Veículos'!AN18*(1-'Frota Nacional 2019'!AN$5),0)</f>
        <v>0</v>
      </c>
      <c r="AO17" s="4">
        <f>ROUND('Vendas de Veículos'!AO18*(1-'Frota Nacional 2019'!AO$5),0)</f>
        <v>0</v>
      </c>
      <c r="AP17" s="4">
        <f>ROUND('Vendas de Veículos'!AP18*(1-'Frota Nacional 2019'!AP$5),0)</f>
        <v>0</v>
      </c>
      <c r="AQ17" s="4">
        <f>ROUND('Vendas de Veículos'!AQ18*(1-'Frota Nacional 2019'!AQ$5),0)</f>
        <v>0</v>
      </c>
      <c r="AR17" s="4">
        <f>ROUND('Vendas de Veículos'!AR18*(1-'Frota Nacional 2019'!AR$5),0)</f>
        <v>0</v>
      </c>
      <c r="AS17" s="4">
        <f>ROUND('Vendas de Veículos'!AS18*(1-'Frota Nacional 2019'!AS$5),0)</f>
        <v>0</v>
      </c>
      <c r="AT17" s="4">
        <f>ROUND('Vendas de Veículos'!AT18*(1-'Frota Nacional 2019'!AT$5),0)</f>
        <v>0</v>
      </c>
      <c r="AU17" s="4">
        <f>ROUND('Vendas de Veículos'!AU18*(1-'Frota Nacional 2019'!AU$5),0)</f>
        <v>0</v>
      </c>
      <c r="AV17" s="4">
        <f>ROUND('Vendas de Veículos'!AV18*(1-'Frota Nacional 2019'!AV$5),0)</f>
        <v>0</v>
      </c>
      <c r="AW17" s="4">
        <f>ROUND('Vendas de Veículos'!AW18*(1-'Frota Nacional 2019'!AW$5),0)</f>
        <v>0</v>
      </c>
      <c r="AX17" s="4">
        <f>ROUND('Vendas de Veículos'!AX18*(1-'Frota Nacional 2019'!AX$5),0)</f>
        <v>0</v>
      </c>
      <c r="AY17" s="4">
        <f>ROUND('Vendas de Veículos'!AY18*(1-'Frota Nacional 2019'!AY$5),0)</f>
        <v>0</v>
      </c>
      <c r="AZ17" s="4">
        <f>ROUND('Vendas de Veículos'!AZ18*(1-'Frota Nacional 2019'!AZ$5),0)</f>
        <v>0</v>
      </c>
      <c r="BA17" s="4">
        <f>ROUND('Vendas de Veículos'!BA18*(1-'Frota Nacional 2019'!BA$5),0)</f>
        <v>0</v>
      </c>
      <c r="BB17" s="4">
        <f>ROUND('Vendas de Veículos'!BB18*(1-'Frota Nacional 2019'!BB$5),0)</f>
        <v>0</v>
      </c>
      <c r="BC17" s="4">
        <f>ROUND('Vendas de Veículos'!BC18*(1-'Frota Nacional 2019'!BC$5),0)</f>
        <v>0</v>
      </c>
      <c r="BD17" s="4">
        <f>ROUND('Vendas de Veículos'!BD18*(1-'Frota Nacional 2019'!BD$5),0)</f>
        <v>0</v>
      </c>
      <c r="BE17" s="4">
        <f>ROUND('Vendas de Veículos'!BE18*(1-'Frota Nacional 2019'!BE$5),0)</f>
        <v>0</v>
      </c>
      <c r="BF17" s="4">
        <f>ROUND('Vendas de Veículos'!BF18*(1-'Frota Nacional 2019'!BF$5),0)</f>
        <v>0</v>
      </c>
      <c r="BG17" s="4">
        <f>ROUND('Vendas de Veículos'!BG18*(1-'Frota Nacional 2019'!BG$5),0)</f>
        <v>0</v>
      </c>
      <c r="BH17" s="4">
        <f>ROUND('Vendas de Veículos'!BH18*(1-'Frota Nacional 2019'!BH$5),0)</f>
        <v>1</v>
      </c>
      <c r="BI17" s="4">
        <f>ROUND('Vendas de Veículos'!BI18*(1-'Frota Nacional 2019'!BI$5),0)</f>
        <v>1</v>
      </c>
      <c r="BJ17" s="4">
        <f>ROUND('Vendas de Veículos'!BJ18*(1-'Frota Nacional 2019'!BJ$5),0)</f>
        <v>0</v>
      </c>
      <c r="BK17" s="4">
        <f>ROUND('Vendas de Veículos'!BK18*(1-'Frota Nacional 2019'!BK$5),0)</f>
        <v>1</v>
      </c>
      <c r="BL17" s="4">
        <f>ROUND('Vendas de Veículos'!BL18*(1-'Frota Nacional 2019'!BL$5),0)</f>
        <v>2</v>
      </c>
      <c r="BM17" s="4">
        <f>ROUND('Vendas de Veículos'!BM18*(1-'Frota Nacional 2019'!BM$5),0)</f>
        <v>0</v>
      </c>
      <c r="BN17" s="4">
        <f>ROUND('Vendas de Veículos'!BN18*(1-'Frota Nacional 2019'!BN$5),0)</f>
        <v>1</v>
      </c>
    </row>
    <row r="18" spans="2:66" x14ac:dyDescent="0.35">
      <c r="B18" s="13" t="s">
        <v>18</v>
      </c>
      <c r="C18" s="13" t="s">
        <v>16</v>
      </c>
      <c r="D18" s="4">
        <f>ROUND('Vendas de Veículos'!D19*(1-'Frota Nacional 2019'!D$5),0)</f>
        <v>0</v>
      </c>
      <c r="E18" s="4">
        <f>ROUND('Vendas de Veículos'!E19*(1-'Frota Nacional 2019'!E$5),0)</f>
        <v>0</v>
      </c>
      <c r="F18" s="4">
        <f>ROUND('Vendas de Veículos'!F19*(1-'Frota Nacional 2019'!F$5),0)</f>
        <v>0</v>
      </c>
      <c r="G18" s="4">
        <f>ROUND('Vendas de Veículos'!G19*(1-'Frota Nacional 2019'!G$5),0)</f>
        <v>0</v>
      </c>
      <c r="H18" s="4">
        <f>ROUND('Vendas de Veículos'!H19*(1-'Frota Nacional 2019'!H$5),0)</f>
        <v>0</v>
      </c>
      <c r="I18" s="4">
        <f>ROUND('Vendas de Veículos'!I19*(1-'Frota Nacional 2019'!I$5),0)</f>
        <v>0</v>
      </c>
      <c r="J18" s="4">
        <f>ROUND('Vendas de Veículos'!J19*(1-'Frota Nacional 2019'!J$5),0)</f>
        <v>0</v>
      </c>
      <c r="K18" s="4">
        <f>ROUND('Vendas de Veículos'!K19*(1-'Frota Nacional 2019'!K$5),0)</f>
        <v>0</v>
      </c>
      <c r="L18" s="4">
        <f>ROUND('Vendas de Veículos'!L19*(1-'Frota Nacional 2019'!L$5),0)</f>
        <v>0</v>
      </c>
      <c r="M18" s="4">
        <f>ROUND('Vendas de Veículos'!M19*(1-'Frota Nacional 2019'!M$5),0)</f>
        <v>0</v>
      </c>
      <c r="N18" s="4">
        <f>ROUND('Vendas de Veículos'!N19*(1-'Frota Nacional 2019'!N$5),0)</f>
        <v>0</v>
      </c>
      <c r="O18" s="4">
        <f>ROUND('Vendas de Veículos'!O19*(1-'Frota Nacional 2019'!O$5),0)</f>
        <v>0</v>
      </c>
      <c r="P18" s="4">
        <f>ROUND('Vendas de Veículos'!P19*(1-'Frota Nacional 2019'!P$5),0)</f>
        <v>0</v>
      </c>
      <c r="Q18" s="4">
        <f>ROUND('Vendas de Veículos'!Q19*(1-'Frota Nacional 2019'!Q$5),0)</f>
        <v>0</v>
      </c>
      <c r="R18" s="4">
        <f>ROUND('Vendas de Veículos'!R19*(1-'Frota Nacional 2019'!R$5),0)</f>
        <v>0</v>
      </c>
      <c r="S18" s="4">
        <f>ROUND('Vendas de Veículos'!S19*(1-'Frota Nacional 2019'!S$5),0)</f>
        <v>0</v>
      </c>
      <c r="T18" s="4">
        <f>ROUND('Vendas de Veículos'!T19*(1-'Frota Nacional 2019'!T$5),0)</f>
        <v>0</v>
      </c>
      <c r="U18" s="4">
        <f>ROUND('Vendas de Veículos'!U19*(1-'Frota Nacional 2019'!U$5),0)</f>
        <v>0</v>
      </c>
      <c r="V18" s="4">
        <f>ROUND('Vendas de Veículos'!V19*(1-'Frota Nacional 2019'!V$5),0)</f>
        <v>0</v>
      </c>
      <c r="W18" s="4">
        <f>ROUND('Vendas de Veículos'!W19*(1-'Frota Nacional 2019'!W$5),0)</f>
        <v>0</v>
      </c>
      <c r="X18" s="4">
        <f>ROUND('Vendas de Veículos'!X19*(1-'Frota Nacional 2019'!X$5),0)</f>
        <v>0</v>
      </c>
      <c r="Y18" s="4">
        <f>ROUND('Vendas de Veículos'!Y19*(1-'Frota Nacional 2019'!Y$5),0)</f>
        <v>0</v>
      </c>
      <c r="Z18" s="4">
        <f>ROUND('Vendas de Veículos'!Z19*(1-'Frota Nacional 2019'!Z$5),0)</f>
        <v>0</v>
      </c>
      <c r="AA18" s="4">
        <f>ROUND('Vendas de Veículos'!AA19*(1-'Frota Nacional 2019'!AA$5),0)</f>
        <v>0</v>
      </c>
      <c r="AB18" s="4">
        <f>ROUND('Vendas de Veículos'!AB19*(1-'Frota Nacional 2019'!AB$5),0)</f>
        <v>0</v>
      </c>
      <c r="AC18" s="4">
        <f>ROUND('Vendas de Veículos'!AC19*(1-'Frota Nacional 2019'!AC$5),0)</f>
        <v>0</v>
      </c>
      <c r="AD18" s="4">
        <f>ROUND('Vendas de Veículos'!AD19*(1-'Frota Nacional 2019'!AD$5),0)</f>
        <v>0</v>
      </c>
      <c r="AE18" s="4">
        <f>ROUND('Vendas de Veículos'!AE19*(1-'Frota Nacional 2019'!AE$5),0)</f>
        <v>0</v>
      </c>
      <c r="AF18" s="4">
        <f>ROUND('Vendas de Veículos'!AF19*(1-'Frota Nacional 2019'!AF$5),0)</f>
        <v>0</v>
      </c>
      <c r="AG18" s="4">
        <f>ROUND('Vendas de Veículos'!AG19*(1-'Frota Nacional 2019'!AG$5),0)</f>
        <v>0</v>
      </c>
      <c r="AH18" s="4">
        <f>ROUND('Vendas de Veículos'!AH19*(1-'Frota Nacional 2019'!AH$5),0)</f>
        <v>0</v>
      </c>
      <c r="AI18" s="4">
        <f>ROUND('Vendas de Veículos'!AI19*(1-'Frota Nacional 2019'!AI$5),0)</f>
        <v>0</v>
      </c>
      <c r="AJ18" s="4">
        <f>ROUND('Vendas de Veículos'!AJ19*(1-'Frota Nacional 2019'!AJ$5),0)</f>
        <v>0</v>
      </c>
      <c r="AK18" s="4">
        <f>ROUND('Vendas de Veículos'!AK19*(1-'Frota Nacional 2019'!AK$5),0)</f>
        <v>0</v>
      </c>
      <c r="AL18" s="4">
        <f>ROUND('Vendas de Veículos'!AL19*(1-'Frota Nacional 2019'!AL$5),0)</f>
        <v>0</v>
      </c>
      <c r="AM18" s="4">
        <f>ROUND('Vendas de Veículos'!AM19*(1-'Frota Nacional 2019'!AM$5),0)</f>
        <v>0</v>
      </c>
      <c r="AN18" s="4">
        <f>ROUND('Vendas de Veículos'!AN19*(1-'Frota Nacional 2019'!AN$5),0)</f>
        <v>0</v>
      </c>
      <c r="AO18" s="4">
        <f>ROUND('Vendas de Veículos'!AO19*(1-'Frota Nacional 2019'!AO$5),0)</f>
        <v>0</v>
      </c>
      <c r="AP18" s="4">
        <f>ROUND('Vendas de Veículos'!AP19*(1-'Frota Nacional 2019'!AP$5),0)</f>
        <v>0</v>
      </c>
      <c r="AQ18" s="4">
        <f>ROUND('Vendas de Veículos'!AQ19*(1-'Frota Nacional 2019'!AQ$5),0)</f>
        <v>0</v>
      </c>
      <c r="AR18" s="4">
        <f>ROUND('Vendas de Veículos'!AR19*(1-'Frota Nacional 2019'!AR$5),0)</f>
        <v>0</v>
      </c>
      <c r="AS18" s="4">
        <f>ROUND('Vendas de Veículos'!AS19*(1-'Frota Nacional 2019'!AS$5),0)</f>
        <v>0</v>
      </c>
      <c r="AT18" s="4">
        <f>ROUND('Vendas de Veículos'!AT19*(1-'Frota Nacional 2019'!AT$5),0)</f>
        <v>0</v>
      </c>
      <c r="AU18" s="4">
        <f>ROUND('Vendas de Veículos'!AU19*(1-'Frota Nacional 2019'!AU$5),0)</f>
        <v>0</v>
      </c>
      <c r="AV18" s="4">
        <f>ROUND('Vendas de Veículos'!AV19*(1-'Frota Nacional 2019'!AV$5),0)</f>
        <v>0</v>
      </c>
      <c r="AW18" s="4">
        <f>ROUND('Vendas de Veículos'!AW19*(1-'Frota Nacional 2019'!AW$5),0)</f>
        <v>0</v>
      </c>
      <c r="AX18" s="4">
        <f>ROUND('Vendas de Veículos'!AX19*(1-'Frota Nacional 2019'!AX$5),0)</f>
        <v>0</v>
      </c>
      <c r="AY18" s="4">
        <f>ROUND('Vendas de Veículos'!AY19*(1-'Frota Nacional 2019'!AY$5),0)</f>
        <v>0</v>
      </c>
      <c r="AZ18" s="4">
        <f>ROUND('Vendas de Veículos'!AZ19*(1-'Frota Nacional 2019'!AZ$5),0)</f>
        <v>0</v>
      </c>
      <c r="BA18" s="4">
        <f>ROUND('Vendas de Veículos'!BA19*(1-'Frota Nacional 2019'!BA$5),0)</f>
        <v>1</v>
      </c>
      <c r="BB18" s="4">
        <f>ROUND('Vendas de Veículos'!BB19*(1-'Frota Nacional 2019'!BB$5),0)</f>
        <v>1</v>
      </c>
      <c r="BC18" s="4">
        <f>ROUND('Vendas de Veículos'!BC19*(1-'Frota Nacional 2019'!BC$5),0)</f>
        <v>1</v>
      </c>
      <c r="BD18" s="4">
        <f>ROUND('Vendas de Veículos'!BD19*(1-'Frota Nacional 2019'!BD$5),0)</f>
        <v>1</v>
      </c>
      <c r="BE18" s="4">
        <f>ROUND('Vendas de Veículos'!BE19*(1-'Frota Nacional 2019'!BE$5),0)</f>
        <v>4</v>
      </c>
      <c r="BF18" s="4">
        <f>ROUND('Vendas de Veículos'!BF19*(1-'Frota Nacional 2019'!BF$5),0)</f>
        <v>0</v>
      </c>
      <c r="BG18" s="4">
        <f>ROUND('Vendas de Veículos'!BG19*(1-'Frota Nacional 2019'!BG$5),0)</f>
        <v>0</v>
      </c>
      <c r="BH18" s="4">
        <f>ROUND('Vendas de Veículos'!BH19*(1-'Frota Nacional 2019'!BH$5),0)</f>
        <v>5</v>
      </c>
      <c r="BI18" s="4">
        <f>ROUND('Vendas de Veículos'!BI19*(1-'Frota Nacional 2019'!BI$5),0)</f>
        <v>9</v>
      </c>
      <c r="BJ18" s="4">
        <f>ROUND('Vendas de Veículos'!BJ19*(1-'Frota Nacional 2019'!BJ$5),0)</f>
        <v>2</v>
      </c>
      <c r="BK18" s="4">
        <f>ROUND('Vendas de Veículos'!BK19*(1-'Frota Nacional 2019'!BK$5),0)</f>
        <v>4</v>
      </c>
      <c r="BL18" s="4">
        <f>ROUND('Vendas de Veículos'!BL19*(1-'Frota Nacional 2019'!BL$5),0)</f>
        <v>12</v>
      </c>
      <c r="BM18" s="4">
        <f>ROUND('Vendas de Veículos'!BM19*(1-'Frota Nacional 2019'!BM$5),0)</f>
        <v>3</v>
      </c>
      <c r="BN18" s="4">
        <f>ROUND('Vendas de Veículos'!BN19*(1-'Frota Nacional 2019'!BN$5),0)</f>
        <v>10</v>
      </c>
    </row>
    <row r="19" spans="2:66" x14ac:dyDescent="0.35">
      <c r="B19" s="13" t="s">
        <v>18</v>
      </c>
      <c r="C19" s="13" t="s">
        <v>17</v>
      </c>
      <c r="D19" s="4">
        <f>ROUND('Vendas de Veículos'!D20*(1-'Frota Nacional 2019'!D$5),0)</f>
        <v>0</v>
      </c>
      <c r="E19" s="4">
        <f>ROUND('Vendas de Veículos'!E20*(1-'Frota Nacional 2019'!E$5),0)</f>
        <v>0</v>
      </c>
      <c r="F19" s="4">
        <f>ROUND('Vendas de Veículos'!F20*(1-'Frota Nacional 2019'!F$5),0)</f>
        <v>0</v>
      </c>
      <c r="G19" s="4">
        <f>ROUND('Vendas de Veículos'!G20*(1-'Frota Nacional 2019'!G$5),0)</f>
        <v>0</v>
      </c>
      <c r="H19" s="4">
        <f>ROUND('Vendas de Veículos'!H20*(1-'Frota Nacional 2019'!H$5),0)</f>
        <v>0</v>
      </c>
      <c r="I19" s="4">
        <f>ROUND('Vendas de Veículos'!I20*(1-'Frota Nacional 2019'!I$5),0)</f>
        <v>0</v>
      </c>
      <c r="J19" s="4">
        <f>ROUND('Vendas de Veículos'!J20*(1-'Frota Nacional 2019'!J$5),0)</f>
        <v>0</v>
      </c>
      <c r="K19" s="4">
        <f>ROUND('Vendas de Veículos'!K20*(1-'Frota Nacional 2019'!K$5),0)</f>
        <v>0</v>
      </c>
      <c r="L19" s="4">
        <f>ROUND('Vendas de Veículos'!L20*(1-'Frota Nacional 2019'!L$5),0)</f>
        <v>0</v>
      </c>
      <c r="M19" s="4">
        <f>ROUND('Vendas de Veículos'!M20*(1-'Frota Nacional 2019'!M$5),0)</f>
        <v>0</v>
      </c>
      <c r="N19" s="4">
        <f>ROUND('Vendas de Veículos'!N20*(1-'Frota Nacional 2019'!N$5),0)</f>
        <v>0</v>
      </c>
      <c r="O19" s="4">
        <f>ROUND('Vendas de Veículos'!O20*(1-'Frota Nacional 2019'!O$5),0)</f>
        <v>0</v>
      </c>
      <c r="P19" s="4">
        <f>ROUND('Vendas de Veículos'!P20*(1-'Frota Nacional 2019'!P$5),0)</f>
        <v>0</v>
      </c>
      <c r="Q19" s="4">
        <f>ROUND('Vendas de Veículos'!Q20*(1-'Frota Nacional 2019'!Q$5),0)</f>
        <v>0</v>
      </c>
      <c r="R19" s="4">
        <f>ROUND('Vendas de Veículos'!R20*(1-'Frota Nacional 2019'!R$5),0)</f>
        <v>0</v>
      </c>
      <c r="S19" s="4">
        <f>ROUND('Vendas de Veículos'!S20*(1-'Frota Nacional 2019'!S$5),0)</f>
        <v>0</v>
      </c>
      <c r="T19" s="4">
        <f>ROUND('Vendas de Veículos'!T20*(1-'Frota Nacional 2019'!T$5),0)</f>
        <v>0</v>
      </c>
      <c r="U19" s="4">
        <f>ROUND('Vendas de Veículos'!U20*(1-'Frota Nacional 2019'!U$5),0)</f>
        <v>0</v>
      </c>
      <c r="V19" s="4">
        <f>ROUND('Vendas de Veículos'!V20*(1-'Frota Nacional 2019'!V$5),0)</f>
        <v>0</v>
      </c>
      <c r="W19" s="4">
        <f>ROUND('Vendas de Veículos'!W20*(1-'Frota Nacional 2019'!W$5),0)</f>
        <v>0</v>
      </c>
      <c r="X19" s="4">
        <f>ROUND('Vendas de Veículos'!X20*(1-'Frota Nacional 2019'!X$5),0)</f>
        <v>0</v>
      </c>
      <c r="Y19" s="4">
        <f>ROUND('Vendas de Veículos'!Y20*(1-'Frota Nacional 2019'!Y$5),0)</f>
        <v>0</v>
      </c>
      <c r="Z19" s="4">
        <f>ROUND('Vendas de Veículos'!Z20*(1-'Frota Nacional 2019'!Z$5),0)</f>
        <v>0</v>
      </c>
      <c r="AA19" s="4">
        <f>ROUND('Vendas de Veículos'!AA20*(1-'Frota Nacional 2019'!AA$5),0)</f>
        <v>0</v>
      </c>
      <c r="AB19" s="4">
        <f>ROUND('Vendas de Veículos'!AB20*(1-'Frota Nacional 2019'!AB$5),0)</f>
        <v>0</v>
      </c>
      <c r="AC19" s="4">
        <f>ROUND('Vendas de Veículos'!AC20*(1-'Frota Nacional 2019'!AC$5),0)</f>
        <v>0</v>
      </c>
      <c r="AD19" s="4">
        <f>ROUND('Vendas de Veículos'!AD20*(1-'Frota Nacional 2019'!AD$5),0)</f>
        <v>0</v>
      </c>
      <c r="AE19" s="4">
        <f>ROUND('Vendas de Veículos'!AE20*(1-'Frota Nacional 2019'!AE$5),0)</f>
        <v>0</v>
      </c>
      <c r="AF19" s="4">
        <f>ROUND('Vendas de Veículos'!AF20*(1-'Frota Nacional 2019'!AF$5),0)</f>
        <v>0</v>
      </c>
      <c r="AG19" s="4">
        <f>ROUND('Vendas de Veículos'!AG20*(1-'Frota Nacional 2019'!AG$5),0)</f>
        <v>0</v>
      </c>
      <c r="AH19" s="4">
        <f>ROUND('Vendas de Veículos'!AH20*(1-'Frota Nacional 2019'!AH$5),0)</f>
        <v>0</v>
      </c>
      <c r="AI19" s="4">
        <f>ROUND('Vendas de Veículos'!AI20*(1-'Frota Nacional 2019'!AI$5),0)</f>
        <v>0</v>
      </c>
      <c r="AJ19" s="4">
        <f>ROUND('Vendas de Veículos'!AJ20*(1-'Frota Nacional 2019'!AJ$5),0)</f>
        <v>0</v>
      </c>
      <c r="AK19" s="4">
        <f>ROUND('Vendas de Veículos'!AK20*(1-'Frota Nacional 2019'!AK$5),0)</f>
        <v>0</v>
      </c>
      <c r="AL19" s="4">
        <f>ROUND('Vendas de Veículos'!AL20*(1-'Frota Nacional 2019'!AL$5),0)</f>
        <v>0</v>
      </c>
      <c r="AM19" s="4">
        <f>ROUND('Vendas de Veículos'!AM20*(1-'Frota Nacional 2019'!AM$5),0)</f>
        <v>0</v>
      </c>
      <c r="AN19" s="4">
        <f>ROUND('Vendas de Veículos'!AN20*(1-'Frota Nacional 2019'!AN$5),0)</f>
        <v>0</v>
      </c>
      <c r="AO19" s="4">
        <f>ROUND('Vendas de Veículos'!AO20*(1-'Frota Nacional 2019'!AO$5),0)</f>
        <v>0</v>
      </c>
      <c r="AP19" s="4">
        <f>ROUND('Vendas de Veículos'!AP20*(1-'Frota Nacional 2019'!AP$5),0)</f>
        <v>0</v>
      </c>
      <c r="AQ19" s="4">
        <f>ROUND('Vendas de Veículos'!AQ20*(1-'Frota Nacional 2019'!AQ$5),0)</f>
        <v>0</v>
      </c>
      <c r="AR19" s="4">
        <f>ROUND('Vendas de Veículos'!AR20*(1-'Frota Nacional 2019'!AR$5),0)</f>
        <v>0</v>
      </c>
      <c r="AS19" s="4">
        <f>ROUND('Vendas de Veículos'!AS20*(1-'Frota Nacional 2019'!AS$5),0)</f>
        <v>0</v>
      </c>
      <c r="AT19" s="4">
        <f>ROUND('Vendas de Veículos'!AT20*(1-'Frota Nacional 2019'!AT$5),0)</f>
        <v>0</v>
      </c>
      <c r="AU19" s="4">
        <f>ROUND('Vendas de Veículos'!AU20*(1-'Frota Nacional 2019'!AU$5),0)</f>
        <v>0</v>
      </c>
      <c r="AV19" s="4">
        <f>ROUND('Vendas de Veículos'!AV20*(1-'Frota Nacional 2019'!AV$5),0)</f>
        <v>0</v>
      </c>
      <c r="AW19" s="4">
        <f>ROUND('Vendas de Veículos'!AW20*(1-'Frota Nacional 2019'!AW$5),0)</f>
        <v>0</v>
      </c>
      <c r="AX19" s="4">
        <f>ROUND('Vendas de Veículos'!AX20*(1-'Frota Nacional 2019'!AX$5),0)</f>
        <v>0</v>
      </c>
      <c r="AY19" s="4">
        <f>ROUND('Vendas de Veículos'!AY20*(1-'Frota Nacional 2019'!AY$5),0)</f>
        <v>0</v>
      </c>
      <c r="AZ19" s="4">
        <f>ROUND('Vendas de Veículos'!AZ20*(1-'Frota Nacional 2019'!AZ$5),0)</f>
        <v>0</v>
      </c>
      <c r="BA19" s="4">
        <f>ROUND('Vendas de Veículos'!BA20*(1-'Frota Nacional 2019'!BA$5),0)</f>
        <v>0</v>
      </c>
      <c r="BB19" s="4">
        <f>ROUND('Vendas de Veículos'!BB20*(1-'Frota Nacional 2019'!BB$5),0)</f>
        <v>0</v>
      </c>
      <c r="BC19" s="4">
        <f>ROUND('Vendas de Veículos'!BC20*(1-'Frota Nacional 2019'!BC$5),0)</f>
        <v>0</v>
      </c>
      <c r="BD19" s="4">
        <f>ROUND('Vendas de Veículos'!BD20*(1-'Frota Nacional 2019'!BD$5),0)</f>
        <v>0</v>
      </c>
      <c r="BE19" s="4">
        <f>ROUND('Vendas de Veículos'!BE20*(1-'Frota Nacional 2019'!BE$5),0)</f>
        <v>1</v>
      </c>
      <c r="BF19" s="4">
        <f>ROUND('Vendas de Veículos'!BF20*(1-'Frota Nacional 2019'!BF$5),0)</f>
        <v>0</v>
      </c>
      <c r="BG19" s="4">
        <f>ROUND('Vendas de Veículos'!BG20*(1-'Frota Nacional 2019'!BG$5),0)</f>
        <v>0</v>
      </c>
      <c r="BH19" s="4">
        <f>ROUND('Vendas de Veículos'!BH20*(1-'Frota Nacional 2019'!BH$5),0)</f>
        <v>2</v>
      </c>
      <c r="BI19" s="4">
        <f>ROUND('Vendas de Veículos'!BI20*(1-'Frota Nacional 2019'!BI$5),0)</f>
        <v>3</v>
      </c>
      <c r="BJ19" s="4">
        <f>ROUND('Vendas de Veículos'!BJ20*(1-'Frota Nacional 2019'!BJ$5),0)</f>
        <v>1</v>
      </c>
      <c r="BK19" s="4">
        <f>ROUND('Vendas de Veículos'!BK20*(1-'Frota Nacional 2019'!BK$5),0)</f>
        <v>1</v>
      </c>
      <c r="BL19" s="4">
        <f>ROUND('Vendas de Veículos'!BL20*(1-'Frota Nacional 2019'!BL$5),0)</f>
        <v>4</v>
      </c>
      <c r="BM19" s="4">
        <f>ROUND('Vendas de Veículos'!BM20*(1-'Frota Nacional 2019'!BM$5),0)</f>
        <v>1</v>
      </c>
      <c r="BN19" s="4">
        <f>ROUND('Vendas de Veículos'!BN20*(1-'Frota Nacional 2019'!BN$5),0)</f>
        <v>3</v>
      </c>
    </row>
    <row r="20" spans="2:66" x14ac:dyDescent="0.35">
      <c r="B20" s="13" t="s">
        <v>18</v>
      </c>
      <c r="C20" s="13" t="s">
        <v>19</v>
      </c>
      <c r="D20" s="4">
        <f>ROUND('Vendas de Veículos'!D21*(1-'Frota Nacional 2019'!D$5),0)</f>
        <v>0</v>
      </c>
      <c r="E20" s="4">
        <f>ROUND('Vendas de Veículos'!E21*(1-'Frota Nacional 2019'!E$5),0)</f>
        <v>0</v>
      </c>
      <c r="F20" s="4">
        <f>ROUND('Vendas de Veículos'!F21*(1-'Frota Nacional 2019'!F$5),0)</f>
        <v>0</v>
      </c>
      <c r="G20" s="4">
        <f>ROUND('Vendas de Veículos'!G21*(1-'Frota Nacional 2019'!G$5),0)</f>
        <v>0</v>
      </c>
      <c r="H20" s="4">
        <f>ROUND('Vendas de Veículos'!H21*(1-'Frota Nacional 2019'!H$5),0)</f>
        <v>0</v>
      </c>
      <c r="I20" s="4">
        <f>ROUND('Vendas de Veículos'!I21*(1-'Frota Nacional 2019'!I$5),0)</f>
        <v>0</v>
      </c>
      <c r="J20" s="4">
        <f>ROUND('Vendas de Veículos'!J21*(1-'Frota Nacional 2019'!J$5),0)</f>
        <v>2</v>
      </c>
      <c r="K20" s="4">
        <f>ROUND('Vendas de Veículos'!K21*(1-'Frota Nacional 2019'!K$5),0)</f>
        <v>4</v>
      </c>
      <c r="L20" s="4">
        <f>ROUND('Vendas de Veículos'!L21*(1-'Frota Nacional 2019'!L$5),0)</f>
        <v>3</v>
      </c>
      <c r="M20" s="4">
        <f>ROUND('Vendas de Veículos'!M21*(1-'Frota Nacional 2019'!M$5),0)</f>
        <v>4</v>
      </c>
      <c r="N20" s="4">
        <f>ROUND('Vendas de Veículos'!N21*(1-'Frota Nacional 2019'!N$5),0)</f>
        <v>4</v>
      </c>
      <c r="O20" s="4">
        <f>ROUND('Vendas de Veículos'!O21*(1-'Frota Nacional 2019'!O$5),0)</f>
        <v>7</v>
      </c>
      <c r="P20" s="4">
        <f>ROUND('Vendas de Veículos'!P21*(1-'Frota Nacional 2019'!P$5),0)</f>
        <v>8</v>
      </c>
      <c r="Q20" s="4">
        <f>ROUND('Vendas de Veículos'!Q21*(1-'Frota Nacional 2019'!Q$5),0)</f>
        <v>6</v>
      </c>
      <c r="R20" s="4">
        <f>ROUND('Vendas de Veículos'!R21*(1-'Frota Nacional 2019'!R$5),0)</f>
        <v>6</v>
      </c>
      <c r="S20" s="4">
        <f>ROUND('Vendas de Veículos'!S21*(1-'Frota Nacional 2019'!S$5),0)</f>
        <v>8</v>
      </c>
      <c r="T20" s="4">
        <f>ROUND('Vendas de Veículos'!T21*(1-'Frota Nacional 2019'!T$5),0)</f>
        <v>10</v>
      </c>
      <c r="U20" s="4">
        <f>ROUND('Vendas de Veículos'!U21*(1-'Frota Nacional 2019'!U$5),0)</f>
        <v>11</v>
      </c>
      <c r="V20" s="4">
        <f>ROUND('Vendas de Veículos'!V21*(1-'Frota Nacional 2019'!V$5),0)</f>
        <v>16</v>
      </c>
      <c r="W20" s="4">
        <f>ROUND('Vendas de Veículos'!W21*(1-'Frota Nacional 2019'!W$5),0)</f>
        <v>35</v>
      </c>
      <c r="X20" s="4">
        <f>ROUND('Vendas de Veículos'!X21*(1-'Frota Nacional 2019'!X$5),0)</f>
        <v>75</v>
      </c>
      <c r="Y20" s="4">
        <f>ROUND('Vendas de Veículos'!Y21*(1-'Frota Nacional 2019'!Y$5),0)</f>
        <v>144</v>
      </c>
      <c r="Z20" s="4">
        <f>ROUND('Vendas de Veículos'!Z21*(1-'Frota Nacional 2019'!Z$5),0)</f>
        <v>659</v>
      </c>
      <c r="AA20" s="4">
        <f>ROUND('Vendas de Veículos'!AA21*(1-'Frota Nacional 2019'!AA$5),0)</f>
        <v>924</v>
      </c>
      <c r="AB20" s="4">
        <f>ROUND('Vendas de Veículos'!AB21*(1-'Frota Nacional 2019'!AB$5),0)</f>
        <v>1875</v>
      </c>
      <c r="AC20" s="4">
        <f>ROUND('Vendas de Veículos'!AC21*(1-'Frota Nacional 2019'!AC$5),0)</f>
        <v>2686</v>
      </c>
      <c r="AD20" s="4">
        <f>ROUND('Vendas de Veículos'!AD21*(1-'Frota Nacional 2019'!AD$5),0)</f>
        <v>1975</v>
      </c>
      <c r="AE20" s="4">
        <f>ROUND('Vendas de Veículos'!AE21*(1-'Frota Nacional 2019'!AE$5),0)</f>
        <v>2271</v>
      </c>
      <c r="AF20" s="4">
        <f>ROUND('Vendas de Veículos'!AF21*(1-'Frota Nacional 2019'!AF$5),0)</f>
        <v>2288</v>
      </c>
      <c r="AG20" s="4">
        <f>ROUND('Vendas de Veículos'!AG21*(1-'Frota Nacional 2019'!AG$5),0)</f>
        <v>2691</v>
      </c>
      <c r="AH20" s="4">
        <f>ROUND('Vendas de Veículos'!AH21*(1-'Frota Nacional 2019'!AH$5),0)</f>
        <v>2600</v>
      </c>
      <c r="AI20" s="4">
        <f>ROUND('Vendas de Veículos'!AI21*(1-'Frota Nacional 2019'!AI$5),0)</f>
        <v>446</v>
      </c>
      <c r="AJ20" s="4">
        <f>ROUND('Vendas de Veículos'!AJ21*(1-'Frota Nacional 2019'!AJ$5),0)</f>
        <v>614</v>
      </c>
      <c r="AK20" s="4">
        <f>ROUND('Vendas de Veículos'!AK21*(1-'Frota Nacional 2019'!AK$5),0)</f>
        <v>5740</v>
      </c>
      <c r="AL20" s="4">
        <f>ROUND('Vendas de Veículos'!AL21*(1-'Frota Nacional 2019'!AL$5),0)</f>
        <v>6165</v>
      </c>
      <c r="AM20" s="4">
        <f>ROUND('Vendas de Veículos'!AM21*(1-'Frota Nacional 2019'!AM$5),0)</f>
        <v>5918</v>
      </c>
      <c r="AN20" s="4">
        <f>ROUND('Vendas de Veículos'!AN21*(1-'Frota Nacional 2019'!AN$5),0)</f>
        <v>11152</v>
      </c>
      <c r="AO20" s="4">
        <f>ROUND('Vendas de Veículos'!AO21*(1-'Frota Nacional 2019'!AO$5),0)</f>
        <v>14955</v>
      </c>
      <c r="AP20" s="4">
        <f>ROUND('Vendas de Veículos'!AP21*(1-'Frota Nacional 2019'!AP$5),0)</f>
        <v>14849</v>
      </c>
      <c r="AQ20" s="4">
        <f>ROUND('Vendas de Veículos'!AQ21*(1-'Frota Nacional 2019'!AQ$5),0)</f>
        <v>13457</v>
      </c>
      <c r="AR20" s="4">
        <f>ROUND('Vendas de Veículos'!AR21*(1-'Frota Nacional 2019'!AR$5),0)</f>
        <v>23095</v>
      </c>
      <c r="AS20" s="4">
        <f>ROUND('Vendas de Veículos'!AS21*(1-'Frota Nacional 2019'!AS$5),0)</f>
        <v>27568</v>
      </c>
      <c r="AT20" s="4">
        <f>ROUND('Vendas de Veículos'!AT21*(1-'Frota Nacional 2019'!AT$5),0)</f>
        <v>25244</v>
      </c>
      <c r="AU20" s="4">
        <f>ROUND('Vendas de Veículos'!AU21*(1-'Frota Nacional 2019'!AU$5),0)</f>
        <v>36945</v>
      </c>
      <c r="AV20" s="4">
        <f>ROUND('Vendas de Veículos'!AV21*(1-'Frota Nacional 2019'!AV$5),0)</f>
        <v>39110</v>
      </c>
      <c r="AW20" s="4">
        <f>ROUND('Vendas de Veículos'!AW21*(1-'Frota Nacional 2019'!AW$5),0)</f>
        <v>35758</v>
      </c>
      <c r="AX20" s="4">
        <f>ROUND('Vendas de Veículos'!AX21*(1-'Frota Nacional 2019'!AX$5),0)</f>
        <v>32946</v>
      </c>
      <c r="AY20" s="4">
        <f>ROUND('Vendas de Veículos'!AY21*(1-'Frota Nacional 2019'!AY$5),0)</f>
        <v>42972</v>
      </c>
      <c r="AZ20" s="4">
        <f>ROUND('Vendas de Veículos'!AZ21*(1-'Frota Nacional 2019'!AZ$5),0)</f>
        <v>47760</v>
      </c>
      <c r="BA20" s="4">
        <f>ROUND('Vendas de Veículos'!BA21*(1-'Frota Nacional 2019'!BA$5),0)</f>
        <v>51688</v>
      </c>
      <c r="BB20" s="4">
        <f>ROUND('Vendas de Veículos'!BB21*(1-'Frota Nacional 2019'!BB$5),0)</f>
        <v>58360</v>
      </c>
      <c r="BC20" s="4">
        <f>ROUND('Vendas de Veículos'!BC21*(1-'Frota Nacional 2019'!BC$5),0)</f>
        <v>85480</v>
      </c>
      <c r="BD20" s="4">
        <f>ROUND('Vendas de Veículos'!BD21*(1-'Frota Nacional 2019'!BD$5),0)</f>
        <v>101092</v>
      </c>
      <c r="BE20" s="4">
        <f>ROUND('Vendas de Veículos'!BE21*(1-'Frota Nacional 2019'!BE$5),0)</f>
        <v>134529</v>
      </c>
      <c r="BF20" s="4">
        <f>ROUND('Vendas de Veículos'!BF21*(1-'Frota Nacional 2019'!BF$5),0)</f>
        <v>160850</v>
      </c>
      <c r="BG20" s="4">
        <f>ROUND('Vendas de Veículos'!BG21*(1-'Frota Nacional 2019'!BG$5),0)</f>
        <v>165740</v>
      </c>
      <c r="BH20" s="4">
        <f>ROUND('Vendas de Veículos'!BH21*(1-'Frota Nacional 2019'!BH$5),0)</f>
        <v>188676</v>
      </c>
      <c r="BI20" s="4">
        <f>ROUND('Vendas de Veículos'!BI21*(1-'Frota Nacional 2019'!BI$5),0)</f>
        <v>177973</v>
      </c>
      <c r="BJ20" s="4">
        <f>ROUND('Vendas de Veículos'!BJ21*(1-'Frota Nacional 2019'!BJ$5),0)</f>
        <v>119388</v>
      </c>
      <c r="BK20" s="4">
        <f>ROUND('Vendas de Veículos'!BK21*(1-'Frota Nacional 2019'!BK$5),0)</f>
        <v>120361</v>
      </c>
      <c r="BL20" s="4">
        <f>ROUND('Vendas de Veículos'!BL21*(1-'Frota Nacional 2019'!BL$5),0)</f>
        <v>129885</v>
      </c>
      <c r="BM20" s="4">
        <f>ROUND('Vendas de Veículos'!BM21*(1-'Frota Nacional 2019'!BM$5),0)</f>
        <v>173939</v>
      </c>
      <c r="BN20" s="4">
        <f>ROUND('Vendas de Veículos'!BN21*(1-'Frota Nacional 2019'!BN$5),0)</f>
        <v>198113</v>
      </c>
    </row>
    <row r="21" spans="2:66" x14ac:dyDescent="0.35">
      <c r="B21" s="2"/>
      <c r="C21" s="3" t="s">
        <v>31</v>
      </c>
      <c r="D21" s="7">
        <f>EXP(-EXP($G$2+$I$2*($D$1-D4)))</f>
        <v>0.96966230135574383</v>
      </c>
      <c r="E21" s="7">
        <f t="shared" ref="E21:BN21" si="1">EXP(-EXP($G$2+$I$2*($D$1-E4)))</f>
        <v>0.96685313026505637</v>
      </c>
      <c r="F21" s="7">
        <f t="shared" si="1"/>
        <v>0.96378873071358573</v>
      </c>
      <c r="G21" s="7">
        <f t="shared" si="1"/>
        <v>0.96044686997268258</v>
      </c>
      <c r="H21" s="7">
        <f t="shared" si="1"/>
        <v>0.95680356635050889</v>
      </c>
      <c r="I21" s="7">
        <f t="shared" si="1"/>
        <v>0.9528329891891979</v>
      </c>
      <c r="J21" s="7">
        <f t="shared" si="1"/>
        <v>0.94850736121254353</v>
      </c>
      <c r="K21" s="7">
        <f t="shared" si="1"/>
        <v>0.94379686547081298</v>
      </c>
      <c r="L21" s="7">
        <f t="shared" si="1"/>
        <v>0.93866955965368715</v>
      </c>
      <c r="M21" s="7">
        <f t="shared" si="1"/>
        <v>0.93309130115310734</v>
      </c>
      <c r="N21" s="7">
        <f t="shared" si="1"/>
        <v>0.92702568696359899</v>
      </c>
      <c r="O21" s="7">
        <f t="shared" si="1"/>
        <v>0.92043401331625596</v>
      </c>
      <c r="P21" s="7">
        <f t="shared" si="1"/>
        <v>0.9132752608601854</v>
      </c>
      <c r="Q21" s="7">
        <f t="shared" si="1"/>
        <v>0.90550611223529465</v>
      </c>
      <c r="R21" s="7">
        <f t="shared" si="1"/>
        <v>0.89708101002212504</v>
      </c>
      <c r="S21" s="7">
        <f t="shared" si="1"/>
        <v>0.88795226430124696</v>
      </c>
      <c r="T21" s="7">
        <f t="shared" si="1"/>
        <v>0.87807022039130778</v>
      </c>
      <c r="U21" s="7">
        <f t="shared" si="1"/>
        <v>0.8673834987344663</v>
      </c>
      <c r="V21" s="7">
        <f t="shared" si="1"/>
        <v>0.85583932031884391</v>
      </c>
      <c r="W21" s="7">
        <f t="shared" si="1"/>
        <v>0.84338393240830922</v>
      </c>
      <c r="X21" s="7">
        <f t="shared" si="1"/>
        <v>0.82996315060425219</v>
      </c>
      <c r="Y21" s="7">
        <f t="shared" si="1"/>
        <v>0.81552303427518247</v>
      </c>
      <c r="Z21" s="7">
        <f t="shared" si="1"/>
        <v>0.80001071300435356</v>
      </c>
      <c r="AA21" s="7">
        <f t="shared" si="1"/>
        <v>0.78337538172608712</v>
      </c>
      <c r="AB21" s="7">
        <f t="shared" si="1"/>
        <v>0.76556948140173364</v>
      </c>
      <c r="AC21" s="7">
        <f t="shared" si="1"/>
        <v>0.74655008012617419</v>
      </c>
      <c r="AD21" s="7">
        <f t="shared" si="1"/>
        <v>0.72628046610004759</v>
      </c>
      <c r="AE21" s="7">
        <f t="shared" si="1"/>
        <v>0.70473195854407911</v>
      </c>
      <c r="AF21" s="7">
        <f t="shared" si="1"/>
        <v>0.68188593492135419</v>
      </c>
      <c r="AG21" s="7">
        <f t="shared" si="1"/>
        <v>0.65773606230289328</v>
      </c>
      <c r="AH21" s="7">
        <f t="shared" si="1"/>
        <v>0.6322907069100786</v>
      </c>
      <c r="AI21" s="7">
        <f t="shared" si="1"/>
        <v>0.60557547841581527</v>
      </c>
      <c r="AJ21" s="7">
        <f t="shared" si="1"/>
        <v>0.57763584425891545</v>
      </c>
      <c r="AK21" s="7">
        <f t="shared" si="1"/>
        <v>0.54853972405774021</v>
      </c>
      <c r="AL21" s="7">
        <f t="shared" si="1"/>
        <v>0.51837994563239431</v>
      </c>
      <c r="AM21" s="7">
        <f t="shared" si="1"/>
        <v>0.48727641315583248</v>
      </c>
      <c r="AN21" s="7">
        <f t="shared" si="1"/>
        <v>0.45537780629663638</v>
      </c>
      <c r="AO21" s="7">
        <f t="shared" si="1"/>
        <v>0.42286259956536282</v>
      </c>
      <c r="AP21" s="7">
        <f t="shared" si="1"/>
        <v>0.38993916719182814</v>
      </c>
      <c r="AQ21" s="7">
        <f t="shared" si="1"/>
        <v>0.35684472565735781</v>
      </c>
      <c r="AR21" s="7">
        <f t="shared" si="1"/>
        <v>0.32384286947595758</v>
      </c>
      <c r="AS21" s="7">
        <f t="shared" si="1"/>
        <v>0.29121948271878961</v>
      </c>
      <c r="AT21" s="7">
        <f t="shared" si="1"/>
        <v>0.2592768659908275</v>
      </c>
      <c r="AU21" s="7">
        <f t="shared" si="1"/>
        <v>0.22832601205777195</v>
      </c>
      <c r="AV21" s="7">
        <f t="shared" si="1"/>
        <v>0.19867709662098684</v>
      </c>
      <c r="AW21" s="7">
        <f t="shared" si="1"/>
        <v>0.17062842304640172</v>
      </c>
      <c r="AX21" s="7">
        <f t="shared" si="1"/>
        <v>0.14445426389005228</v>
      </c>
      <c r="AY21" s="7">
        <f t="shared" si="1"/>
        <v>0.12039226207982952</v>
      </c>
      <c r="AZ21" s="7">
        <f t="shared" si="1"/>
        <v>9.863126515831637E-2</v>
      </c>
      <c r="BA21" s="7">
        <f t="shared" si="1"/>
        <v>7.9300632239492283E-2</v>
      </c>
      <c r="BB21" s="7">
        <f t="shared" si="1"/>
        <v>6.2462133867604783E-2</v>
      </c>
      <c r="BC21" s="7">
        <f t="shared" si="1"/>
        <v>4.8105517744068356E-2</v>
      </c>
      <c r="BD21" s="7">
        <f t="shared" si="1"/>
        <v>3.6148604913135492E-2</v>
      </c>
      <c r="BE21" s="7">
        <f t="shared" si="1"/>
        <v>2.6442398434797329E-2</v>
      </c>
      <c r="BF21" s="7">
        <f t="shared" si="1"/>
        <v>1.878114895248734E-2</v>
      </c>
      <c r="BG21" s="7">
        <f t="shared" si="1"/>
        <v>1.2916688247698281E-2</v>
      </c>
      <c r="BH21" s="7">
        <f t="shared" si="1"/>
        <v>8.5757121043602402E-3</v>
      </c>
      <c r="BI21" s="7">
        <f t="shared" si="1"/>
        <v>5.4781938203353102E-3</v>
      </c>
      <c r="BJ21" s="7">
        <f t="shared" si="1"/>
        <v>3.3548660908216564E-3</v>
      </c>
      <c r="BK21" s="7">
        <f t="shared" si="1"/>
        <v>1.9618121657663879E-3</v>
      </c>
      <c r="BL21" s="7">
        <f t="shared" si="1"/>
        <v>1.0906750426032791E-3</v>
      </c>
      <c r="BM21" s="7">
        <f t="shared" si="1"/>
        <v>5.7374968401893516E-4</v>
      </c>
      <c r="BN21" s="7">
        <f t="shared" si="1"/>
        <v>2.841040787212921E-4</v>
      </c>
    </row>
    <row r="22" spans="2:66" x14ac:dyDescent="0.35">
      <c r="B22" s="14" t="s">
        <v>20</v>
      </c>
      <c r="C22" s="14" t="s">
        <v>10</v>
      </c>
      <c r="D22" s="5">
        <f>ROUND('Vendas de Veículos'!D23*(1-'Frota Nacional 2019'!D$21),0)</f>
        <v>302</v>
      </c>
      <c r="E22" s="5">
        <f>ROUND('Vendas de Veículos'!E23*(1-'Frota Nacional 2019'!E$21),0)</f>
        <v>533</v>
      </c>
      <c r="F22" s="5">
        <f>ROUND('Vendas de Veículos'!F23*(1-'Frota Nacional 2019'!F$21),0)</f>
        <v>982</v>
      </c>
      <c r="G22" s="5">
        <f>ROUND('Vendas de Veículos'!G23*(1-'Frota Nacional 2019'!G$21),0)</f>
        <v>1120</v>
      </c>
      <c r="H22" s="5">
        <f>ROUND('Vendas de Veículos'!H23*(1-'Frota Nacional 2019'!H$21),0)</f>
        <v>889</v>
      </c>
      <c r="I22" s="5">
        <f>ROUND('Vendas de Veículos'!I23*(1-'Frota Nacional 2019'!I$21),0)</f>
        <v>1358</v>
      </c>
      <c r="J22" s="5">
        <f>ROUND('Vendas de Veículos'!J23*(1-'Frota Nacional 2019'!J$21),0)</f>
        <v>801</v>
      </c>
      <c r="K22" s="5">
        <f>ROUND('Vendas de Veículos'!K23*(1-'Frota Nacional 2019'!K$21),0)</f>
        <v>882</v>
      </c>
      <c r="L22" s="5">
        <f>ROUND('Vendas de Veículos'!L23*(1-'Frota Nacional 2019'!L$21),0)</f>
        <v>962</v>
      </c>
      <c r="M22" s="5">
        <f>ROUND('Vendas de Veículos'!M23*(1-'Frota Nacional 2019'!M$21),0)</f>
        <v>1352</v>
      </c>
      <c r="N22" s="5">
        <f>ROUND('Vendas de Veículos'!N23*(1-'Frota Nacional 2019'!N$21),0)</f>
        <v>1284</v>
      </c>
      <c r="O22" s="5">
        <f>ROUND('Vendas de Veículos'!O23*(1-'Frota Nacional 2019'!O$21),0)</f>
        <v>20</v>
      </c>
      <c r="P22" s="5">
        <f>ROUND('Vendas de Veículos'!P23*(1-'Frota Nacional 2019'!P$21),0)</f>
        <v>1956</v>
      </c>
      <c r="Q22" s="5">
        <f>ROUND('Vendas de Veículos'!Q23*(1-'Frota Nacional 2019'!Q$21),0)</f>
        <v>1613</v>
      </c>
      <c r="R22" s="5">
        <f>ROUND('Vendas de Veículos'!R23*(1-'Frota Nacional 2019'!R$21),0)</f>
        <v>1634</v>
      </c>
      <c r="S22" s="5">
        <f>ROUND('Vendas de Veículos'!S23*(1-'Frota Nacional 2019'!S$21),0)</f>
        <v>2230</v>
      </c>
      <c r="T22" s="5">
        <f>ROUND('Vendas de Veículos'!T23*(1-'Frota Nacional 2019'!T$21),0)</f>
        <v>3157</v>
      </c>
      <c r="U22" s="5">
        <f>ROUND('Vendas de Veículos'!U23*(1-'Frota Nacional 2019'!U$21),0)</f>
        <v>3897</v>
      </c>
      <c r="V22" s="5">
        <f>ROUND('Vendas de Veículos'!V23*(1-'Frota Nacional 2019'!V$21),0)</f>
        <v>236</v>
      </c>
      <c r="W22" s="5">
        <f>ROUND('Vendas de Veículos'!W23*(1-'Frota Nacional 2019'!W$21),0)</f>
        <v>1286</v>
      </c>
      <c r="X22" s="5">
        <f>ROUND('Vendas de Veículos'!X23*(1-'Frota Nacional 2019'!X$21),0)</f>
        <v>319</v>
      </c>
      <c r="Y22" s="5">
        <f>ROUND('Vendas de Veículos'!Y23*(1-'Frota Nacional 2019'!Y$21),0)</f>
        <v>96</v>
      </c>
      <c r="Z22" s="5">
        <f>ROUND('Vendas de Veículos'!Z23*(1-'Frota Nacional 2019'!Z$21),0)</f>
        <v>235</v>
      </c>
      <c r="AA22" s="5">
        <f>ROUND('Vendas de Veículos'!AA23*(1-'Frota Nacional 2019'!AA$21),0)</f>
        <v>126</v>
      </c>
      <c r="AB22" s="5">
        <f>ROUND('Vendas de Veículos'!AB23*(1-'Frota Nacional 2019'!AB$21),0)</f>
        <v>14</v>
      </c>
      <c r="AC22" s="5">
        <f>ROUND('Vendas de Veículos'!AC23*(1-'Frota Nacional 2019'!AC$21),0)</f>
        <v>31</v>
      </c>
      <c r="AD22" s="5">
        <f>ROUND('Vendas de Veículos'!AD23*(1-'Frota Nacional 2019'!AD$21),0)</f>
        <v>56</v>
      </c>
      <c r="AE22" s="5">
        <f>ROUND('Vendas de Veículos'!AE23*(1-'Frota Nacional 2019'!AE$21),0)</f>
        <v>24</v>
      </c>
      <c r="AF22" s="5">
        <f>ROUND('Vendas de Veículos'!AF23*(1-'Frota Nacional 2019'!AF$21),0)</f>
        <v>7</v>
      </c>
      <c r="AG22" s="5">
        <f>ROUND('Vendas de Veículos'!AG23*(1-'Frota Nacional 2019'!AG$21),0)</f>
        <v>36</v>
      </c>
      <c r="AH22" s="5">
        <f>ROUND('Vendas de Veículos'!AH23*(1-'Frota Nacional 2019'!AH$21),0)</f>
        <v>19</v>
      </c>
      <c r="AI22" s="5">
        <f>ROUND('Vendas de Veículos'!AI23*(1-'Frota Nacional 2019'!AI$21),0)</f>
        <v>6</v>
      </c>
      <c r="AJ22" s="5">
        <f>ROUND('Vendas de Veículos'!AJ23*(1-'Frota Nacional 2019'!AJ$21),0)</f>
        <v>25</v>
      </c>
      <c r="AK22" s="5">
        <f>ROUND('Vendas de Veículos'!AK23*(1-'Frota Nacional 2019'!AK$21),0)</f>
        <v>55</v>
      </c>
      <c r="AL22" s="5">
        <f>ROUND('Vendas de Veículos'!AL23*(1-'Frota Nacional 2019'!AL$21),0)</f>
        <v>59</v>
      </c>
      <c r="AM22" s="5">
        <f>ROUND('Vendas de Veículos'!AM23*(1-'Frota Nacional 2019'!AM$21),0)</f>
        <v>30</v>
      </c>
      <c r="AN22" s="5">
        <f>ROUND('Vendas de Veículos'!AN23*(1-'Frota Nacional 2019'!AN$21),0)</f>
        <v>36</v>
      </c>
      <c r="AO22" s="5">
        <f>ROUND('Vendas de Veículos'!AO23*(1-'Frota Nacional 2019'!AO$21),0)</f>
        <v>13</v>
      </c>
      <c r="AP22" s="5">
        <f>ROUND('Vendas de Veículos'!AP23*(1-'Frota Nacional 2019'!AP$21),0)</f>
        <v>5</v>
      </c>
      <c r="AQ22" s="5">
        <f>ROUND('Vendas de Veículos'!AQ23*(1-'Frota Nacional 2019'!AQ$21),0)</f>
        <v>0</v>
      </c>
      <c r="AR22" s="5">
        <f>ROUND('Vendas de Veículos'!AR23*(1-'Frota Nacional 2019'!AR$21),0)</f>
        <v>0</v>
      </c>
      <c r="AS22" s="5">
        <f>ROUND('Vendas de Veículos'!AS23*(1-'Frota Nacional 2019'!AS$21),0)</f>
        <v>0</v>
      </c>
      <c r="AT22" s="5">
        <f>ROUND('Vendas de Veículos'!AT23*(1-'Frota Nacional 2019'!AT$21),0)</f>
        <v>0</v>
      </c>
      <c r="AU22" s="5">
        <f>ROUND('Vendas de Veículos'!AU23*(1-'Frota Nacional 2019'!AU$21),0)</f>
        <v>90</v>
      </c>
      <c r="AV22" s="5">
        <f>ROUND('Vendas de Veículos'!AV23*(1-'Frota Nacional 2019'!AV$21),0)</f>
        <v>0</v>
      </c>
      <c r="AW22" s="5">
        <f>ROUND('Vendas de Veículos'!AW23*(1-'Frota Nacional 2019'!AW$21),0)</f>
        <v>0</v>
      </c>
      <c r="AX22" s="5">
        <f>ROUND('Vendas de Veículos'!AX23*(1-'Frota Nacional 2019'!AX$21),0)</f>
        <v>0</v>
      </c>
      <c r="AY22" s="5">
        <f>ROUND('Vendas de Veículos'!AY23*(1-'Frota Nacional 2019'!AY$21),0)</f>
        <v>0</v>
      </c>
      <c r="AZ22" s="5">
        <f>ROUND('Vendas de Veículos'!AZ23*(1-'Frota Nacional 2019'!AZ$21),0)</f>
        <v>0</v>
      </c>
      <c r="BA22" s="5">
        <f>ROUND('Vendas de Veículos'!BA23*(1-'Frota Nacional 2019'!BA$21),0)</f>
        <v>0</v>
      </c>
      <c r="BB22" s="5">
        <f>ROUND('Vendas de Veículos'!BB23*(1-'Frota Nacional 2019'!BB$21),0)</f>
        <v>0</v>
      </c>
      <c r="BC22" s="5">
        <f>ROUND('Vendas de Veículos'!BC23*(1-'Frota Nacional 2019'!BC$21),0)</f>
        <v>0</v>
      </c>
      <c r="BD22" s="5">
        <f>ROUND('Vendas de Veículos'!BD23*(1-'Frota Nacional 2019'!BD$21),0)</f>
        <v>0</v>
      </c>
      <c r="BE22" s="5">
        <f>ROUND('Vendas de Veículos'!BE23*(1-'Frota Nacional 2019'!BE$21),0)</f>
        <v>0</v>
      </c>
      <c r="BF22" s="5">
        <f>ROUND('Vendas de Veículos'!BF23*(1-'Frota Nacional 2019'!BF$21),0)</f>
        <v>0</v>
      </c>
      <c r="BG22" s="5">
        <f>ROUND('Vendas de Veículos'!BG23*(1-'Frota Nacional 2019'!BG$21),0)</f>
        <v>0</v>
      </c>
      <c r="BH22" s="5">
        <f>ROUND('Vendas de Veículos'!BH23*(1-'Frota Nacional 2019'!BH$21),0)</f>
        <v>0</v>
      </c>
      <c r="BI22" s="5">
        <f>ROUND('Vendas de Veículos'!BI23*(1-'Frota Nacional 2019'!BI$21),0)</f>
        <v>0</v>
      </c>
      <c r="BJ22" s="5">
        <f>ROUND('Vendas de Veículos'!BJ23*(1-'Frota Nacional 2019'!BJ$21),0)</f>
        <v>0</v>
      </c>
      <c r="BK22" s="5">
        <f>ROUND('Vendas de Veículos'!BK23*(1-'Frota Nacional 2019'!BK$21),0)</f>
        <v>0</v>
      </c>
      <c r="BL22" s="5">
        <f>ROUND('Vendas de Veículos'!BL23*(1-'Frota Nacional 2019'!BL$21),0)</f>
        <v>2</v>
      </c>
      <c r="BM22" s="5">
        <f>ROUND('Vendas de Veículos'!BM23*(1-'Frota Nacional 2019'!BM$21),0)</f>
        <v>12</v>
      </c>
      <c r="BN22" s="5">
        <f>ROUND('Vendas de Veículos'!BN23*(1-'Frota Nacional 2019'!BN$21),0)</f>
        <v>17</v>
      </c>
    </row>
    <row r="23" spans="2:66" x14ac:dyDescent="0.35">
      <c r="B23" s="14" t="s">
        <v>20</v>
      </c>
      <c r="C23" s="14" t="s">
        <v>12</v>
      </c>
      <c r="D23" s="5">
        <f>ROUND('Vendas de Veículos'!D24*(1-'Frota Nacional 2019'!D$21),0)</f>
        <v>0</v>
      </c>
      <c r="E23" s="5">
        <f>ROUND('Vendas de Veículos'!E24*(1-'Frota Nacional 2019'!E$21),0)</f>
        <v>0</v>
      </c>
      <c r="F23" s="5">
        <f>ROUND('Vendas de Veículos'!F24*(1-'Frota Nacional 2019'!F$21),0)</f>
        <v>0</v>
      </c>
      <c r="G23" s="5">
        <f>ROUND('Vendas de Veículos'!G24*(1-'Frota Nacional 2019'!G$21),0)</f>
        <v>0</v>
      </c>
      <c r="H23" s="5">
        <f>ROUND('Vendas de Veículos'!H24*(1-'Frota Nacional 2019'!H$21),0)</f>
        <v>0</v>
      </c>
      <c r="I23" s="5">
        <f>ROUND('Vendas de Veículos'!I24*(1-'Frota Nacional 2019'!I$21),0)</f>
        <v>0</v>
      </c>
      <c r="J23" s="5">
        <f>ROUND('Vendas de Veículos'!J24*(1-'Frota Nacional 2019'!J$21),0)</f>
        <v>0</v>
      </c>
      <c r="K23" s="5">
        <f>ROUND('Vendas de Veículos'!K24*(1-'Frota Nacional 2019'!K$21),0)</f>
        <v>0</v>
      </c>
      <c r="L23" s="5">
        <f>ROUND('Vendas de Veículos'!L24*(1-'Frota Nacional 2019'!L$21),0)</f>
        <v>0</v>
      </c>
      <c r="M23" s="5">
        <f>ROUND('Vendas de Veículos'!M24*(1-'Frota Nacional 2019'!M$21),0)</f>
        <v>0</v>
      </c>
      <c r="N23" s="5">
        <f>ROUND('Vendas de Veículos'!N24*(1-'Frota Nacional 2019'!N$21),0)</f>
        <v>0</v>
      </c>
      <c r="O23" s="5">
        <f>ROUND('Vendas de Veículos'!O24*(1-'Frota Nacional 2019'!O$21),0)</f>
        <v>0</v>
      </c>
      <c r="P23" s="5">
        <f>ROUND('Vendas de Veículos'!P24*(1-'Frota Nacional 2019'!P$21),0)</f>
        <v>0</v>
      </c>
      <c r="Q23" s="5">
        <f>ROUND('Vendas de Veículos'!Q24*(1-'Frota Nacional 2019'!Q$21),0)</f>
        <v>0</v>
      </c>
      <c r="R23" s="5">
        <f>ROUND('Vendas de Veículos'!R24*(1-'Frota Nacional 2019'!R$21),0)</f>
        <v>0</v>
      </c>
      <c r="S23" s="5">
        <f>ROUND('Vendas de Veículos'!S24*(1-'Frota Nacional 2019'!S$21),0)</f>
        <v>0</v>
      </c>
      <c r="T23" s="5">
        <f>ROUND('Vendas de Veículos'!T24*(1-'Frota Nacional 2019'!T$21),0)</f>
        <v>0</v>
      </c>
      <c r="U23" s="5">
        <f>ROUND('Vendas de Veículos'!U24*(1-'Frota Nacional 2019'!U$21),0)</f>
        <v>0</v>
      </c>
      <c r="V23" s="5">
        <f>ROUND('Vendas de Veículos'!V24*(1-'Frota Nacional 2019'!V$21),0)</f>
        <v>0</v>
      </c>
      <c r="W23" s="5">
        <f>ROUND('Vendas de Veículos'!W24*(1-'Frota Nacional 2019'!W$21),0)</f>
        <v>0</v>
      </c>
      <c r="X23" s="5">
        <f>ROUND('Vendas de Veículos'!X24*(1-'Frota Nacional 2019'!X$21),0)</f>
        <v>0</v>
      </c>
      <c r="Y23" s="5">
        <f>ROUND('Vendas de Veículos'!Y24*(1-'Frota Nacional 2019'!Y$21),0)</f>
        <v>0</v>
      </c>
      <c r="Z23" s="5">
        <f>ROUND('Vendas de Veículos'!Z24*(1-'Frota Nacional 2019'!Z$21),0)</f>
        <v>1</v>
      </c>
      <c r="AA23" s="5">
        <f>ROUND('Vendas de Veículos'!AA24*(1-'Frota Nacional 2019'!AA$21),0)</f>
        <v>0</v>
      </c>
      <c r="AB23" s="5">
        <f>ROUND('Vendas de Veículos'!AB24*(1-'Frota Nacional 2019'!AB$21),0)</f>
        <v>248</v>
      </c>
      <c r="AC23" s="5">
        <f>ROUND('Vendas de Veículos'!AC24*(1-'Frota Nacional 2019'!AC$21),0)</f>
        <v>233</v>
      </c>
      <c r="AD23" s="5">
        <f>ROUND('Vendas de Veículos'!AD24*(1-'Frota Nacional 2019'!AD$21),0)</f>
        <v>560</v>
      </c>
      <c r="AE23" s="5">
        <f>ROUND('Vendas de Veículos'!AE24*(1-'Frota Nacional 2019'!AE$21),0)</f>
        <v>772</v>
      </c>
      <c r="AF23" s="5">
        <f>ROUND('Vendas de Veículos'!AF24*(1-'Frota Nacional 2019'!AF$21),0)</f>
        <v>603</v>
      </c>
      <c r="AG23" s="5">
        <f>ROUND('Vendas de Veículos'!AG24*(1-'Frota Nacional 2019'!AG$21),0)</f>
        <v>518</v>
      </c>
      <c r="AH23" s="5">
        <f>ROUND('Vendas de Veículos'!AH24*(1-'Frota Nacional 2019'!AH$21),0)</f>
        <v>198</v>
      </c>
      <c r="AI23" s="5">
        <f>ROUND('Vendas de Veículos'!AI24*(1-'Frota Nacional 2019'!AI$21),0)</f>
        <v>50</v>
      </c>
      <c r="AJ23" s="5">
        <f>ROUND('Vendas de Veículos'!AJ24*(1-'Frota Nacional 2019'!AJ$21),0)</f>
        <v>21</v>
      </c>
      <c r="AK23" s="5">
        <f>ROUND('Vendas de Veículos'!AK24*(1-'Frota Nacional 2019'!AK$21),0)</f>
        <v>2</v>
      </c>
      <c r="AL23" s="5">
        <f>ROUND('Vendas de Veículos'!AL24*(1-'Frota Nacional 2019'!AL$21),0)</f>
        <v>1</v>
      </c>
      <c r="AM23" s="5">
        <f>ROUND('Vendas de Veículos'!AM24*(1-'Frota Nacional 2019'!AM$21),0)</f>
        <v>4</v>
      </c>
      <c r="AN23" s="5">
        <f>ROUND('Vendas de Veículos'!AN24*(1-'Frota Nacional 2019'!AN$21),0)</f>
        <v>0</v>
      </c>
      <c r="AO23" s="5">
        <f>ROUND('Vendas de Veículos'!AO24*(1-'Frota Nacional 2019'!AO$21),0)</f>
        <v>1</v>
      </c>
      <c r="AP23" s="5">
        <f>ROUND('Vendas de Veículos'!AP24*(1-'Frota Nacional 2019'!AP$21),0)</f>
        <v>1</v>
      </c>
      <c r="AQ23" s="5">
        <f>ROUND('Vendas de Veículos'!AQ24*(1-'Frota Nacional 2019'!AQ$21),0)</f>
        <v>0</v>
      </c>
      <c r="AR23" s="5">
        <f>ROUND('Vendas de Veículos'!AR24*(1-'Frota Nacional 2019'!AR$21),0)</f>
        <v>0</v>
      </c>
      <c r="AS23" s="5">
        <f>ROUND('Vendas de Veículos'!AS24*(1-'Frota Nacional 2019'!AS$21),0)</f>
        <v>0</v>
      </c>
      <c r="AT23" s="5">
        <f>ROUND('Vendas de Veículos'!AT24*(1-'Frota Nacional 2019'!AT$21),0)</f>
        <v>0</v>
      </c>
      <c r="AU23" s="5">
        <f>ROUND('Vendas de Veículos'!AU24*(1-'Frota Nacional 2019'!AU$21),0)</f>
        <v>0</v>
      </c>
      <c r="AV23" s="5">
        <f>ROUND('Vendas de Veículos'!AV24*(1-'Frota Nacional 2019'!AV$21),0)</f>
        <v>0</v>
      </c>
      <c r="AW23" s="5">
        <f>ROUND('Vendas de Veículos'!AW24*(1-'Frota Nacional 2019'!AW$21),0)</f>
        <v>0</v>
      </c>
      <c r="AX23" s="5">
        <f>ROUND('Vendas de Veículos'!AX24*(1-'Frota Nacional 2019'!AX$21),0)</f>
        <v>0</v>
      </c>
      <c r="AY23" s="5">
        <f>ROUND('Vendas de Veículos'!AY24*(1-'Frota Nacional 2019'!AY$21),0)</f>
        <v>0</v>
      </c>
      <c r="AZ23" s="5">
        <f>ROUND('Vendas de Veículos'!AZ24*(1-'Frota Nacional 2019'!AZ$21),0)</f>
        <v>0</v>
      </c>
      <c r="BA23" s="5">
        <f>ROUND('Vendas de Veículos'!BA24*(1-'Frota Nacional 2019'!BA$21),0)</f>
        <v>0</v>
      </c>
      <c r="BB23" s="5">
        <f>ROUND('Vendas de Veículos'!BB24*(1-'Frota Nacional 2019'!BB$21),0)</f>
        <v>0</v>
      </c>
      <c r="BC23" s="5">
        <f>ROUND('Vendas de Veículos'!BC24*(1-'Frota Nacional 2019'!BC$21),0)</f>
        <v>0</v>
      </c>
      <c r="BD23" s="5">
        <f>ROUND('Vendas de Veículos'!BD24*(1-'Frota Nacional 2019'!BD$21),0)</f>
        <v>0</v>
      </c>
      <c r="BE23" s="5">
        <f>ROUND('Vendas de Veículos'!BE24*(1-'Frota Nacional 2019'!BE$21),0)</f>
        <v>0</v>
      </c>
      <c r="BF23" s="5">
        <f>ROUND('Vendas de Veículos'!BF24*(1-'Frota Nacional 2019'!BF$21),0)</f>
        <v>0</v>
      </c>
      <c r="BG23" s="5">
        <f>ROUND('Vendas de Veículos'!BG24*(1-'Frota Nacional 2019'!BG$21),0)</f>
        <v>0</v>
      </c>
      <c r="BH23" s="5">
        <f>ROUND('Vendas de Veículos'!BH24*(1-'Frota Nacional 2019'!BH$21),0)</f>
        <v>0</v>
      </c>
      <c r="BI23" s="5">
        <f>ROUND('Vendas de Veículos'!BI24*(1-'Frota Nacional 2019'!BI$21),0)</f>
        <v>0</v>
      </c>
      <c r="BJ23" s="5">
        <f>ROUND('Vendas de Veículos'!BJ24*(1-'Frota Nacional 2019'!BJ$21),0)</f>
        <v>0</v>
      </c>
      <c r="BK23" s="5">
        <f>ROUND('Vendas de Veículos'!BK24*(1-'Frota Nacional 2019'!BK$21),0)</f>
        <v>0</v>
      </c>
      <c r="BL23" s="5">
        <f>ROUND('Vendas de Veículos'!BL24*(1-'Frota Nacional 2019'!BL$21),0)</f>
        <v>0</v>
      </c>
      <c r="BM23" s="5">
        <f>ROUND('Vendas de Veículos'!BM24*(1-'Frota Nacional 2019'!BM$21),0)</f>
        <v>0</v>
      </c>
      <c r="BN23" s="5">
        <f>ROUND('Vendas de Veículos'!BN24*(1-'Frota Nacional 2019'!BN$21),0)</f>
        <v>2</v>
      </c>
    </row>
    <row r="24" spans="2:66" x14ac:dyDescent="0.35">
      <c r="B24" s="14" t="s">
        <v>20</v>
      </c>
      <c r="C24" s="14" t="s">
        <v>14</v>
      </c>
      <c r="D24" s="5">
        <f>ROUND('Vendas de Veículos'!D25*(1-'Frota Nacional 2019'!D$21),0)</f>
        <v>0</v>
      </c>
      <c r="E24" s="5">
        <f>ROUND('Vendas de Veículos'!E25*(1-'Frota Nacional 2019'!E$21),0)</f>
        <v>0</v>
      </c>
      <c r="F24" s="5">
        <f>ROUND('Vendas de Veículos'!F25*(1-'Frota Nacional 2019'!F$21),0)</f>
        <v>0</v>
      </c>
      <c r="G24" s="5">
        <f>ROUND('Vendas de Veículos'!G25*(1-'Frota Nacional 2019'!G$21),0)</f>
        <v>0</v>
      </c>
      <c r="H24" s="5">
        <f>ROUND('Vendas de Veículos'!H25*(1-'Frota Nacional 2019'!H$21),0)</f>
        <v>0</v>
      </c>
      <c r="I24" s="5">
        <f>ROUND('Vendas de Veículos'!I25*(1-'Frota Nacional 2019'!I$21),0)</f>
        <v>0</v>
      </c>
      <c r="J24" s="5">
        <f>ROUND('Vendas de Veículos'!J25*(1-'Frota Nacional 2019'!J$21),0)</f>
        <v>0</v>
      </c>
      <c r="K24" s="5">
        <f>ROUND('Vendas de Veículos'!K25*(1-'Frota Nacional 2019'!K$21),0)</f>
        <v>0</v>
      </c>
      <c r="L24" s="5">
        <f>ROUND('Vendas de Veículos'!L25*(1-'Frota Nacional 2019'!L$21),0)</f>
        <v>0</v>
      </c>
      <c r="M24" s="5">
        <f>ROUND('Vendas de Veículos'!M25*(1-'Frota Nacional 2019'!M$21),0)</f>
        <v>0</v>
      </c>
      <c r="N24" s="5">
        <f>ROUND('Vendas de Veículos'!N25*(1-'Frota Nacional 2019'!N$21),0)</f>
        <v>0</v>
      </c>
      <c r="O24" s="5">
        <f>ROUND('Vendas de Veículos'!O25*(1-'Frota Nacional 2019'!O$21),0)</f>
        <v>0</v>
      </c>
      <c r="P24" s="5">
        <f>ROUND('Vendas de Veículos'!P25*(1-'Frota Nacional 2019'!P$21),0)</f>
        <v>0</v>
      </c>
      <c r="Q24" s="5">
        <f>ROUND('Vendas de Veículos'!Q25*(1-'Frota Nacional 2019'!Q$21),0)</f>
        <v>0</v>
      </c>
      <c r="R24" s="5">
        <f>ROUND('Vendas de Veículos'!R25*(1-'Frota Nacional 2019'!R$21),0)</f>
        <v>0</v>
      </c>
      <c r="S24" s="5">
        <f>ROUND('Vendas de Veículos'!S25*(1-'Frota Nacional 2019'!S$21),0)</f>
        <v>0</v>
      </c>
      <c r="T24" s="5">
        <f>ROUND('Vendas de Veículos'!T25*(1-'Frota Nacional 2019'!T$21),0)</f>
        <v>0</v>
      </c>
      <c r="U24" s="5">
        <f>ROUND('Vendas de Veículos'!U25*(1-'Frota Nacional 2019'!U$21),0)</f>
        <v>0</v>
      </c>
      <c r="V24" s="5">
        <f>ROUND('Vendas de Veículos'!V25*(1-'Frota Nacional 2019'!V$21),0)</f>
        <v>0</v>
      </c>
      <c r="W24" s="5">
        <f>ROUND('Vendas de Veículos'!W25*(1-'Frota Nacional 2019'!W$21),0)</f>
        <v>0</v>
      </c>
      <c r="X24" s="5">
        <f>ROUND('Vendas de Veículos'!X25*(1-'Frota Nacional 2019'!X$21),0)</f>
        <v>0</v>
      </c>
      <c r="Y24" s="5">
        <f>ROUND('Vendas de Veículos'!Y25*(1-'Frota Nacional 2019'!Y$21),0)</f>
        <v>0</v>
      </c>
      <c r="Z24" s="5">
        <f>ROUND('Vendas de Veículos'!Z25*(1-'Frota Nacional 2019'!Z$21),0)</f>
        <v>0</v>
      </c>
      <c r="AA24" s="5">
        <f>ROUND('Vendas de Veículos'!AA25*(1-'Frota Nacional 2019'!AA$21),0)</f>
        <v>0</v>
      </c>
      <c r="AB24" s="5">
        <f>ROUND('Vendas de Veículos'!AB25*(1-'Frota Nacional 2019'!AB$21),0)</f>
        <v>0</v>
      </c>
      <c r="AC24" s="5">
        <f>ROUND('Vendas de Veículos'!AC25*(1-'Frota Nacional 2019'!AC$21),0)</f>
        <v>0</v>
      </c>
      <c r="AD24" s="5">
        <f>ROUND('Vendas de Veículos'!AD25*(1-'Frota Nacional 2019'!AD$21),0)</f>
        <v>0</v>
      </c>
      <c r="AE24" s="5">
        <f>ROUND('Vendas de Veículos'!AE25*(1-'Frota Nacional 2019'!AE$21),0)</f>
        <v>0</v>
      </c>
      <c r="AF24" s="5">
        <f>ROUND('Vendas de Veículos'!AF25*(1-'Frota Nacional 2019'!AF$21),0)</f>
        <v>0</v>
      </c>
      <c r="AG24" s="5">
        <f>ROUND('Vendas de Veículos'!AG25*(1-'Frota Nacional 2019'!AG$21),0)</f>
        <v>0</v>
      </c>
      <c r="AH24" s="5">
        <f>ROUND('Vendas de Veículos'!AH25*(1-'Frota Nacional 2019'!AH$21),0)</f>
        <v>0</v>
      </c>
      <c r="AI24" s="5">
        <f>ROUND('Vendas de Veículos'!AI25*(1-'Frota Nacional 2019'!AI$21),0)</f>
        <v>0</v>
      </c>
      <c r="AJ24" s="5">
        <f>ROUND('Vendas de Veículos'!AJ25*(1-'Frota Nacional 2019'!AJ$21),0)</f>
        <v>0</v>
      </c>
      <c r="AK24" s="5">
        <f>ROUND('Vendas de Veículos'!AK25*(1-'Frota Nacional 2019'!AK$21),0)</f>
        <v>0</v>
      </c>
      <c r="AL24" s="5">
        <f>ROUND('Vendas de Veículos'!AL25*(1-'Frota Nacional 2019'!AL$21),0)</f>
        <v>0</v>
      </c>
      <c r="AM24" s="5">
        <f>ROUND('Vendas de Veículos'!AM25*(1-'Frota Nacional 2019'!AM$21),0)</f>
        <v>0</v>
      </c>
      <c r="AN24" s="5">
        <f>ROUND('Vendas de Veículos'!AN25*(1-'Frota Nacional 2019'!AN$21),0)</f>
        <v>0</v>
      </c>
      <c r="AO24" s="5">
        <f>ROUND('Vendas de Veículos'!AO25*(1-'Frota Nacional 2019'!AO$21),0)</f>
        <v>0</v>
      </c>
      <c r="AP24" s="5">
        <f>ROUND('Vendas de Veículos'!AP25*(1-'Frota Nacional 2019'!AP$21),0)</f>
        <v>0</v>
      </c>
      <c r="AQ24" s="5">
        <f>ROUND('Vendas de Veículos'!AQ25*(1-'Frota Nacional 2019'!AQ$21),0)</f>
        <v>0</v>
      </c>
      <c r="AR24" s="5">
        <f>ROUND('Vendas de Veículos'!AR25*(1-'Frota Nacional 2019'!AR$21),0)</f>
        <v>0</v>
      </c>
      <c r="AS24" s="5">
        <f>ROUND('Vendas de Veículos'!AS25*(1-'Frota Nacional 2019'!AS$21),0)</f>
        <v>0</v>
      </c>
      <c r="AT24" s="5">
        <f>ROUND('Vendas de Veículos'!AT25*(1-'Frota Nacional 2019'!AT$21),0)</f>
        <v>0</v>
      </c>
      <c r="AU24" s="5">
        <f>ROUND('Vendas de Veículos'!AU25*(1-'Frota Nacional 2019'!AU$21),0)</f>
        <v>0</v>
      </c>
      <c r="AV24" s="5">
        <f>ROUND('Vendas de Veículos'!AV25*(1-'Frota Nacional 2019'!AV$21),0)</f>
        <v>0</v>
      </c>
      <c r="AW24" s="5">
        <f>ROUND('Vendas de Veículos'!AW25*(1-'Frota Nacional 2019'!AW$21),0)</f>
        <v>0</v>
      </c>
      <c r="AX24" s="5">
        <f>ROUND('Vendas de Veículos'!AX25*(1-'Frota Nacional 2019'!AX$21),0)</f>
        <v>0</v>
      </c>
      <c r="AY24" s="5">
        <f>ROUND('Vendas de Veículos'!AY25*(1-'Frota Nacional 2019'!AY$21),0)</f>
        <v>0</v>
      </c>
      <c r="AZ24" s="5">
        <f>ROUND('Vendas de Veículos'!AZ25*(1-'Frota Nacional 2019'!AZ$21),0)</f>
        <v>0</v>
      </c>
      <c r="BA24" s="5">
        <f>ROUND('Vendas de Veículos'!BA25*(1-'Frota Nacional 2019'!BA$21),0)</f>
        <v>0</v>
      </c>
      <c r="BB24" s="5">
        <f>ROUND('Vendas de Veículos'!BB25*(1-'Frota Nacional 2019'!BB$21),0)</f>
        <v>0</v>
      </c>
      <c r="BC24" s="5">
        <f>ROUND('Vendas de Veículos'!BC25*(1-'Frota Nacional 2019'!BC$21),0)</f>
        <v>0</v>
      </c>
      <c r="BD24" s="5">
        <f>ROUND('Vendas de Veículos'!BD25*(1-'Frota Nacional 2019'!BD$21),0)</f>
        <v>0</v>
      </c>
      <c r="BE24" s="5">
        <f>ROUND('Vendas de Veículos'!BE25*(1-'Frota Nacional 2019'!BE$21),0)</f>
        <v>0</v>
      </c>
      <c r="BF24" s="5">
        <f>ROUND('Vendas de Veículos'!BF25*(1-'Frota Nacional 2019'!BF$21),0)</f>
        <v>0</v>
      </c>
      <c r="BG24" s="5">
        <f>ROUND('Vendas de Veículos'!BG25*(1-'Frota Nacional 2019'!BG$21),0)</f>
        <v>0</v>
      </c>
      <c r="BH24" s="5">
        <f>ROUND('Vendas de Veículos'!BH25*(1-'Frota Nacional 2019'!BH$21),0)</f>
        <v>1</v>
      </c>
      <c r="BI24" s="5">
        <f>ROUND('Vendas de Veículos'!BI25*(1-'Frota Nacional 2019'!BI$21),0)</f>
        <v>0</v>
      </c>
      <c r="BJ24" s="5">
        <f>ROUND('Vendas de Veículos'!BJ25*(1-'Frota Nacional 2019'!BJ$21),0)</f>
        <v>0</v>
      </c>
      <c r="BK24" s="5">
        <f>ROUND('Vendas de Veículos'!BK25*(1-'Frota Nacional 2019'!BK$21),0)</f>
        <v>1</v>
      </c>
      <c r="BL24" s="5">
        <f>ROUND('Vendas de Veículos'!BL25*(1-'Frota Nacional 2019'!BL$21),0)</f>
        <v>0</v>
      </c>
      <c r="BM24" s="5">
        <f>ROUND('Vendas de Veículos'!BM25*(1-'Frota Nacional 2019'!BM$21),0)</f>
        <v>3</v>
      </c>
      <c r="BN24" s="5">
        <f>ROUND('Vendas de Veículos'!BN25*(1-'Frota Nacional 2019'!BN$21),0)</f>
        <v>29</v>
      </c>
    </row>
    <row r="25" spans="2:66" x14ac:dyDescent="0.35">
      <c r="B25" s="14" t="s">
        <v>20</v>
      </c>
      <c r="C25" s="14" t="s">
        <v>21</v>
      </c>
      <c r="D25" s="5">
        <f>ROUND('Vendas de Veículos'!D26*(1-'Frota Nacional 2019'!D$21),0)</f>
        <v>0</v>
      </c>
      <c r="E25" s="5">
        <f>ROUND('Vendas de Veículos'!E26*(1-'Frota Nacional 2019'!E$21),0)</f>
        <v>0</v>
      </c>
      <c r="F25" s="5">
        <f>ROUND('Vendas de Veículos'!F26*(1-'Frota Nacional 2019'!F$21),0)</f>
        <v>0</v>
      </c>
      <c r="G25" s="5">
        <f>ROUND('Vendas de Veículos'!G26*(1-'Frota Nacional 2019'!G$21),0)</f>
        <v>0</v>
      </c>
      <c r="H25" s="5">
        <f>ROUND('Vendas de Veículos'!H26*(1-'Frota Nacional 2019'!H$21),0)</f>
        <v>0</v>
      </c>
      <c r="I25" s="5">
        <f>ROUND('Vendas de Veículos'!I26*(1-'Frota Nacional 2019'!I$21),0)</f>
        <v>0</v>
      </c>
      <c r="J25" s="5">
        <f>ROUND('Vendas de Veículos'!J26*(1-'Frota Nacional 2019'!J$21),0)</f>
        <v>0</v>
      </c>
      <c r="K25" s="5">
        <f>ROUND('Vendas de Veículos'!K26*(1-'Frota Nacional 2019'!K$21),0)</f>
        <v>0</v>
      </c>
      <c r="L25" s="5">
        <f>ROUND('Vendas de Veículos'!L26*(1-'Frota Nacional 2019'!L$21),0)</f>
        <v>0</v>
      </c>
      <c r="M25" s="5">
        <f>ROUND('Vendas de Veículos'!M26*(1-'Frota Nacional 2019'!M$21),0)</f>
        <v>0</v>
      </c>
      <c r="N25" s="5">
        <f>ROUND('Vendas de Veículos'!N26*(1-'Frota Nacional 2019'!N$21),0)</f>
        <v>0</v>
      </c>
      <c r="O25" s="5">
        <f>ROUND('Vendas de Veículos'!O26*(1-'Frota Nacional 2019'!O$21),0)</f>
        <v>0</v>
      </c>
      <c r="P25" s="5">
        <f>ROUND('Vendas de Veículos'!P26*(1-'Frota Nacional 2019'!P$21),0)</f>
        <v>0</v>
      </c>
      <c r="Q25" s="5">
        <f>ROUND('Vendas de Veículos'!Q26*(1-'Frota Nacional 2019'!Q$21),0)</f>
        <v>0</v>
      </c>
      <c r="R25" s="5">
        <f>ROUND('Vendas de Veículos'!R26*(1-'Frota Nacional 2019'!R$21),0)</f>
        <v>0</v>
      </c>
      <c r="S25" s="5">
        <f>ROUND('Vendas de Veículos'!S26*(1-'Frota Nacional 2019'!S$21),0)</f>
        <v>0</v>
      </c>
      <c r="T25" s="5">
        <f>ROUND('Vendas de Veículos'!T26*(1-'Frota Nacional 2019'!T$21),0)</f>
        <v>0</v>
      </c>
      <c r="U25" s="5">
        <f>ROUND('Vendas de Veículos'!U26*(1-'Frota Nacional 2019'!U$21),0)</f>
        <v>0</v>
      </c>
      <c r="V25" s="5">
        <f>ROUND('Vendas de Veículos'!V26*(1-'Frota Nacional 2019'!V$21),0)</f>
        <v>0</v>
      </c>
      <c r="W25" s="5">
        <f>ROUND('Vendas de Veículos'!W26*(1-'Frota Nacional 2019'!W$21),0)</f>
        <v>0</v>
      </c>
      <c r="X25" s="5">
        <f>ROUND('Vendas de Veículos'!X26*(1-'Frota Nacional 2019'!X$21),0)</f>
        <v>0</v>
      </c>
      <c r="Y25" s="5">
        <f>ROUND('Vendas de Veículos'!Y26*(1-'Frota Nacional 2019'!Y$21),0)</f>
        <v>0</v>
      </c>
      <c r="Z25" s="5">
        <f>ROUND('Vendas de Veículos'!Z26*(1-'Frota Nacional 2019'!Z$21),0)</f>
        <v>0</v>
      </c>
      <c r="AA25" s="5">
        <f>ROUND('Vendas de Veículos'!AA26*(1-'Frota Nacional 2019'!AA$21),0)</f>
        <v>0</v>
      </c>
      <c r="AB25" s="5">
        <f>ROUND('Vendas de Veículos'!AB26*(1-'Frota Nacional 2019'!AB$21),0)</f>
        <v>0</v>
      </c>
      <c r="AC25" s="5">
        <f>ROUND('Vendas de Veículos'!AC26*(1-'Frota Nacional 2019'!AC$21),0)</f>
        <v>0</v>
      </c>
      <c r="AD25" s="5">
        <f>ROUND('Vendas de Veículos'!AD26*(1-'Frota Nacional 2019'!AD$21),0)</f>
        <v>0</v>
      </c>
      <c r="AE25" s="5">
        <f>ROUND('Vendas de Veículos'!AE26*(1-'Frota Nacional 2019'!AE$21),0)</f>
        <v>0</v>
      </c>
      <c r="AF25" s="5">
        <f>ROUND('Vendas de Veículos'!AF26*(1-'Frota Nacional 2019'!AF$21),0)</f>
        <v>0</v>
      </c>
      <c r="AG25" s="5">
        <f>ROUND('Vendas de Veículos'!AG26*(1-'Frota Nacional 2019'!AG$21),0)</f>
        <v>0</v>
      </c>
      <c r="AH25" s="5">
        <f>ROUND('Vendas de Veículos'!AH26*(1-'Frota Nacional 2019'!AH$21),0)</f>
        <v>0</v>
      </c>
      <c r="AI25" s="5">
        <f>ROUND('Vendas de Veículos'!AI26*(1-'Frota Nacional 2019'!AI$21),0)</f>
        <v>0</v>
      </c>
      <c r="AJ25" s="5">
        <f>ROUND('Vendas de Veículos'!AJ26*(1-'Frota Nacional 2019'!AJ$21),0)</f>
        <v>0</v>
      </c>
      <c r="AK25" s="5">
        <f>ROUND('Vendas de Veículos'!AK26*(1-'Frota Nacional 2019'!AK$21),0)</f>
        <v>0</v>
      </c>
      <c r="AL25" s="5">
        <f>ROUND('Vendas de Veículos'!AL26*(1-'Frota Nacional 2019'!AL$21),0)</f>
        <v>0</v>
      </c>
      <c r="AM25" s="5">
        <f>ROUND('Vendas de Veículos'!AM26*(1-'Frota Nacional 2019'!AM$21),0)</f>
        <v>0</v>
      </c>
      <c r="AN25" s="5">
        <f>ROUND('Vendas de Veículos'!AN26*(1-'Frota Nacional 2019'!AN$21),0)</f>
        <v>0</v>
      </c>
      <c r="AO25" s="5">
        <f>ROUND('Vendas de Veículos'!AO26*(1-'Frota Nacional 2019'!AO$21),0)</f>
        <v>0</v>
      </c>
      <c r="AP25" s="5">
        <f>ROUND('Vendas de Veículos'!AP26*(1-'Frota Nacional 2019'!AP$21),0)</f>
        <v>0</v>
      </c>
      <c r="AQ25" s="5">
        <f>ROUND('Vendas de Veículos'!AQ26*(1-'Frota Nacional 2019'!AQ$21),0)</f>
        <v>0</v>
      </c>
      <c r="AR25" s="5">
        <f>ROUND('Vendas de Veículos'!AR26*(1-'Frota Nacional 2019'!AR$21),0)</f>
        <v>0</v>
      </c>
      <c r="AS25" s="5">
        <f>ROUND('Vendas de Veículos'!AS26*(1-'Frota Nacional 2019'!AS$21),0)</f>
        <v>0</v>
      </c>
      <c r="AT25" s="5">
        <f>ROUND('Vendas de Veículos'!AT26*(1-'Frota Nacional 2019'!AT$21),0)</f>
        <v>0</v>
      </c>
      <c r="AU25" s="5">
        <f>ROUND('Vendas de Veículos'!AU26*(1-'Frota Nacional 2019'!AU$21),0)</f>
        <v>0</v>
      </c>
      <c r="AV25" s="5">
        <f>ROUND('Vendas de Veículos'!AV26*(1-'Frota Nacional 2019'!AV$21),0)</f>
        <v>0</v>
      </c>
      <c r="AW25" s="5">
        <f>ROUND('Vendas de Veículos'!AW26*(1-'Frota Nacional 2019'!AW$21),0)</f>
        <v>0</v>
      </c>
      <c r="AX25" s="5">
        <f>ROUND('Vendas de Veículos'!AX26*(1-'Frota Nacional 2019'!AX$21),0)</f>
        <v>0</v>
      </c>
      <c r="AY25" s="5">
        <f>ROUND('Vendas de Veículos'!AY26*(1-'Frota Nacional 2019'!AY$21),0)</f>
        <v>0</v>
      </c>
      <c r="AZ25" s="5">
        <f>ROUND('Vendas de Veículos'!AZ26*(1-'Frota Nacional 2019'!AZ$21),0)</f>
        <v>0</v>
      </c>
      <c r="BA25" s="5">
        <f>ROUND('Vendas de Veículos'!BA26*(1-'Frota Nacional 2019'!BA$21),0)</f>
        <v>1</v>
      </c>
      <c r="BB25" s="5">
        <f>ROUND('Vendas de Veículos'!BB26*(1-'Frota Nacional 2019'!BB$21),0)</f>
        <v>0</v>
      </c>
      <c r="BC25" s="5">
        <f>ROUND('Vendas de Veículos'!BC26*(1-'Frota Nacional 2019'!BC$21),0)</f>
        <v>0</v>
      </c>
      <c r="BD25" s="5">
        <f>ROUND('Vendas de Veículos'!BD26*(1-'Frota Nacional 2019'!BD$21),0)</f>
        <v>6</v>
      </c>
      <c r="BE25" s="5">
        <f>ROUND('Vendas de Veículos'!BE26*(1-'Frota Nacional 2019'!BE$21),0)</f>
        <v>5</v>
      </c>
      <c r="BF25" s="5">
        <f>ROUND('Vendas de Veículos'!BF26*(1-'Frota Nacional 2019'!BF$21),0)</f>
        <v>7</v>
      </c>
      <c r="BG25" s="5">
        <f>ROUND('Vendas de Veículos'!BG26*(1-'Frota Nacional 2019'!BG$21),0)</f>
        <v>2</v>
      </c>
      <c r="BH25" s="5">
        <f>ROUND('Vendas de Veículos'!BH26*(1-'Frota Nacional 2019'!BH$21),0)</f>
        <v>3</v>
      </c>
      <c r="BI25" s="5">
        <f>ROUND('Vendas de Veículos'!BI26*(1-'Frota Nacional 2019'!BI$21),0)</f>
        <v>4</v>
      </c>
      <c r="BJ25" s="5">
        <f>ROUND('Vendas de Veículos'!BJ26*(1-'Frota Nacional 2019'!BJ$21),0)</f>
        <v>1</v>
      </c>
      <c r="BK25" s="5">
        <f>ROUND('Vendas de Veículos'!BK26*(1-'Frota Nacional 2019'!BK$21),0)</f>
        <v>0</v>
      </c>
      <c r="BL25" s="5">
        <f>ROUND('Vendas de Veículos'!BL26*(1-'Frota Nacional 2019'!BL$21),0)</f>
        <v>0</v>
      </c>
      <c r="BM25" s="5">
        <f>ROUND('Vendas de Veículos'!BM26*(1-'Frota Nacional 2019'!BM$21),0)</f>
        <v>1</v>
      </c>
      <c r="BN25" s="5">
        <f>ROUND('Vendas de Veículos'!BN26*(1-'Frota Nacional 2019'!BN$21),0)</f>
        <v>10</v>
      </c>
    </row>
    <row r="26" spans="2:66" x14ac:dyDescent="0.35">
      <c r="B26" s="14" t="s">
        <v>20</v>
      </c>
      <c r="C26" s="14" t="s">
        <v>19</v>
      </c>
      <c r="D26" s="5">
        <f>ROUND('Vendas de Veículos'!D27*(1-'Frota Nacional 2019'!D$21),0)</f>
        <v>246</v>
      </c>
      <c r="E26" s="5">
        <f>ROUND('Vendas de Veículos'!E27*(1-'Frota Nacional 2019'!E$21),0)</f>
        <v>375</v>
      </c>
      <c r="F26" s="5">
        <f>ROUND('Vendas de Veículos'!F27*(1-'Frota Nacional 2019'!F$21),0)</f>
        <v>4</v>
      </c>
      <c r="G26" s="5">
        <f>ROUND('Vendas de Veículos'!G27*(1-'Frota Nacional 2019'!G$21),0)</f>
        <v>385</v>
      </c>
      <c r="H26" s="5">
        <f>ROUND('Vendas de Veículos'!H27*(1-'Frota Nacional 2019'!H$21),0)</f>
        <v>247</v>
      </c>
      <c r="I26" s="5">
        <f>ROUND('Vendas de Veículos'!I27*(1-'Frota Nacional 2019'!I$21),0)</f>
        <v>349</v>
      </c>
      <c r="J26" s="5">
        <f>ROUND('Vendas de Veículos'!J27*(1-'Frota Nacional 2019'!J$21),0)</f>
        <v>308</v>
      </c>
      <c r="K26" s="5">
        <f>ROUND('Vendas de Veículos'!K27*(1-'Frota Nacional 2019'!K$21),0)</f>
        <v>308</v>
      </c>
      <c r="L26" s="5">
        <f>ROUND('Vendas de Veículos'!L27*(1-'Frota Nacional 2019'!L$21),0)</f>
        <v>415</v>
      </c>
      <c r="M26" s="5">
        <f>ROUND('Vendas de Veículos'!M27*(1-'Frota Nacional 2019'!M$21),0)</f>
        <v>691</v>
      </c>
      <c r="N26" s="5">
        <f>ROUND('Vendas de Veículos'!N27*(1-'Frota Nacional 2019'!N$21),0)</f>
        <v>730</v>
      </c>
      <c r="O26" s="5">
        <f>ROUND('Vendas de Veículos'!O27*(1-'Frota Nacional 2019'!O$21),0)</f>
        <v>1198</v>
      </c>
      <c r="P26" s="5">
        <f>ROUND('Vendas de Veículos'!P27*(1-'Frota Nacional 2019'!P$21),0)</f>
        <v>1463</v>
      </c>
      <c r="Q26" s="5">
        <f>ROUND('Vendas de Veículos'!Q27*(1-'Frota Nacional 2019'!Q$21),0)</f>
        <v>20</v>
      </c>
      <c r="R26" s="5">
        <f>ROUND('Vendas de Veículos'!R27*(1-'Frota Nacional 2019'!R$21),0)</f>
        <v>2241</v>
      </c>
      <c r="S26" s="5">
        <f>ROUND('Vendas de Veículos'!S27*(1-'Frota Nacional 2019'!S$21),0)</f>
        <v>3411</v>
      </c>
      <c r="T26" s="5">
        <f>ROUND('Vendas de Veículos'!T27*(1-'Frota Nacional 2019'!T$21),0)</f>
        <v>475</v>
      </c>
      <c r="U26" s="5">
        <f>ROUND('Vendas de Veículos'!U27*(1-'Frota Nacional 2019'!U$21),0)</f>
        <v>5576</v>
      </c>
      <c r="V26" s="5">
        <f>ROUND('Vendas de Veículos'!V27*(1-'Frota Nacional 2019'!V$21),0)</f>
        <v>7720</v>
      </c>
      <c r="W26" s="5">
        <f>ROUND('Vendas de Veículos'!W27*(1-'Frota Nacional 2019'!W$21),0)</f>
        <v>10456</v>
      </c>
      <c r="X26" s="5">
        <f>ROUND('Vendas de Veículos'!X27*(1-'Frota Nacional 2019'!X$21),0)</f>
        <v>15027</v>
      </c>
      <c r="Y26" s="5">
        <f>ROUND('Vendas de Veículos'!Y27*(1-'Frota Nacional 2019'!Y$21),0)</f>
        <v>14458</v>
      </c>
      <c r="Z26" s="5">
        <f>ROUND('Vendas de Veículos'!Z27*(1-'Frota Nacional 2019'!Z$21),0)</f>
        <v>15504</v>
      </c>
      <c r="AA26" s="5">
        <f>ROUND('Vendas de Veículos'!AA27*(1-'Frota Nacional 2019'!AA$21),0)</f>
        <v>1762</v>
      </c>
      <c r="AB26" s="5">
        <f>ROUND('Vendas de Veículos'!AB27*(1-'Frota Nacional 2019'!AB$21),0)</f>
        <v>12851</v>
      </c>
      <c r="AC26" s="5">
        <f>ROUND('Vendas de Veículos'!AC27*(1-'Frota Nacional 2019'!AC$21),0)</f>
        <v>10193</v>
      </c>
      <c r="AD26" s="5">
        <f>ROUND('Vendas de Veículos'!AD27*(1-'Frota Nacional 2019'!AD$21),0)</f>
        <v>8847</v>
      </c>
      <c r="AE26" s="5">
        <f>ROUND('Vendas de Veículos'!AE27*(1-'Frota Nacional 2019'!AE$21),0)</f>
        <v>11867</v>
      </c>
      <c r="AF26" s="5">
        <f>ROUND('Vendas de Veículos'!AF27*(1-'Frota Nacional 2019'!AF$21),0)</f>
        <v>17098</v>
      </c>
      <c r="AG26" s="5">
        <f>ROUND('Vendas de Veículos'!AG27*(1-'Frota Nacional 2019'!AG$21),0)</f>
        <v>24039</v>
      </c>
      <c r="AH26" s="5">
        <f>ROUND('Vendas de Veículos'!AH27*(1-'Frota Nacional 2019'!AH$21),0)</f>
        <v>20516</v>
      </c>
      <c r="AI26" s="5">
        <f>ROUND('Vendas de Veículos'!AI27*(1-'Frota Nacional 2019'!AI$21),0)</f>
        <v>21602</v>
      </c>
      <c r="AJ26" s="5">
        <f>ROUND('Vendas de Veículos'!AJ27*(1-'Frota Nacional 2019'!AJ$21),0)</f>
        <v>20303</v>
      </c>
      <c r="AK26" s="5">
        <f>ROUND('Vendas de Veículos'!AK27*(1-'Frota Nacional 2019'!AK$21),0)</f>
        <v>18594</v>
      </c>
      <c r="AL26" s="5">
        <f>ROUND('Vendas de Veículos'!AL27*(1-'Frota Nacional 2019'!AL$21),0)</f>
        <v>19909</v>
      </c>
      <c r="AM26" s="5">
        <f>ROUND('Vendas de Veículos'!AM27*(1-'Frota Nacional 2019'!AM$21),0)</f>
        <v>13123</v>
      </c>
      <c r="AN26" s="5">
        <f>ROUND('Vendas de Veículos'!AN27*(1-'Frota Nacional 2019'!AN$21),0)</f>
        <v>20868</v>
      </c>
      <c r="AO26" s="5">
        <f>ROUND('Vendas de Veículos'!AO27*(1-'Frota Nacional 2019'!AO$21),0)</f>
        <v>30199</v>
      </c>
      <c r="AP26" s="5">
        <f>ROUND('Vendas de Veículos'!AP27*(1-'Frota Nacional 2019'!AP$21),0)</f>
        <v>35826</v>
      </c>
      <c r="AQ26" s="5">
        <f>ROUND('Vendas de Veículos'!AQ27*(1-'Frota Nacional 2019'!AQ$21),0)</f>
        <v>27099</v>
      </c>
      <c r="AR26" s="5">
        <f>ROUND('Vendas de Veículos'!AR27*(1-'Frota Nacional 2019'!AR$21),0)</f>
        <v>37142</v>
      </c>
      <c r="AS26" s="5">
        <f>ROUND('Vendas de Veículos'!AS27*(1-'Frota Nacional 2019'!AS$21),0)</f>
        <v>37401</v>
      </c>
      <c r="AT26" s="5">
        <f>ROUND('Vendas de Veículos'!AT27*(1-'Frota Nacional 2019'!AT$21),0)</f>
        <v>37529</v>
      </c>
      <c r="AU26" s="5">
        <f>ROUND('Vendas de Veículos'!AU27*(1-'Frota Nacional 2019'!AU$21),0)</f>
        <v>53316</v>
      </c>
      <c r="AV26" s="5">
        <f>ROUND('Vendas de Veículos'!AV27*(1-'Frota Nacional 2019'!AV$21),0)</f>
        <v>58911</v>
      </c>
      <c r="AW26" s="5">
        <f>ROUND('Vendas de Veículos'!AW27*(1-'Frota Nacional 2019'!AW$21),0)</f>
        <v>55140</v>
      </c>
      <c r="AX26" s="5">
        <f>ROUND('Vendas de Veículos'!AX27*(1-'Frota Nacional 2019'!AX$21),0)</f>
        <v>58281</v>
      </c>
      <c r="AY26" s="5">
        <f>ROUND('Vendas de Veículos'!AY27*(1-'Frota Nacional 2019'!AY$21),0)</f>
        <v>75408</v>
      </c>
      <c r="AZ26" s="5">
        <f>ROUND('Vendas de Veículos'!AZ27*(1-'Frota Nacional 2019'!AZ$21),0)</f>
        <v>71689</v>
      </c>
      <c r="BA26" s="5">
        <f>ROUND('Vendas de Veículos'!BA27*(1-'Frota Nacional 2019'!BA$21),0)</f>
        <v>6995</v>
      </c>
      <c r="BB26" s="5">
        <f>ROUND('Vendas de Veículos'!BB27*(1-'Frota Nacional 2019'!BB$21),0)</f>
        <v>92427</v>
      </c>
      <c r="BC26" s="5">
        <f>ROUND('Vendas de Veículos'!BC27*(1-'Frota Nacional 2019'!BC$21),0)</f>
        <v>116404</v>
      </c>
      <c r="BD26" s="5">
        <f>ROUND('Vendas de Veículos'!BD27*(1-'Frota Nacional 2019'!BD$21),0)</f>
        <v>105851</v>
      </c>
      <c r="BE26" s="5">
        <f>ROUND('Vendas de Veículos'!BE27*(1-'Frota Nacional 2019'!BE$21),0)</f>
        <v>153532</v>
      </c>
      <c r="BF26" s="5">
        <f>ROUND('Vendas de Veículos'!BF27*(1-'Frota Nacional 2019'!BF$21),0)</f>
        <v>169616</v>
      </c>
      <c r="BG26" s="5">
        <f>ROUND('Vendas de Veículos'!BG27*(1-'Frota Nacional 2019'!BG$21),0)</f>
        <v>137374</v>
      </c>
      <c r="BH26" s="5">
        <f>ROUND('Vendas de Veículos'!BH27*(1-'Frota Nacional 2019'!BH$21),0)</f>
        <v>153246</v>
      </c>
      <c r="BI26" s="5">
        <f>ROUND('Vendas de Veículos'!BI27*(1-'Frota Nacional 2019'!BI$21),0)</f>
        <v>136300</v>
      </c>
      <c r="BJ26" s="5">
        <f>ROUND('Vendas de Veículos'!BJ27*(1-'Frota Nacional 2019'!BJ$21),0)</f>
        <v>71411</v>
      </c>
      <c r="BK26" s="5">
        <f>ROUND('Vendas de Veículos'!BK27*(1-'Frota Nacional 2019'!BK$21),0)</f>
        <v>50460</v>
      </c>
      <c r="BL26" s="5">
        <f>ROUND('Vendas de Veículos'!BL27*(1-'Frota Nacional 2019'!BL$21),0)</f>
        <v>51884</v>
      </c>
      <c r="BM26" s="5">
        <f>ROUND('Vendas de Veículos'!BM27*(1-'Frota Nacional 2019'!BM$21),0)</f>
        <v>75945</v>
      </c>
      <c r="BN26" s="5">
        <f>ROUND('Vendas de Veículos'!BN27*(1-'Frota Nacional 2019'!BN$21),0)</f>
        <v>101248</v>
      </c>
    </row>
    <row r="27" spans="2:66" x14ac:dyDescent="0.35">
      <c r="B27" s="15" t="s">
        <v>22</v>
      </c>
      <c r="C27" s="15" t="s">
        <v>10</v>
      </c>
      <c r="D27" s="10">
        <f>ROUND('Vendas de Veículos'!D29*(1-'Frota Nacional 2019'!D$21),0)</f>
        <v>0</v>
      </c>
      <c r="E27" s="10">
        <f>ROUND('Vendas de Veículos'!E29*(1-'Frota Nacional 2019'!E$21),0)</f>
        <v>0</v>
      </c>
      <c r="F27" s="10">
        <f>ROUND('Vendas de Veículos'!F29*(1-'Frota Nacional 2019'!F$21),0)</f>
        <v>12</v>
      </c>
      <c r="G27" s="10">
        <f>ROUND('Vendas de Veículos'!G29*(1-'Frota Nacional 2019'!G$21),0)</f>
        <v>21</v>
      </c>
      <c r="H27" s="10">
        <f>ROUND('Vendas de Veículos'!H29*(1-'Frota Nacional 2019'!H$21),0)</f>
        <v>9</v>
      </c>
      <c r="I27" s="10">
        <f>ROUND('Vendas de Veículos'!I29*(1-'Frota Nacional 2019'!I$21),0)</f>
        <v>7</v>
      </c>
      <c r="J27" s="10">
        <f>ROUND('Vendas de Veículos'!J29*(1-'Frota Nacional 2019'!J$21),0)</f>
        <v>6</v>
      </c>
      <c r="K27" s="10">
        <f>ROUND('Vendas de Veículos'!K29*(1-'Frota Nacional 2019'!K$21),0)</f>
        <v>4</v>
      </c>
      <c r="L27" s="10">
        <f>ROUND('Vendas de Veículos'!L29*(1-'Frota Nacional 2019'!L$21),0)</f>
        <v>2</v>
      </c>
      <c r="M27" s="10">
        <f>ROUND('Vendas de Veículos'!M29*(1-'Frota Nacional 2019'!M$21),0)</f>
        <v>2</v>
      </c>
      <c r="N27" s="10">
        <f>ROUND('Vendas de Veículos'!N29*(1-'Frota Nacional 2019'!N$21),0)</f>
        <v>2</v>
      </c>
      <c r="O27" s="10">
        <f>ROUND('Vendas de Veículos'!O29*(1-'Frota Nacional 2019'!O$21),0)</f>
        <v>1</v>
      </c>
      <c r="P27" s="10">
        <f>ROUND('Vendas de Veículos'!P29*(1-'Frota Nacional 2019'!P$21),0)</f>
        <v>1</v>
      </c>
      <c r="Q27" s="10">
        <f>ROUND('Vendas de Veículos'!Q29*(1-'Frota Nacional 2019'!Q$21),0)</f>
        <v>2</v>
      </c>
      <c r="R27" s="10">
        <f>ROUND('Vendas de Veículos'!R29*(1-'Frota Nacional 2019'!R$21),0)</f>
        <v>3</v>
      </c>
      <c r="S27" s="10">
        <f>ROUND('Vendas de Veículos'!S29*(1-'Frota Nacional 2019'!S$21),0)</f>
        <v>2</v>
      </c>
      <c r="T27" s="10">
        <f>ROUND('Vendas de Veículos'!T29*(1-'Frota Nacional 2019'!T$21),0)</f>
        <v>8</v>
      </c>
      <c r="U27" s="10">
        <f>ROUND('Vendas de Veículos'!U29*(1-'Frota Nacional 2019'!U$21),0)</f>
        <v>13</v>
      </c>
      <c r="V27" s="10">
        <f>ROUND('Vendas de Veículos'!V29*(1-'Frota Nacional 2019'!V$21),0)</f>
        <v>22</v>
      </c>
      <c r="W27" s="10">
        <f>ROUND('Vendas de Veículos'!W29*(1-'Frota Nacional 2019'!W$21),0)</f>
        <v>2</v>
      </c>
      <c r="X27" s="10">
        <f>ROUND('Vendas de Veículos'!X29*(1-'Frota Nacional 2019'!X$21),0)</f>
        <v>4</v>
      </c>
      <c r="Y27" s="10">
        <f>ROUND('Vendas de Veículos'!Y29*(1-'Frota Nacional 2019'!Y$21),0)</f>
        <v>0</v>
      </c>
      <c r="Z27" s="10">
        <f>ROUND('Vendas de Veículos'!Z29*(1-'Frota Nacional 2019'!Z$21),0)</f>
        <v>1</v>
      </c>
      <c r="AA27" s="10">
        <f>ROUND('Vendas de Veículos'!AA29*(1-'Frota Nacional 2019'!AA$21),0)</f>
        <v>0</v>
      </c>
      <c r="AB27" s="10">
        <f>ROUND('Vendas de Veículos'!AB29*(1-'Frota Nacional 2019'!AB$21),0)</f>
        <v>0</v>
      </c>
      <c r="AC27" s="10">
        <f>ROUND('Vendas de Veículos'!AC29*(1-'Frota Nacional 2019'!AC$21),0)</f>
        <v>0</v>
      </c>
      <c r="AD27" s="10">
        <f>ROUND('Vendas de Veículos'!AD29*(1-'Frota Nacional 2019'!AD$21),0)</f>
        <v>0</v>
      </c>
      <c r="AE27" s="10">
        <f>ROUND('Vendas de Veículos'!AE29*(1-'Frota Nacional 2019'!AE$21),0)</f>
        <v>0</v>
      </c>
      <c r="AF27" s="10">
        <f>ROUND('Vendas de Veículos'!AF29*(1-'Frota Nacional 2019'!AF$21),0)</f>
        <v>0</v>
      </c>
      <c r="AG27" s="10">
        <f>ROUND('Vendas de Veículos'!AG29*(1-'Frota Nacional 2019'!AG$21),0)</f>
        <v>0</v>
      </c>
      <c r="AH27" s="10">
        <f>ROUND('Vendas de Veículos'!AH29*(1-'Frota Nacional 2019'!AH$21),0)</f>
        <v>0</v>
      </c>
      <c r="AI27" s="10">
        <f>ROUND('Vendas de Veículos'!AI29*(1-'Frota Nacional 2019'!AI$21),0)</f>
        <v>0</v>
      </c>
      <c r="AJ27" s="10">
        <f>ROUND('Vendas de Veículos'!AJ29*(1-'Frota Nacional 2019'!AJ$21),0)</f>
        <v>0</v>
      </c>
      <c r="AK27" s="10">
        <f>ROUND('Vendas de Veículos'!AK29*(1-'Frota Nacional 2019'!AK$21),0)</f>
        <v>0</v>
      </c>
      <c r="AL27" s="10">
        <f>ROUND('Vendas de Veículos'!AL29*(1-'Frota Nacional 2019'!AL$21),0)</f>
        <v>0</v>
      </c>
      <c r="AM27" s="10">
        <f>ROUND('Vendas de Veículos'!AM29*(1-'Frota Nacional 2019'!AM$21),0)</f>
        <v>0</v>
      </c>
      <c r="AN27" s="10">
        <f>ROUND('Vendas de Veículos'!AN29*(1-'Frota Nacional 2019'!AN$21),0)</f>
        <v>0</v>
      </c>
      <c r="AO27" s="10">
        <f>ROUND('Vendas de Veículos'!AO29*(1-'Frota Nacional 2019'!AO$21),0)</f>
        <v>0</v>
      </c>
      <c r="AP27" s="10">
        <f>ROUND('Vendas de Veículos'!AP29*(1-'Frota Nacional 2019'!AP$21),0)</f>
        <v>0</v>
      </c>
      <c r="AQ27" s="10">
        <f>ROUND('Vendas de Veículos'!AQ29*(1-'Frota Nacional 2019'!AQ$21),0)</f>
        <v>0</v>
      </c>
      <c r="AR27" s="10">
        <f>ROUND('Vendas de Veículos'!AR29*(1-'Frota Nacional 2019'!AR$21),0)</f>
        <v>0</v>
      </c>
      <c r="AS27" s="10">
        <f>ROUND('Vendas de Veículos'!AS29*(1-'Frota Nacional 2019'!AS$21),0)</f>
        <v>0</v>
      </c>
      <c r="AT27" s="10">
        <f>ROUND('Vendas de Veículos'!AT29*(1-'Frota Nacional 2019'!AT$21),0)</f>
        <v>0</v>
      </c>
      <c r="AU27" s="10">
        <f>ROUND('Vendas de Veículos'!AU29*(1-'Frota Nacional 2019'!AU$21),0)</f>
        <v>0</v>
      </c>
      <c r="AV27" s="10">
        <f>ROUND('Vendas de Veículos'!AV29*(1-'Frota Nacional 2019'!AV$21),0)</f>
        <v>0</v>
      </c>
      <c r="AW27" s="10">
        <f>ROUND('Vendas de Veículos'!AW29*(1-'Frota Nacional 2019'!AW$21),0)</f>
        <v>0</v>
      </c>
      <c r="AX27" s="10">
        <f>ROUND('Vendas de Veículos'!AX29*(1-'Frota Nacional 2019'!AX$21),0)</f>
        <v>0</v>
      </c>
      <c r="AY27" s="10">
        <f>ROUND('Vendas de Veículos'!AY29*(1-'Frota Nacional 2019'!AY$21),0)</f>
        <v>0</v>
      </c>
      <c r="AZ27" s="10">
        <f>ROUND('Vendas de Veículos'!AZ29*(1-'Frota Nacional 2019'!AZ$21),0)</f>
        <v>0</v>
      </c>
      <c r="BA27" s="10">
        <f>ROUND('Vendas de Veículos'!BA29*(1-'Frota Nacional 2019'!BA$21),0)</f>
        <v>0</v>
      </c>
      <c r="BB27" s="10">
        <f>ROUND('Vendas de Veículos'!BB29*(1-'Frota Nacional 2019'!BB$21),0)</f>
        <v>0</v>
      </c>
      <c r="BC27" s="10">
        <f>ROUND('Vendas de Veículos'!BC29*(1-'Frota Nacional 2019'!BC$21),0)</f>
        <v>0</v>
      </c>
      <c r="BD27" s="10">
        <f>ROUND('Vendas de Veículos'!BD29*(1-'Frota Nacional 2019'!BD$21),0)</f>
        <v>0</v>
      </c>
      <c r="BE27" s="10">
        <f>ROUND('Vendas de Veículos'!BE29*(1-'Frota Nacional 2019'!BE$21),0)</f>
        <v>0</v>
      </c>
      <c r="BF27" s="10">
        <f>ROUND('Vendas de Veículos'!BF29*(1-'Frota Nacional 2019'!BF$21),0)</f>
        <v>0</v>
      </c>
      <c r="BG27" s="10">
        <f>ROUND('Vendas de Veículos'!BG29*(1-'Frota Nacional 2019'!BG$21),0)</f>
        <v>0</v>
      </c>
      <c r="BH27" s="10">
        <f>ROUND('Vendas de Veículos'!BH29*(1-'Frota Nacional 2019'!BH$21),0)</f>
        <v>0</v>
      </c>
      <c r="BI27" s="10">
        <f>ROUND('Vendas de Veículos'!BI29*(1-'Frota Nacional 2019'!BI$21),0)</f>
        <v>0</v>
      </c>
      <c r="BJ27" s="10">
        <f>ROUND('Vendas de Veículos'!BJ29*(1-'Frota Nacional 2019'!BJ$21),0)</f>
        <v>0</v>
      </c>
      <c r="BK27" s="10">
        <f>ROUND('Vendas de Veículos'!BK29*(1-'Frota Nacional 2019'!BK$21),0)</f>
        <v>0</v>
      </c>
      <c r="BL27" s="10">
        <f>ROUND('Vendas de Veículos'!BL29*(1-'Frota Nacional 2019'!BL$21),0)</f>
        <v>1</v>
      </c>
      <c r="BM27" s="10">
        <f>ROUND('Vendas de Veículos'!BM29*(1-'Frota Nacional 2019'!BM$21),0)</f>
        <v>3</v>
      </c>
      <c r="BN27" s="10">
        <f>ROUND('Vendas de Veículos'!BN29*(1-'Frota Nacional 2019'!BN$21),0)</f>
        <v>0</v>
      </c>
    </row>
    <row r="28" spans="2:66" x14ac:dyDescent="0.35">
      <c r="B28" s="15" t="s">
        <v>22</v>
      </c>
      <c r="C28" s="15" t="s">
        <v>12</v>
      </c>
      <c r="D28" s="11">
        <f>ROUND('Vendas de Veículos'!D30*(1-'Frota Nacional 2019'!D$21),0)</f>
        <v>0</v>
      </c>
      <c r="E28" s="11">
        <f>ROUND('Vendas de Veículos'!E30*(1-'Frota Nacional 2019'!E$21),0)</f>
        <v>0</v>
      </c>
      <c r="F28" s="11">
        <f>ROUND('Vendas de Veículos'!F30*(1-'Frota Nacional 2019'!F$21),0)</f>
        <v>0</v>
      </c>
      <c r="G28" s="11">
        <f>ROUND('Vendas de Veículos'!G30*(1-'Frota Nacional 2019'!G$21),0)</f>
        <v>0</v>
      </c>
      <c r="H28" s="11">
        <f>ROUND('Vendas de Veículos'!H30*(1-'Frota Nacional 2019'!H$21),0)</f>
        <v>0</v>
      </c>
      <c r="I28" s="11">
        <f>ROUND('Vendas de Veículos'!I30*(1-'Frota Nacional 2019'!I$21),0)</f>
        <v>0</v>
      </c>
      <c r="J28" s="11">
        <f>ROUND('Vendas de Veículos'!J30*(1-'Frota Nacional 2019'!J$21),0)</f>
        <v>0</v>
      </c>
      <c r="K28" s="11">
        <f>ROUND('Vendas de Veículos'!K30*(1-'Frota Nacional 2019'!K$21),0)</f>
        <v>0</v>
      </c>
      <c r="L28" s="11">
        <f>ROUND('Vendas de Veículos'!L30*(1-'Frota Nacional 2019'!L$21),0)</f>
        <v>0</v>
      </c>
      <c r="M28" s="11">
        <f>ROUND('Vendas de Veículos'!M30*(1-'Frota Nacional 2019'!M$21),0)</f>
        <v>0</v>
      </c>
      <c r="N28" s="11">
        <f>ROUND('Vendas de Veículos'!N30*(1-'Frota Nacional 2019'!N$21),0)</f>
        <v>0</v>
      </c>
      <c r="O28" s="11">
        <f>ROUND('Vendas de Veículos'!O30*(1-'Frota Nacional 2019'!O$21),0)</f>
        <v>0</v>
      </c>
      <c r="P28" s="11">
        <f>ROUND('Vendas de Veículos'!P30*(1-'Frota Nacional 2019'!P$21),0)</f>
        <v>0</v>
      </c>
      <c r="Q28" s="11">
        <f>ROUND('Vendas de Veículos'!Q30*(1-'Frota Nacional 2019'!Q$21),0)</f>
        <v>0</v>
      </c>
      <c r="R28" s="11">
        <f>ROUND('Vendas de Veículos'!R30*(1-'Frota Nacional 2019'!R$21),0)</f>
        <v>0</v>
      </c>
      <c r="S28" s="11">
        <f>ROUND('Vendas de Veículos'!S30*(1-'Frota Nacional 2019'!S$21),0)</f>
        <v>0</v>
      </c>
      <c r="T28" s="11">
        <f>ROUND('Vendas de Veículos'!T30*(1-'Frota Nacional 2019'!T$21),0)</f>
        <v>0</v>
      </c>
      <c r="U28" s="11">
        <f>ROUND('Vendas de Veículos'!U30*(1-'Frota Nacional 2019'!U$21),0)</f>
        <v>0</v>
      </c>
      <c r="V28" s="11">
        <f>ROUND('Vendas de Veículos'!V30*(1-'Frota Nacional 2019'!V$21),0)</f>
        <v>0</v>
      </c>
      <c r="W28" s="11">
        <f>ROUND('Vendas de Veículos'!W30*(1-'Frota Nacional 2019'!W$21),0)</f>
        <v>0</v>
      </c>
      <c r="X28" s="11">
        <f>ROUND('Vendas de Veículos'!X30*(1-'Frota Nacional 2019'!X$21),0)</f>
        <v>0</v>
      </c>
      <c r="Y28" s="11">
        <f>ROUND('Vendas de Veículos'!Y30*(1-'Frota Nacional 2019'!Y$21),0)</f>
        <v>0</v>
      </c>
      <c r="Z28" s="11">
        <f>ROUND('Vendas de Veículos'!Z30*(1-'Frota Nacional 2019'!Z$21),0)</f>
        <v>0</v>
      </c>
      <c r="AA28" s="11">
        <f>ROUND('Vendas de Veículos'!AA30*(1-'Frota Nacional 2019'!AA$21),0)</f>
        <v>0</v>
      </c>
      <c r="AB28" s="11">
        <f>ROUND('Vendas de Veículos'!AB30*(1-'Frota Nacional 2019'!AB$21),0)</f>
        <v>2</v>
      </c>
      <c r="AC28" s="11">
        <f>ROUND('Vendas de Veículos'!AC30*(1-'Frota Nacional 2019'!AC$21),0)</f>
        <v>1</v>
      </c>
      <c r="AD28" s="11">
        <f>ROUND('Vendas de Veículos'!AD30*(1-'Frota Nacional 2019'!AD$21),0)</f>
        <v>0</v>
      </c>
      <c r="AE28" s="11">
        <f>ROUND('Vendas de Veículos'!AE30*(1-'Frota Nacional 2019'!AE$21),0)</f>
        <v>4</v>
      </c>
      <c r="AF28" s="11">
        <f>ROUND('Vendas de Veículos'!AF30*(1-'Frota Nacional 2019'!AF$21),0)</f>
        <v>0</v>
      </c>
      <c r="AG28" s="11">
        <f>ROUND('Vendas de Veículos'!AG30*(1-'Frota Nacional 2019'!AG$21),0)</f>
        <v>0</v>
      </c>
      <c r="AH28" s="11">
        <f>ROUND('Vendas de Veículos'!AH30*(1-'Frota Nacional 2019'!AH$21),0)</f>
        <v>0</v>
      </c>
      <c r="AI28" s="11">
        <f>ROUND('Vendas de Veículos'!AI30*(1-'Frota Nacional 2019'!AI$21),0)</f>
        <v>0</v>
      </c>
      <c r="AJ28" s="11">
        <f>ROUND('Vendas de Veículos'!AJ30*(1-'Frota Nacional 2019'!AJ$21),0)</f>
        <v>0</v>
      </c>
      <c r="AK28" s="11">
        <f>ROUND('Vendas de Veículos'!AK30*(1-'Frota Nacional 2019'!AK$21),0)</f>
        <v>0</v>
      </c>
      <c r="AL28" s="11">
        <f>ROUND('Vendas de Veículos'!AL30*(1-'Frota Nacional 2019'!AL$21),0)</f>
        <v>0</v>
      </c>
      <c r="AM28" s="11">
        <f>ROUND('Vendas de Veículos'!AM30*(1-'Frota Nacional 2019'!AM$21),0)</f>
        <v>0</v>
      </c>
      <c r="AN28" s="11">
        <f>ROUND('Vendas de Veículos'!AN30*(1-'Frota Nacional 2019'!AN$21),0)</f>
        <v>0</v>
      </c>
      <c r="AO28" s="11">
        <f>ROUND('Vendas de Veículos'!AO30*(1-'Frota Nacional 2019'!AO$21),0)</f>
        <v>0</v>
      </c>
      <c r="AP28" s="11">
        <f>ROUND('Vendas de Veículos'!AP30*(1-'Frota Nacional 2019'!AP$21),0)</f>
        <v>0</v>
      </c>
      <c r="AQ28" s="11">
        <f>ROUND('Vendas de Veículos'!AQ30*(1-'Frota Nacional 2019'!AQ$21),0)</f>
        <v>0</v>
      </c>
      <c r="AR28" s="11">
        <f>ROUND('Vendas de Veículos'!AR30*(1-'Frota Nacional 2019'!AR$21),0)</f>
        <v>0</v>
      </c>
      <c r="AS28" s="11">
        <f>ROUND('Vendas de Veículos'!AS30*(1-'Frota Nacional 2019'!AS$21),0)</f>
        <v>0</v>
      </c>
      <c r="AT28" s="11">
        <f>ROUND('Vendas de Veículos'!AT30*(1-'Frota Nacional 2019'!AT$21),0)</f>
        <v>0</v>
      </c>
      <c r="AU28" s="11">
        <f>ROUND('Vendas de Veículos'!AU30*(1-'Frota Nacional 2019'!AU$21),0)</f>
        <v>0</v>
      </c>
      <c r="AV28" s="11">
        <f>ROUND('Vendas de Veículos'!AV30*(1-'Frota Nacional 2019'!AV$21),0)</f>
        <v>0</v>
      </c>
      <c r="AW28" s="11">
        <f>ROUND('Vendas de Veículos'!AW30*(1-'Frota Nacional 2019'!AW$21),0)</f>
        <v>0</v>
      </c>
      <c r="AX28" s="11">
        <f>ROUND('Vendas de Veículos'!AX30*(1-'Frota Nacional 2019'!AX$21),0)</f>
        <v>0</v>
      </c>
      <c r="AY28" s="11">
        <f>ROUND('Vendas de Veículos'!AY30*(1-'Frota Nacional 2019'!AY$21),0)</f>
        <v>0</v>
      </c>
      <c r="AZ28" s="11">
        <f>ROUND('Vendas de Veículos'!AZ30*(1-'Frota Nacional 2019'!AZ$21),0)</f>
        <v>0</v>
      </c>
      <c r="BA28" s="11">
        <f>ROUND('Vendas de Veículos'!BA30*(1-'Frota Nacional 2019'!BA$21),0)</f>
        <v>0</v>
      </c>
      <c r="BB28" s="11">
        <f>ROUND('Vendas de Veículos'!BB30*(1-'Frota Nacional 2019'!BB$21),0)</f>
        <v>0</v>
      </c>
      <c r="BC28" s="11">
        <f>ROUND('Vendas de Veículos'!BC30*(1-'Frota Nacional 2019'!BC$21),0)</f>
        <v>0</v>
      </c>
      <c r="BD28" s="11">
        <f>ROUND('Vendas de Veículos'!BD30*(1-'Frota Nacional 2019'!BD$21),0)</f>
        <v>0</v>
      </c>
      <c r="BE28" s="11">
        <f>ROUND('Vendas de Veículos'!BE30*(1-'Frota Nacional 2019'!BE$21),0)</f>
        <v>0</v>
      </c>
      <c r="BF28" s="11">
        <f>ROUND('Vendas de Veículos'!BF30*(1-'Frota Nacional 2019'!BF$21),0)</f>
        <v>0</v>
      </c>
      <c r="BG28" s="11">
        <f>ROUND('Vendas de Veículos'!BG30*(1-'Frota Nacional 2019'!BG$21),0)</f>
        <v>0</v>
      </c>
      <c r="BH28" s="11">
        <f>ROUND('Vendas de Veículos'!BH30*(1-'Frota Nacional 2019'!BH$21),0)</f>
        <v>0</v>
      </c>
      <c r="BI28" s="11">
        <f>ROUND('Vendas de Veículos'!BI30*(1-'Frota Nacional 2019'!BI$21),0)</f>
        <v>0</v>
      </c>
      <c r="BJ28" s="11">
        <f>ROUND('Vendas de Veículos'!BJ30*(1-'Frota Nacional 2019'!BJ$21),0)</f>
        <v>0</v>
      </c>
      <c r="BK28" s="11">
        <f>ROUND('Vendas de Veículos'!BK30*(1-'Frota Nacional 2019'!BK$21),0)</f>
        <v>0</v>
      </c>
      <c r="BL28" s="11">
        <f>ROUND('Vendas de Veículos'!BL30*(1-'Frota Nacional 2019'!BL$21),0)</f>
        <v>0</v>
      </c>
      <c r="BM28" s="11">
        <f>ROUND('Vendas de Veículos'!BM30*(1-'Frota Nacional 2019'!BM$21),0)</f>
        <v>0</v>
      </c>
      <c r="BN28" s="11">
        <f>ROUND('Vendas de Veículos'!BN30*(1-'Frota Nacional 2019'!BN$21),0)</f>
        <v>0</v>
      </c>
    </row>
    <row r="29" spans="2:66" x14ac:dyDescent="0.35">
      <c r="B29" s="15" t="s">
        <v>22</v>
      </c>
      <c r="C29" s="15" t="s">
        <v>14</v>
      </c>
      <c r="D29" s="10">
        <f>ROUND('Vendas de Veículos'!D31*(1-'Frota Nacional 2019'!D$21),0)</f>
        <v>0</v>
      </c>
      <c r="E29" s="10">
        <f>ROUND('Vendas de Veículos'!E31*(1-'Frota Nacional 2019'!E$21),0)</f>
        <v>0</v>
      </c>
      <c r="F29" s="10">
        <f>ROUND('Vendas de Veículos'!F31*(1-'Frota Nacional 2019'!F$21),0)</f>
        <v>0</v>
      </c>
      <c r="G29" s="10">
        <f>ROUND('Vendas de Veículos'!G31*(1-'Frota Nacional 2019'!G$21),0)</f>
        <v>0</v>
      </c>
      <c r="H29" s="10">
        <f>ROUND('Vendas de Veículos'!H31*(1-'Frota Nacional 2019'!H$21),0)</f>
        <v>0</v>
      </c>
      <c r="I29" s="10">
        <f>ROUND('Vendas de Veículos'!I31*(1-'Frota Nacional 2019'!I$21),0)</f>
        <v>0</v>
      </c>
      <c r="J29" s="10">
        <f>ROUND('Vendas de Veículos'!J31*(1-'Frota Nacional 2019'!J$21),0)</f>
        <v>0</v>
      </c>
      <c r="K29" s="10">
        <f>ROUND('Vendas de Veículos'!K31*(1-'Frota Nacional 2019'!K$21),0)</f>
        <v>0</v>
      </c>
      <c r="L29" s="10">
        <f>ROUND('Vendas de Veículos'!L31*(1-'Frota Nacional 2019'!L$21),0)</f>
        <v>0</v>
      </c>
      <c r="M29" s="10">
        <f>ROUND('Vendas de Veículos'!M31*(1-'Frota Nacional 2019'!M$21),0)</f>
        <v>0</v>
      </c>
      <c r="N29" s="10">
        <f>ROUND('Vendas de Veículos'!N31*(1-'Frota Nacional 2019'!N$21),0)</f>
        <v>0</v>
      </c>
      <c r="O29" s="10">
        <f>ROUND('Vendas de Veículos'!O31*(1-'Frota Nacional 2019'!O$21),0)</f>
        <v>0</v>
      </c>
      <c r="P29" s="10">
        <f>ROUND('Vendas de Veículos'!P31*(1-'Frota Nacional 2019'!P$21),0)</f>
        <v>0</v>
      </c>
      <c r="Q29" s="10">
        <f>ROUND('Vendas de Veículos'!Q31*(1-'Frota Nacional 2019'!Q$21),0)</f>
        <v>0</v>
      </c>
      <c r="R29" s="10">
        <f>ROUND('Vendas de Veículos'!R31*(1-'Frota Nacional 2019'!R$21),0)</f>
        <v>0</v>
      </c>
      <c r="S29" s="10">
        <f>ROUND('Vendas de Veículos'!S31*(1-'Frota Nacional 2019'!S$21),0)</f>
        <v>0</v>
      </c>
      <c r="T29" s="10">
        <f>ROUND('Vendas de Veículos'!T31*(1-'Frota Nacional 2019'!T$21),0)</f>
        <v>0</v>
      </c>
      <c r="U29" s="10">
        <f>ROUND('Vendas de Veículos'!U31*(1-'Frota Nacional 2019'!U$21),0)</f>
        <v>0</v>
      </c>
      <c r="V29" s="10">
        <f>ROUND('Vendas de Veículos'!V31*(1-'Frota Nacional 2019'!V$21),0)</f>
        <v>0</v>
      </c>
      <c r="W29" s="10">
        <f>ROUND('Vendas de Veículos'!W31*(1-'Frota Nacional 2019'!W$21),0)</f>
        <v>0</v>
      </c>
      <c r="X29" s="10">
        <f>ROUND('Vendas de Veículos'!X31*(1-'Frota Nacional 2019'!X$21),0)</f>
        <v>0</v>
      </c>
      <c r="Y29" s="10">
        <f>ROUND('Vendas de Veículos'!Y31*(1-'Frota Nacional 2019'!Y$21),0)</f>
        <v>0</v>
      </c>
      <c r="Z29" s="10">
        <f>ROUND('Vendas de Veículos'!Z31*(1-'Frota Nacional 2019'!Z$21),0)</f>
        <v>0</v>
      </c>
      <c r="AA29" s="10">
        <f>ROUND('Vendas de Veículos'!AA31*(1-'Frota Nacional 2019'!AA$21),0)</f>
        <v>0</v>
      </c>
      <c r="AB29" s="10">
        <f>ROUND('Vendas de Veículos'!AB31*(1-'Frota Nacional 2019'!AB$21),0)</f>
        <v>0</v>
      </c>
      <c r="AC29" s="10">
        <f>ROUND('Vendas de Veículos'!AC31*(1-'Frota Nacional 2019'!AC$21),0)</f>
        <v>0</v>
      </c>
      <c r="AD29" s="10">
        <f>ROUND('Vendas de Veículos'!AD31*(1-'Frota Nacional 2019'!AD$21),0)</f>
        <v>0</v>
      </c>
      <c r="AE29" s="10">
        <f>ROUND('Vendas de Veículos'!AE31*(1-'Frota Nacional 2019'!AE$21),0)</f>
        <v>0</v>
      </c>
      <c r="AF29" s="10">
        <f>ROUND('Vendas de Veículos'!AF31*(1-'Frota Nacional 2019'!AF$21),0)</f>
        <v>0</v>
      </c>
      <c r="AG29" s="10">
        <f>ROUND('Vendas de Veículos'!AG31*(1-'Frota Nacional 2019'!AG$21),0)</f>
        <v>0</v>
      </c>
      <c r="AH29" s="10">
        <f>ROUND('Vendas de Veículos'!AH31*(1-'Frota Nacional 2019'!AH$21),0)</f>
        <v>0</v>
      </c>
      <c r="AI29" s="10">
        <f>ROUND('Vendas de Veículos'!AI31*(1-'Frota Nacional 2019'!AI$21),0)</f>
        <v>0</v>
      </c>
      <c r="AJ29" s="10">
        <f>ROUND('Vendas de Veículos'!AJ31*(1-'Frota Nacional 2019'!AJ$21),0)</f>
        <v>0</v>
      </c>
      <c r="AK29" s="10">
        <f>ROUND('Vendas de Veículos'!AK31*(1-'Frota Nacional 2019'!AK$21),0)</f>
        <v>0</v>
      </c>
      <c r="AL29" s="10">
        <f>ROUND('Vendas de Veículos'!AL31*(1-'Frota Nacional 2019'!AL$21),0)</f>
        <v>0</v>
      </c>
      <c r="AM29" s="10">
        <f>ROUND('Vendas de Veículos'!AM31*(1-'Frota Nacional 2019'!AM$21),0)</f>
        <v>0</v>
      </c>
      <c r="AN29" s="10">
        <f>ROUND('Vendas de Veículos'!AN31*(1-'Frota Nacional 2019'!AN$21),0)</f>
        <v>0</v>
      </c>
      <c r="AO29" s="10">
        <f>ROUND('Vendas de Veículos'!AO31*(1-'Frota Nacional 2019'!AO$21),0)</f>
        <v>0</v>
      </c>
      <c r="AP29" s="10">
        <f>ROUND('Vendas de Veículos'!AP31*(1-'Frota Nacional 2019'!AP$21),0)</f>
        <v>0</v>
      </c>
      <c r="AQ29" s="10">
        <f>ROUND('Vendas de Veículos'!AQ31*(1-'Frota Nacional 2019'!AQ$21),0)</f>
        <v>0</v>
      </c>
      <c r="AR29" s="10">
        <f>ROUND('Vendas de Veículos'!AR31*(1-'Frota Nacional 2019'!AR$21),0)</f>
        <v>0</v>
      </c>
      <c r="AS29" s="10">
        <f>ROUND('Vendas de Veículos'!AS31*(1-'Frota Nacional 2019'!AS$21),0)</f>
        <v>0</v>
      </c>
      <c r="AT29" s="10">
        <f>ROUND('Vendas de Veículos'!AT31*(1-'Frota Nacional 2019'!AT$21),0)</f>
        <v>0</v>
      </c>
      <c r="AU29" s="10">
        <f>ROUND('Vendas de Veículos'!AU31*(1-'Frota Nacional 2019'!AU$21),0)</f>
        <v>0</v>
      </c>
      <c r="AV29" s="10">
        <f>ROUND('Vendas de Veículos'!AV31*(1-'Frota Nacional 2019'!AV$21),0)</f>
        <v>0</v>
      </c>
      <c r="AW29" s="10">
        <f>ROUND('Vendas de Veículos'!AW31*(1-'Frota Nacional 2019'!AW$21),0)</f>
        <v>0</v>
      </c>
      <c r="AX29" s="10">
        <f>ROUND('Vendas de Veículos'!AX31*(1-'Frota Nacional 2019'!AX$21),0)</f>
        <v>0</v>
      </c>
      <c r="AY29" s="10">
        <f>ROUND('Vendas de Veículos'!AY31*(1-'Frota Nacional 2019'!AY$21),0)</f>
        <v>0</v>
      </c>
      <c r="AZ29" s="10">
        <f>ROUND('Vendas de Veículos'!AZ31*(1-'Frota Nacional 2019'!AZ$21),0)</f>
        <v>14</v>
      </c>
      <c r="BA29" s="10">
        <f>ROUND('Vendas de Veículos'!BA31*(1-'Frota Nacional 2019'!BA$21),0)</f>
        <v>4</v>
      </c>
      <c r="BB29" s="10">
        <f>ROUND('Vendas de Veículos'!BB31*(1-'Frota Nacional 2019'!BB$21),0)</f>
        <v>2</v>
      </c>
      <c r="BC29" s="10">
        <f>ROUND('Vendas de Veículos'!BC31*(1-'Frota Nacional 2019'!BC$21),0)</f>
        <v>1</v>
      </c>
      <c r="BD29" s="10">
        <f>ROUND('Vendas de Veículos'!BD31*(1-'Frota Nacional 2019'!BD$21),0)</f>
        <v>12</v>
      </c>
      <c r="BE29" s="10">
        <f>ROUND('Vendas de Veículos'!BE31*(1-'Frota Nacional 2019'!BE$21),0)</f>
        <v>3</v>
      </c>
      <c r="BF29" s="10">
        <f>ROUND('Vendas de Veículos'!BF31*(1-'Frota Nacional 2019'!BF$21),0)</f>
        <v>3</v>
      </c>
      <c r="BG29" s="10">
        <f>ROUND('Vendas de Veículos'!BG31*(1-'Frota Nacional 2019'!BG$21),0)</f>
        <v>93</v>
      </c>
      <c r="BH29" s="10">
        <f>ROUND('Vendas de Veículos'!BH31*(1-'Frota Nacional 2019'!BH$21),0)</f>
        <v>117</v>
      </c>
      <c r="BI29" s="10">
        <f>ROUND('Vendas de Veículos'!BI31*(1-'Frota Nacional 2019'!BI$21),0)</f>
        <v>0</v>
      </c>
      <c r="BJ29" s="10">
        <f>ROUND('Vendas de Veículos'!BJ31*(1-'Frota Nacional 2019'!BJ$21),0)</f>
        <v>13</v>
      </c>
      <c r="BK29" s="10">
        <f>ROUND('Vendas de Veículos'!BK31*(1-'Frota Nacional 2019'!BK$21),0)</f>
        <v>15</v>
      </c>
      <c r="BL29" s="10">
        <f>ROUND('Vendas de Veículos'!BL31*(1-'Frota Nacional 2019'!BL$21),0)</f>
        <v>2</v>
      </c>
      <c r="BM29" s="10">
        <f>ROUND('Vendas de Veículos'!BM31*(1-'Frota Nacional 2019'!BM$21),0)</f>
        <v>4</v>
      </c>
      <c r="BN29" s="10">
        <f>ROUND('Vendas de Veículos'!BN31*(1-'Frota Nacional 2019'!BN$21),0)</f>
        <v>37</v>
      </c>
    </row>
    <row r="30" spans="2:66" x14ac:dyDescent="0.35">
      <c r="B30" s="15" t="s">
        <v>22</v>
      </c>
      <c r="C30" s="15" t="s">
        <v>21</v>
      </c>
      <c r="D30" s="11">
        <f>ROUND('Vendas de Veículos'!D32*(1-'Frota Nacional 2019'!D$21),0)</f>
        <v>0</v>
      </c>
      <c r="E30" s="11">
        <f>ROUND('Vendas de Veículos'!E32*(1-'Frota Nacional 2019'!E$21),0)</f>
        <v>0</v>
      </c>
      <c r="F30" s="11">
        <f>ROUND('Vendas de Veículos'!F32*(1-'Frota Nacional 2019'!F$21),0)</f>
        <v>0</v>
      </c>
      <c r="G30" s="11">
        <f>ROUND('Vendas de Veículos'!G32*(1-'Frota Nacional 2019'!G$21),0)</f>
        <v>0</v>
      </c>
      <c r="H30" s="11">
        <f>ROUND('Vendas de Veículos'!H32*(1-'Frota Nacional 2019'!H$21),0)</f>
        <v>0</v>
      </c>
      <c r="I30" s="11">
        <f>ROUND('Vendas de Veículos'!I32*(1-'Frota Nacional 2019'!I$21),0)</f>
        <v>0</v>
      </c>
      <c r="J30" s="11">
        <f>ROUND('Vendas de Veículos'!J32*(1-'Frota Nacional 2019'!J$21),0)</f>
        <v>0</v>
      </c>
      <c r="K30" s="11">
        <f>ROUND('Vendas de Veículos'!K32*(1-'Frota Nacional 2019'!K$21),0)</f>
        <v>0</v>
      </c>
      <c r="L30" s="11">
        <f>ROUND('Vendas de Veículos'!L32*(1-'Frota Nacional 2019'!L$21),0)</f>
        <v>0</v>
      </c>
      <c r="M30" s="11">
        <f>ROUND('Vendas de Veículos'!M32*(1-'Frota Nacional 2019'!M$21),0)</f>
        <v>0</v>
      </c>
      <c r="N30" s="11">
        <f>ROUND('Vendas de Veículos'!N32*(1-'Frota Nacional 2019'!N$21),0)</f>
        <v>0</v>
      </c>
      <c r="O30" s="11">
        <f>ROUND('Vendas de Veículos'!O32*(1-'Frota Nacional 2019'!O$21),0)</f>
        <v>0</v>
      </c>
      <c r="P30" s="11">
        <f>ROUND('Vendas de Veículos'!P32*(1-'Frota Nacional 2019'!P$21),0)</f>
        <v>0</v>
      </c>
      <c r="Q30" s="11">
        <f>ROUND('Vendas de Veículos'!Q32*(1-'Frota Nacional 2019'!Q$21),0)</f>
        <v>0</v>
      </c>
      <c r="R30" s="11">
        <f>ROUND('Vendas de Veículos'!R32*(1-'Frota Nacional 2019'!R$21),0)</f>
        <v>0</v>
      </c>
      <c r="S30" s="11">
        <f>ROUND('Vendas de Veículos'!S32*(1-'Frota Nacional 2019'!S$21),0)</f>
        <v>0</v>
      </c>
      <c r="T30" s="11">
        <f>ROUND('Vendas de Veículos'!T32*(1-'Frota Nacional 2019'!T$21),0)</f>
        <v>0</v>
      </c>
      <c r="U30" s="11">
        <f>ROUND('Vendas de Veículos'!U32*(1-'Frota Nacional 2019'!U$21),0)</f>
        <v>0</v>
      </c>
      <c r="V30" s="11">
        <f>ROUND('Vendas de Veículos'!V32*(1-'Frota Nacional 2019'!V$21),0)</f>
        <v>0</v>
      </c>
      <c r="W30" s="11">
        <f>ROUND('Vendas de Veículos'!W32*(1-'Frota Nacional 2019'!W$21),0)</f>
        <v>0</v>
      </c>
      <c r="X30" s="11">
        <f>ROUND('Vendas de Veículos'!X32*(1-'Frota Nacional 2019'!X$21),0)</f>
        <v>0</v>
      </c>
      <c r="Y30" s="11">
        <f>ROUND('Vendas de Veículos'!Y32*(1-'Frota Nacional 2019'!Y$21),0)</f>
        <v>0</v>
      </c>
      <c r="Z30" s="11">
        <f>ROUND('Vendas de Veículos'!Z32*(1-'Frota Nacional 2019'!Z$21),0)</f>
        <v>0</v>
      </c>
      <c r="AA30" s="11">
        <f>ROUND('Vendas de Veículos'!AA32*(1-'Frota Nacional 2019'!AA$21),0)</f>
        <v>0</v>
      </c>
      <c r="AB30" s="11">
        <f>ROUND('Vendas de Veículos'!AB32*(1-'Frota Nacional 2019'!AB$21),0)</f>
        <v>0</v>
      </c>
      <c r="AC30" s="11">
        <f>ROUND('Vendas de Veículos'!AC32*(1-'Frota Nacional 2019'!AC$21),0)</f>
        <v>0</v>
      </c>
      <c r="AD30" s="11">
        <f>ROUND('Vendas de Veículos'!AD32*(1-'Frota Nacional 2019'!AD$21),0)</f>
        <v>0</v>
      </c>
      <c r="AE30" s="11">
        <f>ROUND('Vendas de Veículos'!AE32*(1-'Frota Nacional 2019'!AE$21),0)</f>
        <v>0</v>
      </c>
      <c r="AF30" s="11">
        <f>ROUND('Vendas de Veículos'!AF32*(1-'Frota Nacional 2019'!AF$21),0)</f>
        <v>0</v>
      </c>
      <c r="AG30" s="11">
        <f>ROUND('Vendas de Veículos'!AG32*(1-'Frota Nacional 2019'!AG$21),0)</f>
        <v>0</v>
      </c>
      <c r="AH30" s="11">
        <f>ROUND('Vendas de Veículos'!AH32*(1-'Frota Nacional 2019'!AH$21),0)</f>
        <v>0</v>
      </c>
      <c r="AI30" s="11">
        <f>ROUND('Vendas de Veículos'!AI32*(1-'Frota Nacional 2019'!AI$21),0)</f>
        <v>0</v>
      </c>
      <c r="AJ30" s="11">
        <f>ROUND('Vendas de Veículos'!AJ32*(1-'Frota Nacional 2019'!AJ$21),0)</f>
        <v>0</v>
      </c>
      <c r="AK30" s="11">
        <f>ROUND('Vendas de Veículos'!AK32*(1-'Frota Nacional 2019'!AK$21),0)</f>
        <v>0</v>
      </c>
      <c r="AL30" s="11">
        <f>ROUND('Vendas de Veículos'!AL32*(1-'Frota Nacional 2019'!AL$21),0)</f>
        <v>0</v>
      </c>
      <c r="AM30" s="11">
        <f>ROUND('Vendas de Veículos'!AM32*(1-'Frota Nacional 2019'!AM$21),0)</f>
        <v>0</v>
      </c>
      <c r="AN30" s="11">
        <f>ROUND('Vendas de Veículos'!AN32*(1-'Frota Nacional 2019'!AN$21),0)</f>
        <v>0</v>
      </c>
      <c r="AO30" s="11">
        <f>ROUND('Vendas de Veículos'!AO32*(1-'Frota Nacional 2019'!AO$21),0)</f>
        <v>0</v>
      </c>
      <c r="AP30" s="11">
        <f>ROUND('Vendas de Veículos'!AP32*(1-'Frota Nacional 2019'!AP$21),0)</f>
        <v>0</v>
      </c>
      <c r="AQ30" s="11">
        <f>ROUND('Vendas de Veículos'!AQ32*(1-'Frota Nacional 2019'!AQ$21),0)</f>
        <v>0</v>
      </c>
      <c r="AR30" s="11">
        <f>ROUND('Vendas de Veículos'!AR32*(1-'Frota Nacional 2019'!AR$21),0)</f>
        <v>0</v>
      </c>
      <c r="AS30" s="11">
        <f>ROUND('Vendas de Veículos'!AS32*(1-'Frota Nacional 2019'!AS$21),0)</f>
        <v>0</v>
      </c>
      <c r="AT30" s="11">
        <f>ROUND('Vendas de Veículos'!AT32*(1-'Frota Nacional 2019'!AT$21),0)</f>
        <v>0</v>
      </c>
      <c r="AU30" s="11">
        <f>ROUND('Vendas de Veículos'!AU32*(1-'Frota Nacional 2019'!AU$21),0)</f>
        <v>0</v>
      </c>
      <c r="AV30" s="11">
        <f>ROUND('Vendas de Veículos'!AV32*(1-'Frota Nacional 2019'!AV$21),0)</f>
        <v>0</v>
      </c>
      <c r="AW30" s="11">
        <f>ROUND('Vendas de Veículos'!AW32*(1-'Frota Nacional 2019'!AW$21),0)</f>
        <v>0</v>
      </c>
      <c r="AX30" s="11">
        <f>ROUND('Vendas de Veículos'!AX32*(1-'Frota Nacional 2019'!AX$21),0)</f>
        <v>0</v>
      </c>
      <c r="AY30" s="11">
        <f>ROUND('Vendas de Veículos'!AY32*(1-'Frota Nacional 2019'!AY$21),0)</f>
        <v>0</v>
      </c>
      <c r="AZ30" s="11">
        <f>ROUND('Vendas de Veículos'!AZ32*(1-'Frota Nacional 2019'!AZ$21),0)</f>
        <v>5</v>
      </c>
      <c r="BA30" s="11">
        <f>ROUND('Vendas de Veículos'!BA32*(1-'Frota Nacional 2019'!BA$21),0)</f>
        <v>2</v>
      </c>
      <c r="BB30" s="11">
        <f>ROUND('Vendas de Veículos'!BB32*(1-'Frota Nacional 2019'!BB$21),0)</f>
        <v>2</v>
      </c>
      <c r="BC30" s="11">
        <f>ROUND('Vendas de Veículos'!BC32*(1-'Frota Nacional 2019'!BC$21),0)</f>
        <v>0</v>
      </c>
      <c r="BD30" s="11">
        <f>ROUND('Vendas de Veículos'!BD32*(1-'Frota Nacional 2019'!BD$21),0)</f>
        <v>3</v>
      </c>
      <c r="BE30" s="11">
        <f>ROUND('Vendas de Veículos'!BE32*(1-'Frota Nacional 2019'!BE$21),0)</f>
        <v>1</v>
      </c>
      <c r="BF30" s="11">
        <f>ROUND('Vendas de Veículos'!BF32*(1-'Frota Nacional 2019'!BF$21),0)</f>
        <v>0</v>
      </c>
      <c r="BG30" s="11">
        <f>ROUND('Vendas de Veículos'!BG32*(1-'Frota Nacional 2019'!BG$21),0)</f>
        <v>0</v>
      </c>
      <c r="BH30" s="11">
        <f>ROUND('Vendas de Veículos'!BH32*(1-'Frota Nacional 2019'!BH$21),0)</f>
        <v>0</v>
      </c>
      <c r="BI30" s="11">
        <f>ROUND('Vendas de Veículos'!BI32*(1-'Frota Nacional 2019'!BI$21),0)</f>
        <v>0</v>
      </c>
      <c r="BJ30" s="11">
        <f>ROUND('Vendas de Veículos'!BJ32*(1-'Frota Nacional 2019'!BJ$21),0)</f>
        <v>1</v>
      </c>
      <c r="BK30" s="11">
        <f>ROUND('Vendas de Veículos'!BK32*(1-'Frota Nacional 2019'!BK$21),0)</f>
        <v>2</v>
      </c>
      <c r="BL30" s="11">
        <f>ROUND('Vendas de Veículos'!BL32*(1-'Frota Nacional 2019'!BL$21),0)</f>
        <v>0</v>
      </c>
      <c r="BM30" s="11">
        <f>ROUND('Vendas de Veículos'!BM32*(1-'Frota Nacional 2019'!BM$21),0)</f>
        <v>0</v>
      </c>
      <c r="BN30" s="11">
        <f>ROUND('Vendas de Veículos'!BN32*(1-'Frota Nacional 2019'!BN$21),0)</f>
        <v>0</v>
      </c>
    </row>
    <row r="31" spans="2:66" x14ac:dyDescent="0.35">
      <c r="B31" s="15" t="s">
        <v>22</v>
      </c>
      <c r="C31" s="15" t="s">
        <v>19</v>
      </c>
      <c r="D31" s="11">
        <f>ROUND('Vendas de Veículos'!D33*(1-'Frota Nacional 2019'!D$21),0)</f>
        <v>58</v>
      </c>
      <c r="E31" s="11">
        <f>ROUND('Vendas de Veículos'!E33*(1-'Frota Nacional 2019'!E$21),0)</f>
        <v>110</v>
      </c>
      <c r="F31" s="11">
        <f>ROUND('Vendas de Veículos'!F33*(1-'Frota Nacional 2019'!F$21),0)</f>
        <v>10</v>
      </c>
      <c r="G31" s="11">
        <f>ROUND('Vendas de Veículos'!G33*(1-'Frota Nacional 2019'!G$21),0)</f>
        <v>135</v>
      </c>
      <c r="H31" s="11">
        <f>ROUND('Vendas de Veículos'!H33*(1-'Frota Nacional 2019'!H$21),0)</f>
        <v>12</v>
      </c>
      <c r="I31" s="11">
        <f>ROUND('Vendas de Veículos'!I33*(1-'Frota Nacional 2019'!I$21),0)</f>
        <v>151</v>
      </c>
      <c r="J31" s="11">
        <f>ROUND('Vendas de Veículos'!J33*(1-'Frota Nacional 2019'!J$21),0)</f>
        <v>118</v>
      </c>
      <c r="K31" s="11">
        <f>ROUND('Vendas de Veículos'!K33*(1-'Frota Nacional 2019'!K$21),0)</f>
        <v>143</v>
      </c>
      <c r="L31" s="11">
        <f>ROUND('Vendas de Veículos'!L33*(1-'Frota Nacional 2019'!L$21),0)</f>
        <v>180</v>
      </c>
      <c r="M31" s="11">
        <f>ROUND('Vendas de Veículos'!M33*(1-'Frota Nacional 2019'!M$21),0)</f>
        <v>241</v>
      </c>
      <c r="N31" s="11">
        <f>ROUND('Vendas de Veículos'!N33*(1-'Frota Nacional 2019'!N$21),0)</f>
        <v>348</v>
      </c>
      <c r="O31" s="11">
        <f>ROUND('Vendas de Veículos'!O33*(1-'Frota Nacional 2019'!O$21),0)</f>
        <v>557</v>
      </c>
      <c r="P31" s="11">
        <f>ROUND('Vendas de Veículos'!P33*(1-'Frota Nacional 2019'!P$21),0)</f>
        <v>487</v>
      </c>
      <c r="Q31" s="11">
        <f>ROUND('Vendas de Veículos'!Q33*(1-'Frota Nacional 2019'!Q$21),0)</f>
        <v>4</v>
      </c>
      <c r="R31" s="11">
        <f>ROUND('Vendas de Veículos'!R33*(1-'Frota Nacional 2019'!R$21),0)</f>
        <v>443</v>
      </c>
      <c r="S31" s="11">
        <f>ROUND('Vendas de Veículos'!S33*(1-'Frota Nacional 2019'!S$21),0)</f>
        <v>471</v>
      </c>
      <c r="T31" s="11">
        <f>ROUND('Vendas de Veículos'!T33*(1-'Frota Nacional 2019'!T$21),0)</f>
        <v>772</v>
      </c>
      <c r="U31" s="11">
        <f>ROUND('Vendas de Veículos'!U33*(1-'Frota Nacional 2019'!U$21),0)</f>
        <v>94</v>
      </c>
      <c r="V31" s="11">
        <f>ROUND('Vendas de Veículos'!V33*(1-'Frota Nacional 2019'!V$21),0)</f>
        <v>127</v>
      </c>
      <c r="W31" s="11">
        <f>ROUND('Vendas de Veículos'!W33*(1-'Frota Nacional 2019'!W$21),0)</f>
        <v>1718</v>
      </c>
      <c r="X31" s="11">
        <f>ROUND('Vendas de Veículos'!X33*(1-'Frota Nacional 2019'!X$21),0)</f>
        <v>2042</v>
      </c>
      <c r="Y31" s="11">
        <f>ROUND('Vendas de Veículos'!Y33*(1-'Frota Nacional 2019'!Y$21),0)</f>
        <v>2188</v>
      </c>
      <c r="Z31" s="11">
        <f>ROUND('Vendas de Veículos'!Z33*(1-'Frota Nacional 2019'!Z$21),0)</f>
        <v>2305</v>
      </c>
      <c r="AA31" s="11">
        <f>ROUND('Vendas de Veículos'!AA33*(1-'Frota Nacional 2019'!AA$21),0)</f>
        <v>2498</v>
      </c>
      <c r="AB31" s="11">
        <f>ROUND('Vendas de Veículos'!AB33*(1-'Frota Nacional 2019'!AB$21),0)</f>
        <v>2150</v>
      </c>
      <c r="AC31" s="11">
        <f>ROUND('Vendas de Veículos'!AC33*(1-'Frota Nacional 2019'!AC$21),0)</f>
        <v>2038</v>
      </c>
      <c r="AD31" s="11">
        <f>ROUND('Vendas de Veículos'!AD33*(1-'Frota Nacional 2019'!AD$21),0)</f>
        <v>1800</v>
      </c>
      <c r="AE31" s="11">
        <f>ROUND('Vendas de Veículos'!AE33*(1-'Frota Nacional 2019'!AE$21),0)</f>
        <v>1767</v>
      </c>
      <c r="AF31" s="11">
        <f>ROUND('Vendas de Veículos'!AF33*(1-'Frota Nacional 2019'!AF$21),0)</f>
        <v>2272</v>
      </c>
      <c r="AG31" s="11">
        <f>ROUND('Vendas de Veículos'!AG33*(1-'Frota Nacional 2019'!AG$21),0)</f>
        <v>2905</v>
      </c>
      <c r="AH31" s="11">
        <f>ROUND('Vendas de Veículos'!AH33*(1-'Frota Nacional 2019'!AH$21),0)</f>
        <v>3702</v>
      </c>
      <c r="AI31" s="11">
        <f>ROUND('Vendas de Veículos'!AI33*(1-'Frota Nacional 2019'!AI$21),0)</f>
        <v>5115</v>
      </c>
      <c r="AJ31" s="11">
        <f>ROUND('Vendas de Veículos'!AJ33*(1-'Frota Nacional 2019'!AJ$21),0)</f>
        <v>4006</v>
      </c>
      <c r="AK31" s="11">
        <f>ROUND('Vendas de Veículos'!AK33*(1-'Frota Nacional 2019'!AK$21),0)</f>
        <v>4556</v>
      </c>
      <c r="AL31" s="11">
        <f>ROUND('Vendas de Veículos'!AL33*(1-'Frota Nacional 2019'!AL$21),0)</f>
        <v>8123</v>
      </c>
      <c r="AM31" s="11">
        <f>ROUND('Vendas de Veículos'!AM33*(1-'Frota Nacional 2019'!AM$21),0)</f>
        <v>7027</v>
      </c>
      <c r="AN31" s="11">
        <f>ROUND('Vendas de Veículos'!AN33*(1-'Frota Nacional 2019'!AN$21),0)</f>
        <v>6207</v>
      </c>
      <c r="AO31" s="11">
        <f>ROUND('Vendas de Veículos'!AO33*(1-'Frota Nacional 2019'!AO$21),0)</f>
        <v>7269</v>
      </c>
      <c r="AP31" s="11">
        <f>ROUND('Vendas de Veículos'!AP33*(1-'Frota Nacional 2019'!AP$21),0)</f>
        <v>10596</v>
      </c>
      <c r="AQ31" s="11">
        <f>ROUND('Vendas de Veículos'!AQ33*(1-'Frota Nacional 2019'!AQ$21),0)</f>
        <v>9980</v>
      </c>
      <c r="AR31" s="11">
        <f>ROUND('Vendas de Veículos'!AR33*(1-'Frota Nacional 2019'!AR$21),0)</f>
        <v>10049</v>
      </c>
      <c r="AS31" s="11">
        <f>ROUND('Vendas de Veículos'!AS33*(1-'Frota Nacional 2019'!AS$21),0)</f>
        <v>11171</v>
      </c>
      <c r="AT31" s="11">
        <f>ROUND('Vendas de Veículos'!AT33*(1-'Frota Nacional 2019'!AT$21),0)</f>
        <v>7910</v>
      </c>
      <c r="AU31" s="11">
        <f>ROUND('Vendas de Veículos'!AU33*(1-'Frota Nacional 2019'!AU$21),0)</f>
        <v>12831</v>
      </c>
      <c r="AV31" s="11">
        <f>ROUND('Vendas de Veículos'!AV33*(1-'Frota Nacional 2019'!AV$21),0)</f>
        <v>1359</v>
      </c>
      <c r="AW31" s="11">
        <f>ROUND('Vendas de Veículos'!AW33*(1-'Frota Nacional 2019'!AW$21),0)</f>
        <v>1393</v>
      </c>
      <c r="AX31" s="11">
        <f>ROUND('Vendas de Veículos'!AX33*(1-'Frota Nacional 2019'!AX$21),0)</f>
        <v>14898</v>
      </c>
      <c r="AY31" s="11">
        <f>ROUND('Vendas de Veículos'!AY33*(1-'Frota Nacional 2019'!AY$21),0)</f>
        <v>14937</v>
      </c>
      <c r="AZ31" s="11">
        <f>ROUND('Vendas de Veículos'!AZ33*(1-'Frota Nacional 2019'!AZ$21),0)</f>
        <v>13744</v>
      </c>
      <c r="BA31" s="11">
        <f>ROUND('Vendas de Veículos'!BA33*(1-'Frota Nacional 2019'!BA$21),0)</f>
        <v>17932</v>
      </c>
      <c r="BB31" s="11">
        <f>ROUND('Vendas de Veículos'!BB33*(1-'Frota Nacional 2019'!BB$21),0)</f>
        <v>21471</v>
      </c>
      <c r="BC31" s="11">
        <f>ROUND('Vendas de Veículos'!BC33*(1-'Frota Nacional 2019'!BC$21),0)</f>
        <v>25580</v>
      </c>
      <c r="BD31" s="11">
        <f>ROUND('Vendas de Veículos'!BD33*(1-'Frota Nacional 2019'!BD$21),0)</f>
        <v>21717</v>
      </c>
      <c r="BE31" s="11">
        <f>ROUND('Vendas de Veículos'!BE33*(1-'Frota Nacional 2019'!BE$21),0)</f>
        <v>27575</v>
      </c>
      <c r="BF31" s="11">
        <f>ROUND('Vendas de Veículos'!BF33*(1-'Frota Nacional 2019'!BF$21),0)</f>
        <v>33895</v>
      </c>
      <c r="BG31" s="11">
        <f>ROUND('Vendas de Veículos'!BG33*(1-'Frota Nacional 2019'!BG$21),0)</f>
        <v>2825</v>
      </c>
      <c r="BH31" s="11">
        <f>ROUND('Vendas de Veículos'!BH33*(1-'Frota Nacional 2019'!BH$21),0)</f>
        <v>3250</v>
      </c>
      <c r="BI31" s="11">
        <f>ROUND('Vendas de Veículos'!BI33*(1-'Frota Nacional 2019'!BI$21),0)</f>
        <v>27323</v>
      </c>
      <c r="BJ31" s="11">
        <f>ROUND('Vendas de Veículos'!BJ33*(1-'Frota Nacional 2019'!BJ$21),0)</f>
        <v>16722</v>
      </c>
      <c r="BK31" s="11">
        <f>ROUND('Vendas de Veículos'!BK33*(1-'Frota Nacional 2019'!BK$21),0)</f>
        <v>11122</v>
      </c>
      <c r="BL31" s="11">
        <f>ROUND('Vendas de Veículos'!BL33*(1-'Frota Nacional 2019'!BL$21),0)</f>
        <v>11739</v>
      </c>
      <c r="BM31" s="11">
        <f>ROUND('Vendas de Veículos'!BM33*(1-'Frota Nacional 2019'!BM$21),0)</f>
        <v>15065</v>
      </c>
      <c r="BN31" s="11">
        <f>ROUND('Vendas de Veículos'!BN33*(1-'Frota Nacional 2019'!BN$21),0)</f>
        <v>20889</v>
      </c>
    </row>
    <row r="32" spans="2:66" x14ac:dyDescent="0.35">
      <c r="B32" s="2"/>
      <c r="C32" s="3" t="s">
        <v>40</v>
      </c>
      <c r="D32" s="7">
        <f>EXP(-EXP($G$3+$I$3*($D$1-D4)))</f>
        <v>0.9988227674659691</v>
      </c>
      <c r="E32" s="7">
        <f t="shared" ref="E32:BN32" si="2">EXP(-EXP($G$3+$I$3*($D$1-E4)))</f>
        <v>0.99865003331325297</v>
      </c>
      <c r="F32" s="7">
        <f t="shared" si="2"/>
        <v>0.99845197369778238</v>
      </c>
      <c r="G32" s="7">
        <f t="shared" si="2"/>
        <v>0.99822488171051615</v>
      </c>
      <c r="H32" s="7">
        <f t="shared" si="2"/>
        <v>0.99796450980966256</v>
      </c>
      <c r="I32" s="7">
        <f t="shared" si="2"/>
        <v>0.99766599158730629</v>
      </c>
      <c r="J32" s="7">
        <f t="shared" si="2"/>
        <v>0.99732375240937732</v>
      </c>
      <c r="K32" s="7">
        <f t="shared" si="2"/>
        <v>0.99693140740815389</v>
      </c>
      <c r="L32" s="7">
        <f t="shared" si="2"/>
        <v>0.99648164511846049</v>
      </c>
      <c r="M32" s="7">
        <f t="shared" si="2"/>
        <v>0.99596609484402432</v>
      </c>
      <c r="N32" s="7">
        <f t="shared" si="2"/>
        <v>0.99537517562002886</v>
      </c>
      <c r="O32" s="7">
        <f t="shared" si="2"/>
        <v>0.99469792440381699</v>
      </c>
      <c r="P32" s="7">
        <f t="shared" si="2"/>
        <v>0.99392180088165549</v>
      </c>
      <c r="Q32" s="7">
        <f t="shared" si="2"/>
        <v>0.99303246603143258</v>
      </c>
      <c r="R32" s="7">
        <f t="shared" si="2"/>
        <v>0.99201353133813563</v>
      </c>
      <c r="S32" s="7">
        <f t="shared" si="2"/>
        <v>0.99084627533411584</v>
      </c>
      <c r="T32" s="7">
        <f t="shared" si="2"/>
        <v>0.98950932394817137</v>
      </c>
      <c r="U32" s="7">
        <f t="shared" si="2"/>
        <v>0.98797829102238655</v>
      </c>
      <c r="V32" s="7">
        <f t="shared" si="2"/>
        <v>0.98622537532904997</v>
      </c>
      <c r="W32" s="7">
        <f t="shared" si="2"/>
        <v>0.98421891053992383</v>
      </c>
      <c r="X32" s="7">
        <f t="shared" si="2"/>
        <v>0.98192286493078851</v>
      </c>
      <c r="Y32" s="7">
        <f t="shared" si="2"/>
        <v>0.97929628823019488</v>
      </c>
      <c r="Z32" s="7">
        <f t="shared" si="2"/>
        <v>0.97629270405320667</v>
      </c>
      <c r="AA32" s="7">
        <f t="shared" si="2"/>
        <v>0.97285944794128898</v>
      </c>
      <c r="AB32" s="7">
        <f t="shared" si="2"/>
        <v>0.96893695334056984</v>
      </c>
      <c r="AC32" s="7">
        <f t="shared" si="2"/>
        <v>0.96445799112211872</v>
      </c>
      <c r="AD32" s="7">
        <f t="shared" si="2"/>
        <v>0.95934687276509312</v>
      </c>
      <c r="AE32" s="7">
        <f t="shared" si="2"/>
        <v>0.95351863343533205</v>
      </c>
      <c r="AF32" s="7">
        <f t="shared" si="2"/>
        <v>0.94687821931546456</v>
      </c>
      <c r="AG32" s="7">
        <f t="shared" si="2"/>
        <v>0.93931971416360571</v>
      </c>
      <c r="AH32" s="7">
        <f t="shared" si="2"/>
        <v>0.93072565374119087</v>
      </c>
      <c r="AI32" s="7">
        <f t="shared" si="2"/>
        <v>0.92096649403535658</v>
      </c>
      <c r="AJ32" s="7">
        <f t="shared" si="2"/>
        <v>0.90990032066991677</v>
      </c>
      <c r="AK32" s="7">
        <f t="shared" si="2"/>
        <v>0.89737291300825173</v>
      </c>
      <c r="AL32" s="7">
        <f t="shared" si="2"/>
        <v>0.88321830740738239</v>
      </c>
      <c r="AM32" s="7">
        <f t="shared" si="2"/>
        <v>0.86726003961592757</v>
      </c>
      <c r="AN32" s="7">
        <f t="shared" si="2"/>
        <v>0.84931328534446748</v>
      </c>
      <c r="AO32" s="7">
        <f t="shared" si="2"/>
        <v>0.82918815822840697</v>
      </c>
      <c r="AP32" s="7">
        <f t="shared" si="2"/>
        <v>0.80669446150818402</v>
      </c>
      <c r="AQ32" s="7">
        <f t="shared" si="2"/>
        <v>0.78164821684245012</v>
      </c>
      <c r="AR32" s="7">
        <f t="shared" si="2"/>
        <v>0.75388030021795338</v>
      </c>
      <c r="AS32" s="7">
        <f t="shared" si="2"/>
        <v>0.7232474858644018</v>
      </c>
      <c r="AT32" s="7">
        <f t="shared" si="2"/>
        <v>0.68964611413565224</v>
      </c>
      <c r="AU32" s="7">
        <f t="shared" si="2"/>
        <v>0.65302843296223179</v>
      </c>
      <c r="AV32" s="7">
        <f t="shared" si="2"/>
        <v>0.61342138540010138</v>
      </c>
      <c r="AW32" s="7">
        <f t="shared" si="2"/>
        <v>0.57094719884623257</v>
      </c>
      <c r="AX32" s="7">
        <f t="shared" si="2"/>
        <v>0.52584455356868054</v>
      </c>
      <c r="AY32" s="7">
        <f t="shared" si="2"/>
        <v>0.47848836957560087</v>
      </c>
      <c r="AZ32" s="7">
        <f t="shared" si="2"/>
        <v>0.42940539280525503</v>
      </c>
      <c r="BA32" s="7">
        <f t="shared" si="2"/>
        <v>0.37928189159250653</v>
      </c>
      <c r="BB32" s="7">
        <f t="shared" si="2"/>
        <v>0.32895909195614254</v>
      </c>
      <c r="BC32" s="7">
        <f t="shared" si="2"/>
        <v>0.2794117931754857</v>
      </c>
      <c r="BD32" s="7">
        <f t="shared" si="2"/>
        <v>0.23170631579006803</v>
      </c>
      <c r="BE32" s="7">
        <f t="shared" si="2"/>
        <v>0.18693596978845631</v>
      </c>
      <c r="BF32" s="7">
        <f t="shared" si="2"/>
        <v>0.14613588994476942</v>
      </c>
      <c r="BG32" s="7">
        <f t="shared" si="2"/>
        <v>0.11018429293770678</v>
      </c>
      <c r="BH32" s="7">
        <f t="shared" si="2"/>
        <v>7.9703225387389706E-2</v>
      </c>
      <c r="BI32" s="7">
        <f t="shared" si="2"/>
        <v>5.4977075811719761E-2</v>
      </c>
      <c r="BJ32" s="7">
        <f t="shared" si="2"/>
        <v>3.5909126302346613E-2</v>
      </c>
      <c r="BK32" s="7">
        <f t="shared" si="2"/>
        <v>2.203272632438022E-2</v>
      </c>
      <c r="BL32" s="7">
        <f t="shared" si="2"/>
        <v>1.2582994808545227E-2</v>
      </c>
      <c r="BM32" s="7">
        <f t="shared" si="2"/>
        <v>6.618793365645346E-3</v>
      </c>
      <c r="BN32" s="7">
        <f t="shared" si="2"/>
        <v>3.168165149053243E-3</v>
      </c>
    </row>
    <row r="33" spans="2:66" x14ac:dyDescent="0.35">
      <c r="B33" s="24" t="s">
        <v>36</v>
      </c>
      <c r="C33" s="24" t="s">
        <v>37</v>
      </c>
      <c r="D33" s="25">
        <f>ROUND('Vendas de Veículos'!D35*(1-'Frota Nacional 2019'!D$32),0)</f>
        <v>0</v>
      </c>
      <c r="E33" s="25">
        <f>ROUND('Vendas de Veículos'!E35*(1-'Frota Nacional 2019'!E$32),0)</f>
        <v>0</v>
      </c>
      <c r="F33" s="25">
        <f>ROUND('Vendas de Veículos'!F35*(1-'Frota Nacional 2019'!F$32),0)</f>
        <v>0</v>
      </c>
      <c r="G33" s="25">
        <f>ROUND('Vendas de Veículos'!G35*(1-'Frota Nacional 2019'!G$32),0)</f>
        <v>0</v>
      </c>
      <c r="H33" s="25">
        <f>ROUND('Vendas de Veículos'!H35*(1-'Frota Nacional 2019'!H$32),0)</f>
        <v>0</v>
      </c>
      <c r="I33" s="25">
        <f>ROUND('Vendas de Veículos'!I35*(1-'Frota Nacional 2019'!I$32),0)</f>
        <v>0</v>
      </c>
      <c r="J33" s="25">
        <f>ROUND('Vendas de Veículos'!J35*(1-'Frota Nacional 2019'!J$32),0)</f>
        <v>0</v>
      </c>
      <c r="K33" s="25">
        <f>ROUND('Vendas de Veículos'!K35*(1-'Frota Nacional 2019'!K$32),0)</f>
        <v>0</v>
      </c>
      <c r="L33" s="25">
        <f>ROUND('Vendas de Veículos'!L35*(1-'Frota Nacional 2019'!L$32),0)</f>
        <v>0</v>
      </c>
      <c r="M33" s="25">
        <f>ROUND('Vendas de Veículos'!M35*(1-'Frota Nacional 2019'!M$32),0)</f>
        <v>0</v>
      </c>
      <c r="N33" s="25">
        <f>ROUND('Vendas de Veículos'!N35*(1-'Frota Nacional 2019'!N$32),0)</f>
        <v>0</v>
      </c>
      <c r="O33" s="25">
        <f>ROUND('Vendas de Veículos'!O35*(1-'Frota Nacional 2019'!O$32),0)</f>
        <v>0</v>
      </c>
      <c r="P33" s="25">
        <f>ROUND('Vendas de Veículos'!P35*(1-'Frota Nacional 2019'!P$32),0)</f>
        <v>0</v>
      </c>
      <c r="Q33" s="25">
        <f>ROUND('Vendas de Veículos'!Q35*(1-'Frota Nacional 2019'!Q$32),0)</f>
        <v>0</v>
      </c>
      <c r="R33" s="25">
        <f>ROUND('Vendas de Veículos'!R35*(1-'Frota Nacional 2019'!R$32),0)</f>
        <v>0</v>
      </c>
      <c r="S33" s="25">
        <f>ROUND('Vendas de Veículos'!S35*(1-'Frota Nacional 2019'!S$32),0)</f>
        <v>0</v>
      </c>
      <c r="T33" s="25">
        <f>ROUND('Vendas de Veículos'!T35*(1-'Frota Nacional 2019'!T$32),0)</f>
        <v>0</v>
      </c>
      <c r="U33" s="25">
        <f>ROUND('Vendas de Veículos'!U35*(1-'Frota Nacional 2019'!U$32),0)</f>
        <v>0</v>
      </c>
      <c r="V33" s="25">
        <f>ROUND('Vendas de Veículos'!V35*(1-'Frota Nacional 2019'!V$32),0)</f>
        <v>0</v>
      </c>
      <c r="W33" s="25">
        <f>ROUND('Vendas de Veículos'!W35*(1-'Frota Nacional 2019'!W$32),0)</f>
        <v>39</v>
      </c>
      <c r="X33" s="25">
        <f>ROUND('Vendas de Veículos'!X35*(1-'Frota Nacional 2019'!X$32),0)</f>
        <v>538</v>
      </c>
      <c r="Y33" s="25">
        <f>ROUND('Vendas de Veículos'!Y35*(1-'Frota Nacional 2019'!Y$32),0)</f>
        <v>668</v>
      </c>
      <c r="Z33" s="25">
        <f>ROUND('Vendas de Veículos'!Z35*(1-'Frota Nacional 2019'!Z$32),0)</f>
        <v>1241</v>
      </c>
      <c r="AA33" s="25">
        <f>ROUND('Vendas de Veículos'!AA35*(1-'Frota Nacional 2019'!AA$32),0)</f>
        <v>2127</v>
      </c>
      <c r="AB33" s="25">
        <f>ROUND('Vendas de Veículos'!AB35*(1-'Frota Nacional 2019'!AB$32),0)</f>
        <v>3560</v>
      </c>
      <c r="AC33" s="25">
        <f>ROUND('Vendas de Veículos'!AC35*(1-'Frota Nacional 2019'!AC$32),0)</f>
        <v>5900</v>
      </c>
      <c r="AD33" s="25">
        <f>ROUND('Vendas de Veículos'!AD35*(1-'Frota Nacional 2019'!AD$32),0)</f>
        <v>7664</v>
      </c>
      <c r="AE33" s="25">
        <f>ROUND('Vendas de Veículos'!AE35*(1-'Frota Nacional 2019'!AE$32),0)</f>
        <v>6033</v>
      </c>
      <c r="AF33" s="25">
        <f>ROUND('Vendas de Veículos'!AF35*(1-'Frota Nacional 2019'!AF$32),0)</f>
        <v>6192</v>
      </c>
      <c r="AG33" s="25">
        <f>ROUND('Vendas de Veículos'!AG35*(1-'Frota Nacional 2019'!AG$32),0)</f>
        <v>6986</v>
      </c>
      <c r="AH33" s="25">
        <f>ROUND('Vendas de Veículos'!AH35*(1-'Frota Nacional 2019'!AH$32),0)</f>
        <v>9101</v>
      </c>
      <c r="AI33" s="25">
        <f>ROUND('Vendas de Veículos'!AI35*(1-'Frota Nacional 2019'!AI$32),0)</f>
        <v>10880</v>
      </c>
      <c r="AJ33" s="25">
        <f>ROUND('Vendas de Veículos'!AJ35*(1-'Frota Nacional 2019'!AJ$32),0)</f>
        <v>12671</v>
      </c>
      <c r="AK33" s="25">
        <f>ROUND('Vendas de Veículos'!AK35*(1-'Frota Nacional 2019'!AK$32),0)</f>
        <v>12646</v>
      </c>
      <c r="AL33" s="25">
        <f>ROUND('Vendas de Veículos'!AL35*(1-'Frota Nacional 2019'!AL$32),0)</f>
        <v>11223</v>
      </c>
      <c r="AM33" s="25">
        <f>ROUND('Vendas de Veículos'!AM35*(1-'Frota Nacional 2019'!AM$32),0)</f>
        <v>16616</v>
      </c>
      <c r="AN33" s="25">
        <f>ROUND('Vendas de Veículos'!AN35*(1-'Frota Nacional 2019'!AN$32),0)</f>
        <v>10395</v>
      </c>
      <c r="AO33" s="25">
        <f>ROUND('Vendas de Veículos'!AO35*(1-'Frota Nacional 2019'!AO$32),0)</f>
        <v>21714</v>
      </c>
      <c r="AP33" s="25">
        <f>ROUND('Vendas de Veículos'!AP35*(1-'Frota Nacional 2019'!AP$32),0)</f>
        <v>40236</v>
      </c>
      <c r="AQ33" s="25">
        <f>ROUND('Vendas de Veículos'!AQ35*(1-'Frota Nacional 2019'!AQ$32),0)</f>
        <v>63142</v>
      </c>
      <c r="AR33" s="25">
        <f>ROUND('Vendas de Veículos'!AR35*(1-'Frota Nacional 2019'!AR$32),0)</f>
        <v>91114</v>
      </c>
      <c r="AS33" s="25">
        <f>ROUND('Vendas de Veículos'!AS35*(1-'Frota Nacional 2019'!AS$32),0)</f>
        <v>124879</v>
      </c>
      <c r="AT33" s="25">
        <f>ROUND('Vendas de Veículos'!AT35*(1-'Frota Nacional 2019'!AT$32),0)</f>
        <v>166558</v>
      </c>
      <c r="AU33" s="25">
        <f>ROUND('Vendas de Veículos'!AU35*(1-'Frota Nacional 2019'!AU$32),0)</f>
        <v>215854</v>
      </c>
      <c r="AV33" s="25">
        <f>ROUND('Vendas de Veículos'!AV35*(1-'Frota Nacional 2019'!AV$32),0)</f>
        <v>273524</v>
      </c>
      <c r="AW33" s="25">
        <f>ROUND('Vendas de Veículos'!AW35*(1-'Frota Nacional 2019'!AW$32),0)</f>
        <v>340234</v>
      </c>
      <c r="AX33" s="25">
        <f>ROUND('Vendas de Veículos'!AX35*(1-'Frota Nacional 2019'!AX$32),0)</f>
        <v>391352</v>
      </c>
      <c r="AY33" s="25">
        <f>ROUND('Vendas de Veículos'!AY35*(1-'Frota Nacional 2019'!AY$32),0)</f>
        <v>457945</v>
      </c>
      <c r="AZ33" s="25">
        <f>ROUND('Vendas de Veículos'!AZ35*(1-'Frota Nacional 2019'!AZ$32),0)</f>
        <v>574664</v>
      </c>
      <c r="BA33" s="25">
        <f>ROUND('Vendas de Veículos'!BA35*(1-'Frota Nacional 2019'!BA$32),0)</f>
        <v>788413</v>
      </c>
      <c r="BB33" s="25">
        <f>ROUND('Vendas de Veículos'!BB35*(1-'Frota Nacional 2019'!BB$32),0)</f>
        <v>1137090</v>
      </c>
      <c r="BC33" s="25">
        <f>ROUND('Vendas de Veículos'!BC35*(1-'Frota Nacional 2019'!BC$32),0)</f>
        <v>1387534</v>
      </c>
      <c r="BD33" s="25">
        <f>ROUND('Vendas de Veículos'!BD35*(1-'Frota Nacional 2019'!BD$32),0)</f>
        <v>1236683</v>
      </c>
      <c r="BE33" s="25">
        <f>ROUND('Vendas de Veículos'!BE35*(1-'Frota Nacional 2019'!BE$32),0)</f>
        <v>1467175</v>
      </c>
      <c r="BF33" s="25">
        <f>ROUND('Vendas de Veículos'!BF35*(1-'Frota Nacional 2019'!BF$32),0)</f>
        <v>1656960</v>
      </c>
      <c r="BG33" s="25">
        <f>ROUND('Vendas de Veículos'!BG35*(1-'Frota Nacional 2019'!BG$32),0)</f>
        <v>1456978</v>
      </c>
      <c r="BH33" s="25">
        <f>ROUND('Vendas de Veículos'!BH35*(1-'Frota Nacional 2019'!BH$32),0)</f>
        <v>1394775</v>
      </c>
      <c r="BI33" s="25">
        <f>ROUND('Vendas de Veículos'!BI35*(1-'Frota Nacional 2019'!BI$32),0)</f>
        <v>1351044</v>
      </c>
      <c r="BJ33" s="25">
        <f>ROUND('Vendas de Veículos'!BJ35*(1-'Frota Nacional 2019'!BJ$32),0)</f>
        <v>1180623</v>
      </c>
      <c r="BK33" s="25">
        <f>ROUND('Vendas de Veículos'!BK35*(1-'Frota Nacional 2019'!BK$32),0)</f>
        <v>879968</v>
      </c>
      <c r="BL33" s="25">
        <f>ROUND('Vendas de Veículos'!BL35*(1-'Frota Nacional 2019'!BL$32),0)</f>
        <v>840305</v>
      </c>
      <c r="BM33" s="25">
        <f>ROUND('Vendas de Veículos'!BM35*(1-'Frota Nacional 2019'!BM$32),0)</f>
        <v>933886</v>
      </c>
      <c r="BN33" s="25">
        <f>ROUND('Vendas de Veículos'!BN35*(1-'Frota Nacional 2019'!BN$32),0)</f>
        <v>1073821</v>
      </c>
    </row>
    <row r="34" spans="2:66" x14ac:dyDescent="0.35">
      <c r="B34" s="24" t="s">
        <v>36</v>
      </c>
      <c r="C34" s="24" t="s">
        <v>10</v>
      </c>
      <c r="D34" s="26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>
        <f>ROUND('Vendas de Veículos'!W36*(1-'Frota Nacional 2019'!W$32),0)</f>
        <v>39</v>
      </c>
      <c r="X34" s="25">
        <f>ROUND('Vendas de Veículos'!X36*(1-'Frota Nacional 2019'!X$32),0)</f>
        <v>538</v>
      </c>
      <c r="Y34" s="25">
        <f>ROUND('Vendas de Veículos'!Y36*(1-'Frota Nacional 2019'!Y$32),0)</f>
        <v>668</v>
      </c>
      <c r="Z34" s="25">
        <f>ROUND('Vendas de Veículos'!Z36*(1-'Frota Nacional 2019'!Z$32),0)</f>
        <v>1241</v>
      </c>
      <c r="AA34" s="25">
        <f>ROUND('Vendas de Veículos'!AA36*(1-'Frota Nacional 2019'!AA$32),0)</f>
        <v>2127</v>
      </c>
      <c r="AB34" s="25">
        <f>ROUND('Vendas de Veículos'!AB36*(1-'Frota Nacional 2019'!AB$32),0)</f>
        <v>3560</v>
      </c>
      <c r="AC34" s="25">
        <f>ROUND('Vendas de Veículos'!AC36*(1-'Frota Nacional 2019'!AC$32),0)</f>
        <v>5900</v>
      </c>
      <c r="AD34" s="25">
        <f>ROUND('Vendas de Veículos'!AD36*(1-'Frota Nacional 2019'!AD$32),0)</f>
        <v>7664</v>
      </c>
      <c r="AE34" s="25">
        <f>ROUND('Vendas de Veículos'!AE36*(1-'Frota Nacional 2019'!AE$32),0)</f>
        <v>6033</v>
      </c>
      <c r="AF34" s="25">
        <f>ROUND('Vendas de Veículos'!AF36*(1-'Frota Nacional 2019'!AF$32),0)</f>
        <v>6192</v>
      </c>
      <c r="AG34" s="25">
        <f>ROUND('Vendas de Veículos'!AG36*(1-'Frota Nacional 2019'!AG$32),0)</f>
        <v>6986</v>
      </c>
      <c r="AH34" s="25">
        <f>ROUND('Vendas de Veículos'!AH36*(1-'Frota Nacional 2019'!AH$32),0)</f>
        <v>9101</v>
      </c>
      <c r="AI34" s="25">
        <f>ROUND('Vendas de Veículos'!AI36*(1-'Frota Nacional 2019'!AI$32),0)</f>
        <v>10880</v>
      </c>
      <c r="AJ34" s="25">
        <f>ROUND('Vendas de Veículos'!AJ36*(1-'Frota Nacional 2019'!AJ$32),0)</f>
        <v>12671</v>
      </c>
      <c r="AK34" s="25">
        <f>ROUND('Vendas de Veículos'!AK36*(1-'Frota Nacional 2019'!AK$32),0)</f>
        <v>12646</v>
      </c>
      <c r="AL34" s="25">
        <f>ROUND('Vendas de Veículos'!AL36*(1-'Frota Nacional 2019'!AL$32),0)</f>
        <v>11223</v>
      </c>
      <c r="AM34" s="25">
        <f>ROUND('Vendas de Veículos'!AM36*(1-'Frota Nacional 2019'!AM$32),0)</f>
        <v>16616</v>
      </c>
      <c r="AN34" s="25">
        <f>ROUND('Vendas de Veículos'!AN36*(1-'Frota Nacional 2019'!AN$32),0)</f>
        <v>10395</v>
      </c>
      <c r="AO34" s="25">
        <f>ROUND('Vendas de Veículos'!AO36*(1-'Frota Nacional 2019'!AO$32),0)</f>
        <v>21714</v>
      </c>
      <c r="AP34" s="25">
        <f>ROUND('Vendas de Veículos'!AP36*(1-'Frota Nacional 2019'!AP$32),0)</f>
        <v>40236</v>
      </c>
      <c r="AQ34" s="25">
        <f>ROUND('Vendas de Veículos'!AQ36*(1-'Frota Nacional 2019'!AQ$32),0)</f>
        <v>63142</v>
      </c>
      <c r="AR34" s="25">
        <f>ROUND('Vendas de Veículos'!AR36*(1-'Frota Nacional 2019'!AR$32),0)</f>
        <v>91114</v>
      </c>
      <c r="AS34" s="25">
        <f>ROUND('Vendas de Veículos'!AS36*(1-'Frota Nacional 2019'!AS$32),0)</f>
        <v>124879</v>
      </c>
      <c r="AT34" s="25">
        <f>ROUND('Vendas de Veículos'!AT36*(1-'Frota Nacional 2019'!AT$32),0)</f>
        <v>166558</v>
      </c>
      <c r="AU34" s="25">
        <f>ROUND('Vendas de Veículos'!AU36*(1-'Frota Nacional 2019'!AU$32),0)</f>
        <v>215854</v>
      </c>
      <c r="AV34" s="25">
        <f>ROUND('Vendas de Veículos'!AV36*(1-'Frota Nacional 2019'!AV$32),0)</f>
        <v>273524</v>
      </c>
      <c r="AW34" s="25">
        <f>ROUND('Vendas de Veículos'!AW36*(1-'Frota Nacional 2019'!AW$32),0)</f>
        <v>340234</v>
      </c>
      <c r="AX34" s="25">
        <f>ROUND('Vendas de Veículos'!AX36*(1-'Frota Nacional 2019'!AX$32),0)</f>
        <v>391352</v>
      </c>
      <c r="AY34" s="25">
        <f>ROUND('Vendas de Veículos'!AY36*(1-'Frota Nacional 2019'!AY$32),0)</f>
        <v>457945</v>
      </c>
      <c r="AZ34" s="25">
        <f>ROUND('Vendas de Veículos'!AZ36*(1-'Frota Nacional 2019'!AZ$32),0)</f>
        <v>574664</v>
      </c>
      <c r="BA34" s="25">
        <f>ROUND('Vendas de Veículos'!BA36*(1-'Frota Nacional 2019'!BA$32),0)</f>
        <v>788413</v>
      </c>
      <c r="BB34" s="25">
        <f>ROUND('Vendas de Veículos'!BB36*(1-'Frota Nacional 2019'!BB$32),0)</f>
        <v>1137090</v>
      </c>
      <c r="BC34" s="25">
        <f>ROUND('Vendas de Veículos'!BC36*(1-'Frota Nacional 2019'!BC$32),0)</f>
        <v>1387534</v>
      </c>
      <c r="BD34" s="25">
        <f>ROUND('Vendas de Veículos'!BD36*(1-'Frota Nacional 2019'!BD$32),0)</f>
        <v>1113015</v>
      </c>
      <c r="BE34" s="25">
        <f>ROUND('Vendas de Veículos'!BE36*(1-'Frota Nacional 2019'!BE$32),0)</f>
        <v>1173740</v>
      </c>
      <c r="BF34" s="25">
        <f>ROUND('Vendas de Veículos'!BF36*(1-'Frota Nacional 2019'!BF$32),0)</f>
        <v>1159872</v>
      </c>
      <c r="BG34" s="25">
        <f>ROUND('Vendas de Veículos'!BG36*(1-'Frota Nacional 2019'!BG$32),0)</f>
        <v>874187</v>
      </c>
      <c r="BH34" s="25">
        <f>ROUND('Vendas de Veículos'!BH36*(1-'Frota Nacional 2019'!BH$32),0)</f>
        <v>657960</v>
      </c>
      <c r="BI34" s="25">
        <f>ROUND('Vendas de Veículos'!BI36*(1-'Frota Nacional 2019'!BI$32),0)</f>
        <v>637331</v>
      </c>
      <c r="BJ34" s="25">
        <f>ROUND('Vendas de Veículos'!BJ36*(1-'Frota Nacional 2019'!BJ$32),0)</f>
        <v>556701</v>
      </c>
      <c r="BK34" s="25">
        <f>ROUND('Vendas de Veículos'!BK36*(1-'Frota Nacional 2019'!BK$32),0)</f>
        <v>414757</v>
      </c>
      <c r="BL34" s="25">
        <f>ROUND('Vendas de Veículos'!BL36*(1-'Frota Nacional 2019'!BL$32),0)</f>
        <v>396399</v>
      </c>
      <c r="BM34" s="25">
        <f>ROUND('Vendas de Veículos'!BM36*(1-'Frota Nacional 2019'!BM$32),0)</f>
        <v>439010</v>
      </c>
      <c r="BN34" s="25">
        <f>ROUND('Vendas de Veículos'!BN36*(1-'Frota Nacional 2019'!BN$32),0)</f>
        <v>483219</v>
      </c>
    </row>
    <row r="35" spans="2:66" x14ac:dyDescent="0.35">
      <c r="B35" s="24" t="s">
        <v>36</v>
      </c>
      <c r="C35" s="24" t="s">
        <v>38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>
        <f>ROUND('Vendas de Veículos'!W37*(1-'Frota Nacional 2019'!W$32),0)</f>
        <v>0</v>
      </c>
      <c r="X35" s="25">
        <f>ROUND('Vendas de Veículos'!X37*(1-'Frota Nacional 2019'!X$32),0)</f>
        <v>0</v>
      </c>
      <c r="Y35" s="25">
        <f>ROUND('Vendas de Veículos'!Y37*(1-'Frota Nacional 2019'!Y$32),0)</f>
        <v>0</v>
      </c>
      <c r="Z35" s="25">
        <f>ROUND('Vendas de Veículos'!Z37*(1-'Frota Nacional 2019'!Z$32),0)</f>
        <v>0</v>
      </c>
      <c r="AA35" s="25">
        <f>ROUND('Vendas de Veículos'!AA37*(1-'Frota Nacional 2019'!AA$32),0)</f>
        <v>0</v>
      </c>
      <c r="AB35" s="25">
        <f>ROUND('Vendas de Veículos'!AB37*(1-'Frota Nacional 2019'!AB$32),0)</f>
        <v>0</v>
      </c>
      <c r="AC35" s="25">
        <f>ROUND('Vendas de Veículos'!AC37*(1-'Frota Nacional 2019'!AC$32),0)</f>
        <v>0</v>
      </c>
      <c r="AD35" s="25">
        <f>ROUND('Vendas de Veículos'!AD37*(1-'Frota Nacional 2019'!AD$32),0)</f>
        <v>0</v>
      </c>
      <c r="AE35" s="25">
        <f>ROUND('Vendas de Veículos'!AE37*(1-'Frota Nacional 2019'!AE$32),0)</f>
        <v>0</v>
      </c>
      <c r="AF35" s="25">
        <f>ROUND('Vendas de Veículos'!AF37*(1-'Frota Nacional 2019'!AF$32),0)</f>
        <v>0</v>
      </c>
      <c r="AG35" s="25">
        <f>ROUND('Vendas de Veículos'!AG37*(1-'Frota Nacional 2019'!AG$32),0)</f>
        <v>0</v>
      </c>
      <c r="AH35" s="25">
        <f>ROUND('Vendas de Veículos'!AH37*(1-'Frota Nacional 2019'!AH$32),0)</f>
        <v>0</v>
      </c>
      <c r="AI35" s="25">
        <f>ROUND('Vendas de Veículos'!AI37*(1-'Frota Nacional 2019'!AI$32),0)</f>
        <v>0</v>
      </c>
      <c r="AJ35" s="25">
        <f>ROUND('Vendas de Veículos'!AJ37*(1-'Frota Nacional 2019'!AJ$32),0)</f>
        <v>0</v>
      </c>
      <c r="AK35" s="25">
        <f>ROUND('Vendas de Veículos'!AK37*(1-'Frota Nacional 2019'!AK$32),0)</f>
        <v>0</v>
      </c>
      <c r="AL35" s="25">
        <f>ROUND('Vendas de Veículos'!AL37*(1-'Frota Nacional 2019'!AL$32),0)</f>
        <v>0</v>
      </c>
      <c r="AM35" s="25">
        <f>ROUND('Vendas de Veículos'!AM37*(1-'Frota Nacional 2019'!AM$32),0)</f>
        <v>0</v>
      </c>
      <c r="AN35" s="25">
        <f>ROUND('Vendas de Veículos'!AN37*(1-'Frota Nacional 2019'!AN$32),0)</f>
        <v>0</v>
      </c>
      <c r="AO35" s="25">
        <f>ROUND('Vendas de Veículos'!AO37*(1-'Frota Nacional 2019'!AO$32),0)</f>
        <v>0</v>
      </c>
      <c r="AP35" s="25">
        <f>ROUND('Vendas de Veículos'!AP37*(1-'Frota Nacional 2019'!AP$32),0)</f>
        <v>0</v>
      </c>
      <c r="AQ35" s="25">
        <f>ROUND('Vendas de Veículos'!AQ37*(1-'Frota Nacional 2019'!AQ$32),0)</f>
        <v>0</v>
      </c>
      <c r="AR35" s="25">
        <f>ROUND('Vendas de Veículos'!AR37*(1-'Frota Nacional 2019'!AR$32),0)</f>
        <v>0</v>
      </c>
      <c r="AS35" s="25">
        <f>ROUND('Vendas de Veículos'!AS37*(1-'Frota Nacional 2019'!AS$32),0)</f>
        <v>0</v>
      </c>
      <c r="AT35" s="25">
        <f>ROUND('Vendas de Veículos'!AT37*(1-'Frota Nacional 2019'!AT$32),0)</f>
        <v>0</v>
      </c>
      <c r="AU35" s="25">
        <f>ROUND('Vendas de Veículos'!AU37*(1-'Frota Nacional 2019'!AU$32),0)</f>
        <v>0</v>
      </c>
      <c r="AV35" s="25">
        <f>ROUND('Vendas de Veículos'!AV37*(1-'Frota Nacional 2019'!AV$32),0)</f>
        <v>0</v>
      </c>
      <c r="AW35" s="25">
        <f>ROUND('Vendas de Veículos'!AW37*(1-'Frota Nacional 2019'!AW$32),0)</f>
        <v>0</v>
      </c>
      <c r="AX35" s="25">
        <f>ROUND('Vendas de Veículos'!AX37*(1-'Frota Nacional 2019'!AX$32),0)</f>
        <v>0</v>
      </c>
      <c r="AY35" s="25">
        <f>ROUND('Vendas de Veículos'!AY37*(1-'Frota Nacional 2019'!AY$32),0)</f>
        <v>0</v>
      </c>
      <c r="AZ35" s="25">
        <f>ROUND('Vendas de Veículos'!AZ37*(1-'Frota Nacional 2019'!AZ$32),0)</f>
        <v>0</v>
      </c>
      <c r="BA35" s="25">
        <f>ROUND('Vendas de Veículos'!BA37*(1-'Frota Nacional 2019'!BA$32),0)</f>
        <v>0</v>
      </c>
      <c r="BB35" s="25">
        <f>ROUND('Vendas de Veículos'!BB37*(1-'Frota Nacional 2019'!BB$32),0)</f>
        <v>0</v>
      </c>
      <c r="BC35" s="25">
        <f>ROUND('Vendas de Veículos'!BC37*(1-'Frota Nacional 2019'!BC$32),0)</f>
        <v>0</v>
      </c>
      <c r="BD35" s="25">
        <f>ROUND('Vendas de Veículos'!BD37*(1-'Frota Nacional 2019'!BD$32),0)</f>
        <v>123545</v>
      </c>
      <c r="BE35" s="25">
        <f>ROUND('Vendas de Veículos'!BE37*(1-'Frota Nacional 2019'!BE$32),0)</f>
        <v>293288</v>
      </c>
      <c r="BF35" s="25">
        <f>ROUND('Vendas de Veículos'!BF37*(1-'Frota Nacional 2019'!BF$32),0)</f>
        <v>496922</v>
      </c>
      <c r="BG35" s="25">
        <f>ROUND('Vendas de Veículos'!BG37*(1-'Frota Nacional 2019'!BG$32),0)</f>
        <v>582645</v>
      </c>
      <c r="BH35" s="25">
        <f>ROUND('Vendas de Veículos'!BH37*(1-'Frota Nacional 2019'!BH$32),0)</f>
        <v>736497</v>
      </c>
      <c r="BI35" s="25">
        <f>ROUND('Vendas de Veículos'!BI37*(1-'Frota Nacional 2019'!BI$32),0)</f>
        <v>713405</v>
      </c>
      <c r="BJ35" s="25">
        <f>ROUND('Vendas de Veículos'!BJ37*(1-'Frota Nacional 2019'!BJ$32),0)</f>
        <v>623417</v>
      </c>
      <c r="BK35" s="25">
        <f>ROUND('Vendas de Veículos'!BK37*(1-'Frota Nacional 2019'!BK$32),0)</f>
        <v>464659</v>
      </c>
      <c r="BL35" s="25">
        <f>ROUND('Vendas de Veículos'!BL37*(1-'Frota Nacional 2019'!BL$32),0)</f>
        <v>443210</v>
      </c>
      <c r="BM35" s="25">
        <f>ROUND('Vendas de Veículos'!BM37*(1-'Frota Nacional 2019'!BM$32),0)</f>
        <v>493882</v>
      </c>
      <c r="BN35" s="25">
        <f>ROUND('Vendas de Veículos'!BN37*(1-'Frota Nacional 2019'!BN$32),0)</f>
        <v>589313</v>
      </c>
    </row>
    <row r="36" spans="2:66" x14ac:dyDescent="0.35">
      <c r="B36" s="24" t="s">
        <v>36</v>
      </c>
      <c r="C36" s="24" t="s">
        <v>39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>
        <f>ROUND('Vendas de Veículos'!W38*(1-'Frota Nacional 2019'!W$32),0)</f>
        <v>0</v>
      </c>
      <c r="X36" s="25">
        <f>ROUND('Vendas de Veículos'!X38*(1-'Frota Nacional 2019'!X$32),0)</f>
        <v>0</v>
      </c>
      <c r="Y36" s="25">
        <f>ROUND('Vendas de Veículos'!Y38*(1-'Frota Nacional 2019'!Y$32),0)</f>
        <v>0</v>
      </c>
      <c r="Z36" s="25">
        <f>ROUND('Vendas de Veículos'!Z38*(1-'Frota Nacional 2019'!Z$32),0)</f>
        <v>0</v>
      </c>
      <c r="AA36" s="25">
        <f>ROUND('Vendas de Veículos'!AA38*(1-'Frota Nacional 2019'!AA$32),0)</f>
        <v>0</v>
      </c>
      <c r="AB36" s="25">
        <f>ROUND('Vendas de Veículos'!AB38*(1-'Frota Nacional 2019'!AB$32),0)</f>
        <v>0</v>
      </c>
      <c r="AC36" s="25">
        <f>ROUND('Vendas de Veículos'!AC38*(1-'Frota Nacional 2019'!AC$32),0)</f>
        <v>0</v>
      </c>
      <c r="AD36" s="25">
        <f>ROUND('Vendas de Veículos'!AD38*(1-'Frota Nacional 2019'!AD$32),0)</f>
        <v>0</v>
      </c>
      <c r="AE36" s="25">
        <f>ROUND('Vendas de Veículos'!AE38*(1-'Frota Nacional 2019'!AE$32),0)</f>
        <v>0</v>
      </c>
      <c r="AF36" s="25">
        <f>ROUND('Vendas de Veículos'!AF38*(1-'Frota Nacional 2019'!AF$32),0)</f>
        <v>0</v>
      </c>
      <c r="AG36" s="25">
        <f>ROUND('Vendas de Veículos'!AG38*(1-'Frota Nacional 2019'!AG$32),0)</f>
        <v>0</v>
      </c>
      <c r="AH36" s="25">
        <f>ROUND('Vendas de Veículos'!AH38*(1-'Frota Nacional 2019'!AH$32),0)</f>
        <v>0</v>
      </c>
      <c r="AI36" s="25">
        <f>ROUND('Vendas de Veículos'!AI38*(1-'Frota Nacional 2019'!AI$32),0)</f>
        <v>0</v>
      </c>
      <c r="AJ36" s="25">
        <f>ROUND('Vendas de Veículos'!AJ38*(1-'Frota Nacional 2019'!AJ$32),0)</f>
        <v>0</v>
      </c>
      <c r="AK36" s="25">
        <f>ROUND('Vendas de Veículos'!AK38*(1-'Frota Nacional 2019'!AK$32),0)</f>
        <v>0</v>
      </c>
      <c r="AL36" s="25">
        <f>ROUND('Vendas de Veículos'!AL38*(1-'Frota Nacional 2019'!AL$32),0)</f>
        <v>0</v>
      </c>
      <c r="AM36" s="25">
        <f>ROUND('Vendas de Veículos'!AM38*(1-'Frota Nacional 2019'!AM$32),0)</f>
        <v>0</v>
      </c>
      <c r="AN36" s="25">
        <f>ROUND('Vendas de Veículos'!AN38*(1-'Frota Nacional 2019'!AN$32),0)</f>
        <v>0</v>
      </c>
      <c r="AO36" s="25">
        <f>ROUND('Vendas de Veículos'!AO38*(1-'Frota Nacional 2019'!AO$32),0)</f>
        <v>0</v>
      </c>
      <c r="AP36" s="25">
        <f>ROUND('Vendas de Veículos'!AP38*(1-'Frota Nacional 2019'!AP$32),0)</f>
        <v>0</v>
      </c>
      <c r="AQ36" s="25">
        <f>ROUND('Vendas de Veículos'!AQ38*(1-'Frota Nacional 2019'!AQ$32),0)</f>
        <v>0</v>
      </c>
      <c r="AR36" s="25">
        <f>ROUND('Vendas de Veículos'!AR38*(1-'Frota Nacional 2019'!AR$32),0)</f>
        <v>0</v>
      </c>
      <c r="AS36" s="25">
        <f>ROUND('Vendas de Veículos'!AS38*(1-'Frota Nacional 2019'!AS$32),0)</f>
        <v>0</v>
      </c>
      <c r="AT36" s="25">
        <f>ROUND('Vendas de Veículos'!AT38*(1-'Frota Nacional 2019'!AT$32),0)</f>
        <v>0</v>
      </c>
      <c r="AU36" s="25">
        <f>ROUND('Vendas de Veículos'!AU38*(1-'Frota Nacional 2019'!AU$32),0)</f>
        <v>0</v>
      </c>
      <c r="AV36" s="25">
        <f>ROUND('Vendas de Veículos'!AV38*(1-'Frota Nacional 2019'!AV$32),0)</f>
        <v>0</v>
      </c>
      <c r="AW36" s="25">
        <f>ROUND('Vendas de Veículos'!AW38*(1-'Frota Nacional 2019'!AW$32),0)</f>
        <v>0</v>
      </c>
      <c r="AX36" s="25">
        <f>ROUND('Vendas de Veículos'!AX38*(1-'Frota Nacional 2019'!AX$32),0)</f>
        <v>0</v>
      </c>
      <c r="AY36" s="25">
        <f>ROUND('Vendas de Veículos'!AY38*(1-'Frota Nacional 2019'!AY$32),0)</f>
        <v>0</v>
      </c>
      <c r="AZ36" s="25">
        <f>ROUND('Vendas de Veículos'!AZ38*(1-'Frota Nacional 2019'!AZ$32),0)</f>
        <v>0</v>
      </c>
      <c r="BA36" s="25">
        <f>ROUND('Vendas de Veículos'!BA38*(1-'Frota Nacional 2019'!BA$32),0)</f>
        <v>0</v>
      </c>
      <c r="BB36" s="25">
        <f>ROUND('Vendas de Veículos'!BB38*(1-'Frota Nacional 2019'!BB$32),0)</f>
        <v>0</v>
      </c>
      <c r="BC36" s="25">
        <f>ROUND('Vendas de Veículos'!BC38*(1-'Frota Nacional 2019'!BC$32),0)</f>
        <v>0</v>
      </c>
      <c r="BD36" s="25">
        <f>ROUND('Vendas de Veículos'!BD38*(1-'Frota Nacional 2019'!BD$32),0)</f>
        <v>124</v>
      </c>
      <c r="BE36" s="25">
        <f>ROUND('Vendas de Veículos'!BE38*(1-'Frota Nacional 2019'!BE$32),0)</f>
        <v>146</v>
      </c>
      <c r="BF36" s="25">
        <f>ROUND('Vendas de Veículos'!BF38*(1-'Frota Nacional 2019'!BF$32),0)</f>
        <v>166</v>
      </c>
      <c r="BG36" s="25">
        <f>ROUND('Vendas de Veículos'!BG38*(1-'Frota Nacional 2019'!BG$32),0)</f>
        <v>146</v>
      </c>
      <c r="BH36" s="25">
        <f>ROUND('Vendas de Veículos'!BH38*(1-'Frota Nacional 2019'!BH$32),0)</f>
        <v>318</v>
      </c>
      <c r="BI36" s="25">
        <f>ROUND('Vendas de Veículos'!BI38*(1-'Frota Nacional 2019'!BI$32),0)</f>
        <v>308</v>
      </c>
      <c r="BJ36" s="25">
        <f>ROUND('Vendas de Veículos'!BJ38*(1-'Frota Nacional 2019'!BJ$32),0)</f>
        <v>505</v>
      </c>
      <c r="BK36" s="25">
        <f>ROUND('Vendas de Veículos'!BK38*(1-'Frota Nacional 2019'!BK$32),0)</f>
        <v>553</v>
      </c>
      <c r="BL36" s="25">
        <f>ROUND('Vendas de Veículos'!BL38*(1-'Frota Nacional 2019'!BL$32),0)</f>
        <v>696</v>
      </c>
      <c r="BM36" s="25">
        <f>ROUND('Vendas de Veículos'!BM38*(1-'Frota Nacional 2019'!BM$32),0)</f>
        <v>993</v>
      </c>
      <c r="BN36" s="25">
        <f>ROUND('Vendas de Veículos'!BN38*(1-'Frota Nacional 2019'!BN$32),0)</f>
        <v>1289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BO36"/>
  <sheetViews>
    <sheetView workbookViewId="0">
      <selection activeCell="G1" sqref="G1"/>
    </sheetView>
  </sheetViews>
  <sheetFormatPr defaultColWidth="9.1796875" defaultRowHeight="14.5" x14ac:dyDescent="0.35"/>
  <cols>
    <col min="1" max="1" width="3.81640625" style="8" customWidth="1"/>
    <col min="2" max="2" width="4.81640625" style="8" bestFit="1" customWidth="1"/>
    <col min="3" max="3" width="16.1796875" style="8" customWidth="1"/>
    <col min="4" max="4" width="9.453125" style="8" bestFit="1" customWidth="1"/>
    <col min="5" max="8" width="10.453125" style="8" bestFit="1" customWidth="1"/>
    <col min="9" max="9" width="11.453125" style="8" bestFit="1" customWidth="1"/>
    <col min="10" max="11" width="11.7265625" style="8" bestFit="1" customWidth="1"/>
    <col min="12" max="13" width="10.7265625" style="8" bestFit="1" customWidth="1"/>
    <col min="14" max="22" width="11.7265625" style="8" bestFit="1" customWidth="1"/>
    <col min="23" max="24" width="10.7265625" style="8" bestFit="1" customWidth="1"/>
    <col min="25" max="41" width="11.7265625" style="8" bestFit="1" customWidth="1"/>
    <col min="42" max="42" width="10.7265625" style="8" bestFit="1" customWidth="1"/>
    <col min="43" max="47" width="10.453125" style="8" bestFit="1" customWidth="1"/>
    <col min="48" max="50" width="10.7265625" style="8" bestFit="1" customWidth="1"/>
    <col min="51" max="52" width="11.7265625" style="8" bestFit="1" customWidth="1"/>
    <col min="53" max="67" width="13.453125" style="8" bestFit="1" customWidth="1"/>
    <col min="68" max="16384" width="9.1796875" style="8"/>
  </cols>
  <sheetData>
    <row r="1" spans="2:67" x14ac:dyDescent="0.35">
      <c r="B1" s="17"/>
      <c r="C1" s="20" t="s">
        <v>25</v>
      </c>
      <c r="D1" s="21">
        <v>2020</v>
      </c>
      <c r="E1" s="17"/>
      <c r="F1" s="22" t="s">
        <v>32</v>
      </c>
      <c r="G1" s="161">
        <f>'Base Curvas'!K1</f>
        <v>1.95</v>
      </c>
      <c r="H1" s="22" t="s">
        <v>33</v>
      </c>
      <c r="I1" s="162">
        <f>'Base Curvas'!M1</f>
        <v>-0.127</v>
      </c>
    </row>
    <row r="2" spans="2:67" x14ac:dyDescent="0.35">
      <c r="B2" s="17"/>
      <c r="C2" s="17"/>
      <c r="D2" s="17"/>
      <c r="E2" s="17"/>
      <c r="F2" s="22" t="s">
        <v>34</v>
      </c>
      <c r="G2" s="161">
        <f>'Base Curvas'!K2</f>
        <v>2.1</v>
      </c>
      <c r="H2" s="22" t="s">
        <v>35</v>
      </c>
      <c r="I2" s="162">
        <f>'Base Curvas'!M2</f>
        <v>-0.09</v>
      </c>
    </row>
    <row r="3" spans="2:67" x14ac:dyDescent="0.35">
      <c r="B3" s="17"/>
      <c r="C3" s="17"/>
      <c r="D3" s="17"/>
      <c r="E3" s="17"/>
      <c r="F3" s="22" t="s">
        <v>41</v>
      </c>
      <c r="G3" s="161">
        <f>'Base Curvas'!K3</f>
        <v>1.75</v>
      </c>
      <c r="H3" s="22" t="s">
        <v>42</v>
      </c>
      <c r="I3" s="162">
        <f>'Base Curvas'!M3</f>
        <v>-0.13700000000000001</v>
      </c>
    </row>
    <row r="4" spans="2:67" s="1" customFormat="1" x14ac:dyDescent="0.35">
      <c r="B4" s="2"/>
      <c r="C4" s="3"/>
      <c r="D4" s="2">
        <v>1957</v>
      </c>
      <c r="E4" s="2">
        <v>1958</v>
      </c>
      <c r="F4" s="2">
        <v>1959</v>
      </c>
      <c r="G4" s="2">
        <v>1960</v>
      </c>
      <c r="H4" s="2">
        <v>1961</v>
      </c>
      <c r="I4" s="2">
        <v>1962</v>
      </c>
      <c r="J4" s="2">
        <v>1963</v>
      </c>
      <c r="K4" s="2">
        <v>1964</v>
      </c>
      <c r="L4" s="2">
        <v>1965</v>
      </c>
      <c r="M4" s="2">
        <v>1966</v>
      </c>
      <c r="N4" s="2">
        <v>1967</v>
      </c>
      <c r="O4" s="2">
        <v>1968</v>
      </c>
      <c r="P4" s="2">
        <v>1969</v>
      </c>
      <c r="Q4" s="2">
        <v>1970</v>
      </c>
      <c r="R4" s="2">
        <v>1971</v>
      </c>
      <c r="S4" s="2">
        <v>1972</v>
      </c>
      <c r="T4" s="2">
        <v>1973</v>
      </c>
      <c r="U4" s="2">
        <v>1974</v>
      </c>
      <c r="V4" s="2">
        <v>1975</v>
      </c>
      <c r="W4" s="2">
        <v>1976</v>
      </c>
      <c r="X4" s="2">
        <v>1977</v>
      </c>
      <c r="Y4" s="2">
        <v>1978</v>
      </c>
      <c r="Z4" s="2">
        <v>1979</v>
      </c>
      <c r="AA4" s="2">
        <v>1980</v>
      </c>
      <c r="AB4" s="2">
        <v>1981</v>
      </c>
      <c r="AC4" s="2">
        <v>1982</v>
      </c>
      <c r="AD4" s="2">
        <v>1983</v>
      </c>
      <c r="AE4" s="2">
        <v>1984</v>
      </c>
      <c r="AF4" s="2">
        <v>1985</v>
      </c>
      <c r="AG4" s="2">
        <v>1986</v>
      </c>
      <c r="AH4" s="2">
        <v>1987</v>
      </c>
      <c r="AI4" s="2">
        <v>1988</v>
      </c>
      <c r="AJ4" s="2">
        <v>1989</v>
      </c>
      <c r="AK4" s="2">
        <v>1990</v>
      </c>
      <c r="AL4" s="2">
        <v>1991</v>
      </c>
      <c r="AM4" s="2">
        <v>1992</v>
      </c>
      <c r="AN4" s="2">
        <v>1993</v>
      </c>
      <c r="AO4" s="2">
        <v>1994</v>
      </c>
      <c r="AP4" s="2">
        <v>1995</v>
      </c>
      <c r="AQ4" s="2">
        <v>1996</v>
      </c>
      <c r="AR4" s="2">
        <v>1997</v>
      </c>
      <c r="AS4" s="2">
        <v>1998</v>
      </c>
      <c r="AT4" s="2">
        <v>1999</v>
      </c>
      <c r="AU4" s="2">
        <v>2000</v>
      </c>
      <c r="AV4" s="2">
        <v>2001</v>
      </c>
      <c r="AW4" s="2">
        <v>2002</v>
      </c>
      <c r="AX4" s="2">
        <v>2003</v>
      </c>
      <c r="AY4" s="2">
        <v>2004</v>
      </c>
      <c r="AZ4" s="2">
        <v>2005</v>
      </c>
      <c r="BA4" s="2">
        <v>2006</v>
      </c>
      <c r="BB4" s="2">
        <v>2007</v>
      </c>
      <c r="BC4" s="2">
        <v>2008</v>
      </c>
      <c r="BD4" s="2">
        <v>2009</v>
      </c>
      <c r="BE4" s="2">
        <v>2010</v>
      </c>
      <c r="BF4" s="2">
        <v>2011</v>
      </c>
      <c r="BG4" s="2">
        <v>2012</v>
      </c>
      <c r="BH4" s="2">
        <v>2013</v>
      </c>
      <c r="BI4" s="2">
        <v>2014</v>
      </c>
      <c r="BJ4" s="2">
        <v>2015</v>
      </c>
      <c r="BK4" s="2">
        <v>2016</v>
      </c>
      <c r="BL4" s="2">
        <v>2017</v>
      </c>
      <c r="BM4" s="2">
        <v>2018</v>
      </c>
      <c r="BN4" s="2">
        <v>2019</v>
      </c>
      <c r="BO4" s="2">
        <v>2020</v>
      </c>
    </row>
    <row r="5" spans="2:67" s="1" customFormat="1" x14ac:dyDescent="0.35">
      <c r="B5" s="2"/>
      <c r="C5" s="3" t="s">
        <v>30</v>
      </c>
      <c r="D5" s="7">
        <f>EXP(-EXP($G$1+$I$1*($D$1-D4)))</f>
        <v>0.9976472667027072</v>
      </c>
      <c r="E5" s="7">
        <f t="shared" ref="E5:BO5" si="0">EXP(-EXP($G$1+$I$1*($D$1-E4)))</f>
        <v>0.99732909240839074</v>
      </c>
      <c r="F5" s="7">
        <f t="shared" si="0"/>
        <v>0.99696795491413681</v>
      </c>
      <c r="G5" s="7">
        <f t="shared" si="0"/>
        <v>0.99655807178602107</v>
      </c>
      <c r="H5" s="7">
        <f t="shared" si="0"/>
        <v>0.9960928877932087</v>
      </c>
      <c r="I5" s="7">
        <f t="shared" si="0"/>
        <v>0.9955649732077223</v>
      </c>
      <c r="J5" s="7">
        <f t="shared" si="0"/>
        <v>0.99496590917948902</v>
      </c>
      <c r="K5" s="7">
        <f t="shared" si="0"/>
        <v>0.99428615867878556</v>
      </c>
      <c r="L5" s="7">
        <f t="shared" si="0"/>
        <v>0.99351492136286523</v>
      </c>
      <c r="M5" s="7">
        <f t="shared" si="0"/>
        <v>0.99263997058924403</v>
      </c>
      <c r="N5" s="7">
        <f t="shared" si="0"/>
        <v>0.99164747067030767</v>
      </c>
      <c r="O5" s="7">
        <f t="shared" si="0"/>
        <v>0.99052177235023764</v>
      </c>
      <c r="P5" s="7">
        <f t="shared" si="0"/>
        <v>0.98924518439619036</v>
      </c>
      <c r="Q5" s="7">
        <f t="shared" si="0"/>
        <v>0.98779771914531234</v>
      </c>
      <c r="R5" s="7">
        <f t="shared" si="0"/>
        <v>0.98615680985629639</v>
      </c>
      <c r="S5" s="7">
        <f t="shared" si="0"/>
        <v>0.98429699780347546</v>
      </c>
      <c r="T5" s="7">
        <f t="shared" si="0"/>
        <v>0.98218958725509387</v>
      </c>
      <c r="U5" s="7">
        <f t="shared" si="0"/>
        <v>0.97980226683689708</v>
      </c>
      <c r="V5" s="7">
        <f t="shared" si="0"/>
        <v>0.9770986963506636</v>
      </c>
      <c r="W5" s="7">
        <f t="shared" si="0"/>
        <v>0.97403805896202678</v>
      </c>
      <c r="X5" s="7">
        <f t="shared" si="0"/>
        <v>0.97057457987731532</v>
      </c>
      <c r="Y5" s="7">
        <f t="shared" si="0"/>
        <v>0.96665701429994344</v>
      </c>
      <c r="Z5" s="7">
        <f t="shared" si="0"/>
        <v>0.96222810972160688</v>
      </c>
      <c r="AA5" s="7">
        <f t="shared" si="0"/>
        <v>0.95722405061755766</v>
      </c>
      <c r="AB5" s="7">
        <f t="shared" si="0"/>
        <v>0.95157389756332666</v>
      </c>
      <c r="AC5" s="7">
        <f t="shared" si="0"/>
        <v>0.94519903788749804</v>
      </c>
      <c r="AD5" s="7">
        <f t="shared" si="0"/>
        <v>0.93801267146512757</v>
      </c>
      <c r="AE5" s="7">
        <f t="shared" si="0"/>
        <v>0.9299193634046875</v>
      </c>
      <c r="AF5" s="7">
        <f t="shared" si="0"/>
        <v>0.92081470546167199</v>
      </c>
      <c r="AG5" s="7">
        <f t="shared" si="0"/>
        <v>0.91058514028086823</v>
      </c>
      <c r="AH5" s="7">
        <f t="shared" si="0"/>
        <v>0.89910801722505029</v>
      </c>
      <c r="AI5" s="7">
        <f t="shared" si="0"/>
        <v>0.88625196566597997</v>
      </c>
      <c r="AJ5" s="7">
        <f t="shared" si="0"/>
        <v>0.8718776910511713</v>
      </c>
      <c r="AK5" s="7">
        <f t="shared" si="0"/>
        <v>0.85583932031884391</v>
      </c>
      <c r="AL5" s="7">
        <f t="shared" si="0"/>
        <v>0.83798644527310595</v>
      </c>
      <c r="AM5" s="7">
        <f t="shared" si="0"/>
        <v>0.81816703352082987</v>
      </c>
      <c r="AN5" s="7">
        <f t="shared" si="0"/>
        <v>0.79623139358019068</v>
      </c>
      <c r="AO5" s="7">
        <f t="shared" si="0"/>
        <v>0.77203738940403066</v>
      </c>
      <c r="AP5" s="7">
        <f t="shared" si="0"/>
        <v>0.74545709357507939</v>
      </c>
      <c r="AQ5" s="7">
        <f t="shared" si="0"/>
        <v>0.71638503939153442</v>
      </c>
      <c r="AR5" s="7">
        <f t="shared" si="0"/>
        <v>0.68474816918315407</v>
      </c>
      <c r="AS5" s="7">
        <f t="shared" si="0"/>
        <v>0.65051746655651721</v>
      </c>
      <c r="AT5" s="7">
        <f t="shared" si="0"/>
        <v>0.61372108972226069</v>
      </c>
      <c r="AU5" s="7">
        <f t="shared" si="0"/>
        <v>0.5744585782961753</v>
      </c>
      <c r="AV5" s="7">
        <f t="shared" si="0"/>
        <v>0.53291537820843737</v>
      </c>
      <c r="AW5" s="7">
        <f t="shared" si="0"/>
        <v>0.48937652020714406</v>
      </c>
      <c r="AX5" s="7">
        <f t="shared" si="0"/>
        <v>0.44423781719008598</v>
      </c>
      <c r="AY5" s="7">
        <f t="shared" si="0"/>
        <v>0.39801246356568487</v>
      </c>
      <c r="AZ5" s="7">
        <f t="shared" si="0"/>
        <v>0.35133051517356745</v>
      </c>
      <c r="BA5" s="7">
        <f t="shared" si="0"/>
        <v>0.30492853746731463</v>
      </c>
      <c r="BB5" s="7">
        <f t="shared" si="0"/>
        <v>0.25962691430343204</v>
      </c>
      <c r="BC5" s="7">
        <f t="shared" si="0"/>
        <v>0.21629311547304511</v>
      </c>
      <c r="BD5" s="7">
        <f t="shared" si="0"/>
        <v>0.17579080754688289</v>
      </c>
      <c r="BE5" s="7">
        <f t="shared" si="0"/>
        <v>0.13891712700793685</v>
      </c>
      <c r="BF5" s="7">
        <f t="shared" si="0"/>
        <v>0.10633355627958595</v>
      </c>
      <c r="BG5" s="7">
        <f t="shared" si="0"/>
        <v>7.8499147237953093E-2</v>
      </c>
      <c r="BH5" s="7">
        <f t="shared" si="0"/>
        <v>5.5617420751964505E-2</v>
      </c>
      <c r="BI5" s="7">
        <f t="shared" si="0"/>
        <v>3.7608935341775958E-2</v>
      </c>
      <c r="BJ5" s="7">
        <f t="shared" si="0"/>
        <v>2.4119105692130841E-2</v>
      </c>
      <c r="BK5" s="7">
        <f t="shared" si="0"/>
        <v>1.4564828613461218E-2</v>
      </c>
      <c r="BL5" s="7">
        <f t="shared" si="0"/>
        <v>8.2145858051170632E-3</v>
      </c>
      <c r="BM5" s="7">
        <f t="shared" si="0"/>
        <v>4.2873119161356962E-3</v>
      </c>
      <c r="BN5" s="7">
        <f t="shared" si="0"/>
        <v>2.0490032442558614E-3</v>
      </c>
      <c r="BO5" s="7">
        <f t="shared" si="0"/>
        <v>8.8609394469837022E-4</v>
      </c>
    </row>
    <row r="6" spans="2:67" x14ac:dyDescent="0.35">
      <c r="B6" s="12" t="s">
        <v>11</v>
      </c>
      <c r="C6" s="12" t="s">
        <v>10</v>
      </c>
      <c r="D6" s="6">
        <f>ROUND('Vendas de Veículos'!D6*(1-'Frota Nacional 2020'!D$5),0)</f>
        <v>22</v>
      </c>
      <c r="E6" s="6">
        <f>ROUND('Vendas de Veículos'!E6*(1-'Frota Nacional 2020'!E$5),0)</f>
        <v>55</v>
      </c>
      <c r="F6" s="6">
        <f>ROUND('Vendas de Veículos'!F6*(1-'Frota Nacional 2020'!F$5),0)</f>
        <v>120</v>
      </c>
      <c r="G6" s="6">
        <f>ROUND('Vendas de Veículos'!G6*(1-'Frota Nacional 2020'!G$5),0)</f>
        <v>236</v>
      </c>
      <c r="H6" s="6">
        <f>ROUND('Vendas de Veículos'!H6*(1-'Frota Nacional 2020'!H$5),0)</f>
        <v>339</v>
      </c>
      <c r="I6" s="6">
        <f>ROUND('Vendas de Veículos'!I6*(1-'Frota Nacional 2020'!I$5),0)</f>
        <v>517</v>
      </c>
      <c r="J6" s="6">
        <f>ROUND('Vendas de Veículos'!J6*(1-'Frota Nacional 2020'!J$5),0)</f>
        <v>606</v>
      </c>
      <c r="K6" s="6">
        <f>ROUND('Vendas de Veículos'!K6*(1-'Frota Nacional 2020'!K$5),0)</f>
        <v>736</v>
      </c>
      <c r="L6" s="6">
        <f>ROUND('Vendas de Veículos'!L6*(1-'Frota Nacional 2020'!L$5),0)</f>
        <v>88</v>
      </c>
      <c r="M6" s="6">
        <f>ROUND('Vendas de Veículos'!M6*(1-'Frota Nacional 2020'!M$5),0)</f>
        <v>114</v>
      </c>
      <c r="N6" s="6">
        <f>ROUND('Vendas de Veículos'!N6*(1-'Frota Nacional 2020'!N$5),0)</f>
        <v>1326</v>
      </c>
      <c r="O6" s="6">
        <f>ROUND('Vendas de Veículos'!O6*(1-'Frota Nacional 2020'!O$5),0)</f>
        <v>1752</v>
      </c>
      <c r="P6" s="6">
        <f>ROUND('Vendas de Veículos'!P6*(1-'Frota Nacional 2020'!P$5),0)</f>
        <v>2748</v>
      </c>
      <c r="Q6" s="6">
        <f>ROUND('Vendas de Veículos'!Q6*(1-'Frota Nacional 2020'!Q$5),0)</f>
        <v>3911</v>
      </c>
      <c r="R6" s="6">
        <f>ROUND('Vendas de Veículos'!R6*(1-'Frota Nacional 2020'!R$5),0)</f>
        <v>5703</v>
      </c>
      <c r="S6" s="6">
        <f>ROUND('Vendas de Veículos'!S6*(1-'Frota Nacional 2020'!S$5),0)</f>
        <v>7447</v>
      </c>
      <c r="T6" s="6">
        <f>ROUND('Vendas de Veículos'!T6*(1-'Frota Nacional 2020'!T$5),0)</f>
        <v>10172</v>
      </c>
      <c r="U6" s="6">
        <f>ROUND('Vendas de Veículos'!U6*(1-'Frota Nacional 2020'!U$5),0)</f>
        <v>13231</v>
      </c>
      <c r="V6" s="6">
        <f>ROUND('Vendas de Veículos'!V6*(1-'Frota Nacional 2020'!V$5),0)</f>
        <v>15447</v>
      </c>
      <c r="W6" s="6">
        <f>ROUND('Vendas de Veículos'!W6*(1-'Frota Nacional 2020'!W$5),0)</f>
        <v>1830</v>
      </c>
      <c r="X6" s="6">
        <f>ROUND('Vendas de Veículos'!X6*(1-'Frota Nacional 2020'!X$5),0)</f>
        <v>2007</v>
      </c>
      <c r="Y6" s="6">
        <f>ROUND('Vendas de Veículos'!Y6*(1-'Frota Nacional 2020'!Y$5),0)</f>
        <v>26725</v>
      </c>
      <c r="Z6" s="6">
        <f>ROUND('Vendas de Veículos'!Z6*(1-'Frota Nacional 2020'!Z$5),0)</f>
        <v>31348</v>
      </c>
      <c r="AA6" s="6">
        <f>ROUND('Vendas de Veículos'!AA6*(1-'Frota Nacional 2020'!AA$5),0)</f>
        <v>24393</v>
      </c>
      <c r="AB6" s="6">
        <f>ROUND('Vendas de Veículos'!AB6*(1-'Frota Nacional 2020'!AB$5),0)</f>
        <v>15517</v>
      </c>
      <c r="AC6" s="6">
        <f>ROUND('Vendas de Veículos'!AC6*(1-'Frota Nacional 2020'!AC$5),0)</f>
        <v>18987</v>
      </c>
      <c r="AD6" s="6">
        <f>ROUND('Vendas de Veículos'!AD6*(1-'Frota Nacional 2020'!AD$5),0)</f>
        <v>4391</v>
      </c>
      <c r="AE6" s="6">
        <f>ROUND('Vendas de Veículos'!AE6*(1-'Frota Nacional 2020'!AE$5),0)</f>
        <v>2033</v>
      </c>
      <c r="AF6" s="6">
        <f>ROUND('Vendas de Veículos'!AF6*(1-'Frota Nacional 2020'!AF$5),0)</f>
        <v>1926</v>
      </c>
      <c r="AG6" s="6">
        <f>ROUND('Vendas de Veículos'!AG6*(1-'Frota Nacional 2020'!AG$5),0)</f>
        <v>4863</v>
      </c>
      <c r="AH6" s="6">
        <f>ROUND('Vendas de Veículos'!AH6*(1-'Frota Nacional 2020'!AH$5),0)</f>
        <v>2497</v>
      </c>
      <c r="AI6" s="6">
        <f>ROUND('Vendas de Veículos'!AI6*(1-'Frota Nacional 2020'!AI$5),0)</f>
        <v>7473</v>
      </c>
      <c r="AJ6" s="6">
        <f>ROUND('Vendas de Veículos'!AJ6*(1-'Frota Nacional 2020'!AJ$5),0)</f>
        <v>28514</v>
      </c>
      <c r="AK6" s="6">
        <f>ROUND('Vendas de Veículos'!AK6*(1-'Frota Nacional 2020'!AK$5),0)</f>
        <v>66813</v>
      </c>
      <c r="AL6" s="6">
        <f>ROUND('Vendas de Veículos'!AL6*(1-'Frota Nacional 2020'!AL$5),0)</f>
        <v>76806</v>
      </c>
      <c r="AM6" s="6">
        <f>ROUND('Vendas de Veículos'!AM6*(1-'Frota Nacional 2020'!AM$5),0)</f>
        <v>78947</v>
      </c>
      <c r="AN6" s="6">
        <f>ROUND('Vendas de Veículos'!AN6*(1-'Frota Nacional 2020'!AN$5),0)</f>
        <v>138498</v>
      </c>
      <c r="AO6" s="6">
        <f>ROUND('Vendas de Veículos'!AO6*(1-'Frota Nacional 2020'!AO$5),0)</f>
        <v>231020</v>
      </c>
      <c r="AP6" s="6">
        <f>ROUND('Vendas de Veículos'!AP6*(1-'Frota Nacional 2020'!AP$5),0)</f>
        <v>351573</v>
      </c>
      <c r="AQ6" s="6">
        <f>ROUND('Vendas de Veículos'!AQ6*(1-'Frota Nacional 2020'!AQ$5),0)</f>
        <v>403114</v>
      </c>
      <c r="AR6" s="6">
        <f>ROUND('Vendas de Veículos'!AR6*(1-'Frota Nacional 2020'!AR$5),0)</f>
        <v>504251</v>
      </c>
      <c r="AS6" s="6">
        <f>ROUND('Vendas de Veículos'!AS6*(1-'Frota Nacional 2020'!AS$5),0)</f>
        <v>433353</v>
      </c>
      <c r="AT6" s="6">
        <f>ROUND('Vendas de Veículos'!AT6*(1-'Frota Nacional 2020'!AT$5),0)</f>
        <v>395256</v>
      </c>
      <c r="AU6" s="6">
        <f>ROUND('Vendas de Veículos'!AU6*(1-'Frota Nacional 2020'!AU$5),0)</f>
        <v>507111</v>
      </c>
      <c r="AV6" s="6">
        <f>ROUND('Vendas de Veículos'!AV6*(1-'Frota Nacional 2020'!AV$5),0)</f>
        <v>607115</v>
      </c>
      <c r="AW6" s="6">
        <f>ROUND('Vendas de Veículos'!AW6*(1-'Frota Nacional 2020'!AW$5),0)</f>
        <v>603445</v>
      </c>
      <c r="AX6" s="6">
        <f>ROUND('Vendas de Veículos'!AX6*(1-'Frota Nacional 2020'!AX$5),0)</f>
        <v>581591</v>
      </c>
      <c r="AY6" s="6">
        <f>ROUND('Vendas de Veículos'!AY6*(1-'Frota Nacional 2020'!AY$5),0)</f>
        <v>582263</v>
      </c>
      <c r="AZ6" s="6">
        <f>ROUND('Vendas de Veículos'!AZ6*(1-'Frota Nacional 2020'!AZ$5),0)</f>
        <v>419468</v>
      </c>
      <c r="BA6" s="6">
        <f>ROUND('Vendas de Veículos'!BA6*(1-'Frota Nacional 2020'!BA$5),0)</f>
        <v>19687</v>
      </c>
      <c r="BB6" s="6">
        <f>ROUND('Vendas de Veículos'!BB6*(1-'Frota Nacional 2020'!BB$5),0)</f>
        <v>17283</v>
      </c>
      <c r="BC6" s="6">
        <f>ROUND('Vendas de Veículos'!BC6*(1-'Frota Nacional 2020'!BC$5),0)</f>
        <v>162082</v>
      </c>
      <c r="BD6" s="6">
        <f>ROUND('Vendas de Veículos'!BD6*(1-'Frota Nacional 2020'!BD$5),0)</f>
        <v>173316</v>
      </c>
      <c r="BE6" s="6">
        <f>ROUND('Vendas de Veículos'!BE6*(1-'Frota Nacional 2020'!BE$5),0)</f>
        <v>22761</v>
      </c>
      <c r="BF6" s="6">
        <f>ROUND('Vendas de Veículos'!BF6*(1-'Frota Nacional 2020'!BF$5),0)</f>
        <v>313541</v>
      </c>
      <c r="BG6" s="6">
        <f>ROUND('Vendas de Veículos'!BG6*(1-'Frota Nacional 2020'!BG$5),0)</f>
        <v>23862</v>
      </c>
      <c r="BH6" s="6">
        <f>ROUND('Vendas de Veículos'!BH6*(1-'Frota Nacional 2020'!BH$5),0)</f>
        <v>171921</v>
      </c>
      <c r="BI6" s="6">
        <f>ROUND('Vendas de Veículos'!BI6*(1-'Frota Nacional 2020'!BI$5),0)</f>
        <v>173770</v>
      </c>
      <c r="BJ6" s="6">
        <f>ROUND('Vendas de Veículos'!BJ6*(1-'Frota Nacional 2020'!BJ$5),0)</f>
        <v>130692</v>
      </c>
      <c r="BK6" s="6">
        <f>ROUND('Vendas de Veículos'!BK6*(1-'Frota Nacional 2020'!BK$5),0)</f>
        <v>7833</v>
      </c>
      <c r="BL6" s="6">
        <f>ROUND('Vendas de Veículos'!BL6*(1-'Frota Nacional 2020'!BL$5),0)</f>
        <v>67585</v>
      </c>
      <c r="BM6" s="6">
        <f>ROUND('Vendas de Veículos'!BM6*(1-'Frota Nacional 2020'!BM$5),0)</f>
        <v>81144</v>
      </c>
      <c r="BN6" s="6">
        <f>ROUND('Vendas de Veículos'!BN6*(1-'Frota Nacional 2020'!BN$5),0)</f>
        <v>73279</v>
      </c>
      <c r="BO6" s="6">
        <f>ROUND('Vendas de Veículos'!BO6*(1-'Frota Nacional 2020'!BO$5),0)</f>
        <v>5828</v>
      </c>
    </row>
    <row r="7" spans="2:67" x14ac:dyDescent="0.35">
      <c r="B7" s="12" t="s">
        <v>11</v>
      </c>
      <c r="C7" s="12" t="s">
        <v>12</v>
      </c>
      <c r="D7" s="6">
        <f>ROUND('Vendas de Veículos'!D7*(1-'Frota Nacional 2020'!D$5),0)</f>
        <v>0</v>
      </c>
      <c r="E7" s="6">
        <f>ROUND('Vendas de Veículos'!E7*(1-'Frota Nacional 2020'!E$5),0)</f>
        <v>0</v>
      </c>
      <c r="F7" s="6">
        <f>ROUND('Vendas de Veículos'!F7*(1-'Frota Nacional 2020'!F$5),0)</f>
        <v>0</v>
      </c>
      <c r="G7" s="6">
        <f>ROUND('Vendas de Veículos'!G7*(1-'Frota Nacional 2020'!G$5),0)</f>
        <v>0</v>
      </c>
      <c r="H7" s="6">
        <f>ROUND('Vendas de Veículos'!H7*(1-'Frota Nacional 2020'!H$5),0)</f>
        <v>0</v>
      </c>
      <c r="I7" s="6">
        <f>ROUND('Vendas de Veículos'!I7*(1-'Frota Nacional 2020'!I$5),0)</f>
        <v>0</v>
      </c>
      <c r="J7" s="6">
        <f>ROUND('Vendas de Veículos'!J7*(1-'Frota Nacional 2020'!J$5),0)</f>
        <v>0</v>
      </c>
      <c r="K7" s="6">
        <f>ROUND('Vendas de Veículos'!K7*(1-'Frota Nacional 2020'!K$5),0)</f>
        <v>0</v>
      </c>
      <c r="L7" s="6">
        <f>ROUND('Vendas de Veículos'!L7*(1-'Frota Nacional 2020'!L$5),0)</f>
        <v>0</v>
      </c>
      <c r="M7" s="6">
        <f>ROUND('Vendas de Veículos'!M7*(1-'Frota Nacional 2020'!M$5),0)</f>
        <v>0</v>
      </c>
      <c r="N7" s="6">
        <f>ROUND('Vendas de Veículos'!N7*(1-'Frota Nacional 2020'!N$5),0)</f>
        <v>0</v>
      </c>
      <c r="O7" s="6">
        <f>ROUND('Vendas de Veículos'!O7*(1-'Frota Nacional 2020'!O$5),0)</f>
        <v>0</v>
      </c>
      <c r="P7" s="6">
        <f>ROUND('Vendas de Veículos'!P7*(1-'Frota Nacional 2020'!P$5),0)</f>
        <v>0</v>
      </c>
      <c r="Q7" s="6">
        <f>ROUND('Vendas de Veículos'!Q7*(1-'Frota Nacional 2020'!Q$5),0)</f>
        <v>0</v>
      </c>
      <c r="R7" s="6">
        <f>ROUND('Vendas de Veículos'!R7*(1-'Frota Nacional 2020'!R$5),0)</f>
        <v>0</v>
      </c>
      <c r="S7" s="6">
        <f>ROUND('Vendas de Veículos'!S7*(1-'Frota Nacional 2020'!S$5),0)</f>
        <v>0</v>
      </c>
      <c r="T7" s="6">
        <f>ROUND('Vendas de Veículos'!T7*(1-'Frota Nacional 2020'!T$5),0)</f>
        <v>0</v>
      </c>
      <c r="U7" s="6">
        <f>ROUND('Vendas de Veículos'!U7*(1-'Frota Nacional 2020'!U$5),0)</f>
        <v>0</v>
      </c>
      <c r="V7" s="6">
        <f>ROUND('Vendas de Veículos'!V7*(1-'Frota Nacional 2020'!V$5),0)</f>
        <v>0</v>
      </c>
      <c r="W7" s="6">
        <f>ROUND('Vendas de Veículos'!W7*(1-'Frota Nacional 2020'!W$5),0)</f>
        <v>0</v>
      </c>
      <c r="X7" s="6">
        <f>ROUND('Vendas de Veículos'!X7*(1-'Frota Nacional 2020'!X$5),0)</f>
        <v>0</v>
      </c>
      <c r="Y7" s="6">
        <f>ROUND('Vendas de Veículos'!Y7*(1-'Frota Nacional 2020'!Y$5),0)</f>
        <v>0</v>
      </c>
      <c r="Z7" s="6">
        <f>ROUND('Vendas de Veículos'!Z7*(1-'Frota Nacional 2020'!Z$5),0)</f>
        <v>86</v>
      </c>
      <c r="AA7" s="6">
        <f>ROUND('Vendas de Veículos'!AA7*(1-'Frota Nacional 2020'!AA$5),0)</f>
        <v>9690</v>
      </c>
      <c r="AB7" s="6">
        <f>ROUND('Vendas de Veículos'!AB7*(1-'Frota Nacional 2020'!AB$5),0)</f>
        <v>6236</v>
      </c>
      <c r="AC7" s="6">
        <f>ROUND('Vendas de Veículos'!AC7*(1-'Frota Nacional 2020'!AC$5),0)</f>
        <v>1162</v>
      </c>
      <c r="AD7" s="6">
        <f>ROUND('Vendas de Veículos'!AD7*(1-'Frota Nacional 2020'!AD$5),0)</f>
        <v>33401</v>
      </c>
      <c r="AE7" s="6">
        <f>ROUND('Vendas de Veículos'!AE7*(1-'Frota Nacional 2020'!AE$5),0)</f>
        <v>35314</v>
      </c>
      <c r="AF7" s="6">
        <f>ROUND('Vendas de Veículos'!AF7*(1-'Frota Nacional 2020'!AF$5),0)</f>
        <v>45827</v>
      </c>
      <c r="AG7" s="6">
        <f>ROUND('Vendas de Veículos'!AG7*(1-'Frota Nacional 2020'!AG$5),0)</f>
        <v>55457</v>
      </c>
      <c r="AH7" s="6">
        <f>ROUND('Vendas de Veículos'!AH7*(1-'Frota Nacional 2020'!AH$5),0)</f>
        <v>39124</v>
      </c>
      <c r="AI7" s="6">
        <f>ROUND('Vendas de Veículos'!AI7*(1-'Frota Nacional 2020'!AI$5),0)</f>
        <v>56037</v>
      </c>
      <c r="AJ7" s="6">
        <f>ROUND('Vendas de Veículos'!AJ7*(1-'Frota Nacional 2020'!AJ$5),0)</f>
        <v>44287</v>
      </c>
      <c r="AK7" s="6">
        <f>ROUND('Vendas de Veículos'!AK7*(1-'Frota Nacional 2020'!AK$5),0)</f>
        <v>1013</v>
      </c>
      <c r="AL7" s="6">
        <f>ROUND('Vendas de Veículos'!AL7*(1-'Frota Nacional 2020'!AL$5),0)</f>
        <v>20922</v>
      </c>
      <c r="AM7" s="6">
        <f>ROUND('Vendas de Veículos'!AM7*(1-'Frota Nacional 2020'!AM$5),0)</f>
        <v>2997</v>
      </c>
      <c r="AN7" s="6">
        <f>ROUND('Vendas de Veículos'!AN7*(1-'Frota Nacional 2020'!AN$5),0)</f>
        <v>46314</v>
      </c>
      <c r="AO7" s="6">
        <f>ROUND('Vendas de Veículos'!AO7*(1-'Frota Nacional 2020'!AO$5),0)</f>
        <v>27174</v>
      </c>
      <c r="AP7" s="6">
        <f>ROUND('Vendas de Veículos'!AP7*(1-'Frota Nacional 2020'!AP$5),0)</f>
        <v>8351</v>
      </c>
      <c r="AQ7" s="6">
        <f>ROUND('Vendas de Veículos'!AQ7*(1-'Frota Nacional 2020'!AQ$5),0)</f>
        <v>1796</v>
      </c>
      <c r="AR7" s="6">
        <f>ROUND('Vendas de Veículos'!AR7*(1-'Frota Nacional 2020'!AR$5),0)</f>
        <v>291</v>
      </c>
      <c r="AS7" s="6">
        <f>ROUND('Vendas de Veículos'!AS7*(1-'Frota Nacional 2020'!AS$5),0)</f>
        <v>343</v>
      </c>
      <c r="AT7" s="6">
        <f>ROUND('Vendas de Veículos'!AT7*(1-'Frota Nacional 2020'!AT$5),0)</f>
        <v>3805</v>
      </c>
      <c r="AU7" s="6">
        <f>ROUND('Vendas de Veículos'!AU7*(1-'Frota Nacional 2020'!AU$5),0)</f>
        <v>409</v>
      </c>
      <c r="AV7" s="6">
        <f>ROUND('Vendas de Veículos'!AV7*(1-'Frota Nacional 2020'!AV$5),0)</f>
        <v>6996</v>
      </c>
      <c r="AW7" s="6">
        <f>ROUND('Vendas de Veículos'!AW7*(1-'Frota Nacional 2020'!AW$5),0)</f>
        <v>24186</v>
      </c>
      <c r="AX7" s="6">
        <f>ROUND('Vendas de Veículos'!AX7*(1-'Frota Nacional 2020'!AX$5),0)</f>
        <v>18359</v>
      </c>
      <c r="AY7" s="6">
        <f>ROUND('Vendas de Veículos'!AY7*(1-'Frota Nacional 2020'!AY$5),0)</f>
        <v>29980</v>
      </c>
      <c r="AZ7" s="6">
        <f>ROUND('Vendas de Veículos'!AZ7*(1-'Frota Nacional 2020'!AZ$5),0)</f>
        <v>20046</v>
      </c>
      <c r="BA7" s="6">
        <f>ROUND('Vendas de Veículos'!BA7*(1-'Frota Nacional 2020'!BA$5),0)</f>
        <v>1148</v>
      </c>
      <c r="BB7" s="6">
        <f>ROUND('Vendas de Veículos'!BB7*(1-'Frota Nacional 2020'!BB$5),0)</f>
        <v>67</v>
      </c>
      <c r="BC7" s="6">
        <f>ROUND('Vendas de Veículos'!BC7*(1-'Frota Nacional 2020'!BC$5),0)</f>
        <v>55</v>
      </c>
      <c r="BD7" s="6">
        <f>ROUND('Vendas de Veículos'!BD7*(1-'Frota Nacional 2020'!BD$5),0)</f>
        <v>50</v>
      </c>
      <c r="BE7" s="6">
        <f>ROUND('Vendas de Veículos'!BE7*(1-'Frota Nacional 2020'!BE$5),0)</f>
        <v>38</v>
      </c>
      <c r="BF7" s="6">
        <f>ROUND('Vendas de Veículos'!BF7*(1-'Frota Nacional 2020'!BF$5),0)</f>
        <v>39</v>
      </c>
      <c r="BG7" s="6">
        <f>ROUND('Vendas de Veículos'!BG7*(1-'Frota Nacional 2020'!BG$5),0)</f>
        <v>42</v>
      </c>
      <c r="BH7" s="6">
        <f>ROUND('Vendas de Veículos'!BH7*(1-'Frota Nacional 2020'!BH$5),0)</f>
        <v>27</v>
      </c>
      <c r="BI7" s="6">
        <f>ROUND('Vendas de Veículos'!BI7*(1-'Frota Nacional 2020'!BI$5),0)</f>
        <v>10</v>
      </c>
      <c r="BJ7" s="6">
        <f>ROUND('Vendas de Veículos'!BJ7*(1-'Frota Nacional 2020'!BJ$5),0)</f>
        <v>13</v>
      </c>
      <c r="BK7" s="6">
        <f>ROUND('Vendas de Veículos'!BK7*(1-'Frota Nacional 2020'!BK$5),0)</f>
        <v>12</v>
      </c>
      <c r="BL7" s="6">
        <f>ROUND('Vendas de Veículos'!BL7*(1-'Frota Nacional 2020'!BL$5),0)</f>
        <v>26</v>
      </c>
      <c r="BM7" s="6">
        <f>ROUND('Vendas de Veículos'!BM7*(1-'Frota Nacional 2020'!BM$5),0)</f>
        <v>20</v>
      </c>
      <c r="BN7" s="6">
        <f>ROUND('Vendas de Veículos'!BN7*(1-'Frota Nacional 2020'!BN$5),0)</f>
        <v>26</v>
      </c>
      <c r="BO7" s="6">
        <f>ROUND('Vendas de Veículos'!BO7*(1-'Frota Nacional 2020'!BO$5),0)</f>
        <v>18</v>
      </c>
    </row>
    <row r="8" spans="2:67" x14ac:dyDescent="0.35">
      <c r="B8" s="12" t="s">
        <v>11</v>
      </c>
      <c r="C8" s="12" t="s">
        <v>13</v>
      </c>
      <c r="D8" s="6">
        <f>ROUND('Vendas de Veículos'!D8*(1-'Frota Nacional 2020'!D$5),0)</f>
        <v>0</v>
      </c>
      <c r="E8" s="6">
        <f>ROUND('Vendas de Veículos'!E8*(1-'Frota Nacional 2020'!E$5),0)</f>
        <v>0</v>
      </c>
      <c r="F8" s="6">
        <f>ROUND('Vendas de Veículos'!F8*(1-'Frota Nacional 2020'!F$5),0)</f>
        <v>0</v>
      </c>
      <c r="G8" s="6">
        <f>ROUND('Vendas de Veículos'!G8*(1-'Frota Nacional 2020'!G$5),0)</f>
        <v>0</v>
      </c>
      <c r="H8" s="6">
        <f>ROUND('Vendas de Veículos'!H8*(1-'Frota Nacional 2020'!H$5),0)</f>
        <v>0</v>
      </c>
      <c r="I8" s="6">
        <f>ROUND('Vendas de Veículos'!I8*(1-'Frota Nacional 2020'!I$5),0)</f>
        <v>0</v>
      </c>
      <c r="J8" s="6">
        <f>ROUND('Vendas de Veículos'!J8*(1-'Frota Nacional 2020'!J$5),0)</f>
        <v>0</v>
      </c>
      <c r="K8" s="6">
        <f>ROUND('Vendas de Veículos'!K8*(1-'Frota Nacional 2020'!K$5),0)</f>
        <v>0</v>
      </c>
      <c r="L8" s="6">
        <f>ROUND('Vendas de Veículos'!L8*(1-'Frota Nacional 2020'!L$5),0)</f>
        <v>0</v>
      </c>
      <c r="M8" s="6">
        <f>ROUND('Vendas de Veículos'!M8*(1-'Frota Nacional 2020'!M$5),0)</f>
        <v>0</v>
      </c>
      <c r="N8" s="6">
        <f>ROUND('Vendas de Veículos'!N8*(1-'Frota Nacional 2020'!N$5),0)</f>
        <v>0</v>
      </c>
      <c r="O8" s="6">
        <f>ROUND('Vendas de Veículos'!O8*(1-'Frota Nacional 2020'!O$5),0)</f>
        <v>0</v>
      </c>
      <c r="P8" s="6">
        <f>ROUND('Vendas de Veículos'!P8*(1-'Frota Nacional 2020'!P$5),0)</f>
        <v>0</v>
      </c>
      <c r="Q8" s="6">
        <f>ROUND('Vendas de Veículos'!Q8*(1-'Frota Nacional 2020'!Q$5),0)</f>
        <v>0</v>
      </c>
      <c r="R8" s="6">
        <f>ROUND('Vendas de Veículos'!R8*(1-'Frota Nacional 2020'!R$5),0)</f>
        <v>0</v>
      </c>
      <c r="S8" s="6">
        <f>ROUND('Vendas de Veículos'!S8*(1-'Frota Nacional 2020'!S$5),0)</f>
        <v>0</v>
      </c>
      <c r="T8" s="6">
        <f>ROUND('Vendas de Veículos'!T8*(1-'Frota Nacional 2020'!T$5),0)</f>
        <v>0</v>
      </c>
      <c r="U8" s="6">
        <f>ROUND('Vendas de Veículos'!U8*(1-'Frota Nacional 2020'!U$5),0)</f>
        <v>0</v>
      </c>
      <c r="V8" s="6">
        <f>ROUND('Vendas de Veículos'!V8*(1-'Frota Nacional 2020'!V$5),0)</f>
        <v>0</v>
      </c>
      <c r="W8" s="6">
        <f>ROUND('Vendas de Veículos'!W8*(1-'Frota Nacional 2020'!W$5),0)</f>
        <v>0</v>
      </c>
      <c r="X8" s="6">
        <f>ROUND('Vendas de Veículos'!X8*(1-'Frota Nacional 2020'!X$5),0)</f>
        <v>0</v>
      </c>
      <c r="Y8" s="6">
        <f>ROUND('Vendas de Veículos'!Y8*(1-'Frota Nacional 2020'!Y$5),0)</f>
        <v>0</v>
      </c>
      <c r="Z8" s="6">
        <f>ROUND('Vendas de Veículos'!Z8*(1-'Frota Nacional 2020'!Z$5),0)</f>
        <v>0</v>
      </c>
      <c r="AA8" s="6">
        <f>ROUND('Vendas de Veículos'!AA8*(1-'Frota Nacional 2020'!AA$5),0)</f>
        <v>0</v>
      </c>
      <c r="AB8" s="6">
        <f>ROUND('Vendas de Veículos'!AB8*(1-'Frota Nacional 2020'!AB$5),0)</f>
        <v>0</v>
      </c>
      <c r="AC8" s="6">
        <f>ROUND('Vendas de Veículos'!AC8*(1-'Frota Nacional 2020'!AC$5),0)</f>
        <v>0</v>
      </c>
      <c r="AD8" s="6">
        <f>ROUND('Vendas de Veículos'!AD8*(1-'Frota Nacional 2020'!AD$5),0)</f>
        <v>0</v>
      </c>
      <c r="AE8" s="6">
        <f>ROUND('Vendas de Veículos'!AE8*(1-'Frota Nacional 2020'!AE$5),0)</f>
        <v>0</v>
      </c>
      <c r="AF8" s="6">
        <f>ROUND('Vendas de Veículos'!AF8*(1-'Frota Nacional 2020'!AF$5),0)</f>
        <v>0</v>
      </c>
      <c r="AG8" s="6">
        <f>ROUND('Vendas de Veículos'!AG8*(1-'Frota Nacional 2020'!AG$5),0)</f>
        <v>0</v>
      </c>
      <c r="AH8" s="6">
        <f>ROUND('Vendas de Veículos'!AH8*(1-'Frota Nacional 2020'!AH$5),0)</f>
        <v>0</v>
      </c>
      <c r="AI8" s="6">
        <f>ROUND('Vendas de Veículos'!AI8*(1-'Frota Nacional 2020'!AI$5),0)</f>
        <v>0</v>
      </c>
      <c r="AJ8" s="6">
        <f>ROUND('Vendas de Veículos'!AJ8*(1-'Frota Nacional 2020'!AJ$5),0)</f>
        <v>0</v>
      </c>
      <c r="AK8" s="6">
        <f>ROUND('Vendas de Veículos'!AK8*(1-'Frota Nacional 2020'!AK$5),0)</f>
        <v>0</v>
      </c>
      <c r="AL8" s="6">
        <f>ROUND('Vendas de Veículos'!AL8*(1-'Frota Nacional 2020'!AL$5),0)</f>
        <v>0</v>
      </c>
      <c r="AM8" s="6">
        <f>ROUND('Vendas de Veículos'!AM8*(1-'Frota Nacional 2020'!AM$5),0)</f>
        <v>0</v>
      </c>
      <c r="AN8" s="6">
        <f>ROUND('Vendas de Veículos'!AN8*(1-'Frota Nacional 2020'!AN$5),0)</f>
        <v>0</v>
      </c>
      <c r="AO8" s="6">
        <f>ROUND('Vendas de Veículos'!AO8*(1-'Frota Nacional 2020'!AO$5),0)</f>
        <v>0</v>
      </c>
      <c r="AP8" s="6">
        <f>ROUND('Vendas de Veículos'!AP8*(1-'Frota Nacional 2020'!AP$5),0)</f>
        <v>0</v>
      </c>
      <c r="AQ8" s="6">
        <f>ROUND('Vendas de Veículos'!AQ8*(1-'Frota Nacional 2020'!AQ$5),0)</f>
        <v>0</v>
      </c>
      <c r="AR8" s="6">
        <f>ROUND('Vendas de Veículos'!AR8*(1-'Frota Nacional 2020'!AR$5),0)</f>
        <v>0</v>
      </c>
      <c r="AS8" s="6">
        <f>ROUND('Vendas de Veículos'!AS8*(1-'Frota Nacional 2020'!AS$5),0)</f>
        <v>0</v>
      </c>
      <c r="AT8" s="6">
        <f>ROUND('Vendas de Veículos'!AT8*(1-'Frota Nacional 2020'!AT$5),0)</f>
        <v>0</v>
      </c>
      <c r="AU8" s="6">
        <f>ROUND('Vendas de Veículos'!AU8*(1-'Frota Nacional 2020'!AU$5),0)</f>
        <v>0</v>
      </c>
      <c r="AV8" s="6">
        <f>ROUND('Vendas de Veículos'!AV8*(1-'Frota Nacional 2020'!AV$5),0)</f>
        <v>0</v>
      </c>
      <c r="AW8" s="6">
        <f>ROUND('Vendas de Veículos'!AW8*(1-'Frota Nacional 2020'!AW$5),0)</f>
        <v>0</v>
      </c>
      <c r="AX8" s="6">
        <f>ROUND('Vendas de Veículos'!AX8*(1-'Frota Nacional 2020'!AX$5),0)</f>
        <v>21728</v>
      </c>
      <c r="AY8" s="6">
        <f>ROUND('Vendas de Veículos'!AY8*(1-'Frota Nacional 2020'!AY$5),0)</f>
        <v>167812</v>
      </c>
      <c r="AZ8" s="6">
        <f>ROUND('Vendas de Veículos'!AZ8*(1-'Frota Nacional 2020'!AZ$5),0)</f>
        <v>488187</v>
      </c>
      <c r="BA8" s="6">
        <f>ROUND('Vendas de Veículos'!BA8*(1-'Frota Nacional 2020'!BA$5),0)</f>
        <v>927463</v>
      </c>
      <c r="BB8" s="6">
        <f>ROUND('Vendas de Veículos'!BB8*(1-'Frota Nacional 2020'!BB$5),0)</f>
        <v>1358036</v>
      </c>
      <c r="BC8" s="6">
        <f>ROUND('Vendas de Veículos'!BC8*(1-'Frota Nacional 2020'!BC$5),0)</f>
        <v>1656199</v>
      </c>
      <c r="BD8" s="6">
        <f>ROUND('Vendas de Veículos'!BD8*(1-'Frota Nacional 2020'!BD$5),0)</f>
        <v>1991381</v>
      </c>
      <c r="BE8" s="6">
        <f>ROUND('Vendas de Veículos'!BE8*(1-'Frota Nacional 2020'!BE$5),0)</f>
        <v>2213481</v>
      </c>
      <c r="BF8" s="6">
        <f>ROUND('Vendas de Veículos'!BF8*(1-'Frota Nacional 2020'!BF$5),0)</f>
        <v>2255973</v>
      </c>
      <c r="BG8" s="6">
        <f>ROUND('Vendas de Veículos'!BG8*(1-'Frota Nacional 2020'!BG$5),0)</f>
        <v>2611841</v>
      </c>
      <c r="BH8" s="6">
        <f>ROUND('Vendas de Veículos'!BH8*(1-'Frota Nacional 2020'!BH$5),0)</f>
        <v>2675522</v>
      </c>
      <c r="BI8" s="6">
        <f>ROUND('Vendas de Veículos'!BI8*(1-'Frota Nacional 2020'!BI$5),0)</f>
        <v>2491021</v>
      </c>
      <c r="BJ8" s="6">
        <f>ROUND('Vendas de Veículos'!BJ8*(1-'Frota Nacional 2020'!BJ$5),0)</f>
        <v>1912598</v>
      </c>
      <c r="BK8" s="6">
        <f>ROUND('Vendas de Veículos'!BK8*(1-'Frota Nacional 2020'!BK$5),0)</f>
        <v>1549890</v>
      </c>
      <c r="BL8" s="6">
        <f>ROUND('Vendas de Veículos'!BL8*(1-'Frota Nacional 2020'!BL$5),0)</f>
        <v>1724729</v>
      </c>
      <c r="BM8" s="6">
        <f>ROUND('Vendas de Veículos'!BM8*(1-'Frota Nacional 2020'!BM$5),0)</f>
        <v>1961227</v>
      </c>
      <c r="BN8" s="6">
        <f>ROUND('Vendas de Veículos'!BN8*(1-'Frota Nacional 2020'!BN$5),0)</f>
        <v>2119489</v>
      </c>
      <c r="BO8" s="6">
        <f>ROUND('Vendas de Veículos'!BO8*(1-'Frota Nacional 2020'!BO$5),0)</f>
        <v>1489159</v>
      </c>
    </row>
    <row r="9" spans="2:67" x14ac:dyDescent="0.35">
      <c r="B9" s="12" t="s">
        <v>11</v>
      </c>
      <c r="C9" s="12" t="s">
        <v>14</v>
      </c>
      <c r="D9" s="6">
        <f>ROUND('Vendas de Veículos'!D9*(1-'Frota Nacional 2020'!D$5),0)</f>
        <v>0</v>
      </c>
      <c r="E9" s="6">
        <f>ROUND('Vendas de Veículos'!E9*(1-'Frota Nacional 2020'!E$5),0)</f>
        <v>0</v>
      </c>
      <c r="F9" s="6">
        <f>ROUND('Vendas de Veículos'!F9*(1-'Frota Nacional 2020'!F$5),0)</f>
        <v>0</v>
      </c>
      <c r="G9" s="6">
        <f>ROUND('Vendas de Veículos'!G9*(1-'Frota Nacional 2020'!G$5),0)</f>
        <v>0</v>
      </c>
      <c r="H9" s="6">
        <f>ROUND('Vendas de Veículos'!H9*(1-'Frota Nacional 2020'!H$5),0)</f>
        <v>0</v>
      </c>
      <c r="I9" s="6">
        <f>ROUND('Vendas de Veículos'!I9*(1-'Frota Nacional 2020'!I$5),0)</f>
        <v>0</v>
      </c>
      <c r="J9" s="6">
        <f>ROUND('Vendas de Veículos'!J9*(1-'Frota Nacional 2020'!J$5),0)</f>
        <v>0</v>
      </c>
      <c r="K9" s="6">
        <f>ROUND('Vendas de Veículos'!K9*(1-'Frota Nacional 2020'!K$5),0)</f>
        <v>0</v>
      </c>
      <c r="L9" s="6">
        <f>ROUND('Vendas de Veículos'!L9*(1-'Frota Nacional 2020'!L$5),0)</f>
        <v>0</v>
      </c>
      <c r="M9" s="6">
        <f>ROUND('Vendas de Veículos'!M9*(1-'Frota Nacional 2020'!M$5),0)</f>
        <v>0</v>
      </c>
      <c r="N9" s="6">
        <f>ROUND('Vendas de Veículos'!N9*(1-'Frota Nacional 2020'!N$5),0)</f>
        <v>0</v>
      </c>
      <c r="O9" s="6">
        <f>ROUND('Vendas de Veículos'!O9*(1-'Frota Nacional 2020'!O$5),0)</f>
        <v>0</v>
      </c>
      <c r="P9" s="6">
        <f>ROUND('Vendas de Veículos'!P9*(1-'Frota Nacional 2020'!P$5),0)</f>
        <v>0</v>
      </c>
      <c r="Q9" s="6">
        <f>ROUND('Vendas de Veículos'!Q9*(1-'Frota Nacional 2020'!Q$5),0)</f>
        <v>0</v>
      </c>
      <c r="R9" s="6">
        <f>ROUND('Vendas de Veículos'!R9*(1-'Frota Nacional 2020'!R$5),0)</f>
        <v>0</v>
      </c>
      <c r="S9" s="6">
        <f>ROUND('Vendas de Veículos'!S9*(1-'Frota Nacional 2020'!S$5),0)</f>
        <v>0</v>
      </c>
      <c r="T9" s="6">
        <f>ROUND('Vendas de Veículos'!T9*(1-'Frota Nacional 2020'!T$5),0)</f>
        <v>0</v>
      </c>
      <c r="U9" s="6">
        <f>ROUND('Vendas de Veículos'!U9*(1-'Frota Nacional 2020'!U$5),0)</f>
        <v>0</v>
      </c>
      <c r="V9" s="6">
        <f>ROUND('Vendas de Veículos'!V9*(1-'Frota Nacional 2020'!V$5),0)</f>
        <v>0</v>
      </c>
      <c r="W9" s="6">
        <f>ROUND('Vendas de Veículos'!W9*(1-'Frota Nacional 2020'!W$5),0)</f>
        <v>0</v>
      </c>
      <c r="X9" s="6">
        <f>ROUND('Vendas de Veículos'!X9*(1-'Frota Nacional 2020'!X$5),0)</f>
        <v>0</v>
      </c>
      <c r="Y9" s="6">
        <f>ROUND('Vendas de Veículos'!Y9*(1-'Frota Nacional 2020'!Y$5),0)</f>
        <v>0</v>
      </c>
      <c r="Z9" s="6">
        <f>ROUND('Vendas de Veículos'!Z9*(1-'Frota Nacional 2020'!Z$5),0)</f>
        <v>0</v>
      </c>
      <c r="AA9" s="6">
        <f>ROUND('Vendas de Veículos'!AA9*(1-'Frota Nacional 2020'!AA$5),0)</f>
        <v>0</v>
      </c>
      <c r="AB9" s="6">
        <f>ROUND('Vendas de Veículos'!AB9*(1-'Frota Nacional 2020'!AB$5),0)</f>
        <v>0</v>
      </c>
      <c r="AC9" s="6">
        <f>ROUND('Vendas de Veículos'!AC9*(1-'Frota Nacional 2020'!AC$5),0)</f>
        <v>0</v>
      </c>
      <c r="AD9" s="6">
        <f>ROUND('Vendas de Veículos'!AD9*(1-'Frota Nacional 2020'!AD$5),0)</f>
        <v>0</v>
      </c>
      <c r="AE9" s="6">
        <f>ROUND('Vendas de Veículos'!AE9*(1-'Frota Nacional 2020'!AE$5),0)</f>
        <v>0</v>
      </c>
      <c r="AF9" s="6">
        <f>ROUND('Vendas de Veículos'!AF9*(1-'Frota Nacional 2020'!AF$5),0)</f>
        <v>0</v>
      </c>
      <c r="AG9" s="6">
        <f>ROUND('Vendas de Veículos'!AG9*(1-'Frota Nacional 2020'!AG$5),0)</f>
        <v>0</v>
      </c>
      <c r="AH9" s="6">
        <f>ROUND('Vendas de Veículos'!AH9*(1-'Frota Nacional 2020'!AH$5),0)</f>
        <v>0</v>
      </c>
      <c r="AI9" s="6">
        <f>ROUND('Vendas de Veículos'!AI9*(1-'Frota Nacional 2020'!AI$5),0)</f>
        <v>0</v>
      </c>
      <c r="AJ9" s="6">
        <f>ROUND('Vendas de Veículos'!AJ9*(1-'Frota Nacional 2020'!AJ$5),0)</f>
        <v>0</v>
      </c>
      <c r="AK9" s="6">
        <f>ROUND('Vendas de Veículos'!AK9*(1-'Frota Nacional 2020'!AK$5),0)</f>
        <v>0</v>
      </c>
      <c r="AL9" s="6">
        <f>ROUND('Vendas de Veículos'!AL9*(1-'Frota Nacional 2020'!AL$5),0)</f>
        <v>0</v>
      </c>
      <c r="AM9" s="6">
        <f>ROUND('Vendas de Veículos'!AM9*(1-'Frota Nacional 2020'!AM$5),0)</f>
        <v>0</v>
      </c>
      <c r="AN9" s="6">
        <f>ROUND('Vendas de Veículos'!AN9*(1-'Frota Nacional 2020'!AN$5),0)</f>
        <v>0</v>
      </c>
      <c r="AO9" s="6">
        <f>ROUND('Vendas de Veículos'!AO9*(1-'Frota Nacional 2020'!AO$5),0)</f>
        <v>0</v>
      </c>
      <c r="AP9" s="6">
        <f>ROUND('Vendas de Veículos'!AP9*(1-'Frota Nacional 2020'!AP$5),0)</f>
        <v>0</v>
      </c>
      <c r="AQ9" s="6">
        <f>ROUND('Vendas de Veículos'!AQ9*(1-'Frota Nacional 2020'!AQ$5),0)</f>
        <v>0</v>
      </c>
      <c r="AR9" s="6">
        <f>ROUND('Vendas de Veículos'!AR9*(1-'Frota Nacional 2020'!AR$5),0)</f>
        <v>0</v>
      </c>
      <c r="AS9" s="6">
        <f>ROUND('Vendas de Veículos'!AS9*(1-'Frota Nacional 2020'!AS$5),0)</f>
        <v>0</v>
      </c>
      <c r="AT9" s="6">
        <f>ROUND('Vendas de Veículos'!AT9*(1-'Frota Nacional 2020'!AT$5),0)</f>
        <v>0</v>
      </c>
      <c r="AU9" s="6">
        <f>ROUND('Vendas de Veículos'!AU9*(1-'Frota Nacional 2020'!AU$5),0)</f>
        <v>0</v>
      </c>
      <c r="AV9" s="6">
        <f>ROUND('Vendas de Veículos'!AV9*(1-'Frota Nacional 2020'!AV$5),0)</f>
        <v>0</v>
      </c>
      <c r="AW9" s="6">
        <f>ROUND('Vendas de Veículos'!AW9*(1-'Frota Nacional 2020'!AW$5),0)</f>
        <v>0</v>
      </c>
      <c r="AX9" s="6">
        <f>ROUND('Vendas de Veículos'!AX9*(1-'Frota Nacional 2020'!AX$5),0)</f>
        <v>0</v>
      </c>
      <c r="AY9" s="6">
        <f>ROUND('Vendas de Veículos'!AY9*(1-'Frota Nacional 2020'!AY$5),0)</f>
        <v>0</v>
      </c>
      <c r="AZ9" s="6">
        <f>ROUND('Vendas de Veículos'!AZ9*(1-'Frota Nacional 2020'!AZ$5),0)</f>
        <v>0</v>
      </c>
      <c r="BA9" s="6">
        <f>ROUND('Vendas de Veículos'!BA9*(1-'Frota Nacional 2020'!BA$5),0)</f>
        <v>1</v>
      </c>
      <c r="BB9" s="6">
        <f>ROUND('Vendas de Veículos'!BB9*(1-'Frota Nacional 2020'!BB$5),0)</f>
        <v>1</v>
      </c>
      <c r="BC9" s="6">
        <f>ROUND('Vendas de Veículos'!BC9*(1-'Frota Nacional 2020'!BC$5),0)</f>
        <v>7</v>
      </c>
      <c r="BD9" s="6">
        <f>ROUND('Vendas de Veículos'!BD9*(1-'Frota Nacional 2020'!BD$5),0)</f>
        <v>17</v>
      </c>
      <c r="BE9" s="6">
        <f>ROUND('Vendas de Veículos'!BE9*(1-'Frota Nacional 2020'!BE$5),0)</f>
        <v>21</v>
      </c>
      <c r="BF9" s="6">
        <f>ROUND('Vendas de Veículos'!BF9*(1-'Frota Nacional 2020'!BF$5),0)</f>
        <v>179</v>
      </c>
      <c r="BG9" s="6">
        <f>ROUND('Vendas de Veículos'!BG9*(1-'Frota Nacional 2020'!BG$5),0)</f>
        <v>109</v>
      </c>
      <c r="BH9" s="6">
        <f>ROUND('Vendas de Veículos'!BH9*(1-'Frota Nacional 2020'!BH$5),0)</f>
        <v>457</v>
      </c>
      <c r="BI9" s="6">
        <f>ROUND('Vendas de Veículos'!BI9*(1-'Frota Nacional 2020'!BI$5),0)</f>
        <v>810</v>
      </c>
      <c r="BJ9" s="6">
        <f>ROUND('Vendas de Veículos'!BJ9*(1-'Frota Nacional 2020'!BJ$5),0)</f>
        <v>823</v>
      </c>
      <c r="BK9" s="6">
        <f>ROUND('Vendas de Veículos'!BK9*(1-'Frota Nacional 2020'!BK$5),0)</f>
        <v>1070</v>
      </c>
      <c r="BL9" s="6">
        <f>ROUND('Vendas de Veículos'!BL9*(1-'Frota Nacional 2020'!BL$5),0)</f>
        <v>3251</v>
      </c>
      <c r="BM9" s="6">
        <f>ROUND('Vendas de Veículos'!BM9*(1-'Frota Nacional 2020'!BM$5),0)</f>
        <v>3948</v>
      </c>
      <c r="BN9" s="6">
        <f>ROUND('Vendas de Veículos'!BN9*(1-'Frota Nacional 2020'!BN$5),0)</f>
        <v>11820</v>
      </c>
      <c r="BO9" s="6">
        <f>ROUND('Vendas de Veículos'!BO9*(1-'Frota Nacional 2020'!BO$5),0)</f>
        <v>19670</v>
      </c>
    </row>
    <row r="10" spans="2:67" x14ac:dyDescent="0.35">
      <c r="B10" s="12" t="s">
        <v>11</v>
      </c>
      <c r="C10" s="12" t="s">
        <v>15</v>
      </c>
      <c r="D10" s="6">
        <f>ROUND('Vendas de Veículos'!D10*(1-'Frota Nacional 2020'!D$5),0)</f>
        <v>0</v>
      </c>
      <c r="E10" s="6">
        <f>ROUND('Vendas de Veículos'!E10*(1-'Frota Nacional 2020'!E$5),0)</f>
        <v>0</v>
      </c>
      <c r="F10" s="6">
        <f>ROUND('Vendas de Veículos'!F10*(1-'Frota Nacional 2020'!F$5),0)</f>
        <v>0</v>
      </c>
      <c r="G10" s="6">
        <f>ROUND('Vendas de Veículos'!G10*(1-'Frota Nacional 2020'!G$5),0)</f>
        <v>0</v>
      </c>
      <c r="H10" s="6">
        <f>ROUND('Vendas de Veículos'!H10*(1-'Frota Nacional 2020'!H$5),0)</f>
        <v>0</v>
      </c>
      <c r="I10" s="6">
        <f>ROUND('Vendas de Veículos'!I10*(1-'Frota Nacional 2020'!I$5),0)</f>
        <v>0</v>
      </c>
      <c r="J10" s="6">
        <f>ROUND('Vendas de Veículos'!J10*(1-'Frota Nacional 2020'!J$5),0)</f>
        <v>0</v>
      </c>
      <c r="K10" s="6">
        <f>ROUND('Vendas de Veículos'!K10*(1-'Frota Nacional 2020'!K$5),0)</f>
        <v>0</v>
      </c>
      <c r="L10" s="6">
        <f>ROUND('Vendas de Veículos'!L10*(1-'Frota Nacional 2020'!L$5),0)</f>
        <v>0</v>
      </c>
      <c r="M10" s="6">
        <f>ROUND('Vendas de Veículos'!M10*(1-'Frota Nacional 2020'!M$5),0)</f>
        <v>0</v>
      </c>
      <c r="N10" s="6">
        <f>ROUND('Vendas de Veículos'!N10*(1-'Frota Nacional 2020'!N$5),0)</f>
        <v>0</v>
      </c>
      <c r="O10" s="6">
        <f>ROUND('Vendas de Veículos'!O10*(1-'Frota Nacional 2020'!O$5),0)</f>
        <v>0</v>
      </c>
      <c r="P10" s="6">
        <f>ROUND('Vendas de Veículos'!P10*(1-'Frota Nacional 2020'!P$5),0)</f>
        <v>0</v>
      </c>
      <c r="Q10" s="6">
        <f>ROUND('Vendas de Veículos'!Q10*(1-'Frota Nacional 2020'!Q$5),0)</f>
        <v>0</v>
      </c>
      <c r="R10" s="6">
        <f>ROUND('Vendas de Veículos'!R10*(1-'Frota Nacional 2020'!R$5),0)</f>
        <v>0</v>
      </c>
      <c r="S10" s="6">
        <f>ROUND('Vendas de Veículos'!S10*(1-'Frota Nacional 2020'!S$5),0)</f>
        <v>0</v>
      </c>
      <c r="T10" s="6">
        <f>ROUND('Vendas de Veículos'!T10*(1-'Frota Nacional 2020'!T$5),0)</f>
        <v>0</v>
      </c>
      <c r="U10" s="6">
        <f>ROUND('Vendas de Veículos'!U10*(1-'Frota Nacional 2020'!U$5),0)</f>
        <v>0</v>
      </c>
      <c r="V10" s="6">
        <f>ROUND('Vendas de Veículos'!V10*(1-'Frota Nacional 2020'!V$5),0)</f>
        <v>0</v>
      </c>
      <c r="W10" s="6">
        <f>ROUND('Vendas de Veículos'!W10*(1-'Frota Nacional 2020'!W$5),0)</f>
        <v>0</v>
      </c>
      <c r="X10" s="6">
        <f>ROUND('Vendas de Veículos'!X10*(1-'Frota Nacional 2020'!X$5),0)</f>
        <v>0</v>
      </c>
      <c r="Y10" s="6">
        <f>ROUND('Vendas de Veículos'!Y10*(1-'Frota Nacional 2020'!Y$5),0)</f>
        <v>0</v>
      </c>
      <c r="Z10" s="6">
        <f>ROUND('Vendas de Veículos'!Z10*(1-'Frota Nacional 2020'!Z$5),0)</f>
        <v>0</v>
      </c>
      <c r="AA10" s="6">
        <f>ROUND('Vendas de Veículos'!AA10*(1-'Frota Nacional 2020'!AA$5),0)</f>
        <v>0</v>
      </c>
      <c r="AB10" s="6">
        <f>ROUND('Vendas de Veículos'!AB10*(1-'Frota Nacional 2020'!AB$5),0)</f>
        <v>0</v>
      </c>
      <c r="AC10" s="6">
        <f>ROUND('Vendas de Veículos'!AC10*(1-'Frota Nacional 2020'!AC$5),0)</f>
        <v>0</v>
      </c>
      <c r="AD10" s="6">
        <f>ROUND('Vendas de Veículos'!AD10*(1-'Frota Nacional 2020'!AD$5),0)</f>
        <v>0</v>
      </c>
      <c r="AE10" s="6">
        <f>ROUND('Vendas de Veículos'!AE10*(1-'Frota Nacional 2020'!AE$5),0)</f>
        <v>0</v>
      </c>
      <c r="AF10" s="6">
        <f>ROUND('Vendas de Veículos'!AF10*(1-'Frota Nacional 2020'!AF$5),0)</f>
        <v>0</v>
      </c>
      <c r="AG10" s="6">
        <f>ROUND('Vendas de Veículos'!AG10*(1-'Frota Nacional 2020'!AG$5),0)</f>
        <v>0</v>
      </c>
      <c r="AH10" s="6">
        <f>ROUND('Vendas de Veículos'!AH10*(1-'Frota Nacional 2020'!AH$5),0)</f>
        <v>0</v>
      </c>
      <c r="AI10" s="6">
        <f>ROUND('Vendas de Veículos'!AI10*(1-'Frota Nacional 2020'!AI$5),0)</f>
        <v>0</v>
      </c>
      <c r="AJ10" s="6">
        <f>ROUND('Vendas de Veículos'!AJ10*(1-'Frota Nacional 2020'!AJ$5),0)</f>
        <v>0</v>
      </c>
      <c r="AK10" s="6">
        <f>ROUND('Vendas de Veículos'!AK10*(1-'Frota Nacional 2020'!AK$5),0)</f>
        <v>0</v>
      </c>
      <c r="AL10" s="6">
        <f>ROUND('Vendas de Veículos'!AL10*(1-'Frota Nacional 2020'!AL$5),0)</f>
        <v>0</v>
      </c>
      <c r="AM10" s="6">
        <f>ROUND('Vendas de Veículos'!AM10*(1-'Frota Nacional 2020'!AM$5),0)</f>
        <v>0</v>
      </c>
      <c r="AN10" s="6">
        <f>ROUND('Vendas de Veículos'!AN10*(1-'Frota Nacional 2020'!AN$5),0)</f>
        <v>0</v>
      </c>
      <c r="AO10" s="6">
        <f>ROUND('Vendas de Veículos'!AO10*(1-'Frota Nacional 2020'!AO$5),0)</f>
        <v>0</v>
      </c>
      <c r="AP10" s="6">
        <f>ROUND('Vendas de Veículos'!AP10*(1-'Frota Nacional 2020'!AP$5),0)</f>
        <v>0</v>
      </c>
      <c r="AQ10" s="6">
        <f>ROUND('Vendas de Veículos'!AQ10*(1-'Frota Nacional 2020'!AQ$5),0)</f>
        <v>0</v>
      </c>
      <c r="AR10" s="6">
        <f>ROUND('Vendas de Veículos'!AR10*(1-'Frota Nacional 2020'!AR$5),0)</f>
        <v>0</v>
      </c>
      <c r="AS10" s="6">
        <f>ROUND('Vendas de Veículos'!AS10*(1-'Frota Nacional 2020'!AS$5),0)</f>
        <v>0</v>
      </c>
      <c r="AT10" s="6">
        <f>ROUND('Vendas de Veículos'!AT10*(1-'Frota Nacional 2020'!AT$5),0)</f>
        <v>0</v>
      </c>
      <c r="AU10" s="6">
        <f>ROUND('Vendas de Veículos'!AU10*(1-'Frota Nacional 2020'!AU$5),0)</f>
        <v>0</v>
      </c>
      <c r="AV10" s="6">
        <f>ROUND('Vendas de Veículos'!AV10*(1-'Frota Nacional 2020'!AV$5),0)</f>
        <v>0</v>
      </c>
      <c r="AW10" s="6">
        <f>ROUND('Vendas de Veículos'!AW10*(1-'Frota Nacional 2020'!AW$5),0)</f>
        <v>0</v>
      </c>
      <c r="AX10" s="6">
        <f>ROUND('Vendas de Veículos'!AX10*(1-'Frota Nacional 2020'!AX$5),0)</f>
        <v>0</v>
      </c>
      <c r="AY10" s="6">
        <f>ROUND('Vendas de Veículos'!AY10*(1-'Frota Nacional 2020'!AY$5),0)</f>
        <v>0</v>
      </c>
      <c r="AZ10" s="6">
        <f>ROUND('Vendas de Veículos'!AZ10*(1-'Frota Nacional 2020'!AZ$5),0)</f>
        <v>0</v>
      </c>
      <c r="BA10" s="6">
        <f>ROUND('Vendas de Veículos'!BA10*(1-'Frota Nacional 2020'!BA$5),0)</f>
        <v>0</v>
      </c>
      <c r="BB10" s="6">
        <f>ROUND('Vendas de Veículos'!BB10*(1-'Frota Nacional 2020'!BB$5),0)</f>
        <v>0</v>
      </c>
      <c r="BC10" s="6">
        <f>ROUND('Vendas de Veículos'!BC10*(1-'Frota Nacional 2020'!BC$5),0)</f>
        <v>1</v>
      </c>
      <c r="BD10" s="6">
        <f>ROUND('Vendas de Veículos'!BD10*(1-'Frota Nacional 2020'!BD$5),0)</f>
        <v>2</v>
      </c>
      <c r="BE10" s="6">
        <f>ROUND('Vendas de Veículos'!BE10*(1-'Frota Nacional 2020'!BE$5),0)</f>
        <v>2</v>
      </c>
      <c r="BF10" s="6">
        <f>ROUND('Vendas de Veículos'!BF10*(1-'Frota Nacional 2020'!BF$5),0)</f>
        <v>16</v>
      </c>
      <c r="BG10" s="6">
        <f>ROUND('Vendas de Veículos'!BG10*(1-'Frota Nacional 2020'!BG$5),0)</f>
        <v>10</v>
      </c>
      <c r="BH10" s="6">
        <f>ROUND('Vendas de Veículos'!BH10*(1-'Frota Nacional 2020'!BH$5),0)</f>
        <v>42</v>
      </c>
      <c r="BI10" s="6">
        <f>ROUND('Vendas de Veículos'!BI10*(1-'Frota Nacional 2020'!BI$5),0)</f>
        <v>73</v>
      </c>
      <c r="BJ10" s="6">
        <f>ROUND('Vendas de Veículos'!BJ10*(1-'Frota Nacional 2020'!BJ$5),0)</f>
        <v>74</v>
      </c>
      <c r="BK10" s="6">
        <f>ROUND('Vendas de Veículos'!BK10*(1-'Frota Nacional 2020'!BK$5),0)</f>
        <v>97</v>
      </c>
      <c r="BL10" s="6">
        <f>ROUND('Vendas de Veículos'!BL10*(1-'Frota Nacional 2020'!BL$5),0)</f>
        <v>293</v>
      </c>
      <c r="BM10" s="6">
        <f>ROUND('Vendas de Veículos'!BM10*(1-'Frota Nacional 2020'!BM$5),0)</f>
        <v>355</v>
      </c>
      <c r="BN10" s="6">
        <f>ROUND('Vendas de Veículos'!BN10*(1-'Frota Nacional 2020'!BN$5),0)</f>
        <v>1064</v>
      </c>
      <c r="BO10" s="6">
        <f>ROUND('Vendas de Veículos'!BO10*(1-'Frota Nacional 2020'!BO$5),0)</f>
        <v>1770</v>
      </c>
    </row>
    <row r="11" spans="2:67" x14ac:dyDescent="0.35">
      <c r="B11" s="12" t="s">
        <v>11</v>
      </c>
      <c r="C11" s="12" t="s">
        <v>16</v>
      </c>
      <c r="D11" s="6">
        <f>ROUND('Vendas de Veículos'!D11*(1-'Frota Nacional 2020'!D$5),0)</f>
        <v>0</v>
      </c>
      <c r="E11" s="6">
        <f>ROUND('Vendas de Veículos'!E11*(1-'Frota Nacional 2020'!E$5),0)</f>
        <v>0</v>
      </c>
      <c r="F11" s="6">
        <f>ROUND('Vendas de Veículos'!F11*(1-'Frota Nacional 2020'!F$5),0)</f>
        <v>0</v>
      </c>
      <c r="G11" s="6">
        <f>ROUND('Vendas de Veículos'!G11*(1-'Frota Nacional 2020'!G$5),0)</f>
        <v>0</v>
      </c>
      <c r="H11" s="6">
        <f>ROUND('Vendas de Veículos'!H11*(1-'Frota Nacional 2020'!H$5),0)</f>
        <v>0</v>
      </c>
      <c r="I11" s="6">
        <f>ROUND('Vendas de Veículos'!I11*(1-'Frota Nacional 2020'!I$5),0)</f>
        <v>0</v>
      </c>
      <c r="J11" s="6">
        <f>ROUND('Vendas de Veículos'!J11*(1-'Frota Nacional 2020'!J$5),0)</f>
        <v>0</v>
      </c>
      <c r="K11" s="6">
        <f>ROUND('Vendas de Veículos'!K11*(1-'Frota Nacional 2020'!K$5),0)</f>
        <v>0</v>
      </c>
      <c r="L11" s="6">
        <f>ROUND('Vendas de Veículos'!L11*(1-'Frota Nacional 2020'!L$5),0)</f>
        <v>0</v>
      </c>
      <c r="M11" s="6">
        <f>ROUND('Vendas de Veículos'!M11*(1-'Frota Nacional 2020'!M$5),0)</f>
        <v>0</v>
      </c>
      <c r="N11" s="6">
        <f>ROUND('Vendas de Veículos'!N11*(1-'Frota Nacional 2020'!N$5),0)</f>
        <v>0</v>
      </c>
      <c r="O11" s="6">
        <f>ROUND('Vendas de Veículos'!O11*(1-'Frota Nacional 2020'!O$5),0)</f>
        <v>0</v>
      </c>
      <c r="P11" s="6">
        <f>ROUND('Vendas de Veículos'!P11*(1-'Frota Nacional 2020'!P$5),0)</f>
        <v>0</v>
      </c>
      <c r="Q11" s="6">
        <f>ROUND('Vendas de Veículos'!Q11*(1-'Frota Nacional 2020'!Q$5),0)</f>
        <v>0</v>
      </c>
      <c r="R11" s="6">
        <f>ROUND('Vendas de Veículos'!R11*(1-'Frota Nacional 2020'!R$5),0)</f>
        <v>0</v>
      </c>
      <c r="S11" s="6">
        <f>ROUND('Vendas de Veículos'!S11*(1-'Frota Nacional 2020'!S$5),0)</f>
        <v>0</v>
      </c>
      <c r="T11" s="6">
        <f>ROUND('Vendas de Veículos'!T11*(1-'Frota Nacional 2020'!T$5),0)</f>
        <v>0</v>
      </c>
      <c r="U11" s="6">
        <f>ROUND('Vendas de Veículos'!U11*(1-'Frota Nacional 2020'!U$5),0)</f>
        <v>0</v>
      </c>
      <c r="V11" s="6">
        <f>ROUND('Vendas de Veículos'!V11*(1-'Frota Nacional 2020'!V$5),0)</f>
        <v>0</v>
      </c>
      <c r="W11" s="6">
        <f>ROUND('Vendas de Veículos'!W11*(1-'Frota Nacional 2020'!W$5),0)</f>
        <v>0</v>
      </c>
      <c r="X11" s="6">
        <f>ROUND('Vendas de Veículos'!X11*(1-'Frota Nacional 2020'!X$5),0)</f>
        <v>0</v>
      </c>
      <c r="Y11" s="6">
        <f>ROUND('Vendas de Veículos'!Y11*(1-'Frota Nacional 2020'!Y$5),0)</f>
        <v>0</v>
      </c>
      <c r="Z11" s="6">
        <f>ROUND('Vendas de Veículos'!Z11*(1-'Frota Nacional 2020'!Z$5),0)</f>
        <v>0</v>
      </c>
      <c r="AA11" s="6">
        <f>ROUND('Vendas de Veículos'!AA11*(1-'Frota Nacional 2020'!AA$5),0)</f>
        <v>0</v>
      </c>
      <c r="AB11" s="6">
        <f>ROUND('Vendas de Veículos'!AB11*(1-'Frota Nacional 2020'!AB$5),0)</f>
        <v>0</v>
      </c>
      <c r="AC11" s="6">
        <f>ROUND('Vendas de Veículos'!AC11*(1-'Frota Nacional 2020'!AC$5),0)</f>
        <v>0</v>
      </c>
      <c r="AD11" s="6">
        <f>ROUND('Vendas de Veículos'!AD11*(1-'Frota Nacional 2020'!AD$5),0)</f>
        <v>0</v>
      </c>
      <c r="AE11" s="6">
        <f>ROUND('Vendas de Veículos'!AE11*(1-'Frota Nacional 2020'!AE$5),0)</f>
        <v>0</v>
      </c>
      <c r="AF11" s="6">
        <f>ROUND('Vendas de Veículos'!AF11*(1-'Frota Nacional 2020'!AF$5),0)</f>
        <v>0</v>
      </c>
      <c r="AG11" s="6">
        <f>ROUND('Vendas de Veículos'!AG11*(1-'Frota Nacional 2020'!AG$5),0)</f>
        <v>0</v>
      </c>
      <c r="AH11" s="6">
        <f>ROUND('Vendas de Veículos'!AH11*(1-'Frota Nacional 2020'!AH$5),0)</f>
        <v>0</v>
      </c>
      <c r="AI11" s="6">
        <f>ROUND('Vendas de Veículos'!AI11*(1-'Frota Nacional 2020'!AI$5),0)</f>
        <v>0</v>
      </c>
      <c r="AJ11" s="6">
        <f>ROUND('Vendas de Veículos'!AJ11*(1-'Frota Nacional 2020'!AJ$5),0)</f>
        <v>0</v>
      </c>
      <c r="AK11" s="6">
        <f>ROUND('Vendas de Veículos'!AK11*(1-'Frota Nacional 2020'!AK$5),0)</f>
        <v>0</v>
      </c>
      <c r="AL11" s="6">
        <f>ROUND('Vendas de Veículos'!AL11*(1-'Frota Nacional 2020'!AL$5),0)</f>
        <v>0</v>
      </c>
      <c r="AM11" s="6">
        <f>ROUND('Vendas de Veículos'!AM11*(1-'Frota Nacional 2020'!AM$5),0)</f>
        <v>0</v>
      </c>
      <c r="AN11" s="6">
        <f>ROUND('Vendas de Veículos'!AN11*(1-'Frota Nacional 2020'!AN$5),0)</f>
        <v>0</v>
      </c>
      <c r="AO11" s="6">
        <f>ROUND('Vendas de Veículos'!AO11*(1-'Frota Nacional 2020'!AO$5),0)</f>
        <v>0</v>
      </c>
      <c r="AP11" s="6">
        <f>ROUND('Vendas de Veículos'!AP11*(1-'Frota Nacional 2020'!AP$5),0)</f>
        <v>0</v>
      </c>
      <c r="AQ11" s="6">
        <f>ROUND('Vendas de Veículos'!AQ11*(1-'Frota Nacional 2020'!AQ$5),0)</f>
        <v>0</v>
      </c>
      <c r="AR11" s="6">
        <f>ROUND('Vendas de Veículos'!AR11*(1-'Frota Nacional 2020'!AR$5),0)</f>
        <v>0</v>
      </c>
      <c r="AS11" s="6">
        <f>ROUND('Vendas de Veículos'!AS11*(1-'Frota Nacional 2020'!AS$5),0)</f>
        <v>0</v>
      </c>
      <c r="AT11" s="6">
        <f>ROUND('Vendas de Veículos'!AT11*(1-'Frota Nacional 2020'!AT$5),0)</f>
        <v>0</v>
      </c>
      <c r="AU11" s="6">
        <f>ROUND('Vendas de Veículos'!AU11*(1-'Frota Nacional 2020'!AU$5),0)</f>
        <v>0</v>
      </c>
      <c r="AV11" s="6">
        <f>ROUND('Vendas de Veículos'!AV11*(1-'Frota Nacional 2020'!AV$5),0)</f>
        <v>0</v>
      </c>
      <c r="AW11" s="6">
        <f>ROUND('Vendas de Veículos'!AW11*(1-'Frota Nacional 2020'!AW$5),0)</f>
        <v>0</v>
      </c>
      <c r="AX11" s="6">
        <f>ROUND('Vendas de Veículos'!AX11*(1-'Frota Nacional 2020'!AX$5),0)</f>
        <v>0</v>
      </c>
      <c r="AY11" s="6">
        <f>ROUND('Vendas de Veículos'!AY11*(1-'Frota Nacional 2020'!AY$5),0)</f>
        <v>0</v>
      </c>
      <c r="AZ11" s="6">
        <f>ROUND('Vendas de Veículos'!AZ11*(1-'Frota Nacional 2020'!AZ$5),0)</f>
        <v>0</v>
      </c>
      <c r="BA11" s="6">
        <f>ROUND('Vendas de Veículos'!BA11*(1-'Frota Nacional 2020'!BA$5),0)</f>
        <v>1</v>
      </c>
      <c r="BB11" s="6">
        <f>ROUND('Vendas de Veículos'!BB11*(1-'Frota Nacional 2020'!BB$5),0)</f>
        <v>1</v>
      </c>
      <c r="BC11" s="6">
        <f>ROUND('Vendas de Veículos'!BC11*(1-'Frota Nacional 2020'!BC$5),0)</f>
        <v>5</v>
      </c>
      <c r="BD11" s="6">
        <f>ROUND('Vendas de Veículos'!BD11*(1-'Frota Nacional 2020'!BD$5),0)</f>
        <v>12</v>
      </c>
      <c r="BE11" s="6">
        <f>ROUND('Vendas de Veículos'!BE11*(1-'Frota Nacional 2020'!BE$5),0)</f>
        <v>15</v>
      </c>
      <c r="BF11" s="6">
        <f>ROUND('Vendas de Veículos'!BF11*(1-'Frota Nacional 2020'!BF$5),0)</f>
        <v>123</v>
      </c>
      <c r="BG11" s="6">
        <f>ROUND('Vendas de Veículos'!BG11*(1-'Frota Nacional 2020'!BG$5),0)</f>
        <v>75</v>
      </c>
      <c r="BH11" s="6">
        <f>ROUND('Vendas de Veículos'!BH11*(1-'Frota Nacional 2020'!BH$5),0)</f>
        <v>315</v>
      </c>
      <c r="BI11" s="6">
        <f>ROUND('Vendas de Veículos'!BI11*(1-'Frota Nacional 2020'!BI$5),0)</f>
        <v>559</v>
      </c>
      <c r="BJ11" s="6">
        <f>ROUND('Vendas de Veículos'!BJ11*(1-'Frota Nacional 2020'!BJ$5),0)</f>
        <v>568</v>
      </c>
      <c r="BK11" s="6">
        <f>ROUND('Vendas de Veículos'!BK11*(1-'Frota Nacional 2020'!BK$5),0)</f>
        <v>738</v>
      </c>
      <c r="BL11" s="6">
        <f>ROUND('Vendas de Veículos'!BL11*(1-'Frota Nacional 2020'!BL$5),0)</f>
        <v>2243</v>
      </c>
      <c r="BM11" s="6">
        <f>ROUND('Vendas de Veículos'!BM11*(1-'Frota Nacional 2020'!BM$5),0)</f>
        <v>2724</v>
      </c>
      <c r="BN11" s="6">
        <f>ROUND('Vendas de Veículos'!BN11*(1-'Frota Nacional 2020'!BN$5),0)</f>
        <v>8155</v>
      </c>
      <c r="BO11" s="6">
        <f>ROUND('Vendas de Veículos'!BO11*(1-'Frota Nacional 2020'!BO$5),0)</f>
        <v>13572</v>
      </c>
    </row>
    <row r="12" spans="2:67" x14ac:dyDescent="0.35">
      <c r="B12" s="12" t="s">
        <v>11</v>
      </c>
      <c r="C12" s="12" t="s">
        <v>17</v>
      </c>
      <c r="D12" s="6">
        <f>ROUND('Vendas de Veículos'!D12*(1-'Frota Nacional 2020'!D$5),0)</f>
        <v>0</v>
      </c>
      <c r="E12" s="6">
        <f>ROUND('Vendas de Veículos'!E12*(1-'Frota Nacional 2020'!E$5),0)</f>
        <v>0</v>
      </c>
      <c r="F12" s="6">
        <f>ROUND('Vendas de Veículos'!F12*(1-'Frota Nacional 2020'!F$5),0)</f>
        <v>0</v>
      </c>
      <c r="G12" s="6">
        <f>ROUND('Vendas de Veículos'!G12*(1-'Frota Nacional 2020'!G$5),0)</f>
        <v>0</v>
      </c>
      <c r="H12" s="6">
        <f>ROUND('Vendas de Veículos'!H12*(1-'Frota Nacional 2020'!H$5),0)</f>
        <v>0</v>
      </c>
      <c r="I12" s="6">
        <f>ROUND('Vendas de Veículos'!I12*(1-'Frota Nacional 2020'!I$5),0)</f>
        <v>0</v>
      </c>
      <c r="J12" s="6">
        <f>ROUND('Vendas de Veículos'!J12*(1-'Frota Nacional 2020'!J$5),0)</f>
        <v>0</v>
      </c>
      <c r="K12" s="6">
        <f>ROUND('Vendas de Veículos'!K12*(1-'Frota Nacional 2020'!K$5),0)</f>
        <v>0</v>
      </c>
      <c r="L12" s="6">
        <f>ROUND('Vendas de Veículos'!L12*(1-'Frota Nacional 2020'!L$5),0)</f>
        <v>0</v>
      </c>
      <c r="M12" s="6">
        <f>ROUND('Vendas de Veículos'!M12*(1-'Frota Nacional 2020'!M$5),0)</f>
        <v>0</v>
      </c>
      <c r="N12" s="6">
        <f>ROUND('Vendas de Veículos'!N12*(1-'Frota Nacional 2020'!N$5),0)</f>
        <v>0</v>
      </c>
      <c r="O12" s="6">
        <f>ROUND('Vendas de Veículos'!O12*(1-'Frota Nacional 2020'!O$5),0)</f>
        <v>0</v>
      </c>
      <c r="P12" s="6">
        <f>ROUND('Vendas de Veículos'!P12*(1-'Frota Nacional 2020'!P$5),0)</f>
        <v>0</v>
      </c>
      <c r="Q12" s="6">
        <f>ROUND('Vendas de Veículos'!Q12*(1-'Frota Nacional 2020'!Q$5),0)</f>
        <v>0</v>
      </c>
      <c r="R12" s="6">
        <f>ROUND('Vendas de Veículos'!R12*(1-'Frota Nacional 2020'!R$5),0)</f>
        <v>0</v>
      </c>
      <c r="S12" s="6">
        <f>ROUND('Vendas de Veículos'!S12*(1-'Frota Nacional 2020'!S$5),0)</f>
        <v>0</v>
      </c>
      <c r="T12" s="6">
        <f>ROUND('Vendas de Veículos'!T12*(1-'Frota Nacional 2020'!T$5),0)</f>
        <v>0</v>
      </c>
      <c r="U12" s="6">
        <f>ROUND('Vendas de Veículos'!U12*(1-'Frota Nacional 2020'!U$5),0)</f>
        <v>0</v>
      </c>
      <c r="V12" s="6">
        <f>ROUND('Vendas de Veículos'!V12*(1-'Frota Nacional 2020'!V$5),0)</f>
        <v>0</v>
      </c>
      <c r="W12" s="6">
        <f>ROUND('Vendas de Veículos'!W12*(1-'Frota Nacional 2020'!W$5),0)</f>
        <v>0</v>
      </c>
      <c r="X12" s="6">
        <f>ROUND('Vendas de Veículos'!X12*(1-'Frota Nacional 2020'!X$5),0)</f>
        <v>0</v>
      </c>
      <c r="Y12" s="6">
        <f>ROUND('Vendas de Veículos'!Y12*(1-'Frota Nacional 2020'!Y$5),0)</f>
        <v>0</v>
      </c>
      <c r="Z12" s="6">
        <f>ROUND('Vendas de Veículos'!Z12*(1-'Frota Nacional 2020'!Z$5),0)</f>
        <v>0</v>
      </c>
      <c r="AA12" s="6">
        <f>ROUND('Vendas de Veículos'!AA12*(1-'Frota Nacional 2020'!AA$5),0)</f>
        <v>0</v>
      </c>
      <c r="AB12" s="6">
        <f>ROUND('Vendas de Veículos'!AB12*(1-'Frota Nacional 2020'!AB$5),0)</f>
        <v>0</v>
      </c>
      <c r="AC12" s="6">
        <f>ROUND('Vendas de Veículos'!AC12*(1-'Frota Nacional 2020'!AC$5),0)</f>
        <v>0</v>
      </c>
      <c r="AD12" s="6">
        <f>ROUND('Vendas de Veículos'!AD12*(1-'Frota Nacional 2020'!AD$5),0)</f>
        <v>0</v>
      </c>
      <c r="AE12" s="6">
        <f>ROUND('Vendas de Veículos'!AE12*(1-'Frota Nacional 2020'!AE$5),0)</f>
        <v>0</v>
      </c>
      <c r="AF12" s="6">
        <f>ROUND('Vendas de Veículos'!AF12*(1-'Frota Nacional 2020'!AF$5),0)</f>
        <v>0</v>
      </c>
      <c r="AG12" s="6">
        <f>ROUND('Vendas de Veículos'!AG12*(1-'Frota Nacional 2020'!AG$5),0)</f>
        <v>0</v>
      </c>
      <c r="AH12" s="6">
        <f>ROUND('Vendas de Veículos'!AH12*(1-'Frota Nacional 2020'!AH$5),0)</f>
        <v>0</v>
      </c>
      <c r="AI12" s="6">
        <f>ROUND('Vendas de Veículos'!AI12*(1-'Frota Nacional 2020'!AI$5),0)</f>
        <v>0</v>
      </c>
      <c r="AJ12" s="6">
        <f>ROUND('Vendas de Veículos'!AJ12*(1-'Frota Nacional 2020'!AJ$5),0)</f>
        <v>0</v>
      </c>
      <c r="AK12" s="6">
        <f>ROUND('Vendas de Veículos'!AK12*(1-'Frota Nacional 2020'!AK$5),0)</f>
        <v>0</v>
      </c>
      <c r="AL12" s="6">
        <f>ROUND('Vendas de Veículos'!AL12*(1-'Frota Nacional 2020'!AL$5),0)</f>
        <v>0</v>
      </c>
      <c r="AM12" s="6">
        <f>ROUND('Vendas de Veículos'!AM12*(1-'Frota Nacional 2020'!AM$5),0)</f>
        <v>0</v>
      </c>
      <c r="AN12" s="6">
        <f>ROUND('Vendas de Veículos'!AN12*(1-'Frota Nacional 2020'!AN$5),0)</f>
        <v>0</v>
      </c>
      <c r="AO12" s="6">
        <f>ROUND('Vendas de Veículos'!AO12*(1-'Frota Nacional 2020'!AO$5),0)</f>
        <v>0</v>
      </c>
      <c r="AP12" s="6">
        <f>ROUND('Vendas de Veículos'!AP12*(1-'Frota Nacional 2020'!AP$5),0)</f>
        <v>0</v>
      </c>
      <c r="AQ12" s="6">
        <f>ROUND('Vendas de Veículos'!AQ12*(1-'Frota Nacional 2020'!AQ$5),0)</f>
        <v>0</v>
      </c>
      <c r="AR12" s="6">
        <f>ROUND('Vendas de Veículos'!AR12*(1-'Frota Nacional 2020'!AR$5),0)</f>
        <v>0</v>
      </c>
      <c r="AS12" s="6">
        <f>ROUND('Vendas de Veículos'!AS12*(1-'Frota Nacional 2020'!AS$5),0)</f>
        <v>0</v>
      </c>
      <c r="AT12" s="6">
        <f>ROUND('Vendas de Veículos'!AT12*(1-'Frota Nacional 2020'!AT$5),0)</f>
        <v>0</v>
      </c>
      <c r="AU12" s="6">
        <f>ROUND('Vendas de Veículos'!AU12*(1-'Frota Nacional 2020'!AU$5),0)</f>
        <v>0</v>
      </c>
      <c r="AV12" s="6">
        <f>ROUND('Vendas de Veículos'!AV12*(1-'Frota Nacional 2020'!AV$5),0)</f>
        <v>0</v>
      </c>
      <c r="AW12" s="6">
        <f>ROUND('Vendas de Veículos'!AW12*(1-'Frota Nacional 2020'!AW$5),0)</f>
        <v>0</v>
      </c>
      <c r="AX12" s="6">
        <f>ROUND('Vendas de Veículos'!AX12*(1-'Frota Nacional 2020'!AX$5),0)</f>
        <v>0</v>
      </c>
      <c r="AY12" s="6">
        <f>ROUND('Vendas de Veículos'!AY12*(1-'Frota Nacional 2020'!AY$5),0)</f>
        <v>0</v>
      </c>
      <c r="AZ12" s="6">
        <f>ROUND('Vendas de Veículos'!AZ12*(1-'Frota Nacional 2020'!AZ$5),0)</f>
        <v>0</v>
      </c>
      <c r="BA12" s="6">
        <f>ROUND('Vendas de Veículos'!BA12*(1-'Frota Nacional 2020'!BA$5),0)</f>
        <v>0</v>
      </c>
      <c r="BB12" s="6">
        <f>ROUND('Vendas de Veículos'!BB12*(1-'Frota Nacional 2020'!BB$5),0)</f>
        <v>0</v>
      </c>
      <c r="BC12" s="6">
        <f>ROUND('Vendas de Veículos'!BC12*(1-'Frota Nacional 2020'!BC$5),0)</f>
        <v>2</v>
      </c>
      <c r="BD12" s="6">
        <f>ROUND('Vendas de Veículos'!BD12*(1-'Frota Nacional 2020'!BD$5),0)</f>
        <v>4</v>
      </c>
      <c r="BE12" s="6">
        <f>ROUND('Vendas de Veículos'!BE12*(1-'Frota Nacional 2020'!BE$5),0)</f>
        <v>4</v>
      </c>
      <c r="BF12" s="6">
        <f>ROUND('Vendas de Veículos'!BF12*(1-'Frota Nacional 2020'!BF$5),0)</f>
        <v>39</v>
      </c>
      <c r="BG12" s="6">
        <f>ROUND('Vendas de Veículos'!BG12*(1-'Frota Nacional 2020'!BG$5),0)</f>
        <v>24</v>
      </c>
      <c r="BH12" s="6">
        <f>ROUND('Vendas de Veículos'!BH12*(1-'Frota Nacional 2020'!BH$5),0)</f>
        <v>100</v>
      </c>
      <c r="BI12" s="6">
        <f>ROUND('Vendas de Veículos'!BI12*(1-'Frota Nacional 2020'!BI$5),0)</f>
        <v>178</v>
      </c>
      <c r="BJ12" s="6">
        <f>ROUND('Vendas de Veículos'!BJ12*(1-'Frota Nacional 2020'!BJ$5),0)</f>
        <v>181</v>
      </c>
      <c r="BK12" s="6">
        <f>ROUND('Vendas de Veículos'!BK12*(1-'Frota Nacional 2020'!BK$5),0)</f>
        <v>236</v>
      </c>
      <c r="BL12" s="6">
        <f>ROUND('Vendas de Veículos'!BL12*(1-'Frota Nacional 2020'!BL$5),0)</f>
        <v>715</v>
      </c>
      <c r="BM12" s="6">
        <f>ROUND('Vendas de Veículos'!BM12*(1-'Frota Nacional 2020'!BM$5),0)</f>
        <v>868</v>
      </c>
      <c r="BN12" s="6">
        <f>ROUND('Vendas de Veículos'!BN12*(1-'Frota Nacional 2020'!BN$5),0)</f>
        <v>2601</v>
      </c>
      <c r="BO12" s="6">
        <f>ROUND('Vendas de Veículos'!BO12*(1-'Frota Nacional 2020'!BO$5),0)</f>
        <v>4327</v>
      </c>
    </row>
    <row r="13" spans="2:67" x14ac:dyDescent="0.35">
      <c r="B13" s="13" t="s">
        <v>18</v>
      </c>
      <c r="C13" s="13" t="s">
        <v>10</v>
      </c>
      <c r="D13" s="4">
        <f>ROUND('Vendas de Veículos'!D14*(1-'Frota Nacional 2020'!D$5),0)</f>
        <v>4</v>
      </c>
      <c r="E13" s="4">
        <f>ROUND('Vendas de Veículos'!E14*(1-'Frota Nacional 2020'!E$5),0)</f>
        <v>25</v>
      </c>
      <c r="F13" s="4">
        <f>ROUND('Vendas de Veículos'!F14*(1-'Frota Nacional 2020'!F$5),0)</f>
        <v>50</v>
      </c>
      <c r="G13" s="4">
        <f>ROUND('Vendas de Veículos'!G14*(1-'Frota Nacional 2020'!G$5),0)</f>
        <v>71</v>
      </c>
      <c r="H13" s="4">
        <f>ROUND('Vendas de Veículos'!H14*(1-'Frota Nacional 2020'!H$5),0)</f>
        <v>112</v>
      </c>
      <c r="I13" s="4">
        <f>ROUND('Vendas de Veículos'!I14*(1-'Frota Nacional 2020'!I$5),0)</f>
        <v>148</v>
      </c>
      <c r="J13" s="4">
        <f>ROUND('Vendas de Veículos'!J14*(1-'Frota Nacional 2020'!J$5),0)</f>
        <v>141</v>
      </c>
      <c r="K13" s="4">
        <f>ROUND('Vendas de Veículos'!K14*(1-'Frota Nacional 2020'!K$5),0)</f>
        <v>149</v>
      </c>
      <c r="L13" s="4">
        <f>ROUND('Vendas de Veículos'!L14*(1-'Frota Nacional 2020'!L$5),0)</f>
        <v>165</v>
      </c>
      <c r="M13" s="4">
        <f>ROUND('Vendas de Veículos'!M14*(1-'Frota Nacional 2020'!M$5),0)</f>
        <v>231</v>
      </c>
      <c r="N13" s="4">
        <f>ROUND('Vendas de Veículos'!N14*(1-'Frota Nacional 2020'!N$5),0)</f>
        <v>294</v>
      </c>
      <c r="O13" s="4">
        <f>ROUND('Vendas de Veículos'!O14*(1-'Frota Nacional 2020'!O$5),0)</f>
        <v>431</v>
      </c>
      <c r="P13" s="4">
        <f>ROUND('Vendas de Veículos'!P14*(1-'Frota Nacional 2020'!P$5),0)</f>
        <v>52</v>
      </c>
      <c r="Q13" s="4">
        <f>ROUND('Vendas de Veículos'!Q14*(1-'Frota Nacional 2020'!Q$5),0)</f>
        <v>650</v>
      </c>
      <c r="R13" s="4">
        <f>ROUND('Vendas de Veículos'!R14*(1-'Frota Nacional 2020'!R$5),0)</f>
        <v>763</v>
      </c>
      <c r="S13" s="4">
        <f>ROUND('Vendas de Veículos'!S14*(1-'Frota Nacional 2020'!S$5),0)</f>
        <v>1131</v>
      </c>
      <c r="T13" s="4">
        <f>ROUND('Vendas de Veículos'!T14*(1-'Frota Nacional 2020'!T$5),0)</f>
        <v>1644</v>
      </c>
      <c r="U13" s="4">
        <f>ROUND('Vendas de Veículos'!U14*(1-'Frota Nacional 2020'!U$5),0)</f>
        <v>2038</v>
      </c>
      <c r="V13" s="4">
        <f>ROUND('Vendas de Veículos'!V14*(1-'Frota Nacional 2020'!V$5),0)</f>
        <v>2391</v>
      </c>
      <c r="W13" s="4">
        <f>ROUND('Vendas de Veículos'!W14*(1-'Frota Nacional 2020'!W$5),0)</f>
        <v>2696</v>
      </c>
      <c r="X13" s="4">
        <f>ROUND('Vendas de Veículos'!X14*(1-'Frota Nacional 2020'!X$5),0)</f>
        <v>1947</v>
      </c>
      <c r="Y13" s="4">
        <f>ROUND('Vendas de Veículos'!Y14*(1-'Frota Nacional 2020'!Y$5),0)</f>
        <v>253</v>
      </c>
      <c r="Z13" s="4">
        <f>ROUND('Vendas de Veículos'!Z14*(1-'Frota Nacional 2020'!Z$5),0)</f>
        <v>2863</v>
      </c>
      <c r="AA13" s="4">
        <f>ROUND('Vendas de Veículos'!AA14*(1-'Frota Nacional 2020'!AA$5),0)</f>
        <v>2405</v>
      </c>
      <c r="AB13" s="4">
        <f>ROUND('Vendas de Veículos'!AB14*(1-'Frota Nacional 2020'!AB$5),0)</f>
        <v>1164</v>
      </c>
      <c r="AC13" s="4">
        <f>ROUND('Vendas de Veículos'!AC14*(1-'Frota Nacional 2020'!AC$5),0)</f>
        <v>1039</v>
      </c>
      <c r="AD13" s="4">
        <f>ROUND('Vendas de Veículos'!AD14*(1-'Frota Nacional 2020'!AD$5),0)</f>
        <v>482</v>
      </c>
      <c r="AE13" s="4">
        <f>ROUND('Vendas de Veículos'!AE14*(1-'Frota Nacional 2020'!AE$5),0)</f>
        <v>31</v>
      </c>
      <c r="AF13" s="4">
        <f>ROUND('Vendas de Veículos'!AF14*(1-'Frota Nacional 2020'!AF$5),0)</f>
        <v>343</v>
      </c>
      <c r="AG13" s="4">
        <f>ROUND('Vendas de Veículos'!AG14*(1-'Frota Nacional 2020'!AG$5),0)</f>
        <v>674</v>
      </c>
      <c r="AH13" s="4">
        <f>ROUND('Vendas de Veículos'!AH14*(1-'Frota Nacional 2020'!AH$5),0)</f>
        <v>650</v>
      </c>
      <c r="AI13" s="4">
        <f>ROUND('Vendas de Veículos'!AI14*(1-'Frota Nacional 2020'!AI$5),0)</f>
        <v>1321</v>
      </c>
      <c r="AJ13" s="4">
        <f>ROUND('Vendas de Veículos'!AJ14*(1-'Frota Nacional 2020'!AJ$5),0)</f>
        <v>490</v>
      </c>
      <c r="AK13" s="4">
        <f>ROUND('Vendas de Veículos'!AK14*(1-'Frota Nacional 2020'!AK$5),0)</f>
        <v>11445</v>
      </c>
      <c r="AL13" s="4">
        <f>ROUND('Vendas de Veículos'!AL14*(1-'Frota Nacional 2020'!AL$5),0)</f>
        <v>11696</v>
      </c>
      <c r="AM13" s="4">
        <f>ROUND('Vendas de Veículos'!AM14*(1-'Frota Nacional 2020'!AM$5),0)</f>
        <v>11774</v>
      </c>
      <c r="AN13" s="4">
        <f>ROUND('Vendas de Veículos'!AN14*(1-'Frota Nacional 2020'!AN$5),0)</f>
        <v>17303</v>
      </c>
      <c r="AO13" s="4">
        <f>ROUND('Vendas de Veículos'!AO14*(1-'Frota Nacional 2020'!AO$5),0)</f>
        <v>26005</v>
      </c>
      <c r="AP13" s="4">
        <f>ROUND('Vendas de Veículos'!AP14*(1-'Frota Nacional 2020'!AP$5),0)</f>
        <v>44922</v>
      </c>
      <c r="AQ13" s="4">
        <f>ROUND('Vendas de Veículos'!AQ14*(1-'Frota Nacional 2020'!AQ$5),0)</f>
        <v>56901</v>
      </c>
      <c r="AR13" s="4">
        <f>ROUND('Vendas de Veículos'!AR14*(1-'Frota Nacional 2020'!AR$5),0)</f>
        <v>63735</v>
      </c>
      <c r="AS13" s="4">
        <f>ROUND('Vendas de Veículos'!AS14*(1-'Frota Nacional 2020'!AS$5),0)</f>
        <v>5199</v>
      </c>
      <c r="AT13" s="4">
        <f>ROUND('Vendas de Veículos'!AT14*(1-'Frota Nacional 2020'!AT$5),0)</f>
        <v>38237</v>
      </c>
      <c r="AU13" s="4">
        <f>ROUND('Vendas de Veículos'!AU14*(1-'Frota Nacional 2020'!AU$5),0)</f>
        <v>50552</v>
      </c>
      <c r="AV13" s="4">
        <f>ROUND('Vendas de Veículos'!AV14*(1-'Frota Nacional 2020'!AV$5),0)</f>
        <v>52605</v>
      </c>
      <c r="AW13" s="4">
        <f>ROUND('Vendas de Veículos'!AW14*(1-'Frota Nacional 2020'!AW$5),0)</f>
        <v>52177</v>
      </c>
      <c r="AX13" s="4">
        <f>ROUND('Vendas de Veículos'!AX14*(1-'Frota Nacional 2020'!AX$5),0)</f>
        <v>58905</v>
      </c>
      <c r="AY13" s="4">
        <f>ROUND('Vendas de Veículos'!AY14*(1-'Frota Nacional 2020'!AY$5),0)</f>
        <v>6665</v>
      </c>
      <c r="AZ13" s="4">
        <f>ROUND('Vendas de Veículos'!AZ14*(1-'Frota Nacional 2020'!AZ$5),0)</f>
        <v>32659</v>
      </c>
      <c r="BA13" s="4">
        <f>ROUND('Vendas de Veículos'!BA14*(1-'Frota Nacional 2020'!BA$5),0)</f>
        <v>23159</v>
      </c>
      <c r="BB13" s="4">
        <f>ROUND('Vendas de Veículos'!BB14*(1-'Frota Nacional 2020'!BB$5),0)</f>
        <v>9041</v>
      </c>
      <c r="BC13" s="4">
        <f>ROUND('Vendas de Veículos'!BC14*(1-'Frota Nacional 2020'!BC$5),0)</f>
        <v>7995</v>
      </c>
      <c r="BD13" s="4">
        <f>ROUND('Vendas de Veículos'!BD14*(1-'Frota Nacional 2020'!BD$5),0)</f>
        <v>9402</v>
      </c>
      <c r="BE13" s="4">
        <f>ROUND('Vendas de Veículos'!BE14*(1-'Frota Nacional 2020'!BE$5),0)</f>
        <v>14076</v>
      </c>
      <c r="BF13" s="4">
        <f>ROUND('Vendas de Veículos'!BF14*(1-'Frota Nacional 2020'!BF$5),0)</f>
        <v>23196</v>
      </c>
      <c r="BG13" s="4">
        <f>ROUND('Vendas de Veículos'!BG14*(1-'Frota Nacional 2020'!BG$5),0)</f>
        <v>13790</v>
      </c>
      <c r="BH13" s="4">
        <f>ROUND('Vendas de Veículos'!BH14*(1-'Frota Nacional 2020'!BH$5),0)</f>
        <v>6670</v>
      </c>
      <c r="BI13" s="4">
        <f>ROUND('Vendas de Veículos'!BI14*(1-'Frota Nacional 2020'!BI$5),0)</f>
        <v>412</v>
      </c>
      <c r="BJ13" s="4">
        <f>ROUND('Vendas de Veículos'!BJ14*(1-'Frota Nacional 2020'!BJ$5),0)</f>
        <v>2174</v>
      </c>
      <c r="BK13" s="4">
        <f>ROUND('Vendas de Veículos'!BK14*(1-'Frota Nacional 2020'!BK$5),0)</f>
        <v>990</v>
      </c>
      <c r="BL13" s="4">
        <f>ROUND('Vendas de Veículos'!BL14*(1-'Frota Nacional 2020'!BL$5),0)</f>
        <v>751</v>
      </c>
      <c r="BM13" s="4">
        <f>ROUND('Vendas de Veículos'!BM14*(1-'Frota Nacional 2020'!BM$5),0)</f>
        <v>440</v>
      </c>
      <c r="BN13" s="4">
        <f>ROUND('Vendas de Veículos'!BN14*(1-'Frota Nacional 2020'!BN$5),0)</f>
        <v>424</v>
      </c>
      <c r="BO13" s="4">
        <f>ROUND('Vendas de Veículos'!BO14*(1-'Frota Nacional 2020'!BO$5),0)</f>
        <v>599</v>
      </c>
    </row>
    <row r="14" spans="2:67" x14ac:dyDescent="0.35">
      <c r="B14" s="13" t="s">
        <v>18</v>
      </c>
      <c r="C14" s="13" t="s">
        <v>12</v>
      </c>
      <c r="D14" s="4">
        <f>ROUND('Vendas de Veículos'!D15*(1-'Frota Nacional 2020'!D$5),0)</f>
        <v>0</v>
      </c>
      <c r="E14" s="4">
        <f>ROUND('Vendas de Veículos'!E15*(1-'Frota Nacional 2020'!E$5),0)</f>
        <v>0</v>
      </c>
      <c r="F14" s="4">
        <f>ROUND('Vendas de Veículos'!F15*(1-'Frota Nacional 2020'!F$5),0)</f>
        <v>0</v>
      </c>
      <c r="G14" s="4">
        <f>ROUND('Vendas de Veículos'!G15*(1-'Frota Nacional 2020'!G$5),0)</f>
        <v>0</v>
      </c>
      <c r="H14" s="4">
        <f>ROUND('Vendas de Veículos'!H15*(1-'Frota Nacional 2020'!H$5),0)</f>
        <v>0</v>
      </c>
      <c r="I14" s="4">
        <f>ROUND('Vendas de Veículos'!I15*(1-'Frota Nacional 2020'!I$5),0)</f>
        <v>0</v>
      </c>
      <c r="J14" s="4">
        <f>ROUND('Vendas de Veículos'!J15*(1-'Frota Nacional 2020'!J$5),0)</f>
        <v>0</v>
      </c>
      <c r="K14" s="4">
        <f>ROUND('Vendas de Veículos'!K15*(1-'Frota Nacional 2020'!K$5),0)</f>
        <v>0</v>
      </c>
      <c r="L14" s="4">
        <f>ROUND('Vendas de Veículos'!L15*(1-'Frota Nacional 2020'!L$5),0)</f>
        <v>0</v>
      </c>
      <c r="M14" s="4">
        <f>ROUND('Vendas de Veículos'!M15*(1-'Frota Nacional 2020'!M$5),0)</f>
        <v>0</v>
      </c>
      <c r="N14" s="4">
        <f>ROUND('Vendas de Veículos'!N15*(1-'Frota Nacional 2020'!N$5),0)</f>
        <v>0</v>
      </c>
      <c r="O14" s="4">
        <f>ROUND('Vendas de Veículos'!O15*(1-'Frota Nacional 2020'!O$5),0)</f>
        <v>0</v>
      </c>
      <c r="P14" s="4">
        <f>ROUND('Vendas de Veículos'!P15*(1-'Frota Nacional 2020'!P$5),0)</f>
        <v>0</v>
      </c>
      <c r="Q14" s="4">
        <f>ROUND('Vendas de Veículos'!Q15*(1-'Frota Nacional 2020'!Q$5),0)</f>
        <v>0</v>
      </c>
      <c r="R14" s="4">
        <f>ROUND('Vendas de Veículos'!R15*(1-'Frota Nacional 2020'!R$5),0)</f>
        <v>0</v>
      </c>
      <c r="S14" s="4">
        <f>ROUND('Vendas de Veículos'!S15*(1-'Frota Nacional 2020'!S$5),0)</f>
        <v>0</v>
      </c>
      <c r="T14" s="4">
        <f>ROUND('Vendas de Veículos'!T15*(1-'Frota Nacional 2020'!T$5),0)</f>
        <v>0</v>
      </c>
      <c r="U14" s="4">
        <f>ROUND('Vendas de Veículos'!U15*(1-'Frota Nacional 2020'!U$5),0)</f>
        <v>0</v>
      </c>
      <c r="V14" s="4">
        <f>ROUND('Vendas de Veículos'!V15*(1-'Frota Nacional 2020'!V$5),0)</f>
        <v>0</v>
      </c>
      <c r="W14" s="4">
        <f>ROUND('Vendas de Veículos'!W15*(1-'Frota Nacional 2020'!W$5),0)</f>
        <v>0</v>
      </c>
      <c r="X14" s="4">
        <f>ROUND('Vendas de Veículos'!X15*(1-'Frota Nacional 2020'!X$5),0)</f>
        <v>0</v>
      </c>
      <c r="Y14" s="4">
        <f>ROUND('Vendas de Veículos'!Y15*(1-'Frota Nacional 2020'!Y$5),0)</f>
        <v>0</v>
      </c>
      <c r="Z14" s="4">
        <f>ROUND('Vendas de Veículos'!Z15*(1-'Frota Nacional 2020'!Z$5),0)</f>
        <v>32</v>
      </c>
      <c r="AA14" s="4">
        <f>ROUND('Vendas de Veículos'!AA15*(1-'Frota Nacional 2020'!AA$5),0)</f>
        <v>604</v>
      </c>
      <c r="AB14" s="4">
        <f>ROUND('Vendas de Veículos'!AB15*(1-'Frota Nacional 2020'!AB$5),0)</f>
        <v>362</v>
      </c>
      <c r="AC14" s="4">
        <f>ROUND('Vendas de Veículos'!AC15*(1-'Frota Nacional 2020'!AC$5),0)</f>
        <v>1124</v>
      </c>
      <c r="AD14" s="4">
        <f>ROUND('Vendas de Veículos'!AD15*(1-'Frota Nacional 2020'!AD$5),0)</f>
        <v>2510</v>
      </c>
      <c r="AE14" s="4">
        <f>ROUND('Vendas de Veículos'!AE15*(1-'Frota Nacional 2020'!AE$5),0)</f>
        <v>4319</v>
      </c>
      <c r="AF14" s="4">
        <f>ROUND('Vendas de Veículos'!AF15*(1-'Frota Nacional 2020'!AF$5),0)</f>
        <v>5292</v>
      </c>
      <c r="AG14" s="4">
        <f>ROUND('Vendas de Veículos'!AG15*(1-'Frota Nacional 2020'!AG$5),0)</f>
        <v>6870</v>
      </c>
      <c r="AH14" s="4">
        <f>ROUND('Vendas de Veículos'!AH15*(1-'Frota Nacional 2020'!AH$5),0)</f>
        <v>7153</v>
      </c>
      <c r="AI14" s="4">
        <f>ROUND('Vendas de Veículos'!AI15*(1-'Frota Nacional 2020'!AI$5),0)</f>
        <v>840</v>
      </c>
      <c r="AJ14" s="4">
        <f>ROUND('Vendas de Veículos'!AJ15*(1-'Frota Nacional 2020'!AJ$5),0)</f>
        <v>6902</v>
      </c>
      <c r="AK14" s="4">
        <f>ROUND('Vendas de Veículos'!AK15*(1-'Frota Nacional 2020'!AK$5),0)</f>
        <v>1693</v>
      </c>
      <c r="AL14" s="4">
        <f>ROUND('Vendas de Veículos'!AL15*(1-'Frota Nacional 2020'!AL$5),0)</f>
        <v>3539</v>
      </c>
      <c r="AM14" s="4">
        <f>ROUND('Vendas de Veículos'!AM15*(1-'Frota Nacional 2020'!AM$5),0)</f>
        <v>5576</v>
      </c>
      <c r="AN14" s="4">
        <f>ROUND('Vendas de Veículos'!AN15*(1-'Frota Nacional 2020'!AN$5),0)</f>
        <v>7528</v>
      </c>
      <c r="AO14" s="4">
        <f>ROUND('Vendas de Veículos'!AO15*(1-'Frota Nacional 2020'!AO$5),0)</f>
        <v>5159</v>
      </c>
      <c r="AP14" s="4">
        <f>ROUND('Vendas de Veículos'!AP15*(1-'Frota Nacional 2020'!AP$5),0)</f>
        <v>2010</v>
      </c>
      <c r="AQ14" s="4">
        <f>ROUND('Vendas de Veículos'!AQ15*(1-'Frota Nacional 2020'!AQ$5),0)</f>
        <v>373</v>
      </c>
      <c r="AR14" s="4">
        <f>ROUND('Vendas de Veículos'!AR15*(1-'Frota Nacional 2020'!AR$5),0)</f>
        <v>62</v>
      </c>
      <c r="AS14" s="4">
        <f>ROUND('Vendas de Veículos'!AS15*(1-'Frota Nacional 2020'!AS$5),0)</f>
        <v>85</v>
      </c>
      <c r="AT14" s="4">
        <f>ROUND('Vendas de Veículos'!AT15*(1-'Frota Nacional 2020'!AT$5),0)</f>
        <v>423</v>
      </c>
      <c r="AU14" s="4">
        <f>ROUND('Vendas de Veículos'!AU15*(1-'Frota Nacional 2020'!AU$5),0)</f>
        <v>290</v>
      </c>
      <c r="AV14" s="4">
        <f>ROUND('Vendas de Veículos'!AV15*(1-'Frota Nacional 2020'!AV$5),0)</f>
        <v>1568</v>
      </c>
      <c r="AW14" s="4">
        <f>ROUND('Vendas de Veículos'!AW15*(1-'Frota Nacional 2020'!AW$5),0)</f>
        <v>4389</v>
      </c>
      <c r="AX14" s="4">
        <f>ROUND('Vendas de Veículos'!AX15*(1-'Frota Nacional 2020'!AX$5),0)</f>
        <v>1860</v>
      </c>
      <c r="AY14" s="4">
        <f>ROUND('Vendas de Veículos'!AY15*(1-'Frota Nacional 2020'!AY$5),0)</f>
        <v>692</v>
      </c>
      <c r="AZ14" s="4">
        <f>ROUND('Vendas de Veículos'!AZ15*(1-'Frota Nacional 2020'!AZ$5),0)</f>
        <v>943</v>
      </c>
      <c r="BA14" s="4">
        <f>ROUND('Vendas de Veículos'!BA15*(1-'Frota Nacional 2020'!BA$5),0)</f>
        <v>147</v>
      </c>
      <c r="BB14" s="4">
        <f>ROUND('Vendas de Veículos'!BB15*(1-'Frota Nacional 2020'!BB$5),0)</f>
        <v>13</v>
      </c>
      <c r="BC14" s="4">
        <f>ROUND('Vendas de Veículos'!BC15*(1-'Frota Nacional 2020'!BC$5),0)</f>
        <v>11</v>
      </c>
      <c r="BD14" s="4">
        <f>ROUND('Vendas de Veículos'!BD15*(1-'Frota Nacional 2020'!BD$5),0)</f>
        <v>7</v>
      </c>
      <c r="BE14" s="4">
        <f>ROUND('Vendas de Veículos'!BE15*(1-'Frota Nacional 2020'!BE$5),0)</f>
        <v>5</v>
      </c>
      <c r="BF14" s="4">
        <f>ROUND('Vendas de Veículos'!BF15*(1-'Frota Nacional 2020'!BF$5),0)</f>
        <v>6</v>
      </c>
      <c r="BG14" s="4">
        <f>ROUND('Vendas de Veículos'!BG15*(1-'Frota Nacional 2020'!BG$5),0)</f>
        <v>6</v>
      </c>
      <c r="BH14" s="4">
        <f>ROUND('Vendas de Veículos'!BH15*(1-'Frota Nacional 2020'!BH$5),0)</f>
        <v>5</v>
      </c>
      <c r="BI14" s="4">
        <f>ROUND('Vendas de Veículos'!BI15*(1-'Frota Nacional 2020'!BI$5),0)</f>
        <v>4</v>
      </c>
      <c r="BJ14" s="4">
        <f>ROUND('Vendas de Veículos'!BJ15*(1-'Frota Nacional 2020'!BJ$5),0)</f>
        <v>3</v>
      </c>
      <c r="BK14" s="4">
        <f>ROUND('Vendas de Veículos'!BK15*(1-'Frota Nacional 2020'!BK$5),0)</f>
        <v>4</v>
      </c>
      <c r="BL14" s="4">
        <f>ROUND('Vendas de Veículos'!BL15*(1-'Frota Nacional 2020'!BL$5),0)</f>
        <v>4</v>
      </c>
      <c r="BM14" s="4">
        <f>ROUND('Vendas de Veículos'!BM15*(1-'Frota Nacional 2020'!BM$5),0)</f>
        <v>1</v>
      </c>
      <c r="BN14" s="4">
        <f>ROUND('Vendas de Veículos'!BN15*(1-'Frota Nacional 2020'!BN$5),0)</f>
        <v>2</v>
      </c>
      <c r="BO14" s="4">
        <f>ROUND('Vendas de Veículos'!BO15*(1-'Frota Nacional 2020'!BO$5),0)</f>
        <v>3</v>
      </c>
    </row>
    <row r="15" spans="2:67" x14ac:dyDescent="0.35">
      <c r="B15" s="13" t="s">
        <v>18</v>
      </c>
      <c r="C15" s="13" t="s">
        <v>13</v>
      </c>
      <c r="D15" s="4">
        <f>ROUND('Vendas de Veículos'!D16*(1-'Frota Nacional 2020'!D$5),0)</f>
        <v>0</v>
      </c>
      <c r="E15" s="4">
        <f>ROUND('Vendas de Veículos'!E16*(1-'Frota Nacional 2020'!E$5),0)</f>
        <v>0</v>
      </c>
      <c r="F15" s="4">
        <f>ROUND('Vendas de Veículos'!F16*(1-'Frota Nacional 2020'!F$5),0)</f>
        <v>0</v>
      </c>
      <c r="G15" s="4">
        <f>ROUND('Vendas de Veículos'!G16*(1-'Frota Nacional 2020'!G$5),0)</f>
        <v>0</v>
      </c>
      <c r="H15" s="4">
        <f>ROUND('Vendas de Veículos'!H16*(1-'Frota Nacional 2020'!H$5),0)</f>
        <v>0</v>
      </c>
      <c r="I15" s="4">
        <f>ROUND('Vendas de Veículos'!I16*(1-'Frota Nacional 2020'!I$5),0)</f>
        <v>0</v>
      </c>
      <c r="J15" s="4">
        <f>ROUND('Vendas de Veículos'!J16*(1-'Frota Nacional 2020'!J$5),0)</f>
        <v>0</v>
      </c>
      <c r="K15" s="4">
        <f>ROUND('Vendas de Veículos'!K16*(1-'Frota Nacional 2020'!K$5),0)</f>
        <v>0</v>
      </c>
      <c r="L15" s="4">
        <f>ROUND('Vendas de Veículos'!L16*(1-'Frota Nacional 2020'!L$5),0)</f>
        <v>0</v>
      </c>
      <c r="M15" s="4">
        <f>ROUND('Vendas de Veículos'!M16*(1-'Frota Nacional 2020'!M$5),0)</f>
        <v>0</v>
      </c>
      <c r="N15" s="4">
        <f>ROUND('Vendas de Veículos'!N16*(1-'Frota Nacional 2020'!N$5),0)</f>
        <v>0</v>
      </c>
      <c r="O15" s="4">
        <f>ROUND('Vendas de Veículos'!O16*(1-'Frota Nacional 2020'!O$5),0)</f>
        <v>0</v>
      </c>
      <c r="P15" s="4">
        <f>ROUND('Vendas de Veículos'!P16*(1-'Frota Nacional 2020'!P$5),0)</f>
        <v>0</v>
      </c>
      <c r="Q15" s="4">
        <f>ROUND('Vendas de Veículos'!Q16*(1-'Frota Nacional 2020'!Q$5),0)</f>
        <v>0</v>
      </c>
      <c r="R15" s="4">
        <f>ROUND('Vendas de Veículos'!R16*(1-'Frota Nacional 2020'!R$5),0)</f>
        <v>0</v>
      </c>
      <c r="S15" s="4">
        <f>ROUND('Vendas de Veículos'!S16*(1-'Frota Nacional 2020'!S$5),0)</f>
        <v>0</v>
      </c>
      <c r="T15" s="4">
        <f>ROUND('Vendas de Veículos'!T16*(1-'Frota Nacional 2020'!T$5),0)</f>
        <v>0</v>
      </c>
      <c r="U15" s="4">
        <f>ROUND('Vendas de Veículos'!U16*(1-'Frota Nacional 2020'!U$5),0)</f>
        <v>0</v>
      </c>
      <c r="V15" s="4">
        <f>ROUND('Vendas de Veículos'!V16*(1-'Frota Nacional 2020'!V$5),0)</f>
        <v>0</v>
      </c>
      <c r="W15" s="4">
        <f>ROUND('Vendas de Veículos'!W16*(1-'Frota Nacional 2020'!W$5),0)</f>
        <v>0</v>
      </c>
      <c r="X15" s="4">
        <f>ROUND('Vendas de Veículos'!X16*(1-'Frota Nacional 2020'!X$5),0)</f>
        <v>0</v>
      </c>
      <c r="Y15" s="4">
        <f>ROUND('Vendas de Veículos'!Y16*(1-'Frota Nacional 2020'!Y$5),0)</f>
        <v>0</v>
      </c>
      <c r="Z15" s="4">
        <f>ROUND('Vendas de Veículos'!Z16*(1-'Frota Nacional 2020'!Z$5),0)</f>
        <v>0</v>
      </c>
      <c r="AA15" s="4">
        <f>ROUND('Vendas de Veículos'!AA16*(1-'Frota Nacional 2020'!AA$5),0)</f>
        <v>0</v>
      </c>
      <c r="AB15" s="4">
        <f>ROUND('Vendas de Veículos'!AB16*(1-'Frota Nacional 2020'!AB$5),0)</f>
        <v>0</v>
      </c>
      <c r="AC15" s="4">
        <f>ROUND('Vendas de Veículos'!AC16*(1-'Frota Nacional 2020'!AC$5),0)</f>
        <v>0</v>
      </c>
      <c r="AD15" s="4">
        <f>ROUND('Vendas de Veículos'!AD16*(1-'Frota Nacional 2020'!AD$5),0)</f>
        <v>0</v>
      </c>
      <c r="AE15" s="4">
        <f>ROUND('Vendas de Veículos'!AE16*(1-'Frota Nacional 2020'!AE$5),0)</f>
        <v>0</v>
      </c>
      <c r="AF15" s="4">
        <f>ROUND('Vendas de Veículos'!AF16*(1-'Frota Nacional 2020'!AF$5),0)</f>
        <v>0</v>
      </c>
      <c r="AG15" s="4">
        <f>ROUND('Vendas de Veículos'!AG16*(1-'Frota Nacional 2020'!AG$5),0)</f>
        <v>0</v>
      </c>
      <c r="AH15" s="4">
        <f>ROUND('Vendas de Veículos'!AH16*(1-'Frota Nacional 2020'!AH$5),0)</f>
        <v>0</v>
      </c>
      <c r="AI15" s="4">
        <f>ROUND('Vendas de Veículos'!AI16*(1-'Frota Nacional 2020'!AI$5),0)</f>
        <v>0</v>
      </c>
      <c r="AJ15" s="4">
        <f>ROUND('Vendas de Veículos'!AJ16*(1-'Frota Nacional 2020'!AJ$5),0)</f>
        <v>0</v>
      </c>
      <c r="AK15" s="4">
        <f>ROUND('Vendas de Veículos'!AK16*(1-'Frota Nacional 2020'!AK$5),0)</f>
        <v>0</v>
      </c>
      <c r="AL15" s="4">
        <f>ROUND('Vendas de Veículos'!AL16*(1-'Frota Nacional 2020'!AL$5),0)</f>
        <v>0</v>
      </c>
      <c r="AM15" s="4">
        <f>ROUND('Vendas de Veículos'!AM16*(1-'Frota Nacional 2020'!AM$5),0)</f>
        <v>0</v>
      </c>
      <c r="AN15" s="4">
        <f>ROUND('Vendas de Veículos'!AN16*(1-'Frota Nacional 2020'!AN$5),0)</f>
        <v>0</v>
      </c>
      <c r="AO15" s="4">
        <f>ROUND('Vendas de Veículos'!AO16*(1-'Frota Nacional 2020'!AO$5),0)</f>
        <v>0</v>
      </c>
      <c r="AP15" s="4">
        <f>ROUND('Vendas de Veículos'!AP16*(1-'Frota Nacional 2020'!AP$5),0)</f>
        <v>0</v>
      </c>
      <c r="AQ15" s="4">
        <f>ROUND('Vendas de Veículos'!AQ16*(1-'Frota Nacional 2020'!AQ$5),0)</f>
        <v>0</v>
      </c>
      <c r="AR15" s="4">
        <f>ROUND('Vendas de Veículos'!AR16*(1-'Frota Nacional 2020'!AR$5),0)</f>
        <v>0</v>
      </c>
      <c r="AS15" s="4">
        <f>ROUND('Vendas de Veículos'!AS16*(1-'Frota Nacional 2020'!AS$5),0)</f>
        <v>0</v>
      </c>
      <c r="AT15" s="4">
        <f>ROUND('Vendas de Veículos'!AT16*(1-'Frota Nacional 2020'!AT$5),0)</f>
        <v>0</v>
      </c>
      <c r="AU15" s="4">
        <f>ROUND('Vendas de Veículos'!AU16*(1-'Frota Nacional 2020'!AU$5),0)</f>
        <v>0</v>
      </c>
      <c r="AV15" s="4">
        <f>ROUND('Vendas de Veículos'!AV16*(1-'Frota Nacional 2020'!AV$5),0)</f>
        <v>0</v>
      </c>
      <c r="AW15" s="4">
        <f>ROUND('Vendas de Veículos'!AW16*(1-'Frota Nacional 2020'!AW$5),0)</f>
        <v>0</v>
      </c>
      <c r="AX15" s="4">
        <f>ROUND('Vendas de Veículos'!AX16*(1-'Frota Nacional 2020'!AX$5),0)</f>
        <v>5048</v>
      </c>
      <c r="AY15" s="4">
        <f>ROUND('Vendas de Veículos'!AY16*(1-'Frota Nacional 2020'!AY$5),0)</f>
        <v>29868</v>
      </c>
      <c r="AZ15" s="4">
        <f>ROUND('Vendas de Veículos'!AZ16*(1-'Frota Nacional 2020'!AZ$5),0)</f>
        <v>38600</v>
      </c>
      <c r="BA15" s="4">
        <f>ROUND('Vendas de Veículos'!BA16*(1-'Frota Nacional 2020'!BA$5),0)</f>
        <v>66721</v>
      </c>
      <c r="BB15" s="4">
        <f>ROUND('Vendas de Veículos'!BB16*(1-'Frota Nacional 2020'!BB$5),0)</f>
        <v>124991</v>
      </c>
      <c r="BC15" s="4">
        <f>ROUND('Vendas de Veículos'!BC16*(1-'Frota Nacional 2020'!BC$5),0)</f>
        <v>169251</v>
      </c>
      <c r="BD15" s="4">
        <f>ROUND('Vendas de Veículos'!BD16*(1-'Frota Nacional 2020'!BD$5),0)</f>
        <v>194667</v>
      </c>
      <c r="BE15" s="4">
        <f>ROUND('Vendas de Veículos'!BE16*(1-'Frota Nacional 2020'!BE$5),0)</f>
        <v>263143</v>
      </c>
      <c r="BF15" s="4">
        <f>ROUND('Vendas de Veículos'!BF16*(1-'Frota Nacional 2020'!BF$5),0)</f>
        <v>289252</v>
      </c>
      <c r="BG15" s="4">
        <f>ROUND('Vendas de Veículos'!BG16*(1-'Frota Nacional 2020'!BG$5),0)</f>
        <v>302702</v>
      </c>
      <c r="BH15" s="4">
        <f>ROUND('Vendas de Veículos'!BH16*(1-'Frota Nacional 2020'!BH$5),0)</f>
        <v>317302</v>
      </c>
      <c r="BI15" s="4">
        <f>ROUND('Vendas de Veículos'!BI16*(1-'Frota Nacional 2020'!BI$5),0)</f>
        <v>338884</v>
      </c>
      <c r="BJ15" s="4">
        <f>ROUND('Vendas de Veículos'!BJ16*(1-'Frota Nacional 2020'!BJ$5),0)</f>
        <v>228489</v>
      </c>
      <c r="BK15" s="4">
        <f>ROUND('Vendas de Veículos'!BK16*(1-'Frota Nacional 2020'!BK$5),0)</f>
        <v>175342</v>
      </c>
      <c r="BL15" s="4">
        <f>ROUND('Vendas de Veículos'!BL16*(1-'Frota Nacional 2020'!BL$5),0)</f>
        <v>186631</v>
      </c>
      <c r="BM15" s="4">
        <f>ROUND('Vendas de Veículos'!BM16*(1-'Frota Nacional 2020'!BM$5),0)</f>
        <v>19763</v>
      </c>
      <c r="BN15" s="4">
        <f>ROUND('Vendas de Veículos'!BN16*(1-'Frota Nacional 2020'!BN$5),0)</f>
        <v>20436</v>
      </c>
      <c r="BO15" s="4">
        <f>ROUND('Vendas de Veículos'!BO16*(1-'Frota Nacional 2020'!BO$5),0)</f>
        <v>174343</v>
      </c>
    </row>
    <row r="16" spans="2:67" x14ac:dyDescent="0.35">
      <c r="B16" s="13" t="s">
        <v>18</v>
      </c>
      <c r="C16" s="13" t="s">
        <v>14</v>
      </c>
      <c r="D16" s="4">
        <f>ROUND('Vendas de Veículos'!D17*(1-'Frota Nacional 2020'!D$5),0)</f>
        <v>0</v>
      </c>
      <c r="E16" s="4">
        <f>ROUND('Vendas de Veículos'!E17*(1-'Frota Nacional 2020'!E$5),0)</f>
        <v>0</v>
      </c>
      <c r="F16" s="4">
        <f>ROUND('Vendas de Veículos'!F17*(1-'Frota Nacional 2020'!F$5),0)</f>
        <v>0</v>
      </c>
      <c r="G16" s="4">
        <f>ROUND('Vendas de Veículos'!G17*(1-'Frota Nacional 2020'!G$5),0)</f>
        <v>0</v>
      </c>
      <c r="H16" s="4">
        <f>ROUND('Vendas de Veículos'!H17*(1-'Frota Nacional 2020'!H$5),0)</f>
        <v>0</v>
      </c>
      <c r="I16" s="4">
        <f>ROUND('Vendas de Veículos'!I17*(1-'Frota Nacional 2020'!I$5),0)</f>
        <v>0</v>
      </c>
      <c r="J16" s="4">
        <f>ROUND('Vendas de Veículos'!J17*(1-'Frota Nacional 2020'!J$5),0)</f>
        <v>0</v>
      </c>
      <c r="K16" s="4">
        <f>ROUND('Vendas de Veículos'!K17*(1-'Frota Nacional 2020'!K$5),0)</f>
        <v>0</v>
      </c>
      <c r="L16" s="4">
        <f>ROUND('Vendas de Veículos'!L17*(1-'Frota Nacional 2020'!L$5),0)</f>
        <v>0</v>
      </c>
      <c r="M16" s="4">
        <f>ROUND('Vendas de Veículos'!M17*(1-'Frota Nacional 2020'!M$5),0)</f>
        <v>0</v>
      </c>
      <c r="N16" s="4">
        <f>ROUND('Vendas de Veículos'!N17*(1-'Frota Nacional 2020'!N$5),0)</f>
        <v>0</v>
      </c>
      <c r="O16" s="4">
        <f>ROUND('Vendas de Veículos'!O17*(1-'Frota Nacional 2020'!O$5),0)</f>
        <v>0</v>
      </c>
      <c r="P16" s="4">
        <f>ROUND('Vendas de Veículos'!P17*(1-'Frota Nacional 2020'!P$5),0)</f>
        <v>0</v>
      </c>
      <c r="Q16" s="4">
        <f>ROUND('Vendas de Veículos'!Q17*(1-'Frota Nacional 2020'!Q$5),0)</f>
        <v>0</v>
      </c>
      <c r="R16" s="4">
        <f>ROUND('Vendas de Veículos'!R17*(1-'Frota Nacional 2020'!R$5),0)</f>
        <v>0</v>
      </c>
      <c r="S16" s="4">
        <f>ROUND('Vendas de Veículos'!S17*(1-'Frota Nacional 2020'!S$5),0)</f>
        <v>0</v>
      </c>
      <c r="T16" s="4">
        <f>ROUND('Vendas de Veículos'!T17*(1-'Frota Nacional 2020'!T$5),0)</f>
        <v>0</v>
      </c>
      <c r="U16" s="4">
        <f>ROUND('Vendas de Veículos'!U17*(1-'Frota Nacional 2020'!U$5),0)</f>
        <v>0</v>
      </c>
      <c r="V16" s="4">
        <f>ROUND('Vendas de Veículos'!V17*(1-'Frota Nacional 2020'!V$5),0)</f>
        <v>0</v>
      </c>
      <c r="W16" s="4">
        <f>ROUND('Vendas de Veículos'!W17*(1-'Frota Nacional 2020'!W$5),0)</f>
        <v>0</v>
      </c>
      <c r="X16" s="4">
        <f>ROUND('Vendas de Veículos'!X17*(1-'Frota Nacional 2020'!X$5),0)</f>
        <v>0</v>
      </c>
      <c r="Y16" s="4">
        <f>ROUND('Vendas de Veículos'!Y17*(1-'Frota Nacional 2020'!Y$5),0)</f>
        <v>0</v>
      </c>
      <c r="Z16" s="4">
        <f>ROUND('Vendas de Veículos'!Z17*(1-'Frota Nacional 2020'!Z$5),0)</f>
        <v>0</v>
      </c>
      <c r="AA16" s="4">
        <f>ROUND('Vendas de Veículos'!AA17*(1-'Frota Nacional 2020'!AA$5),0)</f>
        <v>0</v>
      </c>
      <c r="AB16" s="4">
        <f>ROUND('Vendas de Veículos'!AB17*(1-'Frota Nacional 2020'!AB$5),0)</f>
        <v>0</v>
      </c>
      <c r="AC16" s="4">
        <f>ROUND('Vendas de Veículos'!AC17*(1-'Frota Nacional 2020'!AC$5),0)</f>
        <v>0</v>
      </c>
      <c r="AD16" s="4">
        <f>ROUND('Vendas de Veículos'!AD17*(1-'Frota Nacional 2020'!AD$5),0)</f>
        <v>0</v>
      </c>
      <c r="AE16" s="4">
        <f>ROUND('Vendas de Veículos'!AE17*(1-'Frota Nacional 2020'!AE$5),0)</f>
        <v>0</v>
      </c>
      <c r="AF16" s="4">
        <f>ROUND('Vendas de Veículos'!AF17*(1-'Frota Nacional 2020'!AF$5),0)</f>
        <v>0</v>
      </c>
      <c r="AG16" s="4">
        <f>ROUND('Vendas de Veículos'!AG17*(1-'Frota Nacional 2020'!AG$5),0)</f>
        <v>0</v>
      </c>
      <c r="AH16" s="4">
        <f>ROUND('Vendas de Veículos'!AH17*(1-'Frota Nacional 2020'!AH$5),0)</f>
        <v>0</v>
      </c>
      <c r="AI16" s="4">
        <f>ROUND('Vendas de Veículos'!AI17*(1-'Frota Nacional 2020'!AI$5),0)</f>
        <v>0</v>
      </c>
      <c r="AJ16" s="4">
        <f>ROUND('Vendas de Veículos'!AJ17*(1-'Frota Nacional 2020'!AJ$5),0)</f>
        <v>0</v>
      </c>
      <c r="AK16" s="4">
        <f>ROUND('Vendas de Veículos'!AK17*(1-'Frota Nacional 2020'!AK$5),0)</f>
        <v>0</v>
      </c>
      <c r="AL16" s="4">
        <f>ROUND('Vendas de Veículos'!AL17*(1-'Frota Nacional 2020'!AL$5),0)</f>
        <v>0</v>
      </c>
      <c r="AM16" s="4">
        <f>ROUND('Vendas de Veículos'!AM17*(1-'Frota Nacional 2020'!AM$5),0)</f>
        <v>0</v>
      </c>
      <c r="AN16" s="4">
        <f>ROUND('Vendas de Veículos'!AN17*(1-'Frota Nacional 2020'!AN$5),0)</f>
        <v>0</v>
      </c>
      <c r="AO16" s="4">
        <f>ROUND('Vendas de Veículos'!AO17*(1-'Frota Nacional 2020'!AO$5),0)</f>
        <v>0</v>
      </c>
      <c r="AP16" s="4">
        <f>ROUND('Vendas de Veículos'!AP17*(1-'Frota Nacional 2020'!AP$5),0)</f>
        <v>0</v>
      </c>
      <c r="AQ16" s="4">
        <f>ROUND('Vendas de Veículos'!AQ17*(1-'Frota Nacional 2020'!AQ$5),0)</f>
        <v>0</v>
      </c>
      <c r="AR16" s="4">
        <f>ROUND('Vendas de Veículos'!AR17*(1-'Frota Nacional 2020'!AR$5),0)</f>
        <v>0</v>
      </c>
      <c r="AS16" s="4">
        <f>ROUND('Vendas de Veículos'!AS17*(1-'Frota Nacional 2020'!AS$5),0)</f>
        <v>0</v>
      </c>
      <c r="AT16" s="4">
        <f>ROUND('Vendas de Veículos'!AT17*(1-'Frota Nacional 2020'!AT$5),0)</f>
        <v>0</v>
      </c>
      <c r="AU16" s="4">
        <f>ROUND('Vendas de Veículos'!AU17*(1-'Frota Nacional 2020'!AU$5),0)</f>
        <v>0</v>
      </c>
      <c r="AV16" s="4">
        <f>ROUND('Vendas de Veículos'!AV17*(1-'Frota Nacional 2020'!AV$5),0)</f>
        <v>0</v>
      </c>
      <c r="AW16" s="4">
        <f>ROUND('Vendas de Veículos'!AW17*(1-'Frota Nacional 2020'!AW$5),0)</f>
        <v>0</v>
      </c>
      <c r="AX16" s="4">
        <f>ROUND('Vendas de Veículos'!AX17*(1-'Frota Nacional 2020'!AX$5),0)</f>
        <v>0</v>
      </c>
      <c r="AY16" s="4">
        <f>ROUND('Vendas de Veículos'!AY17*(1-'Frota Nacional 2020'!AY$5),0)</f>
        <v>0</v>
      </c>
      <c r="AZ16" s="4">
        <f>ROUND('Vendas de Veículos'!AZ17*(1-'Frota Nacional 2020'!AZ$5),0)</f>
        <v>0</v>
      </c>
      <c r="BA16" s="4">
        <f>ROUND('Vendas de Veículos'!BA17*(1-'Frota Nacional 2020'!BA$5),0)</f>
        <v>1</v>
      </c>
      <c r="BB16" s="4">
        <f>ROUND('Vendas de Veículos'!BB17*(1-'Frota Nacional 2020'!BB$5),0)</f>
        <v>1</v>
      </c>
      <c r="BC16" s="4">
        <f>ROUND('Vendas de Veículos'!BC17*(1-'Frota Nacional 2020'!BC$5),0)</f>
        <v>1</v>
      </c>
      <c r="BD16" s="4">
        <f>ROUND('Vendas de Veículos'!BD17*(1-'Frota Nacional 2020'!BD$5),0)</f>
        <v>1</v>
      </c>
      <c r="BE16" s="4">
        <f>ROUND('Vendas de Veículos'!BE17*(1-'Frota Nacional 2020'!BE$5),0)</f>
        <v>4</v>
      </c>
      <c r="BF16" s="4">
        <f>ROUND('Vendas de Veículos'!BF17*(1-'Frota Nacional 2020'!BF$5),0)</f>
        <v>0</v>
      </c>
      <c r="BG16" s="4">
        <f>ROUND('Vendas de Veículos'!BG17*(1-'Frota Nacional 2020'!BG$5),0)</f>
        <v>0</v>
      </c>
      <c r="BH16" s="4">
        <f>ROUND('Vendas de Veículos'!BH17*(1-'Frota Nacional 2020'!BH$5),0)</f>
        <v>7</v>
      </c>
      <c r="BI16" s="4">
        <f>ROUND('Vendas de Veículos'!BI17*(1-'Frota Nacional 2020'!BI$5),0)</f>
        <v>13</v>
      </c>
      <c r="BJ16" s="4">
        <f>ROUND('Vendas de Veículos'!BJ17*(1-'Frota Nacional 2020'!BJ$5),0)</f>
        <v>3</v>
      </c>
      <c r="BK16" s="4">
        <f>ROUND('Vendas de Veículos'!BK17*(1-'Frota Nacional 2020'!BK$5),0)</f>
        <v>6</v>
      </c>
      <c r="BL16" s="4">
        <f>ROUND('Vendas de Veículos'!BL17*(1-'Frota Nacional 2020'!BL$5),0)</f>
        <v>18</v>
      </c>
      <c r="BM16" s="4">
        <f>ROUND('Vendas de Veículos'!BM17*(1-'Frota Nacional 2020'!BM$5),0)</f>
        <v>5</v>
      </c>
      <c r="BN16" s="4">
        <f>ROUND('Vendas de Veículos'!BN17*(1-'Frota Nacional 2020'!BN$5),0)</f>
        <v>14</v>
      </c>
      <c r="BO16" s="4">
        <f>ROUND('Vendas de Veículos'!BO17*(1-'Frota Nacional 2020'!BO$5),0)</f>
        <v>58</v>
      </c>
    </row>
    <row r="17" spans="2:67" x14ac:dyDescent="0.35">
      <c r="B17" s="13" t="s">
        <v>18</v>
      </c>
      <c r="C17" s="13" t="s">
        <v>15</v>
      </c>
      <c r="D17" s="4">
        <f>ROUND('Vendas de Veículos'!D18*(1-'Frota Nacional 2020'!D$5),0)</f>
        <v>0</v>
      </c>
      <c r="E17" s="4">
        <f>ROUND('Vendas de Veículos'!E18*(1-'Frota Nacional 2020'!E$5),0)</f>
        <v>0</v>
      </c>
      <c r="F17" s="4">
        <f>ROUND('Vendas de Veículos'!F18*(1-'Frota Nacional 2020'!F$5),0)</f>
        <v>0</v>
      </c>
      <c r="G17" s="4">
        <f>ROUND('Vendas de Veículos'!G18*(1-'Frota Nacional 2020'!G$5),0)</f>
        <v>0</v>
      </c>
      <c r="H17" s="4">
        <f>ROUND('Vendas de Veículos'!H18*(1-'Frota Nacional 2020'!H$5),0)</f>
        <v>0</v>
      </c>
      <c r="I17" s="4">
        <f>ROUND('Vendas de Veículos'!I18*(1-'Frota Nacional 2020'!I$5),0)</f>
        <v>0</v>
      </c>
      <c r="J17" s="4">
        <f>ROUND('Vendas de Veículos'!J18*(1-'Frota Nacional 2020'!J$5),0)</f>
        <v>0</v>
      </c>
      <c r="K17" s="4">
        <f>ROUND('Vendas de Veículos'!K18*(1-'Frota Nacional 2020'!K$5),0)</f>
        <v>0</v>
      </c>
      <c r="L17" s="4">
        <f>ROUND('Vendas de Veículos'!L18*(1-'Frota Nacional 2020'!L$5),0)</f>
        <v>0</v>
      </c>
      <c r="M17" s="4">
        <f>ROUND('Vendas de Veículos'!M18*(1-'Frota Nacional 2020'!M$5),0)</f>
        <v>0</v>
      </c>
      <c r="N17" s="4">
        <f>ROUND('Vendas de Veículos'!N18*(1-'Frota Nacional 2020'!N$5),0)</f>
        <v>0</v>
      </c>
      <c r="O17" s="4">
        <f>ROUND('Vendas de Veículos'!O18*(1-'Frota Nacional 2020'!O$5),0)</f>
        <v>0</v>
      </c>
      <c r="P17" s="4">
        <f>ROUND('Vendas de Veículos'!P18*(1-'Frota Nacional 2020'!P$5),0)</f>
        <v>0</v>
      </c>
      <c r="Q17" s="4">
        <f>ROUND('Vendas de Veículos'!Q18*(1-'Frota Nacional 2020'!Q$5),0)</f>
        <v>0</v>
      </c>
      <c r="R17" s="4">
        <f>ROUND('Vendas de Veículos'!R18*(1-'Frota Nacional 2020'!R$5),0)</f>
        <v>0</v>
      </c>
      <c r="S17" s="4">
        <f>ROUND('Vendas de Veículos'!S18*(1-'Frota Nacional 2020'!S$5),0)</f>
        <v>0</v>
      </c>
      <c r="T17" s="4">
        <f>ROUND('Vendas de Veículos'!T18*(1-'Frota Nacional 2020'!T$5),0)</f>
        <v>0</v>
      </c>
      <c r="U17" s="4">
        <f>ROUND('Vendas de Veículos'!U18*(1-'Frota Nacional 2020'!U$5),0)</f>
        <v>0</v>
      </c>
      <c r="V17" s="4">
        <f>ROUND('Vendas de Veículos'!V18*(1-'Frota Nacional 2020'!V$5),0)</f>
        <v>0</v>
      </c>
      <c r="W17" s="4">
        <f>ROUND('Vendas de Veículos'!W18*(1-'Frota Nacional 2020'!W$5),0)</f>
        <v>0</v>
      </c>
      <c r="X17" s="4">
        <f>ROUND('Vendas de Veículos'!X18*(1-'Frota Nacional 2020'!X$5),0)</f>
        <v>0</v>
      </c>
      <c r="Y17" s="4">
        <f>ROUND('Vendas de Veículos'!Y18*(1-'Frota Nacional 2020'!Y$5),0)</f>
        <v>0</v>
      </c>
      <c r="Z17" s="4">
        <f>ROUND('Vendas de Veículos'!Z18*(1-'Frota Nacional 2020'!Z$5),0)</f>
        <v>0</v>
      </c>
      <c r="AA17" s="4">
        <f>ROUND('Vendas de Veículos'!AA18*(1-'Frota Nacional 2020'!AA$5),0)</f>
        <v>0</v>
      </c>
      <c r="AB17" s="4">
        <f>ROUND('Vendas de Veículos'!AB18*(1-'Frota Nacional 2020'!AB$5),0)</f>
        <v>0</v>
      </c>
      <c r="AC17" s="4">
        <f>ROUND('Vendas de Veículos'!AC18*(1-'Frota Nacional 2020'!AC$5),0)</f>
        <v>0</v>
      </c>
      <c r="AD17" s="4">
        <f>ROUND('Vendas de Veículos'!AD18*(1-'Frota Nacional 2020'!AD$5),0)</f>
        <v>0</v>
      </c>
      <c r="AE17" s="4">
        <f>ROUND('Vendas de Veículos'!AE18*(1-'Frota Nacional 2020'!AE$5),0)</f>
        <v>0</v>
      </c>
      <c r="AF17" s="4">
        <f>ROUND('Vendas de Veículos'!AF18*(1-'Frota Nacional 2020'!AF$5),0)</f>
        <v>0</v>
      </c>
      <c r="AG17" s="4">
        <f>ROUND('Vendas de Veículos'!AG18*(1-'Frota Nacional 2020'!AG$5),0)</f>
        <v>0</v>
      </c>
      <c r="AH17" s="4">
        <f>ROUND('Vendas de Veículos'!AH18*(1-'Frota Nacional 2020'!AH$5),0)</f>
        <v>0</v>
      </c>
      <c r="AI17" s="4">
        <f>ROUND('Vendas de Veículos'!AI18*(1-'Frota Nacional 2020'!AI$5),0)</f>
        <v>0</v>
      </c>
      <c r="AJ17" s="4">
        <f>ROUND('Vendas de Veículos'!AJ18*(1-'Frota Nacional 2020'!AJ$5),0)</f>
        <v>0</v>
      </c>
      <c r="AK17" s="4">
        <f>ROUND('Vendas de Veículos'!AK18*(1-'Frota Nacional 2020'!AK$5),0)</f>
        <v>0</v>
      </c>
      <c r="AL17" s="4">
        <f>ROUND('Vendas de Veículos'!AL18*(1-'Frota Nacional 2020'!AL$5),0)</f>
        <v>0</v>
      </c>
      <c r="AM17" s="4">
        <f>ROUND('Vendas de Veículos'!AM18*(1-'Frota Nacional 2020'!AM$5),0)</f>
        <v>0</v>
      </c>
      <c r="AN17" s="4">
        <f>ROUND('Vendas de Veículos'!AN18*(1-'Frota Nacional 2020'!AN$5),0)</f>
        <v>0</v>
      </c>
      <c r="AO17" s="4">
        <f>ROUND('Vendas de Veículos'!AO18*(1-'Frota Nacional 2020'!AO$5),0)</f>
        <v>0</v>
      </c>
      <c r="AP17" s="4">
        <f>ROUND('Vendas de Veículos'!AP18*(1-'Frota Nacional 2020'!AP$5),0)</f>
        <v>0</v>
      </c>
      <c r="AQ17" s="4">
        <f>ROUND('Vendas de Veículos'!AQ18*(1-'Frota Nacional 2020'!AQ$5),0)</f>
        <v>0</v>
      </c>
      <c r="AR17" s="4">
        <f>ROUND('Vendas de Veículos'!AR18*(1-'Frota Nacional 2020'!AR$5),0)</f>
        <v>0</v>
      </c>
      <c r="AS17" s="4">
        <f>ROUND('Vendas de Veículos'!AS18*(1-'Frota Nacional 2020'!AS$5),0)</f>
        <v>0</v>
      </c>
      <c r="AT17" s="4">
        <f>ROUND('Vendas de Veículos'!AT18*(1-'Frota Nacional 2020'!AT$5),0)</f>
        <v>0</v>
      </c>
      <c r="AU17" s="4">
        <f>ROUND('Vendas de Veículos'!AU18*(1-'Frota Nacional 2020'!AU$5),0)</f>
        <v>0</v>
      </c>
      <c r="AV17" s="4">
        <f>ROUND('Vendas de Veículos'!AV18*(1-'Frota Nacional 2020'!AV$5),0)</f>
        <v>0</v>
      </c>
      <c r="AW17" s="4">
        <f>ROUND('Vendas de Veículos'!AW18*(1-'Frota Nacional 2020'!AW$5),0)</f>
        <v>0</v>
      </c>
      <c r="AX17" s="4">
        <f>ROUND('Vendas de Veículos'!AX18*(1-'Frota Nacional 2020'!AX$5),0)</f>
        <v>0</v>
      </c>
      <c r="AY17" s="4">
        <f>ROUND('Vendas de Veículos'!AY18*(1-'Frota Nacional 2020'!AY$5),0)</f>
        <v>0</v>
      </c>
      <c r="AZ17" s="4">
        <f>ROUND('Vendas de Veículos'!AZ18*(1-'Frota Nacional 2020'!AZ$5),0)</f>
        <v>0</v>
      </c>
      <c r="BA17" s="4">
        <f>ROUND('Vendas de Veículos'!BA18*(1-'Frota Nacional 2020'!BA$5),0)</f>
        <v>0</v>
      </c>
      <c r="BB17" s="4">
        <f>ROUND('Vendas de Veículos'!BB18*(1-'Frota Nacional 2020'!BB$5),0)</f>
        <v>0</v>
      </c>
      <c r="BC17" s="4">
        <f>ROUND('Vendas de Veículos'!BC18*(1-'Frota Nacional 2020'!BC$5),0)</f>
        <v>0</v>
      </c>
      <c r="BD17" s="4">
        <f>ROUND('Vendas de Veículos'!BD18*(1-'Frota Nacional 2020'!BD$5),0)</f>
        <v>0</v>
      </c>
      <c r="BE17" s="4">
        <f>ROUND('Vendas de Veículos'!BE18*(1-'Frota Nacional 2020'!BE$5),0)</f>
        <v>0</v>
      </c>
      <c r="BF17" s="4">
        <f>ROUND('Vendas de Veículos'!BF18*(1-'Frota Nacional 2020'!BF$5),0)</f>
        <v>0</v>
      </c>
      <c r="BG17" s="4">
        <f>ROUND('Vendas de Veículos'!BG18*(1-'Frota Nacional 2020'!BG$5),0)</f>
        <v>0</v>
      </c>
      <c r="BH17" s="4">
        <f>ROUND('Vendas de Veículos'!BH18*(1-'Frota Nacional 2020'!BH$5),0)</f>
        <v>1</v>
      </c>
      <c r="BI17" s="4">
        <f>ROUND('Vendas de Veículos'!BI18*(1-'Frota Nacional 2020'!BI$5),0)</f>
        <v>1</v>
      </c>
      <c r="BJ17" s="4">
        <f>ROUND('Vendas de Veículos'!BJ18*(1-'Frota Nacional 2020'!BJ$5),0)</f>
        <v>0</v>
      </c>
      <c r="BK17" s="4">
        <f>ROUND('Vendas de Veículos'!BK18*(1-'Frota Nacional 2020'!BK$5),0)</f>
        <v>1</v>
      </c>
      <c r="BL17" s="4">
        <f>ROUND('Vendas de Veículos'!BL18*(1-'Frota Nacional 2020'!BL$5),0)</f>
        <v>2</v>
      </c>
      <c r="BM17" s="4">
        <f>ROUND('Vendas de Veículos'!BM18*(1-'Frota Nacional 2020'!BM$5),0)</f>
        <v>0</v>
      </c>
      <c r="BN17" s="4">
        <f>ROUND('Vendas de Veículos'!BN18*(1-'Frota Nacional 2020'!BN$5),0)</f>
        <v>1</v>
      </c>
      <c r="BO17" s="4">
        <f>ROUND('Vendas de Veículos'!BO18*(1-'Frota Nacional 2020'!BO$5),0)</f>
        <v>5</v>
      </c>
    </row>
    <row r="18" spans="2:67" x14ac:dyDescent="0.35">
      <c r="B18" s="13" t="s">
        <v>18</v>
      </c>
      <c r="C18" s="13" t="s">
        <v>16</v>
      </c>
      <c r="D18" s="4">
        <f>ROUND('Vendas de Veículos'!D19*(1-'Frota Nacional 2020'!D$5),0)</f>
        <v>0</v>
      </c>
      <c r="E18" s="4">
        <f>ROUND('Vendas de Veículos'!E19*(1-'Frota Nacional 2020'!E$5),0)</f>
        <v>0</v>
      </c>
      <c r="F18" s="4">
        <f>ROUND('Vendas de Veículos'!F19*(1-'Frota Nacional 2020'!F$5),0)</f>
        <v>0</v>
      </c>
      <c r="G18" s="4">
        <f>ROUND('Vendas de Veículos'!G19*(1-'Frota Nacional 2020'!G$5),0)</f>
        <v>0</v>
      </c>
      <c r="H18" s="4">
        <f>ROUND('Vendas de Veículos'!H19*(1-'Frota Nacional 2020'!H$5),0)</f>
        <v>0</v>
      </c>
      <c r="I18" s="4">
        <f>ROUND('Vendas de Veículos'!I19*(1-'Frota Nacional 2020'!I$5),0)</f>
        <v>0</v>
      </c>
      <c r="J18" s="4">
        <f>ROUND('Vendas de Veículos'!J19*(1-'Frota Nacional 2020'!J$5),0)</f>
        <v>0</v>
      </c>
      <c r="K18" s="4">
        <f>ROUND('Vendas de Veículos'!K19*(1-'Frota Nacional 2020'!K$5),0)</f>
        <v>0</v>
      </c>
      <c r="L18" s="4">
        <f>ROUND('Vendas de Veículos'!L19*(1-'Frota Nacional 2020'!L$5),0)</f>
        <v>0</v>
      </c>
      <c r="M18" s="4">
        <f>ROUND('Vendas de Veículos'!M19*(1-'Frota Nacional 2020'!M$5),0)</f>
        <v>0</v>
      </c>
      <c r="N18" s="4">
        <f>ROUND('Vendas de Veículos'!N19*(1-'Frota Nacional 2020'!N$5),0)</f>
        <v>0</v>
      </c>
      <c r="O18" s="4">
        <f>ROUND('Vendas de Veículos'!O19*(1-'Frota Nacional 2020'!O$5),0)</f>
        <v>0</v>
      </c>
      <c r="P18" s="4">
        <f>ROUND('Vendas de Veículos'!P19*(1-'Frota Nacional 2020'!P$5),0)</f>
        <v>0</v>
      </c>
      <c r="Q18" s="4">
        <f>ROUND('Vendas de Veículos'!Q19*(1-'Frota Nacional 2020'!Q$5),0)</f>
        <v>0</v>
      </c>
      <c r="R18" s="4">
        <f>ROUND('Vendas de Veículos'!R19*(1-'Frota Nacional 2020'!R$5),0)</f>
        <v>0</v>
      </c>
      <c r="S18" s="4">
        <f>ROUND('Vendas de Veículos'!S19*(1-'Frota Nacional 2020'!S$5),0)</f>
        <v>0</v>
      </c>
      <c r="T18" s="4">
        <f>ROUND('Vendas de Veículos'!T19*(1-'Frota Nacional 2020'!T$5),0)</f>
        <v>0</v>
      </c>
      <c r="U18" s="4">
        <f>ROUND('Vendas de Veículos'!U19*(1-'Frota Nacional 2020'!U$5),0)</f>
        <v>0</v>
      </c>
      <c r="V18" s="4">
        <f>ROUND('Vendas de Veículos'!V19*(1-'Frota Nacional 2020'!V$5),0)</f>
        <v>0</v>
      </c>
      <c r="W18" s="4">
        <f>ROUND('Vendas de Veículos'!W19*(1-'Frota Nacional 2020'!W$5),0)</f>
        <v>0</v>
      </c>
      <c r="X18" s="4">
        <f>ROUND('Vendas de Veículos'!X19*(1-'Frota Nacional 2020'!X$5),0)</f>
        <v>0</v>
      </c>
      <c r="Y18" s="4">
        <f>ROUND('Vendas de Veículos'!Y19*(1-'Frota Nacional 2020'!Y$5),0)</f>
        <v>0</v>
      </c>
      <c r="Z18" s="4">
        <f>ROUND('Vendas de Veículos'!Z19*(1-'Frota Nacional 2020'!Z$5),0)</f>
        <v>0</v>
      </c>
      <c r="AA18" s="4">
        <f>ROUND('Vendas de Veículos'!AA19*(1-'Frota Nacional 2020'!AA$5),0)</f>
        <v>0</v>
      </c>
      <c r="AB18" s="4">
        <f>ROUND('Vendas de Veículos'!AB19*(1-'Frota Nacional 2020'!AB$5),0)</f>
        <v>0</v>
      </c>
      <c r="AC18" s="4">
        <f>ROUND('Vendas de Veículos'!AC19*(1-'Frota Nacional 2020'!AC$5),0)</f>
        <v>0</v>
      </c>
      <c r="AD18" s="4">
        <f>ROUND('Vendas de Veículos'!AD19*(1-'Frota Nacional 2020'!AD$5),0)</f>
        <v>0</v>
      </c>
      <c r="AE18" s="4">
        <f>ROUND('Vendas de Veículos'!AE19*(1-'Frota Nacional 2020'!AE$5),0)</f>
        <v>0</v>
      </c>
      <c r="AF18" s="4">
        <f>ROUND('Vendas de Veículos'!AF19*(1-'Frota Nacional 2020'!AF$5),0)</f>
        <v>0</v>
      </c>
      <c r="AG18" s="4">
        <f>ROUND('Vendas de Veículos'!AG19*(1-'Frota Nacional 2020'!AG$5),0)</f>
        <v>0</v>
      </c>
      <c r="AH18" s="4">
        <f>ROUND('Vendas de Veículos'!AH19*(1-'Frota Nacional 2020'!AH$5),0)</f>
        <v>0</v>
      </c>
      <c r="AI18" s="4">
        <f>ROUND('Vendas de Veículos'!AI19*(1-'Frota Nacional 2020'!AI$5),0)</f>
        <v>0</v>
      </c>
      <c r="AJ18" s="4">
        <f>ROUND('Vendas de Veículos'!AJ19*(1-'Frota Nacional 2020'!AJ$5),0)</f>
        <v>0</v>
      </c>
      <c r="AK18" s="4">
        <f>ROUND('Vendas de Veículos'!AK19*(1-'Frota Nacional 2020'!AK$5),0)</f>
        <v>0</v>
      </c>
      <c r="AL18" s="4">
        <f>ROUND('Vendas de Veículos'!AL19*(1-'Frota Nacional 2020'!AL$5),0)</f>
        <v>0</v>
      </c>
      <c r="AM18" s="4">
        <f>ROUND('Vendas de Veículos'!AM19*(1-'Frota Nacional 2020'!AM$5),0)</f>
        <v>0</v>
      </c>
      <c r="AN18" s="4">
        <f>ROUND('Vendas de Veículos'!AN19*(1-'Frota Nacional 2020'!AN$5),0)</f>
        <v>0</v>
      </c>
      <c r="AO18" s="4">
        <f>ROUND('Vendas de Veículos'!AO19*(1-'Frota Nacional 2020'!AO$5),0)</f>
        <v>0</v>
      </c>
      <c r="AP18" s="4">
        <f>ROUND('Vendas de Veículos'!AP19*(1-'Frota Nacional 2020'!AP$5),0)</f>
        <v>0</v>
      </c>
      <c r="AQ18" s="4">
        <f>ROUND('Vendas de Veículos'!AQ19*(1-'Frota Nacional 2020'!AQ$5),0)</f>
        <v>0</v>
      </c>
      <c r="AR18" s="4">
        <f>ROUND('Vendas de Veículos'!AR19*(1-'Frota Nacional 2020'!AR$5),0)</f>
        <v>0</v>
      </c>
      <c r="AS18" s="4">
        <f>ROUND('Vendas de Veículos'!AS19*(1-'Frota Nacional 2020'!AS$5),0)</f>
        <v>0</v>
      </c>
      <c r="AT18" s="4">
        <f>ROUND('Vendas de Veículos'!AT19*(1-'Frota Nacional 2020'!AT$5),0)</f>
        <v>0</v>
      </c>
      <c r="AU18" s="4">
        <f>ROUND('Vendas de Veículos'!AU19*(1-'Frota Nacional 2020'!AU$5),0)</f>
        <v>0</v>
      </c>
      <c r="AV18" s="4">
        <f>ROUND('Vendas de Veículos'!AV19*(1-'Frota Nacional 2020'!AV$5),0)</f>
        <v>0</v>
      </c>
      <c r="AW18" s="4">
        <f>ROUND('Vendas de Veículos'!AW19*(1-'Frota Nacional 2020'!AW$5),0)</f>
        <v>0</v>
      </c>
      <c r="AX18" s="4">
        <f>ROUND('Vendas de Veículos'!AX19*(1-'Frota Nacional 2020'!AX$5),0)</f>
        <v>0</v>
      </c>
      <c r="AY18" s="4">
        <f>ROUND('Vendas de Veículos'!AY19*(1-'Frota Nacional 2020'!AY$5),0)</f>
        <v>0</v>
      </c>
      <c r="AZ18" s="4">
        <f>ROUND('Vendas de Veículos'!AZ19*(1-'Frota Nacional 2020'!AZ$5),0)</f>
        <v>0</v>
      </c>
      <c r="BA18" s="4">
        <f>ROUND('Vendas de Veículos'!BA19*(1-'Frota Nacional 2020'!BA$5),0)</f>
        <v>1</v>
      </c>
      <c r="BB18" s="4">
        <f>ROUND('Vendas de Veículos'!BB19*(1-'Frota Nacional 2020'!BB$5),0)</f>
        <v>1</v>
      </c>
      <c r="BC18" s="4">
        <f>ROUND('Vendas de Veículos'!BC19*(1-'Frota Nacional 2020'!BC$5),0)</f>
        <v>1</v>
      </c>
      <c r="BD18" s="4">
        <f>ROUND('Vendas de Veículos'!BD19*(1-'Frota Nacional 2020'!BD$5),0)</f>
        <v>1</v>
      </c>
      <c r="BE18" s="4">
        <f>ROUND('Vendas de Veículos'!BE19*(1-'Frota Nacional 2020'!BE$5),0)</f>
        <v>3</v>
      </c>
      <c r="BF18" s="4">
        <f>ROUND('Vendas de Veículos'!BF19*(1-'Frota Nacional 2020'!BF$5),0)</f>
        <v>0</v>
      </c>
      <c r="BG18" s="4">
        <f>ROUND('Vendas de Veículos'!BG19*(1-'Frota Nacional 2020'!BG$5),0)</f>
        <v>0</v>
      </c>
      <c r="BH18" s="4">
        <f>ROUND('Vendas de Veículos'!BH19*(1-'Frota Nacional 2020'!BH$5),0)</f>
        <v>5</v>
      </c>
      <c r="BI18" s="4">
        <f>ROUND('Vendas de Veículos'!BI19*(1-'Frota Nacional 2020'!BI$5),0)</f>
        <v>9</v>
      </c>
      <c r="BJ18" s="4">
        <f>ROUND('Vendas de Veículos'!BJ19*(1-'Frota Nacional 2020'!BJ$5),0)</f>
        <v>2</v>
      </c>
      <c r="BK18" s="4">
        <f>ROUND('Vendas de Veículos'!BK19*(1-'Frota Nacional 2020'!BK$5),0)</f>
        <v>4</v>
      </c>
      <c r="BL18" s="4">
        <f>ROUND('Vendas de Veículos'!BL19*(1-'Frota Nacional 2020'!BL$5),0)</f>
        <v>12</v>
      </c>
      <c r="BM18" s="4">
        <f>ROUND('Vendas de Veículos'!BM19*(1-'Frota Nacional 2020'!BM$5),0)</f>
        <v>3</v>
      </c>
      <c r="BN18" s="4">
        <f>ROUND('Vendas de Veículos'!BN19*(1-'Frota Nacional 2020'!BN$5),0)</f>
        <v>10</v>
      </c>
      <c r="BO18" s="4">
        <f>ROUND('Vendas de Veículos'!BO19*(1-'Frota Nacional 2020'!BO$5),0)</f>
        <v>40</v>
      </c>
    </row>
    <row r="19" spans="2:67" x14ac:dyDescent="0.35">
      <c r="B19" s="13" t="s">
        <v>18</v>
      </c>
      <c r="C19" s="13" t="s">
        <v>17</v>
      </c>
      <c r="D19" s="4">
        <f>ROUND('Vendas de Veículos'!D20*(1-'Frota Nacional 2020'!D$5),0)</f>
        <v>0</v>
      </c>
      <c r="E19" s="4">
        <f>ROUND('Vendas de Veículos'!E20*(1-'Frota Nacional 2020'!E$5),0)</f>
        <v>0</v>
      </c>
      <c r="F19" s="4">
        <f>ROUND('Vendas de Veículos'!F20*(1-'Frota Nacional 2020'!F$5),0)</f>
        <v>0</v>
      </c>
      <c r="G19" s="4">
        <f>ROUND('Vendas de Veículos'!G20*(1-'Frota Nacional 2020'!G$5),0)</f>
        <v>0</v>
      </c>
      <c r="H19" s="4">
        <f>ROUND('Vendas de Veículos'!H20*(1-'Frota Nacional 2020'!H$5),0)</f>
        <v>0</v>
      </c>
      <c r="I19" s="4">
        <f>ROUND('Vendas de Veículos'!I20*(1-'Frota Nacional 2020'!I$5),0)</f>
        <v>0</v>
      </c>
      <c r="J19" s="4">
        <f>ROUND('Vendas de Veículos'!J20*(1-'Frota Nacional 2020'!J$5),0)</f>
        <v>0</v>
      </c>
      <c r="K19" s="4">
        <f>ROUND('Vendas de Veículos'!K20*(1-'Frota Nacional 2020'!K$5),0)</f>
        <v>0</v>
      </c>
      <c r="L19" s="4">
        <f>ROUND('Vendas de Veículos'!L20*(1-'Frota Nacional 2020'!L$5),0)</f>
        <v>0</v>
      </c>
      <c r="M19" s="4">
        <f>ROUND('Vendas de Veículos'!M20*(1-'Frota Nacional 2020'!M$5),0)</f>
        <v>0</v>
      </c>
      <c r="N19" s="4">
        <f>ROUND('Vendas de Veículos'!N20*(1-'Frota Nacional 2020'!N$5),0)</f>
        <v>0</v>
      </c>
      <c r="O19" s="4">
        <f>ROUND('Vendas de Veículos'!O20*(1-'Frota Nacional 2020'!O$5),0)</f>
        <v>0</v>
      </c>
      <c r="P19" s="4">
        <f>ROUND('Vendas de Veículos'!P20*(1-'Frota Nacional 2020'!P$5),0)</f>
        <v>0</v>
      </c>
      <c r="Q19" s="4">
        <f>ROUND('Vendas de Veículos'!Q20*(1-'Frota Nacional 2020'!Q$5),0)</f>
        <v>0</v>
      </c>
      <c r="R19" s="4">
        <f>ROUND('Vendas de Veículos'!R20*(1-'Frota Nacional 2020'!R$5),0)</f>
        <v>0</v>
      </c>
      <c r="S19" s="4">
        <f>ROUND('Vendas de Veículos'!S20*(1-'Frota Nacional 2020'!S$5),0)</f>
        <v>0</v>
      </c>
      <c r="T19" s="4">
        <f>ROUND('Vendas de Veículos'!T20*(1-'Frota Nacional 2020'!T$5),0)</f>
        <v>0</v>
      </c>
      <c r="U19" s="4">
        <f>ROUND('Vendas de Veículos'!U20*(1-'Frota Nacional 2020'!U$5),0)</f>
        <v>0</v>
      </c>
      <c r="V19" s="4">
        <f>ROUND('Vendas de Veículos'!V20*(1-'Frota Nacional 2020'!V$5),0)</f>
        <v>0</v>
      </c>
      <c r="W19" s="4">
        <f>ROUND('Vendas de Veículos'!W20*(1-'Frota Nacional 2020'!W$5),0)</f>
        <v>0</v>
      </c>
      <c r="X19" s="4">
        <f>ROUND('Vendas de Veículos'!X20*(1-'Frota Nacional 2020'!X$5),0)</f>
        <v>0</v>
      </c>
      <c r="Y19" s="4">
        <f>ROUND('Vendas de Veículos'!Y20*(1-'Frota Nacional 2020'!Y$5),0)</f>
        <v>0</v>
      </c>
      <c r="Z19" s="4">
        <f>ROUND('Vendas de Veículos'!Z20*(1-'Frota Nacional 2020'!Z$5),0)</f>
        <v>0</v>
      </c>
      <c r="AA19" s="4">
        <f>ROUND('Vendas de Veículos'!AA20*(1-'Frota Nacional 2020'!AA$5),0)</f>
        <v>0</v>
      </c>
      <c r="AB19" s="4">
        <f>ROUND('Vendas de Veículos'!AB20*(1-'Frota Nacional 2020'!AB$5),0)</f>
        <v>0</v>
      </c>
      <c r="AC19" s="4">
        <f>ROUND('Vendas de Veículos'!AC20*(1-'Frota Nacional 2020'!AC$5),0)</f>
        <v>0</v>
      </c>
      <c r="AD19" s="4">
        <f>ROUND('Vendas de Veículos'!AD20*(1-'Frota Nacional 2020'!AD$5),0)</f>
        <v>0</v>
      </c>
      <c r="AE19" s="4">
        <f>ROUND('Vendas de Veículos'!AE20*(1-'Frota Nacional 2020'!AE$5),0)</f>
        <v>0</v>
      </c>
      <c r="AF19" s="4">
        <f>ROUND('Vendas de Veículos'!AF20*(1-'Frota Nacional 2020'!AF$5),0)</f>
        <v>0</v>
      </c>
      <c r="AG19" s="4">
        <f>ROUND('Vendas de Veículos'!AG20*(1-'Frota Nacional 2020'!AG$5),0)</f>
        <v>0</v>
      </c>
      <c r="AH19" s="4">
        <f>ROUND('Vendas de Veículos'!AH20*(1-'Frota Nacional 2020'!AH$5),0)</f>
        <v>0</v>
      </c>
      <c r="AI19" s="4">
        <f>ROUND('Vendas de Veículos'!AI20*(1-'Frota Nacional 2020'!AI$5),0)</f>
        <v>0</v>
      </c>
      <c r="AJ19" s="4">
        <f>ROUND('Vendas de Veículos'!AJ20*(1-'Frota Nacional 2020'!AJ$5),0)</f>
        <v>0</v>
      </c>
      <c r="AK19" s="4">
        <f>ROUND('Vendas de Veículos'!AK20*(1-'Frota Nacional 2020'!AK$5),0)</f>
        <v>0</v>
      </c>
      <c r="AL19" s="4">
        <f>ROUND('Vendas de Veículos'!AL20*(1-'Frota Nacional 2020'!AL$5),0)</f>
        <v>0</v>
      </c>
      <c r="AM19" s="4">
        <f>ROUND('Vendas de Veículos'!AM20*(1-'Frota Nacional 2020'!AM$5),0)</f>
        <v>0</v>
      </c>
      <c r="AN19" s="4">
        <f>ROUND('Vendas de Veículos'!AN20*(1-'Frota Nacional 2020'!AN$5),0)</f>
        <v>0</v>
      </c>
      <c r="AO19" s="4">
        <f>ROUND('Vendas de Veículos'!AO20*(1-'Frota Nacional 2020'!AO$5),0)</f>
        <v>0</v>
      </c>
      <c r="AP19" s="4">
        <f>ROUND('Vendas de Veículos'!AP20*(1-'Frota Nacional 2020'!AP$5),0)</f>
        <v>0</v>
      </c>
      <c r="AQ19" s="4">
        <f>ROUND('Vendas de Veículos'!AQ20*(1-'Frota Nacional 2020'!AQ$5),0)</f>
        <v>0</v>
      </c>
      <c r="AR19" s="4">
        <f>ROUND('Vendas de Veículos'!AR20*(1-'Frota Nacional 2020'!AR$5),0)</f>
        <v>0</v>
      </c>
      <c r="AS19" s="4">
        <f>ROUND('Vendas de Veículos'!AS20*(1-'Frota Nacional 2020'!AS$5),0)</f>
        <v>0</v>
      </c>
      <c r="AT19" s="4">
        <f>ROUND('Vendas de Veículos'!AT20*(1-'Frota Nacional 2020'!AT$5),0)</f>
        <v>0</v>
      </c>
      <c r="AU19" s="4">
        <f>ROUND('Vendas de Veículos'!AU20*(1-'Frota Nacional 2020'!AU$5),0)</f>
        <v>0</v>
      </c>
      <c r="AV19" s="4">
        <f>ROUND('Vendas de Veículos'!AV20*(1-'Frota Nacional 2020'!AV$5),0)</f>
        <v>0</v>
      </c>
      <c r="AW19" s="4">
        <f>ROUND('Vendas de Veículos'!AW20*(1-'Frota Nacional 2020'!AW$5),0)</f>
        <v>0</v>
      </c>
      <c r="AX19" s="4">
        <f>ROUND('Vendas de Veículos'!AX20*(1-'Frota Nacional 2020'!AX$5),0)</f>
        <v>0</v>
      </c>
      <c r="AY19" s="4">
        <f>ROUND('Vendas de Veículos'!AY20*(1-'Frota Nacional 2020'!AY$5),0)</f>
        <v>0</v>
      </c>
      <c r="AZ19" s="4">
        <f>ROUND('Vendas de Veículos'!AZ20*(1-'Frota Nacional 2020'!AZ$5),0)</f>
        <v>0</v>
      </c>
      <c r="BA19" s="4">
        <f>ROUND('Vendas de Veículos'!BA20*(1-'Frota Nacional 2020'!BA$5),0)</f>
        <v>0</v>
      </c>
      <c r="BB19" s="4">
        <f>ROUND('Vendas de Veículos'!BB20*(1-'Frota Nacional 2020'!BB$5),0)</f>
        <v>0</v>
      </c>
      <c r="BC19" s="4">
        <f>ROUND('Vendas de Veículos'!BC20*(1-'Frota Nacional 2020'!BC$5),0)</f>
        <v>0</v>
      </c>
      <c r="BD19" s="4">
        <f>ROUND('Vendas de Veículos'!BD20*(1-'Frota Nacional 2020'!BD$5),0)</f>
        <v>0</v>
      </c>
      <c r="BE19" s="4">
        <f>ROUND('Vendas de Veículos'!BE20*(1-'Frota Nacional 2020'!BE$5),0)</f>
        <v>1</v>
      </c>
      <c r="BF19" s="4">
        <f>ROUND('Vendas de Veículos'!BF20*(1-'Frota Nacional 2020'!BF$5),0)</f>
        <v>0</v>
      </c>
      <c r="BG19" s="4">
        <f>ROUND('Vendas de Veículos'!BG20*(1-'Frota Nacional 2020'!BG$5),0)</f>
        <v>0</v>
      </c>
      <c r="BH19" s="4">
        <f>ROUND('Vendas de Veículos'!BH20*(1-'Frota Nacional 2020'!BH$5),0)</f>
        <v>2</v>
      </c>
      <c r="BI19" s="4">
        <f>ROUND('Vendas de Veículos'!BI20*(1-'Frota Nacional 2020'!BI$5),0)</f>
        <v>3</v>
      </c>
      <c r="BJ19" s="4">
        <f>ROUND('Vendas de Veículos'!BJ20*(1-'Frota Nacional 2020'!BJ$5),0)</f>
        <v>1</v>
      </c>
      <c r="BK19" s="4">
        <f>ROUND('Vendas de Veículos'!BK20*(1-'Frota Nacional 2020'!BK$5),0)</f>
        <v>1</v>
      </c>
      <c r="BL19" s="4">
        <f>ROUND('Vendas de Veículos'!BL20*(1-'Frota Nacional 2020'!BL$5),0)</f>
        <v>4</v>
      </c>
      <c r="BM19" s="4">
        <f>ROUND('Vendas de Veículos'!BM20*(1-'Frota Nacional 2020'!BM$5),0)</f>
        <v>1</v>
      </c>
      <c r="BN19" s="4">
        <f>ROUND('Vendas de Veículos'!BN20*(1-'Frota Nacional 2020'!BN$5),0)</f>
        <v>3</v>
      </c>
      <c r="BO19" s="4">
        <f>ROUND('Vendas de Veículos'!BO20*(1-'Frota Nacional 2020'!BO$5),0)</f>
        <v>13</v>
      </c>
    </row>
    <row r="20" spans="2:67" x14ac:dyDescent="0.35">
      <c r="B20" s="13" t="s">
        <v>18</v>
      </c>
      <c r="C20" s="13" t="s">
        <v>19</v>
      </c>
      <c r="D20" s="4">
        <f>ROUND('Vendas de Veículos'!D21*(1-'Frota Nacional 2020'!D$5),0)</f>
        <v>0</v>
      </c>
      <c r="E20" s="4">
        <f>ROUND('Vendas de Veículos'!E21*(1-'Frota Nacional 2020'!E$5),0)</f>
        <v>0</v>
      </c>
      <c r="F20" s="4">
        <f>ROUND('Vendas de Veículos'!F21*(1-'Frota Nacional 2020'!F$5),0)</f>
        <v>0</v>
      </c>
      <c r="G20" s="4">
        <f>ROUND('Vendas de Veículos'!G21*(1-'Frota Nacional 2020'!G$5),0)</f>
        <v>0</v>
      </c>
      <c r="H20" s="4">
        <f>ROUND('Vendas de Veículos'!H21*(1-'Frota Nacional 2020'!H$5),0)</f>
        <v>0</v>
      </c>
      <c r="I20" s="4">
        <f>ROUND('Vendas de Veículos'!I21*(1-'Frota Nacional 2020'!I$5),0)</f>
        <v>0</v>
      </c>
      <c r="J20" s="4">
        <f>ROUND('Vendas de Veículos'!J21*(1-'Frota Nacional 2020'!J$5),0)</f>
        <v>1</v>
      </c>
      <c r="K20" s="4">
        <f>ROUND('Vendas de Veículos'!K21*(1-'Frota Nacional 2020'!K$5),0)</f>
        <v>4</v>
      </c>
      <c r="L20" s="4">
        <f>ROUND('Vendas de Veículos'!L21*(1-'Frota Nacional 2020'!L$5),0)</f>
        <v>3</v>
      </c>
      <c r="M20" s="4">
        <f>ROUND('Vendas de Veículos'!M21*(1-'Frota Nacional 2020'!M$5),0)</f>
        <v>3</v>
      </c>
      <c r="N20" s="4">
        <f>ROUND('Vendas de Veículos'!N21*(1-'Frota Nacional 2020'!N$5),0)</f>
        <v>3</v>
      </c>
      <c r="O20" s="4">
        <f>ROUND('Vendas de Veículos'!O21*(1-'Frota Nacional 2020'!O$5),0)</f>
        <v>6</v>
      </c>
      <c r="P20" s="4">
        <f>ROUND('Vendas de Veículos'!P21*(1-'Frota Nacional 2020'!P$5),0)</f>
        <v>7</v>
      </c>
      <c r="Q20" s="4">
        <f>ROUND('Vendas de Veículos'!Q21*(1-'Frota Nacional 2020'!Q$5),0)</f>
        <v>5</v>
      </c>
      <c r="R20" s="4">
        <f>ROUND('Vendas de Veículos'!R21*(1-'Frota Nacional 2020'!R$5),0)</f>
        <v>5</v>
      </c>
      <c r="S20" s="4">
        <f>ROUND('Vendas de Veículos'!S21*(1-'Frota Nacional 2020'!S$5),0)</f>
        <v>7</v>
      </c>
      <c r="T20" s="4">
        <f>ROUND('Vendas de Veículos'!T21*(1-'Frota Nacional 2020'!T$5),0)</f>
        <v>9</v>
      </c>
      <c r="U20" s="4">
        <f>ROUND('Vendas de Veículos'!U21*(1-'Frota Nacional 2020'!U$5),0)</f>
        <v>10</v>
      </c>
      <c r="V20" s="4">
        <f>ROUND('Vendas de Veículos'!V21*(1-'Frota Nacional 2020'!V$5),0)</f>
        <v>14</v>
      </c>
      <c r="W20" s="4">
        <f>ROUND('Vendas de Veículos'!W21*(1-'Frota Nacional 2020'!W$5),0)</f>
        <v>31</v>
      </c>
      <c r="X20" s="4">
        <f>ROUND('Vendas de Veículos'!X21*(1-'Frota Nacional 2020'!X$5),0)</f>
        <v>66</v>
      </c>
      <c r="Y20" s="4">
        <f>ROUND('Vendas de Veículos'!Y21*(1-'Frota Nacional 2020'!Y$5),0)</f>
        <v>127</v>
      </c>
      <c r="Z20" s="4">
        <f>ROUND('Vendas de Veículos'!Z21*(1-'Frota Nacional 2020'!Z$5),0)</f>
        <v>582</v>
      </c>
      <c r="AA20" s="4">
        <f>ROUND('Vendas de Veículos'!AA21*(1-'Frota Nacional 2020'!AA$5),0)</f>
        <v>816</v>
      </c>
      <c r="AB20" s="4">
        <f>ROUND('Vendas de Veículos'!AB21*(1-'Frota Nacional 2020'!AB$5),0)</f>
        <v>1657</v>
      </c>
      <c r="AC20" s="4">
        <f>ROUND('Vendas de Veículos'!AC21*(1-'Frota Nacional 2020'!AC$5),0)</f>
        <v>2375</v>
      </c>
      <c r="AD20" s="4">
        <f>ROUND('Vendas de Veículos'!AD21*(1-'Frota Nacional 2020'!AD$5),0)</f>
        <v>1747</v>
      </c>
      <c r="AE20" s="4">
        <f>ROUND('Vendas de Veículos'!AE21*(1-'Frota Nacional 2020'!AE$5),0)</f>
        <v>2010</v>
      </c>
      <c r="AF20" s="4">
        <f>ROUND('Vendas de Veículos'!AF21*(1-'Frota Nacional 2020'!AF$5),0)</f>
        <v>2027</v>
      </c>
      <c r="AG20" s="4">
        <f>ROUND('Vendas de Veículos'!AG21*(1-'Frota Nacional 2020'!AG$5),0)</f>
        <v>2385</v>
      </c>
      <c r="AH20" s="4">
        <f>ROUND('Vendas de Veículos'!AH21*(1-'Frota Nacional 2020'!AH$5),0)</f>
        <v>2306</v>
      </c>
      <c r="AI20" s="4">
        <f>ROUND('Vendas de Veículos'!AI21*(1-'Frota Nacional 2020'!AI$5),0)</f>
        <v>396</v>
      </c>
      <c r="AJ20" s="4">
        <f>ROUND('Vendas de Veículos'!AJ21*(1-'Frota Nacional 2020'!AJ$5),0)</f>
        <v>546</v>
      </c>
      <c r="AK20" s="4">
        <f>ROUND('Vendas de Veículos'!AK21*(1-'Frota Nacional 2020'!AK$5),0)</f>
        <v>5108</v>
      </c>
      <c r="AL20" s="4">
        <f>ROUND('Vendas de Veículos'!AL21*(1-'Frota Nacional 2020'!AL$5),0)</f>
        <v>5493</v>
      </c>
      <c r="AM20" s="4">
        <f>ROUND('Vendas de Veículos'!AM21*(1-'Frota Nacional 2020'!AM$5),0)</f>
        <v>5281</v>
      </c>
      <c r="AN20" s="4">
        <f>ROUND('Vendas de Veículos'!AN21*(1-'Frota Nacional 2020'!AN$5),0)</f>
        <v>9969</v>
      </c>
      <c r="AO20" s="4">
        <f>ROUND('Vendas de Veículos'!AO21*(1-'Frota Nacional 2020'!AO$5),0)</f>
        <v>13393</v>
      </c>
      <c r="AP20" s="4">
        <f>ROUND('Vendas de Veículos'!AP21*(1-'Frota Nacional 2020'!AP$5),0)</f>
        <v>13327</v>
      </c>
      <c r="AQ20" s="4">
        <f>ROUND('Vendas de Veículos'!AQ21*(1-'Frota Nacional 2020'!AQ$5),0)</f>
        <v>12107</v>
      </c>
      <c r="AR20" s="4">
        <f>ROUND('Vendas de Veículos'!AR21*(1-'Frota Nacional 2020'!AR$5),0)</f>
        <v>20833</v>
      </c>
      <c r="AS20" s="4">
        <f>ROUND('Vendas de Veículos'!AS21*(1-'Frota Nacional 2020'!AS$5),0)</f>
        <v>24942</v>
      </c>
      <c r="AT20" s="4">
        <f>ROUND('Vendas de Veículos'!AT21*(1-'Frota Nacional 2020'!AT$5),0)</f>
        <v>22915</v>
      </c>
      <c r="AU20" s="4">
        <f>ROUND('Vendas de Veículos'!AU21*(1-'Frota Nacional 2020'!AU$5),0)</f>
        <v>33659</v>
      </c>
      <c r="AV20" s="4">
        <f>ROUND('Vendas de Veículos'!AV21*(1-'Frota Nacional 2020'!AV$5),0)</f>
        <v>35775</v>
      </c>
      <c r="AW20" s="4">
        <f>ROUND('Vendas de Veículos'!AW21*(1-'Frota Nacional 2020'!AW$5),0)</f>
        <v>32854</v>
      </c>
      <c r="AX20" s="4">
        <f>ROUND('Vendas de Veículos'!AX21*(1-'Frota Nacional 2020'!AX$5),0)</f>
        <v>30416</v>
      </c>
      <c r="AY20" s="4">
        <f>ROUND('Vendas de Veículos'!AY21*(1-'Frota Nacional 2020'!AY$5),0)</f>
        <v>39880</v>
      </c>
      <c r="AZ20" s="4">
        <f>ROUND('Vendas de Veículos'!AZ21*(1-'Frota Nacional 2020'!AZ$5),0)</f>
        <v>44572</v>
      </c>
      <c r="BA20" s="4">
        <f>ROUND('Vendas de Veículos'!BA21*(1-'Frota Nacional 2020'!BA$5),0)</f>
        <v>48525</v>
      </c>
      <c r="BB20" s="4">
        <f>ROUND('Vendas de Veículos'!BB21*(1-'Frota Nacional 2020'!BB$5),0)</f>
        <v>55133</v>
      </c>
      <c r="BC20" s="4">
        <f>ROUND('Vendas de Veículos'!BC21*(1-'Frota Nacional 2020'!BC$5),0)</f>
        <v>81279</v>
      </c>
      <c r="BD20" s="4">
        <f>ROUND('Vendas de Veículos'!BD21*(1-'Frota Nacional 2020'!BD$5),0)</f>
        <v>96763</v>
      </c>
      <c r="BE20" s="4">
        <f>ROUND('Vendas de Veículos'!BE21*(1-'Frota Nacional 2020'!BE$5),0)</f>
        <v>129624</v>
      </c>
      <c r="BF20" s="4">
        <f>ROUND('Vendas de Veículos'!BF21*(1-'Frota Nacional 2020'!BF$5),0)</f>
        <v>155991</v>
      </c>
      <c r="BG20" s="4">
        <f>ROUND('Vendas de Veículos'!BG21*(1-'Frota Nacional 2020'!BG$5),0)</f>
        <v>161724</v>
      </c>
      <c r="BH20" s="4">
        <f>ROUND('Vendas de Veículos'!BH21*(1-'Frota Nacional 2020'!BH$5),0)</f>
        <v>185145</v>
      </c>
      <c r="BI20" s="4">
        <f>ROUND('Vendas de Veículos'!BI21*(1-'Frota Nacional 2020'!BI$5),0)</f>
        <v>175513</v>
      </c>
      <c r="BJ20" s="4">
        <f>ROUND('Vendas de Veículos'!BJ21*(1-'Frota Nacional 2020'!BJ$5),0)</f>
        <v>118231</v>
      </c>
      <c r="BK20" s="4">
        <f>ROUND('Vendas de Veículos'!BK21*(1-'Frota Nacional 2020'!BK$5),0)</f>
        <v>119590</v>
      </c>
      <c r="BL20" s="4">
        <f>ROUND('Vendas de Veículos'!BL21*(1-'Frota Nacional 2020'!BL$5),0)</f>
        <v>129372</v>
      </c>
      <c r="BM20" s="4">
        <f>ROUND('Vendas de Veículos'!BM21*(1-'Frota Nacional 2020'!BM$5),0)</f>
        <v>173549</v>
      </c>
      <c r="BN20" s="4">
        <f>ROUND('Vendas de Veículos'!BN21*(1-'Frota Nacional 2020'!BN$5),0)</f>
        <v>197883</v>
      </c>
      <c r="BO20" s="4">
        <f>ROUND('Vendas de Veículos'!BO21*(1-'Frota Nacional 2020'!BO$5),0)</f>
        <v>163573</v>
      </c>
    </row>
    <row r="21" spans="2:67" x14ac:dyDescent="0.35">
      <c r="B21" s="2"/>
      <c r="C21" s="3" t="s">
        <v>31</v>
      </c>
      <c r="D21" s="7">
        <f>EXP(-EXP($G$2+$I$2*($D$1-D4)))</f>
        <v>0.97223682830482283</v>
      </c>
      <c r="E21" s="7">
        <f t="shared" ref="E21:BO21" si="1">EXP(-EXP($G$2+$I$2*($D$1-E4)))</f>
        <v>0.96966230135574383</v>
      </c>
      <c r="F21" s="7">
        <f t="shared" si="1"/>
        <v>0.96685313026505637</v>
      </c>
      <c r="G21" s="7">
        <f t="shared" si="1"/>
        <v>0.96378873071358573</v>
      </c>
      <c r="H21" s="7">
        <f t="shared" si="1"/>
        <v>0.96044686997268258</v>
      </c>
      <c r="I21" s="7">
        <f t="shared" si="1"/>
        <v>0.95680356635050889</v>
      </c>
      <c r="J21" s="7">
        <f t="shared" si="1"/>
        <v>0.9528329891891979</v>
      </c>
      <c r="K21" s="7">
        <f t="shared" si="1"/>
        <v>0.94850736121254353</v>
      </c>
      <c r="L21" s="7">
        <f t="shared" si="1"/>
        <v>0.94379686547081298</v>
      </c>
      <c r="M21" s="7">
        <f t="shared" si="1"/>
        <v>0.93866955965368715</v>
      </c>
      <c r="N21" s="7">
        <f t="shared" si="1"/>
        <v>0.93309130115310734</v>
      </c>
      <c r="O21" s="7">
        <f t="shared" si="1"/>
        <v>0.92702568696359899</v>
      </c>
      <c r="P21" s="7">
        <f t="shared" si="1"/>
        <v>0.92043401331625596</v>
      </c>
      <c r="Q21" s="7">
        <f t="shared" si="1"/>
        <v>0.9132752608601854</v>
      </c>
      <c r="R21" s="7">
        <f t="shared" si="1"/>
        <v>0.90550611223529465</v>
      </c>
      <c r="S21" s="7">
        <f t="shared" si="1"/>
        <v>0.89708101002212504</v>
      </c>
      <c r="T21" s="7">
        <f t="shared" si="1"/>
        <v>0.88795226430124696</v>
      </c>
      <c r="U21" s="7">
        <f t="shared" si="1"/>
        <v>0.87807022039130778</v>
      </c>
      <c r="V21" s="7">
        <f t="shared" si="1"/>
        <v>0.8673834987344663</v>
      </c>
      <c r="W21" s="7">
        <f t="shared" si="1"/>
        <v>0.85583932031884391</v>
      </c>
      <c r="X21" s="7">
        <f t="shared" si="1"/>
        <v>0.84338393240830922</v>
      </c>
      <c r="Y21" s="7">
        <f t="shared" si="1"/>
        <v>0.82996315060425219</v>
      </c>
      <c r="Z21" s="7">
        <f t="shared" si="1"/>
        <v>0.81552303427518247</v>
      </c>
      <c r="AA21" s="7">
        <f t="shared" si="1"/>
        <v>0.80001071300435356</v>
      </c>
      <c r="AB21" s="7">
        <f t="shared" si="1"/>
        <v>0.78337538172608712</v>
      </c>
      <c r="AC21" s="7">
        <f t="shared" si="1"/>
        <v>0.76556948140173364</v>
      </c>
      <c r="AD21" s="7">
        <f t="shared" si="1"/>
        <v>0.74655008012617419</v>
      </c>
      <c r="AE21" s="7">
        <f t="shared" si="1"/>
        <v>0.72628046610004759</v>
      </c>
      <c r="AF21" s="7">
        <f t="shared" si="1"/>
        <v>0.70473195854407911</v>
      </c>
      <c r="AG21" s="7">
        <f t="shared" si="1"/>
        <v>0.68188593492135419</v>
      </c>
      <c r="AH21" s="7">
        <f t="shared" si="1"/>
        <v>0.65773606230289328</v>
      </c>
      <c r="AI21" s="7">
        <f t="shared" si="1"/>
        <v>0.6322907069100786</v>
      </c>
      <c r="AJ21" s="7">
        <f t="shared" si="1"/>
        <v>0.60557547841581527</v>
      </c>
      <c r="AK21" s="7">
        <f t="shared" si="1"/>
        <v>0.57763584425891545</v>
      </c>
      <c r="AL21" s="7">
        <f t="shared" si="1"/>
        <v>0.54853972405774021</v>
      </c>
      <c r="AM21" s="7">
        <f t="shared" si="1"/>
        <v>0.51837994563239431</v>
      </c>
      <c r="AN21" s="7">
        <f t="shared" si="1"/>
        <v>0.48727641315583248</v>
      </c>
      <c r="AO21" s="7">
        <f t="shared" si="1"/>
        <v>0.45537780629663638</v>
      </c>
      <c r="AP21" s="7">
        <f t="shared" si="1"/>
        <v>0.42286259956536282</v>
      </c>
      <c r="AQ21" s="7">
        <f t="shared" si="1"/>
        <v>0.38993916719182814</v>
      </c>
      <c r="AR21" s="7">
        <f t="shared" si="1"/>
        <v>0.35684472565735781</v>
      </c>
      <c r="AS21" s="7">
        <f t="shared" si="1"/>
        <v>0.32384286947595758</v>
      </c>
      <c r="AT21" s="7">
        <f t="shared" si="1"/>
        <v>0.29121948271878961</v>
      </c>
      <c r="AU21" s="7">
        <f t="shared" si="1"/>
        <v>0.2592768659908275</v>
      </c>
      <c r="AV21" s="7">
        <f t="shared" si="1"/>
        <v>0.22832601205777195</v>
      </c>
      <c r="AW21" s="7">
        <f t="shared" si="1"/>
        <v>0.19867709662098684</v>
      </c>
      <c r="AX21" s="7">
        <f t="shared" si="1"/>
        <v>0.17062842304640172</v>
      </c>
      <c r="AY21" s="7">
        <f t="shared" si="1"/>
        <v>0.14445426389005228</v>
      </c>
      <c r="AZ21" s="7">
        <f t="shared" si="1"/>
        <v>0.12039226207982952</v>
      </c>
      <c r="BA21" s="7">
        <f t="shared" si="1"/>
        <v>9.863126515831637E-2</v>
      </c>
      <c r="BB21" s="7">
        <f t="shared" si="1"/>
        <v>7.9300632239492283E-2</v>
      </c>
      <c r="BC21" s="7">
        <f t="shared" si="1"/>
        <v>6.2462133867604783E-2</v>
      </c>
      <c r="BD21" s="7">
        <f t="shared" si="1"/>
        <v>4.8105517744068356E-2</v>
      </c>
      <c r="BE21" s="7">
        <f t="shared" si="1"/>
        <v>3.6148604913135492E-2</v>
      </c>
      <c r="BF21" s="7">
        <f t="shared" si="1"/>
        <v>2.6442398434797329E-2</v>
      </c>
      <c r="BG21" s="7">
        <f t="shared" si="1"/>
        <v>1.878114895248734E-2</v>
      </c>
      <c r="BH21" s="7">
        <f t="shared" si="1"/>
        <v>1.2916688247698281E-2</v>
      </c>
      <c r="BI21" s="7">
        <f t="shared" si="1"/>
        <v>8.5757121043602402E-3</v>
      </c>
      <c r="BJ21" s="7">
        <f t="shared" si="1"/>
        <v>5.4781938203353102E-3</v>
      </c>
      <c r="BK21" s="7">
        <f t="shared" si="1"/>
        <v>3.3548660908216564E-3</v>
      </c>
      <c r="BL21" s="7">
        <f t="shared" si="1"/>
        <v>1.9618121657663879E-3</v>
      </c>
      <c r="BM21" s="7">
        <f t="shared" si="1"/>
        <v>1.0906750426032791E-3</v>
      </c>
      <c r="BN21" s="7">
        <f t="shared" si="1"/>
        <v>5.7374968401893516E-4</v>
      </c>
      <c r="BO21" s="7">
        <f t="shared" si="1"/>
        <v>2.841040787212921E-4</v>
      </c>
    </row>
    <row r="22" spans="2:67" x14ac:dyDescent="0.35">
      <c r="B22" s="14" t="s">
        <v>20</v>
      </c>
      <c r="C22" s="14" t="s">
        <v>10</v>
      </c>
      <c r="D22" s="5">
        <f>ROUND('Vendas de Veículos'!D23*(1-'Frota Nacional 2020'!D$21),0)</f>
        <v>276</v>
      </c>
      <c r="E22" s="5">
        <f>ROUND('Vendas de Veículos'!E23*(1-'Frota Nacional 2020'!E$21),0)</f>
        <v>488</v>
      </c>
      <c r="F22" s="5">
        <f>ROUND('Vendas de Veículos'!F23*(1-'Frota Nacional 2020'!F$21),0)</f>
        <v>899</v>
      </c>
      <c r="G22" s="5">
        <f>ROUND('Vendas de Veículos'!G23*(1-'Frota Nacional 2020'!G$21),0)</f>
        <v>1025</v>
      </c>
      <c r="H22" s="5">
        <f>ROUND('Vendas de Veículos'!H23*(1-'Frota Nacional 2020'!H$21),0)</f>
        <v>814</v>
      </c>
      <c r="I22" s="5">
        <f>ROUND('Vendas de Veículos'!I23*(1-'Frota Nacional 2020'!I$21),0)</f>
        <v>1244</v>
      </c>
      <c r="J22" s="5">
        <f>ROUND('Vendas de Veículos'!J23*(1-'Frota Nacional 2020'!J$21),0)</f>
        <v>734</v>
      </c>
      <c r="K22" s="5">
        <f>ROUND('Vendas de Veículos'!K23*(1-'Frota Nacional 2020'!K$21),0)</f>
        <v>808</v>
      </c>
      <c r="L22" s="5">
        <f>ROUND('Vendas de Veículos'!L23*(1-'Frota Nacional 2020'!L$21),0)</f>
        <v>882</v>
      </c>
      <c r="M22" s="5">
        <f>ROUND('Vendas de Veículos'!M23*(1-'Frota Nacional 2020'!M$21),0)</f>
        <v>1240</v>
      </c>
      <c r="N22" s="5">
        <f>ROUND('Vendas de Veículos'!N23*(1-'Frota Nacional 2020'!N$21),0)</f>
        <v>1178</v>
      </c>
      <c r="O22" s="5">
        <f>ROUND('Vendas de Veículos'!O23*(1-'Frota Nacional 2020'!O$21),0)</f>
        <v>19</v>
      </c>
      <c r="P22" s="5">
        <f>ROUND('Vendas de Veículos'!P23*(1-'Frota Nacional 2020'!P$21),0)</f>
        <v>1795</v>
      </c>
      <c r="Q22" s="5">
        <f>ROUND('Vendas de Veículos'!Q23*(1-'Frota Nacional 2020'!Q$21),0)</f>
        <v>1480</v>
      </c>
      <c r="R22" s="5">
        <f>ROUND('Vendas de Veículos'!R23*(1-'Frota Nacional 2020'!R$21),0)</f>
        <v>1500</v>
      </c>
      <c r="S22" s="5">
        <f>ROUND('Vendas de Veículos'!S23*(1-'Frota Nacional 2020'!S$21),0)</f>
        <v>2048</v>
      </c>
      <c r="T22" s="5">
        <f>ROUND('Vendas de Veículos'!T23*(1-'Frota Nacional 2020'!T$21),0)</f>
        <v>2901</v>
      </c>
      <c r="U22" s="5">
        <f>ROUND('Vendas de Veículos'!U23*(1-'Frota Nacional 2020'!U$21),0)</f>
        <v>3583</v>
      </c>
      <c r="V22" s="5">
        <f>ROUND('Vendas de Veículos'!V23*(1-'Frota Nacional 2020'!V$21),0)</f>
        <v>217</v>
      </c>
      <c r="W22" s="5">
        <f>ROUND('Vendas de Veículos'!W23*(1-'Frota Nacional 2020'!W$21),0)</f>
        <v>1183</v>
      </c>
      <c r="X22" s="5">
        <f>ROUND('Vendas de Veículos'!X23*(1-'Frota Nacional 2020'!X$21),0)</f>
        <v>293</v>
      </c>
      <c r="Y22" s="5">
        <f>ROUND('Vendas de Veículos'!Y23*(1-'Frota Nacional 2020'!Y$21),0)</f>
        <v>88</v>
      </c>
      <c r="Z22" s="5">
        <f>ROUND('Vendas de Veículos'!Z23*(1-'Frota Nacional 2020'!Z$21),0)</f>
        <v>217</v>
      </c>
      <c r="AA22" s="5">
        <f>ROUND('Vendas de Veículos'!AA23*(1-'Frota Nacional 2020'!AA$21),0)</f>
        <v>117</v>
      </c>
      <c r="AB22" s="5">
        <f>ROUND('Vendas de Veículos'!AB23*(1-'Frota Nacional 2020'!AB$21),0)</f>
        <v>13</v>
      </c>
      <c r="AC22" s="5">
        <f>ROUND('Vendas de Veículos'!AC23*(1-'Frota Nacional 2020'!AC$21),0)</f>
        <v>28</v>
      </c>
      <c r="AD22" s="5">
        <f>ROUND('Vendas de Veículos'!AD23*(1-'Frota Nacional 2020'!AD$21),0)</f>
        <v>52</v>
      </c>
      <c r="AE22" s="5">
        <f>ROUND('Vendas de Veículos'!AE23*(1-'Frota Nacional 2020'!AE$21),0)</f>
        <v>22</v>
      </c>
      <c r="AF22" s="5">
        <f>ROUND('Vendas de Veículos'!AF23*(1-'Frota Nacional 2020'!AF$21),0)</f>
        <v>6</v>
      </c>
      <c r="AG22" s="5">
        <f>ROUND('Vendas de Veículos'!AG23*(1-'Frota Nacional 2020'!AG$21),0)</f>
        <v>33</v>
      </c>
      <c r="AH22" s="5">
        <f>ROUND('Vendas de Veículos'!AH23*(1-'Frota Nacional 2020'!AH$21),0)</f>
        <v>17</v>
      </c>
      <c r="AI22" s="5">
        <f>ROUND('Vendas de Veículos'!AI23*(1-'Frota Nacional 2020'!AI$21),0)</f>
        <v>6</v>
      </c>
      <c r="AJ22" s="5">
        <f>ROUND('Vendas de Veículos'!AJ23*(1-'Frota Nacional 2020'!AJ$21),0)</f>
        <v>24</v>
      </c>
      <c r="AK22" s="5">
        <f>ROUND('Vendas de Veículos'!AK23*(1-'Frota Nacional 2020'!AK$21),0)</f>
        <v>52</v>
      </c>
      <c r="AL22" s="5">
        <f>ROUND('Vendas de Veículos'!AL23*(1-'Frota Nacional 2020'!AL$21),0)</f>
        <v>56</v>
      </c>
      <c r="AM22" s="5">
        <f>ROUND('Vendas de Veículos'!AM23*(1-'Frota Nacional 2020'!AM$21),0)</f>
        <v>28</v>
      </c>
      <c r="AN22" s="5">
        <f>ROUND('Vendas de Veículos'!AN23*(1-'Frota Nacional 2020'!AN$21),0)</f>
        <v>34</v>
      </c>
      <c r="AO22" s="5">
        <f>ROUND('Vendas de Veículos'!AO23*(1-'Frota Nacional 2020'!AO$21),0)</f>
        <v>12</v>
      </c>
      <c r="AP22" s="5">
        <f>ROUND('Vendas de Veículos'!AP23*(1-'Frota Nacional 2020'!AP$21),0)</f>
        <v>5</v>
      </c>
      <c r="AQ22" s="5">
        <f>ROUND('Vendas de Veículos'!AQ23*(1-'Frota Nacional 2020'!AQ$21),0)</f>
        <v>0</v>
      </c>
      <c r="AR22" s="5">
        <f>ROUND('Vendas de Veículos'!AR23*(1-'Frota Nacional 2020'!AR$21),0)</f>
        <v>0</v>
      </c>
      <c r="AS22" s="5">
        <f>ROUND('Vendas de Veículos'!AS23*(1-'Frota Nacional 2020'!AS$21),0)</f>
        <v>0</v>
      </c>
      <c r="AT22" s="5">
        <f>ROUND('Vendas de Veículos'!AT23*(1-'Frota Nacional 2020'!AT$21),0)</f>
        <v>0</v>
      </c>
      <c r="AU22" s="5">
        <f>ROUND('Vendas de Veículos'!AU23*(1-'Frota Nacional 2020'!AU$21),0)</f>
        <v>87</v>
      </c>
      <c r="AV22" s="5">
        <f>ROUND('Vendas de Veículos'!AV23*(1-'Frota Nacional 2020'!AV$21),0)</f>
        <v>0</v>
      </c>
      <c r="AW22" s="5">
        <f>ROUND('Vendas de Veículos'!AW23*(1-'Frota Nacional 2020'!AW$21),0)</f>
        <v>0</v>
      </c>
      <c r="AX22" s="5">
        <f>ROUND('Vendas de Veículos'!AX23*(1-'Frota Nacional 2020'!AX$21),0)</f>
        <v>0</v>
      </c>
      <c r="AY22" s="5">
        <f>ROUND('Vendas de Veículos'!AY23*(1-'Frota Nacional 2020'!AY$21),0)</f>
        <v>0</v>
      </c>
      <c r="AZ22" s="5">
        <f>ROUND('Vendas de Veículos'!AZ23*(1-'Frota Nacional 2020'!AZ$21),0)</f>
        <v>0</v>
      </c>
      <c r="BA22" s="5">
        <f>ROUND('Vendas de Veículos'!BA23*(1-'Frota Nacional 2020'!BA$21),0)</f>
        <v>0</v>
      </c>
      <c r="BB22" s="5">
        <f>ROUND('Vendas de Veículos'!BB23*(1-'Frota Nacional 2020'!BB$21),0)</f>
        <v>0</v>
      </c>
      <c r="BC22" s="5">
        <f>ROUND('Vendas de Veículos'!BC23*(1-'Frota Nacional 2020'!BC$21),0)</f>
        <v>0</v>
      </c>
      <c r="BD22" s="5">
        <f>ROUND('Vendas de Veículos'!BD23*(1-'Frota Nacional 2020'!BD$21),0)</f>
        <v>0</v>
      </c>
      <c r="BE22" s="5">
        <f>ROUND('Vendas de Veículos'!BE23*(1-'Frota Nacional 2020'!BE$21),0)</f>
        <v>0</v>
      </c>
      <c r="BF22" s="5">
        <f>ROUND('Vendas de Veículos'!BF23*(1-'Frota Nacional 2020'!BF$21),0)</f>
        <v>0</v>
      </c>
      <c r="BG22" s="5">
        <f>ROUND('Vendas de Veículos'!BG23*(1-'Frota Nacional 2020'!BG$21),0)</f>
        <v>0</v>
      </c>
      <c r="BH22" s="5">
        <f>ROUND('Vendas de Veículos'!BH23*(1-'Frota Nacional 2020'!BH$21),0)</f>
        <v>0</v>
      </c>
      <c r="BI22" s="5">
        <f>ROUND('Vendas de Veículos'!BI23*(1-'Frota Nacional 2020'!BI$21),0)</f>
        <v>0</v>
      </c>
      <c r="BJ22" s="5">
        <f>ROUND('Vendas de Veículos'!BJ23*(1-'Frota Nacional 2020'!BJ$21),0)</f>
        <v>0</v>
      </c>
      <c r="BK22" s="5">
        <f>ROUND('Vendas de Veículos'!BK23*(1-'Frota Nacional 2020'!BK$21),0)</f>
        <v>0</v>
      </c>
      <c r="BL22" s="5">
        <f>ROUND('Vendas de Veículos'!BL23*(1-'Frota Nacional 2020'!BL$21),0)</f>
        <v>2</v>
      </c>
      <c r="BM22" s="5">
        <f>ROUND('Vendas de Veículos'!BM23*(1-'Frota Nacional 2020'!BM$21),0)</f>
        <v>12</v>
      </c>
      <c r="BN22" s="5">
        <f>ROUND('Vendas de Veículos'!BN23*(1-'Frota Nacional 2020'!BN$21),0)</f>
        <v>17</v>
      </c>
      <c r="BO22" s="5">
        <f>ROUND('Vendas de Veículos'!BO23*(1-'Frota Nacional 2020'!BO$21),0)</f>
        <v>8</v>
      </c>
    </row>
    <row r="23" spans="2:67" x14ac:dyDescent="0.35">
      <c r="B23" s="14" t="s">
        <v>20</v>
      </c>
      <c r="C23" s="14" t="s">
        <v>12</v>
      </c>
      <c r="D23" s="5">
        <f>ROUND('Vendas de Veículos'!D24*(1-'Frota Nacional 2020'!D$21),0)</f>
        <v>0</v>
      </c>
      <c r="E23" s="5">
        <f>ROUND('Vendas de Veículos'!E24*(1-'Frota Nacional 2020'!E$21),0)</f>
        <v>0</v>
      </c>
      <c r="F23" s="5">
        <f>ROUND('Vendas de Veículos'!F24*(1-'Frota Nacional 2020'!F$21),0)</f>
        <v>0</v>
      </c>
      <c r="G23" s="5">
        <f>ROUND('Vendas de Veículos'!G24*(1-'Frota Nacional 2020'!G$21),0)</f>
        <v>0</v>
      </c>
      <c r="H23" s="5">
        <f>ROUND('Vendas de Veículos'!H24*(1-'Frota Nacional 2020'!H$21),0)</f>
        <v>0</v>
      </c>
      <c r="I23" s="5">
        <f>ROUND('Vendas de Veículos'!I24*(1-'Frota Nacional 2020'!I$21),0)</f>
        <v>0</v>
      </c>
      <c r="J23" s="5">
        <f>ROUND('Vendas de Veículos'!J24*(1-'Frota Nacional 2020'!J$21),0)</f>
        <v>0</v>
      </c>
      <c r="K23" s="5">
        <f>ROUND('Vendas de Veículos'!K24*(1-'Frota Nacional 2020'!K$21),0)</f>
        <v>0</v>
      </c>
      <c r="L23" s="5">
        <f>ROUND('Vendas de Veículos'!L24*(1-'Frota Nacional 2020'!L$21),0)</f>
        <v>0</v>
      </c>
      <c r="M23" s="5">
        <f>ROUND('Vendas de Veículos'!M24*(1-'Frota Nacional 2020'!M$21),0)</f>
        <v>0</v>
      </c>
      <c r="N23" s="5">
        <f>ROUND('Vendas de Veículos'!N24*(1-'Frota Nacional 2020'!N$21),0)</f>
        <v>0</v>
      </c>
      <c r="O23" s="5">
        <f>ROUND('Vendas de Veículos'!O24*(1-'Frota Nacional 2020'!O$21),0)</f>
        <v>0</v>
      </c>
      <c r="P23" s="5">
        <f>ROUND('Vendas de Veículos'!P24*(1-'Frota Nacional 2020'!P$21),0)</f>
        <v>0</v>
      </c>
      <c r="Q23" s="5">
        <f>ROUND('Vendas de Veículos'!Q24*(1-'Frota Nacional 2020'!Q$21),0)</f>
        <v>0</v>
      </c>
      <c r="R23" s="5">
        <f>ROUND('Vendas de Veículos'!R24*(1-'Frota Nacional 2020'!R$21),0)</f>
        <v>0</v>
      </c>
      <c r="S23" s="5">
        <f>ROUND('Vendas de Veículos'!S24*(1-'Frota Nacional 2020'!S$21),0)</f>
        <v>0</v>
      </c>
      <c r="T23" s="5">
        <f>ROUND('Vendas de Veículos'!T24*(1-'Frota Nacional 2020'!T$21),0)</f>
        <v>0</v>
      </c>
      <c r="U23" s="5">
        <f>ROUND('Vendas de Veículos'!U24*(1-'Frota Nacional 2020'!U$21),0)</f>
        <v>0</v>
      </c>
      <c r="V23" s="5">
        <f>ROUND('Vendas de Veículos'!V24*(1-'Frota Nacional 2020'!V$21),0)</f>
        <v>0</v>
      </c>
      <c r="W23" s="5">
        <f>ROUND('Vendas de Veículos'!W24*(1-'Frota Nacional 2020'!W$21),0)</f>
        <v>0</v>
      </c>
      <c r="X23" s="5">
        <f>ROUND('Vendas de Veículos'!X24*(1-'Frota Nacional 2020'!X$21),0)</f>
        <v>0</v>
      </c>
      <c r="Y23" s="5">
        <f>ROUND('Vendas de Veículos'!Y24*(1-'Frota Nacional 2020'!Y$21),0)</f>
        <v>0</v>
      </c>
      <c r="Z23" s="5">
        <f>ROUND('Vendas de Veículos'!Z24*(1-'Frota Nacional 2020'!Z$21),0)</f>
        <v>1</v>
      </c>
      <c r="AA23" s="5">
        <f>ROUND('Vendas de Veículos'!AA24*(1-'Frota Nacional 2020'!AA$21),0)</f>
        <v>0</v>
      </c>
      <c r="AB23" s="5">
        <f>ROUND('Vendas de Veículos'!AB24*(1-'Frota Nacional 2020'!AB$21),0)</f>
        <v>229</v>
      </c>
      <c r="AC23" s="5">
        <f>ROUND('Vendas de Veículos'!AC24*(1-'Frota Nacional 2020'!AC$21),0)</f>
        <v>215</v>
      </c>
      <c r="AD23" s="5">
        <f>ROUND('Vendas de Veículos'!AD24*(1-'Frota Nacional 2020'!AD$21),0)</f>
        <v>518</v>
      </c>
      <c r="AE23" s="5">
        <f>ROUND('Vendas de Veículos'!AE24*(1-'Frota Nacional 2020'!AE$21),0)</f>
        <v>715</v>
      </c>
      <c r="AF23" s="5">
        <f>ROUND('Vendas de Veículos'!AF24*(1-'Frota Nacional 2020'!AF$21),0)</f>
        <v>559</v>
      </c>
      <c r="AG23" s="5">
        <f>ROUND('Vendas de Veículos'!AG24*(1-'Frota Nacional 2020'!AG$21),0)</f>
        <v>482</v>
      </c>
      <c r="AH23" s="5">
        <f>ROUND('Vendas de Veículos'!AH24*(1-'Frota Nacional 2020'!AH$21),0)</f>
        <v>184</v>
      </c>
      <c r="AI23" s="5">
        <f>ROUND('Vendas de Veículos'!AI24*(1-'Frota Nacional 2020'!AI$21),0)</f>
        <v>47</v>
      </c>
      <c r="AJ23" s="5">
        <f>ROUND('Vendas de Veículos'!AJ24*(1-'Frota Nacional 2020'!AJ$21),0)</f>
        <v>19</v>
      </c>
      <c r="AK23" s="5">
        <f>ROUND('Vendas de Veículos'!AK24*(1-'Frota Nacional 2020'!AK$21),0)</f>
        <v>2</v>
      </c>
      <c r="AL23" s="5">
        <f>ROUND('Vendas de Veículos'!AL24*(1-'Frota Nacional 2020'!AL$21),0)</f>
        <v>1</v>
      </c>
      <c r="AM23" s="5">
        <f>ROUND('Vendas de Veículos'!AM24*(1-'Frota Nacional 2020'!AM$21),0)</f>
        <v>3</v>
      </c>
      <c r="AN23" s="5">
        <f>ROUND('Vendas de Veículos'!AN24*(1-'Frota Nacional 2020'!AN$21),0)</f>
        <v>0</v>
      </c>
      <c r="AO23" s="5">
        <f>ROUND('Vendas de Veículos'!AO24*(1-'Frota Nacional 2020'!AO$21),0)</f>
        <v>1</v>
      </c>
      <c r="AP23" s="5">
        <f>ROUND('Vendas de Veículos'!AP24*(1-'Frota Nacional 2020'!AP$21),0)</f>
        <v>1</v>
      </c>
      <c r="AQ23" s="5">
        <f>ROUND('Vendas de Veículos'!AQ24*(1-'Frota Nacional 2020'!AQ$21),0)</f>
        <v>0</v>
      </c>
      <c r="AR23" s="5">
        <f>ROUND('Vendas de Veículos'!AR24*(1-'Frota Nacional 2020'!AR$21),0)</f>
        <v>0</v>
      </c>
      <c r="AS23" s="5">
        <f>ROUND('Vendas de Veículos'!AS24*(1-'Frota Nacional 2020'!AS$21),0)</f>
        <v>0</v>
      </c>
      <c r="AT23" s="5">
        <f>ROUND('Vendas de Veículos'!AT24*(1-'Frota Nacional 2020'!AT$21),0)</f>
        <v>0</v>
      </c>
      <c r="AU23" s="5">
        <f>ROUND('Vendas de Veículos'!AU24*(1-'Frota Nacional 2020'!AU$21),0)</f>
        <v>0</v>
      </c>
      <c r="AV23" s="5">
        <f>ROUND('Vendas de Veículos'!AV24*(1-'Frota Nacional 2020'!AV$21),0)</f>
        <v>0</v>
      </c>
      <c r="AW23" s="5">
        <f>ROUND('Vendas de Veículos'!AW24*(1-'Frota Nacional 2020'!AW$21),0)</f>
        <v>0</v>
      </c>
      <c r="AX23" s="5">
        <f>ROUND('Vendas de Veículos'!AX24*(1-'Frota Nacional 2020'!AX$21),0)</f>
        <v>0</v>
      </c>
      <c r="AY23" s="5">
        <f>ROUND('Vendas de Veículos'!AY24*(1-'Frota Nacional 2020'!AY$21),0)</f>
        <v>0</v>
      </c>
      <c r="AZ23" s="5">
        <f>ROUND('Vendas de Veículos'!AZ24*(1-'Frota Nacional 2020'!AZ$21),0)</f>
        <v>0</v>
      </c>
      <c r="BA23" s="5">
        <f>ROUND('Vendas de Veículos'!BA24*(1-'Frota Nacional 2020'!BA$21),0)</f>
        <v>0</v>
      </c>
      <c r="BB23" s="5">
        <f>ROUND('Vendas de Veículos'!BB24*(1-'Frota Nacional 2020'!BB$21),0)</f>
        <v>0</v>
      </c>
      <c r="BC23" s="5">
        <f>ROUND('Vendas de Veículos'!BC24*(1-'Frota Nacional 2020'!BC$21),0)</f>
        <v>0</v>
      </c>
      <c r="BD23" s="5">
        <f>ROUND('Vendas de Veículos'!BD24*(1-'Frota Nacional 2020'!BD$21),0)</f>
        <v>0</v>
      </c>
      <c r="BE23" s="5">
        <f>ROUND('Vendas de Veículos'!BE24*(1-'Frota Nacional 2020'!BE$21),0)</f>
        <v>0</v>
      </c>
      <c r="BF23" s="5">
        <f>ROUND('Vendas de Veículos'!BF24*(1-'Frota Nacional 2020'!BF$21),0)</f>
        <v>0</v>
      </c>
      <c r="BG23" s="5">
        <f>ROUND('Vendas de Veículos'!BG24*(1-'Frota Nacional 2020'!BG$21),0)</f>
        <v>0</v>
      </c>
      <c r="BH23" s="5">
        <f>ROUND('Vendas de Veículos'!BH24*(1-'Frota Nacional 2020'!BH$21),0)</f>
        <v>0</v>
      </c>
      <c r="BI23" s="5">
        <f>ROUND('Vendas de Veículos'!BI24*(1-'Frota Nacional 2020'!BI$21),0)</f>
        <v>0</v>
      </c>
      <c r="BJ23" s="5">
        <f>ROUND('Vendas de Veículos'!BJ24*(1-'Frota Nacional 2020'!BJ$21),0)</f>
        <v>0</v>
      </c>
      <c r="BK23" s="5">
        <f>ROUND('Vendas de Veículos'!BK24*(1-'Frota Nacional 2020'!BK$21),0)</f>
        <v>0</v>
      </c>
      <c r="BL23" s="5">
        <f>ROUND('Vendas de Veículos'!BL24*(1-'Frota Nacional 2020'!BL$21),0)</f>
        <v>0</v>
      </c>
      <c r="BM23" s="5">
        <f>ROUND('Vendas de Veículos'!BM24*(1-'Frota Nacional 2020'!BM$21),0)</f>
        <v>0</v>
      </c>
      <c r="BN23" s="5">
        <f>ROUND('Vendas de Veículos'!BN24*(1-'Frota Nacional 2020'!BN$21),0)</f>
        <v>2</v>
      </c>
      <c r="BO23" s="5">
        <f>ROUND('Vendas de Veículos'!BO24*(1-'Frota Nacional 2020'!BO$21),0)</f>
        <v>0</v>
      </c>
    </row>
    <row r="24" spans="2:67" x14ac:dyDescent="0.35">
      <c r="B24" s="14" t="s">
        <v>20</v>
      </c>
      <c r="C24" s="14" t="s">
        <v>14</v>
      </c>
      <c r="D24" s="5">
        <f>ROUND('Vendas de Veículos'!D25*(1-'Frota Nacional 2020'!D$21),0)</f>
        <v>0</v>
      </c>
      <c r="E24" s="5">
        <f>ROUND('Vendas de Veículos'!E25*(1-'Frota Nacional 2020'!E$21),0)</f>
        <v>0</v>
      </c>
      <c r="F24" s="5">
        <f>ROUND('Vendas de Veículos'!F25*(1-'Frota Nacional 2020'!F$21),0)</f>
        <v>0</v>
      </c>
      <c r="G24" s="5">
        <f>ROUND('Vendas de Veículos'!G25*(1-'Frota Nacional 2020'!G$21),0)</f>
        <v>0</v>
      </c>
      <c r="H24" s="5">
        <f>ROUND('Vendas de Veículos'!H25*(1-'Frota Nacional 2020'!H$21),0)</f>
        <v>0</v>
      </c>
      <c r="I24" s="5">
        <f>ROUND('Vendas de Veículos'!I25*(1-'Frota Nacional 2020'!I$21),0)</f>
        <v>0</v>
      </c>
      <c r="J24" s="5">
        <f>ROUND('Vendas de Veículos'!J25*(1-'Frota Nacional 2020'!J$21),0)</f>
        <v>0</v>
      </c>
      <c r="K24" s="5">
        <f>ROUND('Vendas de Veículos'!K25*(1-'Frota Nacional 2020'!K$21),0)</f>
        <v>0</v>
      </c>
      <c r="L24" s="5">
        <f>ROUND('Vendas de Veículos'!L25*(1-'Frota Nacional 2020'!L$21),0)</f>
        <v>0</v>
      </c>
      <c r="M24" s="5">
        <f>ROUND('Vendas de Veículos'!M25*(1-'Frota Nacional 2020'!M$21),0)</f>
        <v>0</v>
      </c>
      <c r="N24" s="5">
        <f>ROUND('Vendas de Veículos'!N25*(1-'Frota Nacional 2020'!N$21),0)</f>
        <v>0</v>
      </c>
      <c r="O24" s="5">
        <f>ROUND('Vendas de Veículos'!O25*(1-'Frota Nacional 2020'!O$21),0)</f>
        <v>0</v>
      </c>
      <c r="P24" s="5">
        <f>ROUND('Vendas de Veículos'!P25*(1-'Frota Nacional 2020'!P$21),0)</f>
        <v>0</v>
      </c>
      <c r="Q24" s="5">
        <f>ROUND('Vendas de Veículos'!Q25*(1-'Frota Nacional 2020'!Q$21),0)</f>
        <v>0</v>
      </c>
      <c r="R24" s="5">
        <f>ROUND('Vendas de Veículos'!R25*(1-'Frota Nacional 2020'!R$21),0)</f>
        <v>0</v>
      </c>
      <c r="S24" s="5">
        <f>ROUND('Vendas de Veículos'!S25*(1-'Frota Nacional 2020'!S$21),0)</f>
        <v>0</v>
      </c>
      <c r="T24" s="5">
        <f>ROUND('Vendas de Veículos'!T25*(1-'Frota Nacional 2020'!T$21),0)</f>
        <v>0</v>
      </c>
      <c r="U24" s="5">
        <f>ROUND('Vendas de Veículos'!U25*(1-'Frota Nacional 2020'!U$21),0)</f>
        <v>0</v>
      </c>
      <c r="V24" s="5">
        <f>ROUND('Vendas de Veículos'!V25*(1-'Frota Nacional 2020'!V$21),0)</f>
        <v>0</v>
      </c>
      <c r="W24" s="5">
        <f>ROUND('Vendas de Veículos'!W25*(1-'Frota Nacional 2020'!W$21),0)</f>
        <v>0</v>
      </c>
      <c r="X24" s="5">
        <f>ROUND('Vendas de Veículos'!X25*(1-'Frota Nacional 2020'!X$21),0)</f>
        <v>0</v>
      </c>
      <c r="Y24" s="5">
        <f>ROUND('Vendas de Veículos'!Y25*(1-'Frota Nacional 2020'!Y$21),0)</f>
        <v>0</v>
      </c>
      <c r="Z24" s="5">
        <f>ROUND('Vendas de Veículos'!Z25*(1-'Frota Nacional 2020'!Z$21),0)</f>
        <v>0</v>
      </c>
      <c r="AA24" s="5">
        <f>ROUND('Vendas de Veículos'!AA25*(1-'Frota Nacional 2020'!AA$21),0)</f>
        <v>0</v>
      </c>
      <c r="AB24" s="5">
        <f>ROUND('Vendas de Veículos'!AB25*(1-'Frota Nacional 2020'!AB$21),0)</f>
        <v>0</v>
      </c>
      <c r="AC24" s="5">
        <f>ROUND('Vendas de Veículos'!AC25*(1-'Frota Nacional 2020'!AC$21),0)</f>
        <v>0</v>
      </c>
      <c r="AD24" s="5">
        <f>ROUND('Vendas de Veículos'!AD25*(1-'Frota Nacional 2020'!AD$21),0)</f>
        <v>0</v>
      </c>
      <c r="AE24" s="5">
        <f>ROUND('Vendas de Veículos'!AE25*(1-'Frota Nacional 2020'!AE$21),0)</f>
        <v>0</v>
      </c>
      <c r="AF24" s="5">
        <f>ROUND('Vendas de Veículos'!AF25*(1-'Frota Nacional 2020'!AF$21),0)</f>
        <v>0</v>
      </c>
      <c r="AG24" s="5">
        <f>ROUND('Vendas de Veículos'!AG25*(1-'Frota Nacional 2020'!AG$21),0)</f>
        <v>0</v>
      </c>
      <c r="AH24" s="5">
        <f>ROUND('Vendas de Veículos'!AH25*(1-'Frota Nacional 2020'!AH$21),0)</f>
        <v>0</v>
      </c>
      <c r="AI24" s="5">
        <f>ROUND('Vendas de Veículos'!AI25*(1-'Frota Nacional 2020'!AI$21),0)</f>
        <v>0</v>
      </c>
      <c r="AJ24" s="5">
        <f>ROUND('Vendas de Veículos'!AJ25*(1-'Frota Nacional 2020'!AJ$21),0)</f>
        <v>0</v>
      </c>
      <c r="AK24" s="5">
        <f>ROUND('Vendas de Veículos'!AK25*(1-'Frota Nacional 2020'!AK$21),0)</f>
        <v>0</v>
      </c>
      <c r="AL24" s="5">
        <f>ROUND('Vendas de Veículos'!AL25*(1-'Frota Nacional 2020'!AL$21),0)</f>
        <v>0</v>
      </c>
      <c r="AM24" s="5">
        <f>ROUND('Vendas de Veículos'!AM25*(1-'Frota Nacional 2020'!AM$21),0)</f>
        <v>0</v>
      </c>
      <c r="AN24" s="5">
        <f>ROUND('Vendas de Veículos'!AN25*(1-'Frota Nacional 2020'!AN$21),0)</f>
        <v>0</v>
      </c>
      <c r="AO24" s="5">
        <f>ROUND('Vendas de Veículos'!AO25*(1-'Frota Nacional 2020'!AO$21),0)</f>
        <v>0</v>
      </c>
      <c r="AP24" s="5">
        <f>ROUND('Vendas de Veículos'!AP25*(1-'Frota Nacional 2020'!AP$21),0)</f>
        <v>0</v>
      </c>
      <c r="AQ24" s="5">
        <f>ROUND('Vendas de Veículos'!AQ25*(1-'Frota Nacional 2020'!AQ$21),0)</f>
        <v>0</v>
      </c>
      <c r="AR24" s="5">
        <f>ROUND('Vendas de Veículos'!AR25*(1-'Frota Nacional 2020'!AR$21),0)</f>
        <v>0</v>
      </c>
      <c r="AS24" s="5">
        <f>ROUND('Vendas de Veículos'!AS25*(1-'Frota Nacional 2020'!AS$21),0)</f>
        <v>0</v>
      </c>
      <c r="AT24" s="5">
        <f>ROUND('Vendas de Veículos'!AT25*(1-'Frota Nacional 2020'!AT$21),0)</f>
        <v>0</v>
      </c>
      <c r="AU24" s="5">
        <f>ROUND('Vendas de Veículos'!AU25*(1-'Frota Nacional 2020'!AU$21),0)</f>
        <v>0</v>
      </c>
      <c r="AV24" s="5">
        <f>ROUND('Vendas de Veículos'!AV25*(1-'Frota Nacional 2020'!AV$21),0)</f>
        <v>0</v>
      </c>
      <c r="AW24" s="5">
        <f>ROUND('Vendas de Veículos'!AW25*(1-'Frota Nacional 2020'!AW$21),0)</f>
        <v>0</v>
      </c>
      <c r="AX24" s="5">
        <f>ROUND('Vendas de Veículos'!AX25*(1-'Frota Nacional 2020'!AX$21),0)</f>
        <v>0</v>
      </c>
      <c r="AY24" s="5">
        <f>ROUND('Vendas de Veículos'!AY25*(1-'Frota Nacional 2020'!AY$21),0)</f>
        <v>0</v>
      </c>
      <c r="AZ24" s="5">
        <f>ROUND('Vendas de Veículos'!AZ25*(1-'Frota Nacional 2020'!AZ$21),0)</f>
        <v>0</v>
      </c>
      <c r="BA24" s="5">
        <f>ROUND('Vendas de Veículos'!BA25*(1-'Frota Nacional 2020'!BA$21),0)</f>
        <v>0</v>
      </c>
      <c r="BB24" s="5">
        <f>ROUND('Vendas de Veículos'!BB25*(1-'Frota Nacional 2020'!BB$21),0)</f>
        <v>0</v>
      </c>
      <c r="BC24" s="5">
        <f>ROUND('Vendas de Veículos'!BC25*(1-'Frota Nacional 2020'!BC$21),0)</f>
        <v>0</v>
      </c>
      <c r="BD24" s="5">
        <f>ROUND('Vendas de Veículos'!BD25*(1-'Frota Nacional 2020'!BD$21),0)</f>
        <v>0</v>
      </c>
      <c r="BE24" s="5">
        <f>ROUND('Vendas de Veículos'!BE25*(1-'Frota Nacional 2020'!BE$21),0)</f>
        <v>0</v>
      </c>
      <c r="BF24" s="5">
        <f>ROUND('Vendas de Veículos'!BF25*(1-'Frota Nacional 2020'!BF$21),0)</f>
        <v>0</v>
      </c>
      <c r="BG24" s="5">
        <f>ROUND('Vendas de Veículos'!BG25*(1-'Frota Nacional 2020'!BG$21),0)</f>
        <v>0</v>
      </c>
      <c r="BH24" s="5">
        <f>ROUND('Vendas de Veículos'!BH25*(1-'Frota Nacional 2020'!BH$21),0)</f>
        <v>1</v>
      </c>
      <c r="BI24" s="5">
        <f>ROUND('Vendas de Veículos'!BI25*(1-'Frota Nacional 2020'!BI$21),0)</f>
        <v>0</v>
      </c>
      <c r="BJ24" s="5">
        <f>ROUND('Vendas de Veículos'!BJ25*(1-'Frota Nacional 2020'!BJ$21),0)</f>
        <v>0</v>
      </c>
      <c r="BK24" s="5">
        <f>ROUND('Vendas de Veículos'!BK25*(1-'Frota Nacional 2020'!BK$21),0)</f>
        <v>1</v>
      </c>
      <c r="BL24" s="5">
        <f>ROUND('Vendas de Veículos'!BL25*(1-'Frota Nacional 2020'!BL$21),0)</f>
        <v>0</v>
      </c>
      <c r="BM24" s="5">
        <f>ROUND('Vendas de Veículos'!BM25*(1-'Frota Nacional 2020'!BM$21),0)</f>
        <v>3</v>
      </c>
      <c r="BN24" s="5">
        <f>ROUND('Vendas de Veículos'!BN25*(1-'Frota Nacional 2020'!BN$21),0)</f>
        <v>29</v>
      </c>
      <c r="BO24" s="5">
        <f>ROUND('Vendas de Veículos'!BO25*(1-'Frota Nacional 2020'!BO$21),0)</f>
        <v>23</v>
      </c>
    </row>
    <row r="25" spans="2:67" x14ac:dyDescent="0.35">
      <c r="B25" s="14" t="s">
        <v>20</v>
      </c>
      <c r="C25" s="14" t="s">
        <v>21</v>
      </c>
      <c r="D25" s="5">
        <f>ROUND('Vendas de Veículos'!D26*(1-'Frota Nacional 2020'!D$21),0)</f>
        <v>0</v>
      </c>
      <c r="E25" s="5">
        <f>ROUND('Vendas de Veículos'!E26*(1-'Frota Nacional 2020'!E$21),0)</f>
        <v>0</v>
      </c>
      <c r="F25" s="5">
        <f>ROUND('Vendas de Veículos'!F26*(1-'Frota Nacional 2020'!F$21),0)</f>
        <v>0</v>
      </c>
      <c r="G25" s="5">
        <f>ROUND('Vendas de Veículos'!G26*(1-'Frota Nacional 2020'!G$21),0)</f>
        <v>0</v>
      </c>
      <c r="H25" s="5">
        <f>ROUND('Vendas de Veículos'!H26*(1-'Frota Nacional 2020'!H$21),0)</f>
        <v>0</v>
      </c>
      <c r="I25" s="5">
        <f>ROUND('Vendas de Veículos'!I26*(1-'Frota Nacional 2020'!I$21),0)</f>
        <v>0</v>
      </c>
      <c r="J25" s="5">
        <f>ROUND('Vendas de Veículos'!J26*(1-'Frota Nacional 2020'!J$21),0)</f>
        <v>0</v>
      </c>
      <c r="K25" s="5">
        <f>ROUND('Vendas de Veículos'!K26*(1-'Frota Nacional 2020'!K$21),0)</f>
        <v>0</v>
      </c>
      <c r="L25" s="5">
        <f>ROUND('Vendas de Veículos'!L26*(1-'Frota Nacional 2020'!L$21),0)</f>
        <v>0</v>
      </c>
      <c r="M25" s="5">
        <f>ROUND('Vendas de Veículos'!M26*(1-'Frota Nacional 2020'!M$21),0)</f>
        <v>0</v>
      </c>
      <c r="N25" s="5">
        <f>ROUND('Vendas de Veículos'!N26*(1-'Frota Nacional 2020'!N$21),0)</f>
        <v>0</v>
      </c>
      <c r="O25" s="5">
        <f>ROUND('Vendas de Veículos'!O26*(1-'Frota Nacional 2020'!O$21),0)</f>
        <v>0</v>
      </c>
      <c r="P25" s="5">
        <f>ROUND('Vendas de Veículos'!P26*(1-'Frota Nacional 2020'!P$21),0)</f>
        <v>0</v>
      </c>
      <c r="Q25" s="5">
        <f>ROUND('Vendas de Veículos'!Q26*(1-'Frota Nacional 2020'!Q$21),0)</f>
        <v>0</v>
      </c>
      <c r="R25" s="5">
        <f>ROUND('Vendas de Veículos'!R26*(1-'Frota Nacional 2020'!R$21),0)</f>
        <v>0</v>
      </c>
      <c r="S25" s="5">
        <f>ROUND('Vendas de Veículos'!S26*(1-'Frota Nacional 2020'!S$21),0)</f>
        <v>0</v>
      </c>
      <c r="T25" s="5">
        <f>ROUND('Vendas de Veículos'!T26*(1-'Frota Nacional 2020'!T$21),0)</f>
        <v>0</v>
      </c>
      <c r="U25" s="5">
        <f>ROUND('Vendas de Veículos'!U26*(1-'Frota Nacional 2020'!U$21),0)</f>
        <v>0</v>
      </c>
      <c r="V25" s="5">
        <f>ROUND('Vendas de Veículos'!V26*(1-'Frota Nacional 2020'!V$21),0)</f>
        <v>0</v>
      </c>
      <c r="W25" s="5">
        <f>ROUND('Vendas de Veículos'!W26*(1-'Frota Nacional 2020'!W$21),0)</f>
        <v>0</v>
      </c>
      <c r="X25" s="5">
        <f>ROUND('Vendas de Veículos'!X26*(1-'Frota Nacional 2020'!X$21),0)</f>
        <v>0</v>
      </c>
      <c r="Y25" s="5">
        <f>ROUND('Vendas de Veículos'!Y26*(1-'Frota Nacional 2020'!Y$21),0)</f>
        <v>0</v>
      </c>
      <c r="Z25" s="5">
        <f>ROUND('Vendas de Veículos'!Z26*(1-'Frota Nacional 2020'!Z$21),0)</f>
        <v>0</v>
      </c>
      <c r="AA25" s="5">
        <f>ROUND('Vendas de Veículos'!AA26*(1-'Frota Nacional 2020'!AA$21),0)</f>
        <v>0</v>
      </c>
      <c r="AB25" s="5">
        <f>ROUND('Vendas de Veículos'!AB26*(1-'Frota Nacional 2020'!AB$21),0)</f>
        <v>0</v>
      </c>
      <c r="AC25" s="5">
        <f>ROUND('Vendas de Veículos'!AC26*(1-'Frota Nacional 2020'!AC$21),0)</f>
        <v>0</v>
      </c>
      <c r="AD25" s="5">
        <f>ROUND('Vendas de Veículos'!AD26*(1-'Frota Nacional 2020'!AD$21),0)</f>
        <v>0</v>
      </c>
      <c r="AE25" s="5">
        <f>ROUND('Vendas de Veículos'!AE26*(1-'Frota Nacional 2020'!AE$21),0)</f>
        <v>0</v>
      </c>
      <c r="AF25" s="5">
        <f>ROUND('Vendas de Veículos'!AF26*(1-'Frota Nacional 2020'!AF$21),0)</f>
        <v>0</v>
      </c>
      <c r="AG25" s="5">
        <f>ROUND('Vendas de Veículos'!AG26*(1-'Frota Nacional 2020'!AG$21),0)</f>
        <v>0</v>
      </c>
      <c r="AH25" s="5">
        <f>ROUND('Vendas de Veículos'!AH26*(1-'Frota Nacional 2020'!AH$21),0)</f>
        <v>0</v>
      </c>
      <c r="AI25" s="5">
        <f>ROUND('Vendas de Veículos'!AI26*(1-'Frota Nacional 2020'!AI$21),0)</f>
        <v>0</v>
      </c>
      <c r="AJ25" s="5">
        <f>ROUND('Vendas de Veículos'!AJ26*(1-'Frota Nacional 2020'!AJ$21),0)</f>
        <v>0</v>
      </c>
      <c r="AK25" s="5">
        <f>ROUND('Vendas de Veículos'!AK26*(1-'Frota Nacional 2020'!AK$21),0)</f>
        <v>0</v>
      </c>
      <c r="AL25" s="5">
        <f>ROUND('Vendas de Veículos'!AL26*(1-'Frota Nacional 2020'!AL$21),0)</f>
        <v>0</v>
      </c>
      <c r="AM25" s="5">
        <f>ROUND('Vendas de Veículos'!AM26*(1-'Frota Nacional 2020'!AM$21),0)</f>
        <v>0</v>
      </c>
      <c r="AN25" s="5">
        <f>ROUND('Vendas de Veículos'!AN26*(1-'Frota Nacional 2020'!AN$21),0)</f>
        <v>0</v>
      </c>
      <c r="AO25" s="5">
        <f>ROUND('Vendas de Veículos'!AO26*(1-'Frota Nacional 2020'!AO$21),0)</f>
        <v>0</v>
      </c>
      <c r="AP25" s="5">
        <f>ROUND('Vendas de Veículos'!AP26*(1-'Frota Nacional 2020'!AP$21),0)</f>
        <v>0</v>
      </c>
      <c r="AQ25" s="5">
        <f>ROUND('Vendas de Veículos'!AQ26*(1-'Frota Nacional 2020'!AQ$21),0)</f>
        <v>0</v>
      </c>
      <c r="AR25" s="5">
        <f>ROUND('Vendas de Veículos'!AR26*(1-'Frota Nacional 2020'!AR$21),0)</f>
        <v>0</v>
      </c>
      <c r="AS25" s="5">
        <f>ROUND('Vendas de Veículos'!AS26*(1-'Frota Nacional 2020'!AS$21),0)</f>
        <v>0</v>
      </c>
      <c r="AT25" s="5">
        <f>ROUND('Vendas de Veículos'!AT26*(1-'Frota Nacional 2020'!AT$21),0)</f>
        <v>0</v>
      </c>
      <c r="AU25" s="5">
        <f>ROUND('Vendas de Veículos'!AU26*(1-'Frota Nacional 2020'!AU$21),0)</f>
        <v>0</v>
      </c>
      <c r="AV25" s="5">
        <f>ROUND('Vendas de Veículos'!AV26*(1-'Frota Nacional 2020'!AV$21),0)</f>
        <v>0</v>
      </c>
      <c r="AW25" s="5">
        <f>ROUND('Vendas de Veículos'!AW26*(1-'Frota Nacional 2020'!AW$21),0)</f>
        <v>0</v>
      </c>
      <c r="AX25" s="5">
        <f>ROUND('Vendas de Veículos'!AX26*(1-'Frota Nacional 2020'!AX$21),0)</f>
        <v>0</v>
      </c>
      <c r="AY25" s="5">
        <f>ROUND('Vendas de Veículos'!AY26*(1-'Frota Nacional 2020'!AY$21),0)</f>
        <v>0</v>
      </c>
      <c r="AZ25" s="5">
        <f>ROUND('Vendas de Veículos'!AZ26*(1-'Frota Nacional 2020'!AZ$21),0)</f>
        <v>0</v>
      </c>
      <c r="BA25" s="5">
        <f>ROUND('Vendas de Veículos'!BA26*(1-'Frota Nacional 2020'!BA$21),0)</f>
        <v>1</v>
      </c>
      <c r="BB25" s="5">
        <f>ROUND('Vendas de Veículos'!BB26*(1-'Frota Nacional 2020'!BB$21),0)</f>
        <v>0</v>
      </c>
      <c r="BC25" s="5">
        <f>ROUND('Vendas de Veículos'!BC26*(1-'Frota Nacional 2020'!BC$21),0)</f>
        <v>0</v>
      </c>
      <c r="BD25" s="5">
        <f>ROUND('Vendas de Veículos'!BD26*(1-'Frota Nacional 2020'!BD$21),0)</f>
        <v>6</v>
      </c>
      <c r="BE25" s="5">
        <f>ROUND('Vendas de Veículos'!BE26*(1-'Frota Nacional 2020'!BE$21),0)</f>
        <v>5</v>
      </c>
      <c r="BF25" s="5">
        <f>ROUND('Vendas de Veículos'!BF26*(1-'Frota Nacional 2020'!BF$21),0)</f>
        <v>7</v>
      </c>
      <c r="BG25" s="5">
        <f>ROUND('Vendas de Veículos'!BG26*(1-'Frota Nacional 2020'!BG$21),0)</f>
        <v>2</v>
      </c>
      <c r="BH25" s="5">
        <f>ROUND('Vendas de Veículos'!BH26*(1-'Frota Nacional 2020'!BH$21),0)</f>
        <v>3</v>
      </c>
      <c r="BI25" s="5">
        <f>ROUND('Vendas de Veículos'!BI26*(1-'Frota Nacional 2020'!BI$21),0)</f>
        <v>4</v>
      </c>
      <c r="BJ25" s="5">
        <f>ROUND('Vendas de Veículos'!BJ26*(1-'Frota Nacional 2020'!BJ$21),0)</f>
        <v>1</v>
      </c>
      <c r="BK25" s="5">
        <f>ROUND('Vendas de Veículos'!BK26*(1-'Frota Nacional 2020'!BK$21),0)</f>
        <v>0</v>
      </c>
      <c r="BL25" s="5">
        <f>ROUND('Vendas de Veículos'!BL26*(1-'Frota Nacional 2020'!BL$21),0)</f>
        <v>0</v>
      </c>
      <c r="BM25" s="5">
        <f>ROUND('Vendas de Veículos'!BM26*(1-'Frota Nacional 2020'!BM$21),0)</f>
        <v>1</v>
      </c>
      <c r="BN25" s="5">
        <f>ROUND('Vendas de Veículos'!BN26*(1-'Frota Nacional 2020'!BN$21),0)</f>
        <v>10</v>
      </c>
      <c r="BO25" s="5">
        <f>ROUND('Vendas de Veículos'!BO26*(1-'Frota Nacional 2020'!BO$21),0)</f>
        <v>45</v>
      </c>
    </row>
    <row r="26" spans="2:67" x14ac:dyDescent="0.35">
      <c r="B26" s="14" t="s">
        <v>20</v>
      </c>
      <c r="C26" s="14" t="s">
        <v>19</v>
      </c>
      <c r="D26" s="5">
        <f>ROUND('Vendas de Veículos'!D27*(1-'Frota Nacional 2020'!D$21),0)</f>
        <v>225</v>
      </c>
      <c r="E26" s="5">
        <f>ROUND('Vendas de Veículos'!E27*(1-'Frota Nacional 2020'!E$21),0)</f>
        <v>343</v>
      </c>
      <c r="F26" s="5">
        <f>ROUND('Vendas de Veículos'!F27*(1-'Frota Nacional 2020'!F$21),0)</f>
        <v>3</v>
      </c>
      <c r="G26" s="5">
        <f>ROUND('Vendas de Veículos'!G27*(1-'Frota Nacional 2020'!G$21),0)</f>
        <v>353</v>
      </c>
      <c r="H26" s="5">
        <f>ROUND('Vendas de Veículos'!H27*(1-'Frota Nacional 2020'!H$21),0)</f>
        <v>226</v>
      </c>
      <c r="I26" s="5">
        <f>ROUND('Vendas de Veículos'!I27*(1-'Frota Nacional 2020'!I$21),0)</f>
        <v>320</v>
      </c>
      <c r="J26" s="5">
        <f>ROUND('Vendas de Veículos'!J27*(1-'Frota Nacional 2020'!J$21),0)</f>
        <v>282</v>
      </c>
      <c r="K26" s="5">
        <f>ROUND('Vendas de Veículos'!K27*(1-'Frota Nacional 2020'!K$21),0)</f>
        <v>282</v>
      </c>
      <c r="L26" s="5">
        <f>ROUND('Vendas de Veículos'!L27*(1-'Frota Nacional 2020'!L$21),0)</f>
        <v>380</v>
      </c>
      <c r="M26" s="5">
        <f>ROUND('Vendas de Veículos'!M27*(1-'Frota Nacional 2020'!M$21),0)</f>
        <v>634</v>
      </c>
      <c r="N26" s="5">
        <f>ROUND('Vendas de Veículos'!N27*(1-'Frota Nacional 2020'!N$21),0)</f>
        <v>670</v>
      </c>
      <c r="O26" s="5">
        <f>ROUND('Vendas de Veículos'!O27*(1-'Frota Nacional 2020'!O$21),0)</f>
        <v>1099</v>
      </c>
      <c r="P26" s="5">
        <f>ROUND('Vendas de Veículos'!P27*(1-'Frota Nacional 2020'!P$21),0)</f>
        <v>1343</v>
      </c>
      <c r="Q26" s="5">
        <f>ROUND('Vendas de Veículos'!Q27*(1-'Frota Nacional 2020'!Q$21),0)</f>
        <v>18</v>
      </c>
      <c r="R26" s="5">
        <f>ROUND('Vendas de Veículos'!R27*(1-'Frota Nacional 2020'!R$21),0)</f>
        <v>2057</v>
      </c>
      <c r="S26" s="5">
        <f>ROUND('Vendas de Veículos'!S27*(1-'Frota Nacional 2020'!S$21),0)</f>
        <v>3133</v>
      </c>
      <c r="T26" s="5">
        <f>ROUND('Vendas de Veículos'!T27*(1-'Frota Nacional 2020'!T$21),0)</f>
        <v>436</v>
      </c>
      <c r="U26" s="5">
        <f>ROUND('Vendas de Veículos'!U27*(1-'Frota Nacional 2020'!U$21),0)</f>
        <v>5127</v>
      </c>
      <c r="V26" s="5">
        <f>ROUND('Vendas de Veículos'!V27*(1-'Frota Nacional 2020'!V$21),0)</f>
        <v>7102</v>
      </c>
      <c r="W26" s="5">
        <f>ROUND('Vendas de Veículos'!W27*(1-'Frota Nacional 2020'!W$21),0)</f>
        <v>9624</v>
      </c>
      <c r="X26" s="5">
        <f>ROUND('Vendas de Veículos'!X27*(1-'Frota Nacional 2020'!X$21),0)</f>
        <v>13841</v>
      </c>
      <c r="Y26" s="5">
        <f>ROUND('Vendas de Veículos'!Y27*(1-'Frota Nacional 2020'!Y$21),0)</f>
        <v>13326</v>
      </c>
      <c r="Z26" s="5">
        <f>ROUND('Vendas de Veículos'!Z27*(1-'Frota Nacional 2020'!Z$21),0)</f>
        <v>14302</v>
      </c>
      <c r="AA26" s="5">
        <f>ROUND('Vendas de Veículos'!AA27*(1-'Frota Nacional 2020'!AA$21),0)</f>
        <v>1627</v>
      </c>
      <c r="AB26" s="5">
        <f>ROUND('Vendas de Veículos'!AB27*(1-'Frota Nacional 2020'!AB$21),0)</f>
        <v>11875</v>
      </c>
      <c r="AC26" s="5">
        <f>ROUND('Vendas de Veículos'!AC27*(1-'Frota Nacional 2020'!AC$21),0)</f>
        <v>9428</v>
      </c>
      <c r="AD26" s="5">
        <f>ROUND('Vendas de Veículos'!AD27*(1-'Frota Nacional 2020'!AD$21),0)</f>
        <v>8192</v>
      </c>
      <c r="AE26" s="5">
        <f>ROUND('Vendas de Veículos'!AE27*(1-'Frota Nacional 2020'!AE$21),0)</f>
        <v>11001</v>
      </c>
      <c r="AF26" s="5">
        <f>ROUND('Vendas de Veículos'!AF27*(1-'Frota Nacional 2020'!AF$21),0)</f>
        <v>15870</v>
      </c>
      <c r="AG26" s="5">
        <f>ROUND('Vendas de Veículos'!AG27*(1-'Frota Nacional 2020'!AG$21),0)</f>
        <v>22343</v>
      </c>
      <c r="AH26" s="5">
        <f>ROUND('Vendas de Veículos'!AH27*(1-'Frota Nacional 2020'!AH$21),0)</f>
        <v>19097</v>
      </c>
      <c r="AI26" s="5">
        <f>ROUND('Vendas de Veículos'!AI27*(1-'Frota Nacional 2020'!AI$21),0)</f>
        <v>20139</v>
      </c>
      <c r="AJ26" s="5">
        <f>ROUND('Vendas de Veículos'!AJ27*(1-'Frota Nacional 2020'!AJ$21),0)</f>
        <v>18960</v>
      </c>
      <c r="AK26" s="5">
        <f>ROUND('Vendas de Veículos'!AK27*(1-'Frota Nacional 2020'!AK$21),0)</f>
        <v>17395</v>
      </c>
      <c r="AL26" s="5">
        <f>ROUND('Vendas de Veículos'!AL27*(1-'Frota Nacional 2020'!AL$21),0)</f>
        <v>18662</v>
      </c>
      <c r="AM26" s="5">
        <f>ROUND('Vendas de Veículos'!AM27*(1-'Frota Nacional 2020'!AM$21),0)</f>
        <v>12327</v>
      </c>
      <c r="AN26" s="5">
        <f>ROUND('Vendas de Veículos'!AN27*(1-'Frota Nacional 2020'!AN$21),0)</f>
        <v>19646</v>
      </c>
      <c r="AO26" s="5">
        <f>ROUND('Vendas de Veículos'!AO27*(1-'Frota Nacional 2020'!AO$21),0)</f>
        <v>28498</v>
      </c>
      <c r="AP26" s="5">
        <f>ROUND('Vendas de Veículos'!AP27*(1-'Frota Nacional 2020'!AP$21),0)</f>
        <v>33892</v>
      </c>
      <c r="AQ26" s="5">
        <f>ROUND('Vendas de Veículos'!AQ27*(1-'Frota Nacional 2020'!AQ$21),0)</f>
        <v>25704</v>
      </c>
      <c r="AR26" s="5">
        <f>ROUND('Vendas de Veículos'!AR27*(1-'Frota Nacional 2020'!AR$21),0)</f>
        <v>35329</v>
      </c>
      <c r="AS26" s="5">
        <f>ROUND('Vendas de Veículos'!AS27*(1-'Frota Nacional 2020'!AS$21),0)</f>
        <v>35679</v>
      </c>
      <c r="AT26" s="5">
        <f>ROUND('Vendas de Veículos'!AT27*(1-'Frota Nacional 2020'!AT$21),0)</f>
        <v>35910</v>
      </c>
      <c r="AU26" s="5">
        <f>ROUND('Vendas de Veículos'!AU27*(1-'Frota Nacional 2020'!AU$21),0)</f>
        <v>51178</v>
      </c>
      <c r="AV26" s="5">
        <f>ROUND('Vendas de Veículos'!AV27*(1-'Frota Nacional 2020'!AV$21),0)</f>
        <v>56731</v>
      </c>
      <c r="AW26" s="5">
        <f>ROUND('Vendas de Veículos'!AW27*(1-'Frota Nacional 2020'!AW$21),0)</f>
        <v>53275</v>
      </c>
      <c r="AX26" s="5">
        <f>ROUND('Vendas de Veículos'!AX27*(1-'Frota Nacional 2020'!AX$21),0)</f>
        <v>56498</v>
      </c>
      <c r="AY26" s="5">
        <f>ROUND('Vendas de Veículos'!AY27*(1-'Frota Nacional 2020'!AY$21),0)</f>
        <v>73345</v>
      </c>
      <c r="AZ26" s="5">
        <f>ROUND('Vendas de Veículos'!AZ27*(1-'Frota Nacional 2020'!AZ$21),0)</f>
        <v>69958</v>
      </c>
      <c r="BA26" s="5">
        <f>ROUND('Vendas de Veículos'!BA27*(1-'Frota Nacional 2020'!BA$21),0)</f>
        <v>6848</v>
      </c>
      <c r="BB26" s="5">
        <f>ROUND('Vendas de Veículos'!BB27*(1-'Frota Nacional 2020'!BB$21),0)</f>
        <v>90767</v>
      </c>
      <c r="BC26" s="5">
        <f>ROUND('Vendas de Veículos'!BC27*(1-'Frota Nacional 2020'!BC$21),0)</f>
        <v>114649</v>
      </c>
      <c r="BD26" s="5">
        <f>ROUND('Vendas de Veículos'!BD27*(1-'Frota Nacional 2020'!BD$21),0)</f>
        <v>104538</v>
      </c>
      <c r="BE26" s="5">
        <f>ROUND('Vendas de Veículos'!BE27*(1-'Frota Nacional 2020'!BE$21),0)</f>
        <v>152001</v>
      </c>
      <c r="BF26" s="5">
        <f>ROUND('Vendas de Veículos'!BF27*(1-'Frota Nacional 2020'!BF$21),0)</f>
        <v>168292</v>
      </c>
      <c r="BG26" s="5">
        <f>ROUND('Vendas de Veículos'!BG27*(1-'Frota Nacional 2020'!BG$21),0)</f>
        <v>136558</v>
      </c>
      <c r="BH26" s="5">
        <f>ROUND('Vendas de Veículos'!BH27*(1-'Frota Nacional 2020'!BH$21),0)</f>
        <v>152575</v>
      </c>
      <c r="BI26" s="5">
        <f>ROUND('Vendas de Veículos'!BI27*(1-'Frota Nacional 2020'!BI$21),0)</f>
        <v>135876</v>
      </c>
      <c r="BJ26" s="5">
        <f>ROUND('Vendas de Veículos'!BJ27*(1-'Frota Nacional 2020'!BJ$21),0)</f>
        <v>71258</v>
      </c>
      <c r="BK26" s="5">
        <f>ROUND('Vendas de Veículos'!BK27*(1-'Frota Nacional 2020'!BK$21),0)</f>
        <v>50389</v>
      </c>
      <c r="BL26" s="5">
        <f>ROUND('Vendas de Veículos'!BL27*(1-'Frota Nacional 2020'!BL$21),0)</f>
        <v>51839</v>
      </c>
      <c r="BM26" s="5">
        <f>ROUND('Vendas de Veículos'!BM27*(1-'Frota Nacional 2020'!BM$21),0)</f>
        <v>75906</v>
      </c>
      <c r="BN26" s="5">
        <f>ROUND('Vendas de Veículos'!BN27*(1-'Frota Nacional 2020'!BN$21),0)</f>
        <v>101219</v>
      </c>
      <c r="BO26" s="5">
        <f>ROUND('Vendas de Veículos'!BO27*(1-'Frota Nacional 2020'!BO$21),0)</f>
        <v>89577</v>
      </c>
    </row>
    <row r="27" spans="2:67" x14ac:dyDescent="0.35">
      <c r="B27" s="15" t="s">
        <v>22</v>
      </c>
      <c r="C27" s="15" t="s">
        <v>10</v>
      </c>
      <c r="D27" s="10">
        <f>ROUND('Vendas de Veículos'!D29*(1-'Frota Nacional 2020'!D$21),0)</f>
        <v>0</v>
      </c>
      <c r="E27" s="10">
        <f>ROUND('Vendas de Veículos'!E29*(1-'Frota Nacional 2020'!E$21),0)</f>
        <v>0</v>
      </c>
      <c r="F27" s="10">
        <f>ROUND('Vendas de Veículos'!F29*(1-'Frota Nacional 2020'!F$21),0)</f>
        <v>11</v>
      </c>
      <c r="G27" s="10">
        <f>ROUND('Vendas de Veículos'!G29*(1-'Frota Nacional 2020'!G$21),0)</f>
        <v>19</v>
      </c>
      <c r="H27" s="10">
        <f>ROUND('Vendas de Veículos'!H29*(1-'Frota Nacional 2020'!H$21),0)</f>
        <v>8</v>
      </c>
      <c r="I27" s="10">
        <f>ROUND('Vendas de Veículos'!I29*(1-'Frota Nacional 2020'!I$21),0)</f>
        <v>7</v>
      </c>
      <c r="J27" s="10">
        <f>ROUND('Vendas de Veículos'!J29*(1-'Frota Nacional 2020'!J$21),0)</f>
        <v>6</v>
      </c>
      <c r="K27" s="10">
        <f>ROUND('Vendas de Veículos'!K29*(1-'Frota Nacional 2020'!K$21),0)</f>
        <v>4</v>
      </c>
      <c r="L27" s="10">
        <f>ROUND('Vendas de Veículos'!L29*(1-'Frota Nacional 2020'!L$21),0)</f>
        <v>2</v>
      </c>
      <c r="M27" s="10">
        <f>ROUND('Vendas de Veículos'!M29*(1-'Frota Nacional 2020'!M$21),0)</f>
        <v>1</v>
      </c>
      <c r="N27" s="10">
        <f>ROUND('Vendas de Veículos'!N29*(1-'Frota Nacional 2020'!N$21),0)</f>
        <v>2</v>
      </c>
      <c r="O27" s="10">
        <f>ROUND('Vendas de Veículos'!O29*(1-'Frota Nacional 2020'!O$21),0)</f>
        <v>1</v>
      </c>
      <c r="P27" s="10">
        <f>ROUND('Vendas de Veículos'!P29*(1-'Frota Nacional 2020'!P$21),0)</f>
        <v>0</v>
      </c>
      <c r="Q27" s="10">
        <f>ROUND('Vendas de Veículos'!Q29*(1-'Frota Nacional 2020'!Q$21),0)</f>
        <v>2</v>
      </c>
      <c r="R27" s="10">
        <f>ROUND('Vendas de Veículos'!R29*(1-'Frota Nacional 2020'!R$21),0)</f>
        <v>3</v>
      </c>
      <c r="S27" s="10">
        <f>ROUND('Vendas de Veículos'!S29*(1-'Frota Nacional 2020'!S$21),0)</f>
        <v>2</v>
      </c>
      <c r="T27" s="10">
        <f>ROUND('Vendas de Veículos'!T29*(1-'Frota Nacional 2020'!T$21),0)</f>
        <v>8</v>
      </c>
      <c r="U27" s="10">
        <f>ROUND('Vendas de Veículos'!U29*(1-'Frota Nacional 2020'!U$21),0)</f>
        <v>12</v>
      </c>
      <c r="V27" s="10">
        <f>ROUND('Vendas de Veículos'!V29*(1-'Frota Nacional 2020'!V$21),0)</f>
        <v>20</v>
      </c>
      <c r="W27" s="10">
        <f>ROUND('Vendas de Veículos'!W29*(1-'Frota Nacional 2020'!W$21),0)</f>
        <v>2</v>
      </c>
      <c r="X27" s="10">
        <f>ROUND('Vendas de Veículos'!X29*(1-'Frota Nacional 2020'!X$21),0)</f>
        <v>4</v>
      </c>
      <c r="Y27" s="10">
        <f>ROUND('Vendas de Veículos'!Y29*(1-'Frota Nacional 2020'!Y$21),0)</f>
        <v>0</v>
      </c>
      <c r="Z27" s="10">
        <f>ROUND('Vendas de Veículos'!Z29*(1-'Frota Nacional 2020'!Z$21),0)</f>
        <v>1</v>
      </c>
      <c r="AA27" s="10">
        <f>ROUND('Vendas de Veículos'!AA29*(1-'Frota Nacional 2020'!AA$21),0)</f>
        <v>0</v>
      </c>
      <c r="AB27" s="10">
        <f>ROUND('Vendas de Veículos'!AB29*(1-'Frota Nacional 2020'!AB$21),0)</f>
        <v>0</v>
      </c>
      <c r="AC27" s="10">
        <f>ROUND('Vendas de Veículos'!AC29*(1-'Frota Nacional 2020'!AC$21),0)</f>
        <v>0</v>
      </c>
      <c r="AD27" s="10">
        <f>ROUND('Vendas de Veículos'!AD29*(1-'Frota Nacional 2020'!AD$21),0)</f>
        <v>0</v>
      </c>
      <c r="AE27" s="10">
        <f>ROUND('Vendas de Veículos'!AE29*(1-'Frota Nacional 2020'!AE$21),0)</f>
        <v>0</v>
      </c>
      <c r="AF27" s="10">
        <f>ROUND('Vendas de Veículos'!AF29*(1-'Frota Nacional 2020'!AF$21),0)</f>
        <v>0</v>
      </c>
      <c r="AG27" s="10">
        <f>ROUND('Vendas de Veículos'!AG29*(1-'Frota Nacional 2020'!AG$21),0)</f>
        <v>0</v>
      </c>
      <c r="AH27" s="10">
        <f>ROUND('Vendas de Veículos'!AH29*(1-'Frota Nacional 2020'!AH$21),0)</f>
        <v>0</v>
      </c>
      <c r="AI27" s="10">
        <f>ROUND('Vendas de Veículos'!AI29*(1-'Frota Nacional 2020'!AI$21),0)</f>
        <v>0</v>
      </c>
      <c r="AJ27" s="10">
        <f>ROUND('Vendas de Veículos'!AJ29*(1-'Frota Nacional 2020'!AJ$21),0)</f>
        <v>0</v>
      </c>
      <c r="AK27" s="10">
        <f>ROUND('Vendas de Veículos'!AK29*(1-'Frota Nacional 2020'!AK$21),0)</f>
        <v>0</v>
      </c>
      <c r="AL27" s="10">
        <f>ROUND('Vendas de Veículos'!AL29*(1-'Frota Nacional 2020'!AL$21),0)</f>
        <v>0</v>
      </c>
      <c r="AM27" s="10">
        <f>ROUND('Vendas de Veículos'!AM29*(1-'Frota Nacional 2020'!AM$21),0)</f>
        <v>0</v>
      </c>
      <c r="AN27" s="10">
        <f>ROUND('Vendas de Veículos'!AN29*(1-'Frota Nacional 2020'!AN$21),0)</f>
        <v>0</v>
      </c>
      <c r="AO27" s="10">
        <f>ROUND('Vendas de Veículos'!AO29*(1-'Frota Nacional 2020'!AO$21),0)</f>
        <v>0</v>
      </c>
      <c r="AP27" s="10">
        <f>ROUND('Vendas de Veículos'!AP29*(1-'Frota Nacional 2020'!AP$21),0)</f>
        <v>0</v>
      </c>
      <c r="AQ27" s="10">
        <f>ROUND('Vendas de Veículos'!AQ29*(1-'Frota Nacional 2020'!AQ$21),0)</f>
        <v>0</v>
      </c>
      <c r="AR27" s="10">
        <f>ROUND('Vendas de Veículos'!AR29*(1-'Frota Nacional 2020'!AR$21),0)</f>
        <v>0</v>
      </c>
      <c r="AS27" s="10">
        <f>ROUND('Vendas de Veículos'!AS29*(1-'Frota Nacional 2020'!AS$21),0)</f>
        <v>0</v>
      </c>
      <c r="AT27" s="10">
        <f>ROUND('Vendas de Veículos'!AT29*(1-'Frota Nacional 2020'!AT$21),0)</f>
        <v>0</v>
      </c>
      <c r="AU27" s="10">
        <f>ROUND('Vendas de Veículos'!AU29*(1-'Frota Nacional 2020'!AU$21),0)</f>
        <v>0</v>
      </c>
      <c r="AV27" s="10">
        <f>ROUND('Vendas de Veículos'!AV29*(1-'Frota Nacional 2020'!AV$21),0)</f>
        <v>0</v>
      </c>
      <c r="AW27" s="10">
        <f>ROUND('Vendas de Veículos'!AW29*(1-'Frota Nacional 2020'!AW$21),0)</f>
        <v>0</v>
      </c>
      <c r="AX27" s="10">
        <f>ROUND('Vendas de Veículos'!AX29*(1-'Frota Nacional 2020'!AX$21),0)</f>
        <v>0</v>
      </c>
      <c r="AY27" s="10">
        <f>ROUND('Vendas de Veículos'!AY29*(1-'Frota Nacional 2020'!AY$21),0)</f>
        <v>0</v>
      </c>
      <c r="AZ27" s="10">
        <f>ROUND('Vendas de Veículos'!AZ29*(1-'Frota Nacional 2020'!AZ$21),0)</f>
        <v>0</v>
      </c>
      <c r="BA27" s="10">
        <f>ROUND('Vendas de Veículos'!BA29*(1-'Frota Nacional 2020'!BA$21),0)</f>
        <v>0</v>
      </c>
      <c r="BB27" s="10">
        <f>ROUND('Vendas de Veículos'!BB29*(1-'Frota Nacional 2020'!BB$21),0)</f>
        <v>0</v>
      </c>
      <c r="BC27" s="10">
        <f>ROUND('Vendas de Veículos'!BC29*(1-'Frota Nacional 2020'!BC$21),0)</f>
        <v>0</v>
      </c>
      <c r="BD27" s="10">
        <f>ROUND('Vendas de Veículos'!BD29*(1-'Frota Nacional 2020'!BD$21),0)</f>
        <v>0</v>
      </c>
      <c r="BE27" s="10">
        <f>ROUND('Vendas de Veículos'!BE29*(1-'Frota Nacional 2020'!BE$21),0)</f>
        <v>0</v>
      </c>
      <c r="BF27" s="10">
        <f>ROUND('Vendas de Veículos'!BF29*(1-'Frota Nacional 2020'!BF$21),0)</f>
        <v>0</v>
      </c>
      <c r="BG27" s="10">
        <f>ROUND('Vendas de Veículos'!BG29*(1-'Frota Nacional 2020'!BG$21),0)</f>
        <v>0</v>
      </c>
      <c r="BH27" s="10">
        <f>ROUND('Vendas de Veículos'!BH29*(1-'Frota Nacional 2020'!BH$21),0)</f>
        <v>0</v>
      </c>
      <c r="BI27" s="10">
        <f>ROUND('Vendas de Veículos'!BI29*(1-'Frota Nacional 2020'!BI$21),0)</f>
        <v>0</v>
      </c>
      <c r="BJ27" s="10">
        <f>ROUND('Vendas de Veículos'!BJ29*(1-'Frota Nacional 2020'!BJ$21),0)</f>
        <v>0</v>
      </c>
      <c r="BK27" s="10">
        <f>ROUND('Vendas de Veículos'!BK29*(1-'Frota Nacional 2020'!BK$21),0)</f>
        <v>0</v>
      </c>
      <c r="BL27" s="10">
        <f>ROUND('Vendas de Veículos'!BL29*(1-'Frota Nacional 2020'!BL$21),0)</f>
        <v>1</v>
      </c>
      <c r="BM27" s="10">
        <f>ROUND('Vendas de Veículos'!BM29*(1-'Frota Nacional 2020'!BM$21),0)</f>
        <v>3</v>
      </c>
      <c r="BN27" s="10">
        <f>ROUND('Vendas de Veículos'!BN29*(1-'Frota Nacional 2020'!BN$21),0)</f>
        <v>0</v>
      </c>
      <c r="BO27" s="10">
        <f>ROUND('Vendas de Veículos'!BO29*(1-'Frota Nacional 2020'!BO$21),0)</f>
        <v>1</v>
      </c>
    </row>
    <row r="28" spans="2:67" x14ac:dyDescent="0.35">
      <c r="B28" s="15" t="s">
        <v>22</v>
      </c>
      <c r="C28" s="15" t="s">
        <v>12</v>
      </c>
      <c r="D28" s="11">
        <f>ROUND('Vendas de Veículos'!D30*(1-'Frota Nacional 2020'!D$21),0)</f>
        <v>0</v>
      </c>
      <c r="E28" s="11">
        <f>ROUND('Vendas de Veículos'!E30*(1-'Frota Nacional 2020'!E$21),0)</f>
        <v>0</v>
      </c>
      <c r="F28" s="11">
        <f>ROUND('Vendas de Veículos'!F30*(1-'Frota Nacional 2020'!F$21),0)</f>
        <v>0</v>
      </c>
      <c r="G28" s="11">
        <f>ROUND('Vendas de Veículos'!G30*(1-'Frota Nacional 2020'!G$21),0)</f>
        <v>0</v>
      </c>
      <c r="H28" s="11">
        <f>ROUND('Vendas de Veículos'!H30*(1-'Frota Nacional 2020'!H$21),0)</f>
        <v>0</v>
      </c>
      <c r="I28" s="11">
        <f>ROUND('Vendas de Veículos'!I30*(1-'Frota Nacional 2020'!I$21),0)</f>
        <v>0</v>
      </c>
      <c r="J28" s="11">
        <f>ROUND('Vendas de Veículos'!J30*(1-'Frota Nacional 2020'!J$21),0)</f>
        <v>0</v>
      </c>
      <c r="K28" s="11">
        <f>ROUND('Vendas de Veículos'!K30*(1-'Frota Nacional 2020'!K$21),0)</f>
        <v>0</v>
      </c>
      <c r="L28" s="11">
        <f>ROUND('Vendas de Veículos'!L30*(1-'Frota Nacional 2020'!L$21),0)</f>
        <v>0</v>
      </c>
      <c r="M28" s="11">
        <f>ROUND('Vendas de Veículos'!M30*(1-'Frota Nacional 2020'!M$21),0)</f>
        <v>0</v>
      </c>
      <c r="N28" s="11">
        <f>ROUND('Vendas de Veículos'!N30*(1-'Frota Nacional 2020'!N$21),0)</f>
        <v>0</v>
      </c>
      <c r="O28" s="11">
        <f>ROUND('Vendas de Veículos'!O30*(1-'Frota Nacional 2020'!O$21),0)</f>
        <v>0</v>
      </c>
      <c r="P28" s="11">
        <f>ROUND('Vendas de Veículos'!P30*(1-'Frota Nacional 2020'!P$21),0)</f>
        <v>0</v>
      </c>
      <c r="Q28" s="11">
        <f>ROUND('Vendas de Veículos'!Q30*(1-'Frota Nacional 2020'!Q$21),0)</f>
        <v>0</v>
      </c>
      <c r="R28" s="11">
        <f>ROUND('Vendas de Veículos'!R30*(1-'Frota Nacional 2020'!R$21),0)</f>
        <v>0</v>
      </c>
      <c r="S28" s="11">
        <f>ROUND('Vendas de Veículos'!S30*(1-'Frota Nacional 2020'!S$21),0)</f>
        <v>0</v>
      </c>
      <c r="T28" s="11">
        <f>ROUND('Vendas de Veículos'!T30*(1-'Frota Nacional 2020'!T$21),0)</f>
        <v>0</v>
      </c>
      <c r="U28" s="11">
        <f>ROUND('Vendas de Veículos'!U30*(1-'Frota Nacional 2020'!U$21),0)</f>
        <v>0</v>
      </c>
      <c r="V28" s="11">
        <f>ROUND('Vendas de Veículos'!V30*(1-'Frota Nacional 2020'!V$21),0)</f>
        <v>0</v>
      </c>
      <c r="W28" s="11">
        <f>ROUND('Vendas de Veículos'!W30*(1-'Frota Nacional 2020'!W$21),0)</f>
        <v>0</v>
      </c>
      <c r="X28" s="11">
        <f>ROUND('Vendas de Veículos'!X30*(1-'Frota Nacional 2020'!X$21),0)</f>
        <v>0</v>
      </c>
      <c r="Y28" s="11">
        <f>ROUND('Vendas de Veículos'!Y30*(1-'Frota Nacional 2020'!Y$21),0)</f>
        <v>0</v>
      </c>
      <c r="Z28" s="11">
        <f>ROUND('Vendas de Veículos'!Z30*(1-'Frota Nacional 2020'!Z$21),0)</f>
        <v>0</v>
      </c>
      <c r="AA28" s="11">
        <f>ROUND('Vendas de Veículos'!AA30*(1-'Frota Nacional 2020'!AA$21),0)</f>
        <v>0</v>
      </c>
      <c r="AB28" s="11">
        <f>ROUND('Vendas de Veículos'!AB30*(1-'Frota Nacional 2020'!AB$21),0)</f>
        <v>2</v>
      </c>
      <c r="AC28" s="11">
        <f>ROUND('Vendas de Veículos'!AC30*(1-'Frota Nacional 2020'!AC$21),0)</f>
        <v>1</v>
      </c>
      <c r="AD28" s="11">
        <f>ROUND('Vendas de Veículos'!AD30*(1-'Frota Nacional 2020'!AD$21),0)</f>
        <v>0</v>
      </c>
      <c r="AE28" s="11">
        <f>ROUND('Vendas de Veículos'!AE30*(1-'Frota Nacional 2020'!AE$21),0)</f>
        <v>4</v>
      </c>
      <c r="AF28" s="11">
        <f>ROUND('Vendas de Veículos'!AF30*(1-'Frota Nacional 2020'!AF$21),0)</f>
        <v>0</v>
      </c>
      <c r="AG28" s="11">
        <f>ROUND('Vendas de Veículos'!AG30*(1-'Frota Nacional 2020'!AG$21),0)</f>
        <v>0</v>
      </c>
      <c r="AH28" s="11">
        <f>ROUND('Vendas de Veículos'!AH30*(1-'Frota Nacional 2020'!AH$21),0)</f>
        <v>0</v>
      </c>
      <c r="AI28" s="11">
        <f>ROUND('Vendas de Veículos'!AI30*(1-'Frota Nacional 2020'!AI$21),0)</f>
        <v>0</v>
      </c>
      <c r="AJ28" s="11">
        <f>ROUND('Vendas de Veículos'!AJ30*(1-'Frota Nacional 2020'!AJ$21),0)</f>
        <v>0</v>
      </c>
      <c r="AK28" s="11">
        <f>ROUND('Vendas de Veículos'!AK30*(1-'Frota Nacional 2020'!AK$21),0)</f>
        <v>0</v>
      </c>
      <c r="AL28" s="11">
        <f>ROUND('Vendas de Veículos'!AL30*(1-'Frota Nacional 2020'!AL$21),0)</f>
        <v>0</v>
      </c>
      <c r="AM28" s="11">
        <f>ROUND('Vendas de Veículos'!AM30*(1-'Frota Nacional 2020'!AM$21),0)</f>
        <v>0</v>
      </c>
      <c r="AN28" s="11">
        <f>ROUND('Vendas de Veículos'!AN30*(1-'Frota Nacional 2020'!AN$21),0)</f>
        <v>0</v>
      </c>
      <c r="AO28" s="11">
        <f>ROUND('Vendas de Veículos'!AO30*(1-'Frota Nacional 2020'!AO$21),0)</f>
        <v>0</v>
      </c>
      <c r="AP28" s="11">
        <f>ROUND('Vendas de Veículos'!AP30*(1-'Frota Nacional 2020'!AP$21),0)</f>
        <v>0</v>
      </c>
      <c r="AQ28" s="11">
        <f>ROUND('Vendas de Veículos'!AQ30*(1-'Frota Nacional 2020'!AQ$21),0)</f>
        <v>0</v>
      </c>
      <c r="AR28" s="11">
        <f>ROUND('Vendas de Veículos'!AR30*(1-'Frota Nacional 2020'!AR$21),0)</f>
        <v>0</v>
      </c>
      <c r="AS28" s="11">
        <f>ROUND('Vendas de Veículos'!AS30*(1-'Frota Nacional 2020'!AS$21),0)</f>
        <v>0</v>
      </c>
      <c r="AT28" s="11">
        <f>ROUND('Vendas de Veículos'!AT30*(1-'Frota Nacional 2020'!AT$21),0)</f>
        <v>0</v>
      </c>
      <c r="AU28" s="11">
        <f>ROUND('Vendas de Veículos'!AU30*(1-'Frota Nacional 2020'!AU$21),0)</f>
        <v>0</v>
      </c>
      <c r="AV28" s="11">
        <f>ROUND('Vendas de Veículos'!AV30*(1-'Frota Nacional 2020'!AV$21),0)</f>
        <v>0</v>
      </c>
      <c r="AW28" s="11">
        <f>ROUND('Vendas de Veículos'!AW30*(1-'Frota Nacional 2020'!AW$21),0)</f>
        <v>0</v>
      </c>
      <c r="AX28" s="11">
        <f>ROUND('Vendas de Veículos'!AX30*(1-'Frota Nacional 2020'!AX$21),0)</f>
        <v>0</v>
      </c>
      <c r="AY28" s="11">
        <f>ROUND('Vendas de Veículos'!AY30*(1-'Frota Nacional 2020'!AY$21),0)</f>
        <v>0</v>
      </c>
      <c r="AZ28" s="11">
        <f>ROUND('Vendas de Veículos'!AZ30*(1-'Frota Nacional 2020'!AZ$21),0)</f>
        <v>0</v>
      </c>
      <c r="BA28" s="11">
        <f>ROUND('Vendas de Veículos'!BA30*(1-'Frota Nacional 2020'!BA$21),0)</f>
        <v>0</v>
      </c>
      <c r="BB28" s="11">
        <f>ROUND('Vendas de Veículos'!BB30*(1-'Frota Nacional 2020'!BB$21),0)</f>
        <v>0</v>
      </c>
      <c r="BC28" s="11">
        <f>ROUND('Vendas de Veículos'!BC30*(1-'Frota Nacional 2020'!BC$21),0)</f>
        <v>0</v>
      </c>
      <c r="BD28" s="11">
        <f>ROUND('Vendas de Veículos'!BD30*(1-'Frota Nacional 2020'!BD$21),0)</f>
        <v>0</v>
      </c>
      <c r="BE28" s="11">
        <f>ROUND('Vendas de Veículos'!BE30*(1-'Frota Nacional 2020'!BE$21),0)</f>
        <v>0</v>
      </c>
      <c r="BF28" s="11">
        <f>ROUND('Vendas de Veículos'!BF30*(1-'Frota Nacional 2020'!BF$21),0)</f>
        <v>0</v>
      </c>
      <c r="BG28" s="11">
        <f>ROUND('Vendas de Veículos'!BG30*(1-'Frota Nacional 2020'!BG$21),0)</f>
        <v>0</v>
      </c>
      <c r="BH28" s="11">
        <f>ROUND('Vendas de Veículos'!BH30*(1-'Frota Nacional 2020'!BH$21),0)</f>
        <v>0</v>
      </c>
      <c r="BI28" s="11">
        <f>ROUND('Vendas de Veículos'!BI30*(1-'Frota Nacional 2020'!BI$21),0)</f>
        <v>0</v>
      </c>
      <c r="BJ28" s="11">
        <f>ROUND('Vendas de Veículos'!BJ30*(1-'Frota Nacional 2020'!BJ$21),0)</f>
        <v>0</v>
      </c>
      <c r="BK28" s="11">
        <f>ROUND('Vendas de Veículos'!BK30*(1-'Frota Nacional 2020'!BK$21),0)</f>
        <v>0</v>
      </c>
      <c r="BL28" s="11">
        <f>ROUND('Vendas de Veículos'!BL30*(1-'Frota Nacional 2020'!BL$21),0)</f>
        <v>0</v>
      </c>
      <c r="BM28" s="11">
        <f>ROUND('Vendas de Veículos'!BM30*(1-'Frota Nacional 2020'!BM$21),0)</f>
        <v>0</v>
      </c>
      <c r="BN28" s="11">
        <f>ROUND('Vendas de Veículos'!BN30*(1-'Frota Nacional 2020'!BN$21),0)</f>
        <v>0</v>
      </c>
      <c r="BO28" s="11">
        <f>ROUND('Vendas de Veículos'!BO30*(1-'Frota Nacional 2020'!BO$21),0)</f>
        <v>0</v>
      </c>
    </row>
    <row r="29" spans="2:67" x14ac:dyDescent="0.35">
      <c r="B29" s="15" t="s">
        <v>22</v>
      </c>
      <c r="C29" s="15" t="s">
        <v>14</v>
      </c>
      <c r="D29" s="10">
        <f>ROUND('Vendas de Veículos'!D31*(1-'Frota Nacional 2020'!D$21),0)</f>
        <v>0</v>
      </c>
      <c r="E29" s="10">
        <f>ROUND('Vendas de Veículos'!E31*(1-'Frota Nacional 2020'!E$21),0)</f>
        <v>0</v>
      </c>
      <c r="F29" s="10">
        <f>ROUND('Vendas de Veículos'!F31*(1-'Frota Nacional 2020'!F$21),0)</f>
        <v>0</v>
      </c>
      <c r="G29" s="10">
        <f>ROUND('Vendas de Veículos'!G31*(1-'Frota Nacional 2020'!G$21),0)</f>
        <v>0</v>
      </c>
      <c r="H29" s="10">
        <f>ROUND('Vendas de Veículos'!H31*(1-'Frota Nacional 2020'!H$21),0)</f>
        <v>0</v>
      </c>
      <c r="I29" s="10">
        <f>ROUND('Vendas de Veículos'!I31*(1-'Frota Nacional 2020'!I$21),0)</f>
        <v>0</v>
      </c>
      <c r="J29" s="10">
        <f>ROUND('Vendas de Veículos'!J31*(1-'Frota Nacional 2020'!J$21),0)</f>
        <v>0</v>
      </c>
      <c r="K29" s="10">
        <f>ROUND('Vendas de Veículos'!K31*(1-'Frota Nacional 2020'!K$21),0)</f>
        <v>0</v>
      </c>
      <c r="L29" s="10">
        <f>ROUND('Vendas de Veículos'!L31*(1-'Frota Nacional 2020'!L$21),0)</f>
        <v>0</v>
      </c>
      <c r="M29" s="10">
        <f>ROUND('Vendas de Veículos'!M31*(1-'Frota Nacional 2020'!M$21),0)</f>
        <v>0</v>
      </c>
      <c r="N29" s="10">
        <f>ROUND('Vendas de Veículos'!N31*(1-'Frota Nacional 2020'!N$21),0)</f>
        <v>0</v>
      </c>
      <c r="O29" s="10">
        <f>ROUND('Vendas de Veículos'!O31*(1-'Frota Nacional 2020'!O$21),0)</f>
        <v>0</v>
      </c>
      <c r="P29" s="10">
        <f>ROUND('Vendas de Veículos'!P31*(1-'Frota Nacional 2020'!P$21),0)</f>
        <v>0</v>
      </c>
      <c r="Q29" s="10">
        <f>ROUND('Vendas de Veículos'!Q31*(1-'Frota Nacional 2020'!Q$21),0)</f>
        <v>0</v>
      </c>
      <c r="R29" s="10">
        <f>ROUND('Vendas de Veículos'!R31*(1-'Frota Nacional 2020'!R$21),0)</f>
        <v>0</v>
      </c>
      <c r="S29" s="10">
        <f>ROUND('Vendas de Veículos'!S31*(1-'Frota Nacional 2020'!S$21),0)</f>
        <v>0</v>
      </c>
      <c r="T29" s="10">
        <f>ROUND('Vendas de Veículos'!T31*(1-'Frota Nacional 2020'!T$21),0)</f>
        <v>0</v>
      </c>
      <c r="U29" s="10">
        <f>ROUND('Vendas de Veículos'!U31*(1-'Frota Nacional 2020'!U$21),0)</f>
        <v>0</v>
      </c>
      <c r="V29" s="10">
        <f>ROUND('Vendas de Veículos'!V31*(1-'Frota Nacional 2020'!V$21),0)</f>
        <v>0</v>
      </c>
      <c r="W29" s="10">
        <f>ROUND('Vendas de Veículos'!W31*(1-'Frota Nacional 2020'!W$21),0)</f>
        <v>0</v>
      </c>
      <c r="X29" s="10">
        <f>ROUND('Vendas de Veículos'!X31*(1-'Frota Nacional 2020'!X$21),0)</f>
        <v>0</v>
      </c>
      <c r="Y29" s="10">
        <f>ROUND('Vendas de Veículos'!Y31*(1-'Frota Nacional 2020'!Y$21),0)</f>
        <v>0</v>
      </c>
      <c r="Z29" s="10">
        <f>ROUND('Vendas de Veículos'!Z31*(1-'Frota Nacional 2020'!Z$21),0)</f>
        <v>0</v>
      </c>
      <c r="AA29" s="10">
        <f>ROUND('Vendas de Veículos'!AA31*(1-'Frota Nacional 2020'!AA$21),0)</f>
        <v>0</v>
      </c>
      <c r="AB29" s="10">
        <f>ROUND('Vendas de Veículos'!AB31*(1-'Frota Nacional 2020'!AB$21),0)</f>
        <v>0</v>
      </c>
      <c r="AC29" s="10">
        <f>ROUND('Vendas de Veículos'!AC31*(1-'Frota Nacional 2020'!AC$21),0)</f>
        <v>0</v>
      </c>
      <c r="AD29" s="10">
        <f>ROUND('Vendas de Veículos'!AD31*(1-'Frota Nacional 2020'!AD$21),0)</f>
        <v>0</v>
      </c>
      <c r="AE29" s="10">
        <f>ROUND('Vendas de Veículos'!AE31*(1-'Frota Nacional 2020'!AE$21),0)</f>
        <v>0</v>
      </c>
      <c r="AF29" s="10">
        <f>ROUND('Vendas de Veículos'!AF31*(1-'Frota Nacional 2020'!AF$21),0)</f>
        <v>0</v>
      </c>
      <c r="AG29" s="10">
        <f>ROUND('Vendas de Veículos'!AG31*(1-'Frota Nacional 2020'!AG$21),0)</f>
        <v>0</v>
      </c>
      <c r="AH29" s="10">
        <f>ROUND('Vendas de Veículos'!AH31*(1-'Frota Nacional 2020'!AH$21),0)</f>
        <v>0</v>
      </c>
      <c r="AI29" s="10">
        <f>ROUND('Vendas de Veículos'!AI31*(1-'Frota Nacional 2020'!AI$21),0)</f>
        <v>0</v>
      </c>
      <c r="AJ29" s="10">
        <f>ROUND('Vendas de Veículos'!AJ31*(1-'Frota Nacional 2020'!AJ$21),0)</f>
        <v>0</v>
      </c>
      <c r="AK29" s="10">
        <f>ROUND('Vendas de Veículos'!AK31*(1-'Frota Nacional 2020'!AK$21),0)</f>
        <v>0</v>
      </c>
      <c r="AL29" s="10">
        <f>ROUND('Vendas de Veículos'!AL31*(1-'Frota Nacional 2020'!AL$21),0)</f>
        <v>0</v>
      </c>
      <c r="AM29" s="10">
        <f>ROUND('Vendas de Veículos'!AM31*(1-'Frota Nacional 2020'!AM$21),0)</f>
        <v>0</v>
      </c>
      <c r="AN29" s="10">
        <f>ROUND('Vendas de Veículos'!AN31*(1-'Frota Nacional 2020'!AN$21),0)</f>
        <v>0</v>
      </c>
      <c r="AO29" s="10">
        <f>ROUND('Vendas de Veículos'!AO31*(1-'Frota Nacional 2020'!AO$21),0)</f>
        <v>0</v>
      </c>
      <c r="AP29" s="10">
        <f>ROUND('Vendas de Veículos'!AP31*(1-'Frota Nacional 2020'!AP$21),0)</f>
        <v>0</v>
      </c>
      <c r="AQ29" s="10">
        <f>ROUND('Vendas de Veículos'!AQ31*(1-'Frota Nacional 2020'!AQ$21),0)</f>
        <v>0</v>
      </c>
      <c r="AR29" s="10">
        <f>ROUND('Vendas de Veículos'!AR31*(1-'Frota Nacional 2020'!AR$21),0)</f>
        <v>0</v>
      </c>
      <c r="AS29" s="10">
        <f>ROUND('Vendas de Veículos'!AS31*(1-'Frota Nacional 2020'!AS$21),0)</f>
        <v>0</v>
      </c>
      <c r="AT29" s="10">
        <f>ROUND('Vendas de Veículos'!AT31*(1-'Frota Nacional 2020'!AT$21),0)</f>
        <v>0</v>
      </c>
      <c r="AU29" s="10">
        <f>ROUND('Vendas de Veículos'!AU31*(1-'Frota Nacional 2020'!AU$21),0)</f>
        <v>0</v>
      </c>
      <c r="AV29" s="10">
        <f>ROUND('Vendas de Veículos'!AV31*(1-'Frota Nacional 2020'!AV$21),0)</f>
        <v>0</v>
      </c>
      <c r="AW29" s="10">
        <f>ROUND('Vendas de Veículos'!AW31*(1-'Frota Nacional 2020'!AW$21),0)</f>
        <v>0</v>
      </c>
      <c r="AX29" s="10">
        <f>ROUND('Vendas de Veículos'!AX31*(1-'Frota Nacional 2020'!AX$21),0)</f>
        <v>0</v>
      </c>
      <c r="AY29" s="10">
        <f>ROUND('Vendas de Veículos'!AY31*(1-'Frota Nacional 2020'!AY$21),0)</f>
        <v>0</v>
      </c>
      <c r="AZ29" s="10">
        <f>ROUND('Vendas de Veículos'!AZ31*(1-'Frota Nacional 2020'!AZ$21),0)</f>
        <v>14</v>
      </c>
      <c r="BA29" s="10">
        <f>ROUND('Vendas de Veículos'!BA31*(1-'Frota Nacional 2020'!BA$21),0)</f>
        <v>4</v>
      </c>
      <c r="BB29" s="10">
        <f>ROUND('Vendas de Veículos'!BB31*(1-'Frota Nacional 2020'!BB$21),0)</f>
        <v>2</v>
      </c>
      <c r="BC29" s="10">
        <f>ROUND('Vendas de Veículos'!BC31*(1-'Frota Nacional 2020'!BC$21),0)</f>
        <v>1</v>
      </c>
      <c r="BD29" s="10">
        <f>ROUND('Vendas de Veículos'!BD31*(1-'Frota Nacional 2020'!BD$21),0)</f>
        <v>11</v>
      </c>
      <c r="BE29" s="10">
        <f>ROUND('Vendas de Veículos'!BE31*(1-'Frota Nacional 2020'!BE$21),0)</f>
        <v>3</v>
      </c>
      <c r="BF29" s="10">
        <f>ROUND('Vendas de Veículos'!BF31*(1-'Frota Nacional 2020'!BF$21),0)</f>
        <v>3</v>
      </c>
      <c r="BG29" s="10">
        <f>ROUND('Vendas de Veículos'!BG31*(1-'Frota Nacional 2020'!BG$21),0)</f>
        <v>92</v>
      </c>
      <c r="BH29" s="10">
        <f>ROUND('Vendas de Veículos'!BH31*(1-'Frota Nacional 2020'!BH$21),0)</f>
        <v>116</v>
      </c>
      <c r="BI29" s="10">
        <f>ROUND('Vendas de Veículos'!BI31*(1-'Frota Nacional 2020'!BI$21),0)</f>
        <v>0</v>
      </c>
      <c r="BJ29" s="10">
        <f>ROUND('Vendas de Veículos'!BJ31*(1-'Frota Nacional 2020'!BJ$21),0)</f>
        <v>13</v>
      </c>
      <c r="BK29" s="10">
        <f>ROUND('Vendas de Veículos'!BK31*(1-'Frota Nacional 2020'!BK$21),0)</f>
        <v>15</v>
      </c>
      <c r="BL29" s="10">
        <f>ROUND('Vendas de Veículos'!BL31*(1-'Frota Nacional 2020'!BL$21),0)</f>
        <v>2</v>
      </c>
      <c r="BM29" s="10">
        <f>ROUND('Vendas de Veículos'!BM31*(1-'Frota Nacional 2020'!BM$21),0)</f>
        <v>4</v>
      </c>
      <c r="BN29" s="10">
        <f>ROUND('Vendas de Veículos'!BN31*(1-'Frota Nacional 2020'!BN$21),0)</f>
        <v>37</v>
      </c>
      <c r="BO29" s="10">
        <f>ROUND('Vendas de Veículos'!BO31*(1-'Frota Nacional 2020'!BO$21),0)</f>
        <v>18</v>
      </c>
    </row>
    <row r="30" spans="2:67" x14ac:dyDescent="0.35">
      <c r="B30" s="15" t="s">
        <v>22</v>
      </c>
      <c r="C30" s="15" t="s">
        <v>21</v>
      </c>
      <c r="D30" s="11">
        <f>ROUND('Vendas de Veículos'!D32*(1-'Frota Nacional 2020'!D$21),0)</f>
        <v>0</v>
      </c>
      <c r="E30" s="11">
        <f>ROUND('Vendas de Veículos'!E32*(1-'Frota Nacional 2020'!E$21),0)</f>
        <v>0</v>
      </c>
      <c r="F30" s="11">
        <f>ROUND('Vendas de Veículos'!F32*(1-'Frota Nacional 2020'!F$21),0)</f>
        <v>0</v>
      </c>
      <c r="G30" s="11">
        <f>ROUND('Vendas de Veículos'!G32*(1-'Frota Nacional 2020'!G$21),0)</f>
        <v>0</v>
      </c>
      <c r="H30" s="11">
        <f>ROUND('Vendas de Veículos'!H32*(1-'Frota Nacional 2020'!H$21),0)</f>
        <v>0</v>
      </c>
      <c r="I30" s="11">
        <f>ROUND('Vendas de Veículos'!I32*(1-'Frota Nacional 2020'!I$21),0)</f>
        <v>0</v>
      </c>
      <c r="J30" s="11">
        <f>ROUND('Vendas de Veículos'!J32*(1-'Frota Nacional 2020'!J$21),0)</f>
        <v>0</v>
      </c>
      <c r="K30" s="11">
        <f>ROUND('Vendas de Veículos'!K32*(1-'Frota Nacional 2020'!K$21),0)</f>
        <v>0</v>
      </c>
      <c r="L30" s="11">
        <f>ROUND('Vendas de Veículos'!L32*(1-'Frota Nacional 2020'!L$21),0)</f>
        <v>0</v>
      </c>
      <c r="M30" s="11">
        <f>ROUND('Vendas de Veículos'!M32*(1-'Frota Nacional 2020'!M$21),0)</f>
        <v>0</v>
      </c>
      <c r="N30" s="11">
        <f>ROUND('Vendas de Veículos'!N32*(1-'Frota Nacional 2020'!N$21),0)</f>
        <v>0</v>
      </c>
      <c r="O30" s="11">
        <f>ROUND('Vendas de Veículos'!O32*(1-'Frota Nacional 2020'!O$21),0)</f>
        <v>0</v>
      </c>
      <c r="P30" s="11">
        <f>ROUND('Vendas de Veículos'!P32*(1-'Frota Nacional 2020'!P$21),0)</f>
        <v>0</v>
      </c>
      <c r="Q30" s="11">
        <f>ROUND('Vendas de Veículos'!Q32*(1-'Frota Nacional 2020'!Q$21),0)</f>
        <v>0</v>
      </c>
      <c r="R30" s="11">
        <f>ROUND('Vendas de Veículos'!R32*(1-'Frota Nacional 2020'!R$21),0)</f>
        <v>0</v>
      </c>
      <c r="S30" s="11">
        <f>ROUND('Vendas de Veículos'!S32*(1-'Frota Nacional 2020'!S$21),0)</f>
        <v>0</v>
      </c>
      <c r="T30" s="11">
        <f>ROUND('Vendas de Veículos'!T32*(1-'Frota Nacional 2020'!T$21),0)</f>
        <v>0</v>
      </c>
      <c r="U30" s="11">
        <f>ROUND('Vendas de Veículos'!U32*(1-'Frota Nacional 2020'!U$21),0)</f>
        <v>0</v>
      </c>
      <c r="V30" s="11">
        <f>ROUND('Vendas de Veículos'!V32*(1-'Frota Nacional 2020'!V$21),0)</f>
        <v>0</v>
      </c>
      <c r="W30" s="11">
        <f>ROUND('Vendas de Veículos'!W32*(1-'Frota Nacional 2020'!W$21),0)</f>
        <v>0</v>
      </c>
      <c r="X30" s="11">
        <f>ROUND('Vendas de Veículos'!X32*(1-'Frota Nacional 2020'!X$21),0)</f>
        <v>0</v>
      </c>
      <c r="Y30" s="11">
        <f>ROUND('Vendas de Veículos'!Y32*(1-'Frota Nacional 2020'!Y$21),0)</f>
        <v>0</v>
      </c>
      <c r="Z30" s="11">
        <f>ROUND('Vendas de Veículos'!Z32*(1-'Frota Nacional 2020'!Z$21),0)</f>
        <v>0</v>
      </c>
      <c r="AA30" s="11">
        <f>ROUND('Vendas de Veículos'!AA32*(1-'Frota Nacional 2020'!AA$21),0)</f>
        <v>0</v>
      </c>
      <c r="AB30" s="11">
        <f>ROUND('Vendas de Veículos'!AB32*(1-'Frota Nacional 2020'!AB$21),0)</f>
        <v>0</v>
      </c>
      <c r="AC30" s="11">
        <f>ROUND('Vendas de Veículos'!AC32*(1-'Frota Nacional 2020'!AC$21),0)</f>
        <v>0</v>
      </c>
      <c r="AD30" s="11">
        <f>ROUND('Vendas de Veículos'!AD32*(1-'Frota Nacional 2020'!AD$21),0)</f>
        <v>0</v>
      </c>
      <c r="AE30" s="11">
        <f>ROUND('Vendas de Veículos'!AE32*(1-'Frota Nacional 2020'!AE$21),0)</f>
        <v>0</v>
      </c>
      <c r="AF30" s="11">
        <f>ROUND('Vendas de Veículos'!AF32*(1-'Frota Nacional 2020'!AF$21),0)</f>
        <v>0</v>
      </c>
      <c r="AG30" s="11">
        <f>ROUND('Vendas de Veículos'!AG32*(1-'Frota Nacional 2020'!AG$21),0)</f>
        <v>0</v>
      </c>
      <c r="AH30" s="11">
        <f>ROUND('Vendas de Veículos'!AH32*(1-'Frota Nacional 2020'!AH$21),0)</f>
        <v>0</v>
      </c>
      <c r="AI30" s="11">
        <f>ROUND('Vendas de Veículos'!AI32*(1-'Frota Nacional 2020'!AI$21),0)</f>
        <v>0</v>
      </c>
      <c r="AJ30" s="11">
        <f>ROUND('Vendas de Veículos'!AJ32*(1-'Frota Nacional 2020'!AJ$21),0)</f>
        <v>0</v>
      </c>
      <c r="AK30" s="11">
        <f>ROUND('Vendas de Veículos'!AK32*(1-'Frota Nacional 2020'!AK$21),0)</f>
        <v>0</v>
      </c>
      <c r="AL30" s="11">
        <f>ROUND('Vendas de Veículos'!AL32*(1-'Frota Nacional 2020'!AL$21),0)</f>
        <v>0</v>
      </c>
      <c r="AM30" s="11">
        <f>ROUND('Vendas de Veículos'!AM32*(1-'Frota Nacional 2020'!AM$21),0)</f>
        <v>0</v>
      </c>
      <c r="AN30" s="11">
        <f>ROUND('Vendas de Veículos'!AN32*(1-'Frota Nacional 2020'!AN$21),0)</f>
        <v>0</v>
      </c>
      <c r="AO30" s="11">
        <f>ROUND('Vendas de Veículos'!AO32*(1-'Frota Nacional 2020'!AO$21),0)</f>
        <v>0</v>
      </c>
      <c r="AP30" s="11">
        <f>ROUND('Vendas de Veículos'!AP32*(1-'Frota Nacional 2020'!AP$21),0)</f>
        <v>0</v>
      </c>
      <c r="AQ30" s="11">
        <f>ROUND('Vendas de Veículos'!AQ32*(1-'Frota Nacional 2020'!AQ$21),0)</f>
        <v>0</v>
      </c>
      <c r="AR30" s="11">
        <f>ROUND('Vendas de Veículos'!AR32*(1-'Frota Nacional 2020'!AR$21),0)</f>
        <v>0</v>
      </c>
      <c r="AS30" s="11">
        <f>ROUND('Vendas de Veículos'!AS32*(1-'Frota Nacional 2020'!AS$21),0)</f>
        <v>0</v>
      </c>
      <c r="AT30" s="11">
        <f>ROUND('Vendas de Veículos'!AT32*(1-'Frota Nacional 2020'!AT$21),0)</f>
        <v>0</v>
      </c>
      <c r="AU30" s="11">
        <f>ROUND('Vendas de Veículos'!AU32*(1-'Frota Nacional 2020'!AU$21),0)</f>
        <v>0</v>
      </c>
      <c r="AV30" s="11">
        <f>ROUND('Vendas de Veículos'!AV32*(1-'Frota Nacional 2020'!AV$21),0)</f>
        <v>0</v>
      </c>
      <c r="AW30" s="11">
        <f>ROUND('Vendas de Veículos'!AW32*(1-'Frota Nacional 2020'!AW$21),0)</f>
        <v>0</v>
      </c>
      <c r="AX30" s="11">
        <f>ROUND('Vendas de Veículos'!AX32*(1-'Frota Nacional 2020'!AX$21),0)</f>
        <v>0</v>
      </c>
      <c r="AY30" s="11">
        <f>ROUND('Vendas de Veículos'!AY32*(1-'Frota Nacional 2020'!AY$21),0)</f>
        <v>0</v>
      </c>
      <c r="AZ30" s="11">
        <f>ROUND('Vendas de Veículos'!AZ32*(1-'Frota Nacional 2020'!AZ$21),0)</f>
        <v>4</v>
      </c>
      <c r="BA30" s="11">
        <f>ROUND('Vendas de Veículos'!BA32*(1-'Frota Nacional 2020'!BA$21),0)</f>
        <v>2</v>
      </c>
      <c r="BB30" s="11">
        <f>ROUND('Vendas de Veículos'!BB32*(1-'Frota Nacional 2020'!BB$21),0)</f>
        <v>2</v>
      </c>
      <c r="BC30" s="11">
        <f>ROUND('Vendas de Veículos'!BC32*(1-'Frota Nacional 2020'!BC$21),0)</f>
        <v>0</v>
      </c>
      <c r="BD30" s="11">
        <f>ROUND('Vendas de Veículos'!BD32*(1-'Frota Nacional 2020'!BD$21),0)</f>
        <v>3</v>
      </c>
      <c r="BE30" s="11">
        <f>ROUND('Vendas de Veículos'!BE32*(1-'Frota Nacional 2020'!BE$21),0)</f>
        <v>1</v>
      </c>
      <c r="BF30" s="11">
        <f>ROUND('Vendas de Veículos'!BF32*(1-'Frota Nacional 2020'!BF$21),0)</f>
        <v>0</v>
      </c>
      <c r="BG30" s="11">
        <f>ROUND('Vendas de Veículos'!BG32*(1-'Frota Nacional 2020'!BG$21),0)</f>
        <v>0</v>
      </c>
      <c r="BH30" s="11">
        <f>ROUND('Vendas de Veículos'!BH32*(1-'Frota Nacional 2020'!BH$21),0)</f>
        <v>0</v>
      </c>
      <c r="BI30" s="11">
        <f>ROUND('Vendas de Veículos'!BI32*(1-'Frota Nacional 2020'!BI$21),0)</f>
        <v>0</v>
      </c>
      <c r="BJ30" s="11">
        <f>ROUND('Vendas de Veículos'!BJ32*(1-'Frota Nacional 2020'!BJ$21),0)</f>
        <v>1</v>
      </c>
      <c r="BK30" s="11">
        <f>ROUND('Vendas de Veículos'!BK32*(1-'Frota Nacional 2020'!BK$21),0)</f>
        <v>2</v>
      </c>
      <c r="BL30" s="11">
        <f>ROUND('Vendas de Veículos'!BL32*(1-'Frota Nacional 2020'!BL$21),0)</f>
        <v>0</v>
      </c>
      <c r="BM30" s="11">
        <f>ROUND('Vendas de Veículos'!BM32*(1-'Frota Nacional 2020'!BM$21),0)</f>
        <v>0</v>
      </c>
      <c r="BN30" s="11">
        <f>ROUND('Vendas de Veículos'!BN32*(1-'Frota Nacional 2020'!BN$21),0)</f>
        <v>0</v>
      </c>
      <c r="BO30" s="11">
        <f>ROUND('Vendas de Veículos'!BO32*(1-'Frota Nacional 2020'!BO$21),0)</f>
        <v>0</v>
      </c>
    </row>
    <row r="31" spans="2:67" x14ac:dyDescent="0.35">
      <c r="B31" s="15" t="s">
        <v>22</v>
      </c>
      <c r="C31" s="15" t="s">
        <v>19</v>
      </c>
      <c r="D31" s="11">
        <f>ROUND('Vendas de Veículos'!D33*(1-'Frota Nacional 2020'!D$21),0)</f>
        <v>53</v>
      </c>
      <c r="E31" s="11">
        <f>ROUND('Vendas de Veículos'!E33*(1-'Frota Nacional 2020'!E$21),0)</f>
        <v>101</v>
      </c>
      <c r="F31" s="11">
        <f>ROUND('Vendas de Veículos'!F33*(1-'Frota Nacional 2020'!F$21),0)</f>
        <v>9</v>
      </c>
      <c r="G31" s="11">
        <f>ROUND('Vendas de Veículos'!G33*(1-'Frota Nacional 2020'!G$21),0)</f>
        <v>124</v>
      </c>
      <c r="H31" s="11">
        <f>ROUND('Vendas de Veículos'!H33*(1-'Frota Nacional 2020'!H$21),0)</f>
        <v>11</v>
      </c>
      <c r="I31" s="11">
        <f>ROUND('Vendas de Veículos'!I33*(1-'Frota Nacional 2020'!I$21),0)</f>
        <v>138</v>
      </c>
      <c r="J31" s="11">
        <f>ROUND('Vendas de Veículos'!J33*(1-'Frota Nacional 2020'!J$21),0)</f>
        <v>108</v>
      </c>
      <c r="K31" s="11">
        <f>ROUND('Vendas de Veículos'!K33*(1-'Frota Nacional 2020'!K$21),0)</f>
        <v>131</v>
      </c>
      <c r="L31" s="11">
        <f>ROUND('Vendas de Veículos'!L33*(1-'Frota Nacional 2020'!L$21),0)</f>
        <v>165</v>
      </c>
      <c r="M31" s="11">
        <f>ROUND('Vendas de Veículos'!M33*(1-'Frota Nacional 2020'!M$21),0)</f>
        <v>221</v>
      </c>
      <c r="N31" s="11">
        <f>ROUND('Vendas de Veículos'!N33*(1-'Frota Nacional 2020'!N$21),0)</f>
        <v>319</v>
      </c>
      <c r="O31" s="11">
        <f>ROUND('Vendas de Veículos'!O33*(1-'Frota Nacional 2020'!O$21),0)</f>
        <v>510</v>
      </c>
      <c r="P31" s="11">
        <f>ROUND('Vendas de Veículos'!P33*(1-'Frota Nacional 2020'!P$21),0)</f>
        <v>447</v>
      </c>
      <c r="Q31" s="11">
        <f>ROUND('Vendas de Veículos'!Q33*(1-'Frota Nacional 2020'!Q$21),0)</f>
        <v>4</v>
      </c>
      <c r="R31" s="11">
        <f>ROUND('Vendas de Veículos'!R33*(1-'Frota Nacional 2020'!R$21),0)</f>
        <v>407</v>
      </c>
      <c r="S31" s="11">
        <f>ROUND('Vendas de Veículos'!S33*(1-'Frota Nacional 2020'!S$21),0)</f>
        <v>433</v>
      </c>
      <c r="T31" s="11">
        <f>ROUND('Vendas de Veículos'!T33*(1-'Frota Nacional 2020'!T$21),0)</f>
        <v>710</v>
      </c>
      <c r="U31" s="11">
        <f>ROUND('Vendas de Veículos'!U33*(1-'Frota Nacional 2020'!U$21),0)</f>
        <v>86</v>
      </c>
      <c r="V31" s="11">
        <f>ROUND('Vendas de Veículos'!V33*(1-'Frota Nacional 2020'!V$21),0)</f>
        <v>116</v>
      </c>
      <c r="W31" s="11">
        <f>ROUND('Vendas de Veículos'!W33*(1-'Frota Nacional 2020'!W$21),0)</f>
        <v>1582</v>
      </c>
      <c r="X31" s="11">
        <f>ROUND('Vendas de Veículos'!X33*(1-'Frota Nacional 2020'!X$21),0)</f>
        <v>1881</v>
      </c>
      <c r="Y31" s="11">
        <f>ROUND('Vendas de Veículos'!Y33*(1-'Frota Nacional 2020'!Y$21),0)</f>
        <v>2016</v>
      </c>
      <c r="Z31" s="11">
        <f>ROUND('Vendas de Veículos'!Z33*(1-'Frota Nacional 2020'!Z$21),0)</f>
        <v>2126</v>
      </c>
      <c r="AA31" s="11">
        <f>ROUND('Vendas de Veículos'!AA33*(1-'Frota Nacional 2020'!AA$21),0)</f>
        <v>2306</v>
      </c>
      <c r="AB31" s="11">
        <f>ROUND('Vendas de Veículos'!AB33*(1-'Frota Nacional 2020'!AB$21),0)</f>
        <v>1987</v>
      </c>
      <c r="AC31" s="11">
        <f>ROUND('Vendas de Veículos'!AC33*(1-'Frota Nacional 2020'!AC$21),0)</f>
        <v>1885</v>
      </c>
      <c r="AD31" s="11">
        <f>ROUND('Vendas de Veículos'!AD33*(1-'Frota Nacional 2020'!AD$21),0)</f>
        <v>1666</v>
      </c>
      <c r="AE31" s="11">
        <f>ROUND('Vendas de Veículos'!AE33*(1-'Frota Nacional 2020'!AE$21),0)</f>
        <v>1638</v>
      </c>
      <c r="AF31" s="11">
        <f>ROUND('Vendas de Veículos'!AF33*(1-'Frota Nacional 2020'!AF$21),0)</f>
        <v>2109</v>
      </c>
      <c r="AG31" s="11">
        <f>ROUND('Vendas de Veículos'!AG33*(1-'Frota Nacional 2020'!AG$21),0)</f>
        <v>2700</v>
      </c>
      <c r="AH31" s="11">
        <f>ROUND('Vendas de Veículos'!AH33*(1-'Frota Nacional 2020'!AH$21),0)</f>
        <v>3446</v>
      </c>
      <c r="AI31" s="11">
        <f>ROUND('Vendas de Veículos'!AI33*(1-'Frota Nacional 2020'!AI$21),0)</f>
        <v>4768</v>
      </c>
      <c r="AJ31" s="11">
        <f>ROUND('Vendas de Veículos'!AJ33*(1-'Frota Nacional 2020'!AJ$21),0)</f>
        <v>3741</v>
      </c>
      <c r="AK31" s="11">
        <f>ROUND('Vendas de Veículos'!AK33*(1-'Frota Nacional 2020'!AK$21),0)</f>
        <v>4262</v>
      </c>
      <c r="AL31" s="11">
        <f>ROUND('Vendas de Veículos'!AL33*(1-'Frota Nacional 2020'!AL$21),0)</f>
        <v>7614</v>
      </c>
      <c r="AM31" s="11">
        <f>ROUND('Vendas de Veículos'!AM33*(1-'Frota Nacional 2020'!AM$21),0)</f>
        <v>6601</v>
      </c>
      <c r="AN31" s="11">
        <f>ROUND('Vendas de Veículos'!AN33*(1-'Frota Nacional 2020'!AN$21),0)</f>
        <v>5843</v>
      </c>
      <c r="AO31" s="11">
        <f>ROUND('Vendas de Veículos'!AO33*(1-'Frota Nacional 2020'!AO$21),0)</f>
        <v>6860</v>
      </c>
      <c r="AP31" s="11">
        <f>ROUND('Vendas de Veículos'!AP33*(1-'Frota Nacional 2020'!AP$21),0)</f>
        <v>10024</v>
      </c>
      <c r="AQ31" s="11">
        <f>ROUND('Vendas de Veículos'!AQ33*(1-'Frota Nacional 2020'!AQ$21),0)</f>
        <v>9467</v>
      </c>
      <c r="AR31" s="11">
        <f>ROUND('Vendas de Veículos'!AR33*(1-'Frota Nacional 2020'!AR$21),0)</f>
        <v>9559</v>
      </c>
      <c r="AS31" s="11">
        <f>ROUND('Vendas de Veículos'!AS33*(1-'Frota Nacional 2020'!AS$21),0)</f>
        <v>10657</v>
      </c>
      <c r="AT31" s="11">
        <f>ROUND('Vendas de Veículos'!AT33*(1-'Frota Nacional 2020'!AT$21),0)</f>
        <v>7569</v>
      </c>
      <c r="AU31" s="11">
        <f>ROUND('Vendas de Veículos'!AU33*(1-'Frota Nacional 2020'!AU$21),0)</f>
        <v>12317</v>
      </c>
      <c r="AV31" s="11">
        <f>ROUND('Vendas de Veículos'!AV33*(1-'Frota Nacional 2020'!AV$21),0)</f>
        <v>1309</v>
      </c>
      <c r="AW31" s="11">
        <f>ROUND('Vendas de Veículos'!AW33*(1-'Frota Nacional 2020'!AW$21),0)</f>
        <v>1345</v>
      </c>
      <c r="AX31" s="11">
        <f>ROUND('Vendas de Veículos'!AX33*(1-'Frota Nacional 2020'!AX$21),0)</f>
        <v>14442</v>
      </c>
      <c r="AY31" s="11">
        <f>ROUND('Vendas de Veículos'!AY33*(1-'Frota Nacional 2020'!AY$21),0)</f>
        <v>14529</v>
      </c>
      <c r="AZ31" s="11">
        <f>ROUND('Vendas de Veículos'!AZ33*(1-'Frota Nacional 2020'!AZ$21),0)</f>
        <v>13412</v>
      </c>
      <c r="BA31" s="11">
        <f>ROUND('Vendas de Veículos'!BA33*(1-'Frota Nacional 2020'!BA$21),0)</f>
        <v>17555</v>
      </c>
      <c r="BB31" s="11">
        <f>ROUND('Vendas de Veículos'!BB33*(1-'Frota Nacional 2020'!BB$21),0)</f>
        <v>21085</v>
      </c>
      <c r="BC31" s="11">
        <f>ROUND('Vendas de Veículos'!BC33*(1-'Frota Nacional 2020'!BC$21),0)</f>
        <v>25194</v>
      </c>
      <c r="BD31" s="11">
        <f>ROUND('Vendas de Veículos'!BD33*(1-'Frota Nacional 2020'!BD$21),0)</f>
        <v>21447</v>
      </c>
      <c r="BE31" s="11">
        <f>ROUND('Vendas de Veículos'!BE33*(1-'Frota Nacional 2020'!BE$21),0)</f>
        <v>27300</v>
      </c>
      <c r="BF31" s="11">
        <f>ROUND('Vendas de Veículos'!BF33*(1-'Frota Nacional 2020'!BF$21),0)</f>
        <v>33631</v>
      </c>
      <c r="BG31" s="11">
        <f>ROUND('Vendas de Veículos'!BG33*(1-'Frota Nacional 2020'!BG$21),0)</f>
        <v>2808</v>
      </c>
      <c r="BH31" s="11">
        <f>ROUND('Vendas de Veículos'!BH33*(1-'Frota Nacional 2020'!BH$21),0)</f>
        <v>3236</v>
      </c>
      <c r="BI31" s="11">
        <f>ROUND('Vendas de Veículos'!BI33*(1-'Frota Nacional 2020'!BI$21),0)</f>
        <v>27238</v>
      </c>
      <c r="BJ31" s="11">
        <f>ROUND('Vendas de Veículos'!BJ33*(1-'Frota Nacional 2020'!BJ$21),0)</f>
        <v>16686</v>
      </c>
      <c r="BK31" s="11">
        <f>ROUND('Vendas de Veículos'!BK33*(1-'Frota Nacional 2020'!BK$21),0)</f>
        <v>11107</v>
      </c>
      <c r="BL31" s="11">
        <f>ROUND('Vendas de Veículos'!BL33*(1-'Frota Nacional 2020'!BL$21),0)</f>
        <v>11729</v>
      </c>
      <c r="BM31" s="11">
        <f>ROUND('Vendas de Veículos'!BM33*(1-'Frota Nacional 2020'!BM$21),0)</f>
        <v>15058</v>
      </c>
      <c r="BN31" s="11">
        <f>ROUND('Vendas de Veículos'!BN33*(1-'Frota Nacional 2020'!BN$21),0)</f>
        <v>20883</v>
      </c>
      <c r="BO31" s="11">
        <f>ROUND('Vendas de Veículos'!BO33*(1-'Frota Nacional 2020'!BO$21),0)</f>
        <v>13917</v>
      </c>
    </row>
    <row r="32" spans="2:67" x14ac:dyDescent="0.35">
      <c r="B32" s="2"/>
      <c r="C32" s="3" t="s">
        <v>40</v>
      </c>
      <c r="D32" s="7">
        <f>EXP(-EXP($G$3+$I$3*($D$1-D4)))</f>
        <v>0.99897341088848524</v>
      </c>
      <c r="E32" s="7">
        <f t="shared" ref="E32:BO32" si="2">EXP(-EXP($G$3+$I$3*($D$1-E4)))</f>
        <v>0.9988227674659691</v>
      </c>
      <c r="F32" s="7">
        <f t="shared" si="2"/>
        <v>0.99865003331325297</v>
      </c>
      <c r="G32" s="7">
        <f t="shared" si="2"/>
        <v>0.99845197369778238</v>
      </c>
      <c r="H32" s="7">
        <f t="shared" si="2"/>
        <v>0.99822488171051615</v>
      </c>
      <c r="I32" s="7">
        <f t="shared" si="2"/>
        <v>0.99796450980966256</v>
      </c>
      <c r="J32" s="7">
        <f t="shared" si="2"/>
        <v>0.99766599158730629</v>
      </c>
      <c r="K32" s="7">
        <f t="shared" si="2"/>
        <v>0.99732375240937732</v>
      </c>
      <c r="L32" s="7">
        <f t="shared" si="2"/>
        <v>0.99693140740815389</v>
      </c>
      <c r="M32" s="7">
        <f t="shared" si="2"/>
        <v>0.99648164511846049</v>
      </c>
      <c r="N32" s="7">
        <f t="shared" si="2"/>
        <v>0.99596609484402432</v>
      </c>
      <c r="O32" s="7">
        <f t="shared" si="2"/>
        <v>0.99537517562002886</v>
      </c>
      <c r="P32" s="7">
        <f t="shared" si="2"/>
        <v>0.99469792440381699</v>
      </c>
      <c r="Q32" s="7">
        <f t="shared" si="2"/>
        <v>0.99392180088165549</v>
      </c>
      <c r="R32" s="7">
        <f t="shared" si="2"/>
        <v>0.99303246603143258</v>
      </c>
      <c r="S32" s="7">
        <f t="shared" si="2"/>
        <v>0.99201353133813563</v>
      </c>
      <c r="T32" s="7">
        <f t="shared" si="2"/>
        <v>0.99084627533411584</v>
      </c>
      <c r="U32" s="7">
        <f t="shared" si="2"/>
        <v>0.98950932394817137</v>
      </c>
      <c r="V32" s="7">
        <f t="shared" si="2"/>
        <v>0.98797829102238655</v>
      </c>
      <c r="W32" s="7">
        <f t="shared" si="2"/>
        <v>0.98622537532904997</v>
      </c>
      <c r="X32" s="7">
        <f t="shared" si="2"/>
        <v>0.98421891053992383</v>
      </c>
      <c r="Y32" s="7">
        <f t="shared" si="2"/>
        <v>0.98192286493078851</v>
      </c>
      <c r="Z32" s="7">
        <f t="shared" si="2"/>
        <v>0.97929628823019488</v>
      </c>
      <c r="AA32" s="7">
        <f t="shared" si="2"/>
        <v>0.97629270405320667</v>
      </c>
      <c r="AB32" s="7">
        <f t="shared" si="2"/>
        <v>0.97285944794128898</v>
      </c>
      <c r="AC32" s="7">
        <f t="shared" si="2"/>
        <v>0.96893695334056984</v>
      </c>
      <c r="AD32" s="7">
        <f t="shared" si="2"/>
        <v>0.96445799112211872</v>
      </c>
      <c r="AE32" s="7">
        <f t="shared" si="2"/>
        <v>0.95934687276509312</v>
      </c>
      <c r="AF32" s="7">
        <f t="shared" si="2"/>
        <v>0.95351863343533205</v>
      </c>
      <c r="AG32" s="7">
        <f t="shared" si="2"/>
        <v>0.94687821931546456</v>
      </c>
      <c r="AH32" s="7">
        <f t="shared" si="2"/>
        <v>0.93931971416360571</v>
      </c>
      <c r="AI32" s="7">
        <f t="shared" si="2"/>
        <v>0.93072565374119087</v>
      </c>
      <c r="AJ32" s="7">
        <f t="shared" si="2"/>
        <v>0.92096649403535658</v>
      </c>
      <c r="AK32" s="7">
        <f t="shared" si="2"/>
        <v>0.90990032066991677</v>
      </c>
      <c r="AL32" s="7">
        <f t="shared" si="2"/>
        <v>0.89737291300825173</v>
      </c>
      <c r="AM32" s="7">
        <f t="shared" si="2"/>
        <v>0.88321830740738239</v>
      </c>
      <c r="AN32" s="7">
        <f t="shared" si="2"/>
        <v>0.86726003961592757</v>
      </c>
      <c r="AO32" s="7">
        <f t="shared" si="2"/>
        <v>0.84931328534446748</v>
      </c>
      <c r="AP32" s="7">
        <f t="shared" si="2"/>
        <v>0.82918815822840697</v>
      </c>
      <c r="AQ32" s="7">
        <f t="shared" si="2"/>
        <v>0.80669446150818402</v>
      </c>
      <c r="AR32" s="7">
        <f t="shared" si="2"/>
        <v>0.78164821684245012</v>
      </c>
      <c r="AS32" s="7">
        <f t="shared" si="2"/>
        <v>0.75388030021795338</v>
      </c>
      <c r="AT32" s="7">
        <f t="shared" si="2"/>
        <v>0.7232474858644018</v>
      </c>
      <c r="AU32" s="7">
        <f t="shared" si="2"/>
        <v>0.68964611413565224</v>
      </c>
      <c r="AV32" s="7">
        <f t="shared" si="2"/>
        <v>0.65302843296223179</v>
      </c>
      <c r="AW32" s="7">
        <f t="shared" si="2"/>
        <v>0.61342138540010138</v>
      </c>
      <c r="AX32" s="7">
        <f t="shared" si="2"/>
        <v>0.57094719884623257</v>
      </c>
      <c r="AY32" s="7">
        <f t="shared" si="2"/>
        <v>0.52584455356868054</v>
      </c>
      <c r="AZ32" s="7">
        <f t="shared" si="2"/>
        <v>0.47848836957560087</v>
      </c>
      <c r="BA32" s="7">
        <f t="shared" si="2"/>
        <v>0.42940539280525503</v>
      </c>
      <c r="BB32" s="7">
        <f t="shared" si="2"/>
        <v>0.37928189159250653</v>
      </c>
      <c r="BC32" s="7">
        <f t="shared" si="2"/>
        <v>0.32895909195614254</v>
      </c>
      <c r="BD32" s="7">
        <f t="shared" si="2"/>
        <v>0.2794117931754857</v>
      </c>
      <c r="BE32" s="7">
        <f t="shared" si="2"/>
        <v>0.23170631579006803</v>
      </c>
      <c r="BF32" s="7">
        <f t="shared" si="2"/>
        <v>0.18693596978845631</v>
      </c>
      <c r="BG32" s="7">
        <f t="shared" si="2"/>
        <v>0.14613588994476942</v>
      </c>
      <c r="BH32" s="7">
        <f t="shared" si="2"/>
        <v>0.11018429293770678</v>
      </c>
      <c r="BI32" s="7">
        <f t="shared" si="2"/>
        <v>7.9703225387389706E-2</v>
      </c>
      <c r="BJ32" s="7">
        <f t="shared" si="2"/>
        <v>5.4977075811719761E-2</v>
      </c>
      <c r="BK32" s="7">
        <f t="shared" si="2"/>
        <v>3.5909126302346613E-2</v>
      </c>
      <c r="BL32" s="7">
        <f t="shared" si="2"/>
        <v>2.203272632438022E-2</v>
      </c>
      <c r="BM32" s="7">
        <f t="shared" si="2"/>
        <v>1.2582994808545227E-2</v>
      </c>
      <c r="BN32" s="7">
        <f t="shared" si="2"/>
        <v>6.618793365645346E-3</v>
      </c>
      <c r="BO32" s="7">
        <f t="shared" si="2"/>
        <v>3.168165149053243E-3</v>
      </c>
    </row>
    <row r="33" spans="2:67" x14ac:dyDescent="0.35">
      <c r="B33" s="24" t="s">
        <v>36</v>
      </c>
      <c r="C33" s="24" t="s">
        <v>37</v>
      </c>
      <c r="D33" s="25">
        <f>ROUND('Vendas de Veículos'!D35*(1-'Frota Nacional 2020'!D$32),0)</f>
        <v>0</v>
      </c>
      <c r="E33" s="25">
        <f>ROUND('Vendas de Veículos'!E35*(1-'Frota Nacional 2020'!E$32),0)</f>
        <v>0</v>
      </c>
      <c r="F33" s="25">
        <f>ROUND('Vendas de Veículos'!F35*(1-'Frota Nacional 2020'!F$32),0)</f>
        <v>0</v>
      </c>
      <c r="G33" s="25">
        <f>ROUND('Vendas de Veículos'!G35*(1-'Frota Nacional 2020'!G$32),0)</f>
        <v>0</v>
      </c>
      <c r="H33" s="25">
        <f>ROUND('Vendas de Veículos'!H35*(1-'Frota Nacional 2020'!H$32),0)</f>
        <v>0</v>
      </c>
      <c r="I33" s="25">
        <f>ROUND('Vendas de Veículos'!I35*(1-'Frota Nacional 2020'!I$32),0)</f>
        <v>0</v>
      </c>
      <c r="J33" s="25">
        <f>ROUND('Vendas de Veículos'!J35*(1-'Frota Nacional 2020'!J$32),0)</f>
        <v>0</v>
      </c>
      <c r="K33" s="25">
        <f>ROUND('Vendas de Veículos'!K35*(1-'Frota Nacional 2020'!K$32),0)</f>
        <v>0</v>
      </c>
      <c r="L33" s="25">
        <f>ROUND('Vendas de Veículos'!L35*(1-'Frota Nacional 2020'!L$32),0)</f>
        <v>0</v>
      </c>
      <c r="M33" s="25">
        <f>ROUND('Vendas de Veículos'!M35*(1-'Frota Nacional 2020'!M$32),0)</f>
        <v>0</v>
      </c>
      <c r="N33" s="25">
        <f>ROUND('Vendas de Veículos'!N35*(1-'Frota Nacional 2020'!N$32),0)</f>
        <v>0</v>
      </c>
      <c r="O33" s="25">
        <f>ROUND('Vendas de Veículos'!O35*(1-'Frota Nacional 2020'!O$32),0)</f>
        <v>0</v>
      </c>
      <c r="P33" s="25">
        <f>ROUND('Vendas de Veículos'!P35*(1-'Frota Nacional 2020'!P$32),0)</f>
        <v>0</v>
      </c>
      <c r="Q33" s="25">
        <f>ROUND('Vendas de Veículos'!Q35*(1-'Frota Nacional 2020'!Q$32),0)</f>
        <v>0</v>
      </c>
      <c r="R33" s="25">
        <f>ROUND('Vendas de Veículos'!R35*(1-'Frota Nacional 2020'!R$32),0)</f>
        <v>0</v>
      </c>
      <c r="S33" s="25">
        <f>ROUND('Vendas de Veículos'!S35*(1-'Frota Nacional 2020'!S$32),0)</f>
        <v>0</v>
      </c>
      <c r="T33" s="25">
        <f>ROUND('Vendas de Veículos'!T35*(1-'Frota Nacional 2020'!T$32),0)</f>
        <v>0</v>
      </c>
      <c r="U33" s="25">
        <f>ROUND('Vendas de Veículos'!U35*(1-'Frota Nacional 2020'!U$32),0)</f>
        <v>0</v>
      </c>
      <c r="V33" s="25">
        <f>ROUND('Vendas de Veículos'!V35*(1-'Frota Nacional 2020'!V$32),0)</f>
        <v>0</v>
      </c>
      <c r="W33" s="25">
        <f>ROUND('Vendas de Veículos'!W35*(1-'Frota Nacional 2020'!W$32),0)</f>
        <v>34</v>
      </c>
      <c r="X33" s="25">
        <f>ROUND('Vendas de Veículos'!X35*(1-'Frota Nacional 2020'!X$32),0)</f>
        <v>470</v>
      </c>
      <c r="Y33" s="25">
        <f>ROUND('Vendas de Veículos'!Y35*(1-'Frota Nacional 2020'!Y$32),0)</f>
        <v>583</v>
      </c>
      <c r="Z33" s="25">
        <f>ROUND('Vendas de Veículos'!Z35*(1-'Frota Nacional 2020'!Z$32),0)</f>
        <v>1084</v>
      </c>
      <c r="AA33" s="25">
        <f>ROUND('Vendas de Veículos'!AA35*(1-'Frota Nacional 2020'!AA$32),0)</f>
        <v>1858</v>
      </c>
      <c r="AB33" s="25">
        <f>ROUND('Vendas de Veículos'!AB35*(1-'Frota Nacional 2020'!AB$32),0)</f>
        <v>3111</v>
      </c>
      <c r="AC33" s="25">
        <f>ROUND('Vendas de Veículos'!AC35*(1-'Frota Nacional 2020'!AC$32),0)</f>
        <v>5157</v>
      </c>
      <c r="AD33" s="25">
        <f>ROUND('Vendas de Veículos'!AD35*(1-'Frota Nacional 2020'!AD$32),0)</f>
        <v>6700</v>
      </c>
      <c r="AE33" s="25">
        <f>ROUND('Vendas de Veículos'!AE35*(1-'Frota Nacional 2020'!AE$32),0)</f>
        <v>5277</v>
      </c>
      <c r="AF33" s="25">
        <f>ROUND('Vendas de Veículos'!AF35*(1-'Frota Nacional 2020'!AF$32),0)</f>
        <v>5418</v>
      </c>
      <c r="AG33" s="25">
        <f>ROUND('Vendas de Veículos'!AG35*(1-'Frota Nacional 2020'!AG$32),0)</f>
        <v>6115</v>
      </c>
      <c r="AH33" s="25">
        <f>ROUND('Vendas de Veículos'!AH35*(1-'Frota Nacional 2020'!AH$32),0)</f>
        <v>7972</v>
      </c>
      <c r="AI33" s="25">
        <f>ROUND('Vendas de Veículos'!AI35*(1-'Frota Nacional 2020'!AI$32),0)</f>
        <v>9537</v>
      </c>
      <c r="AJ33" s="25">
        <f>ROUND('Vendas de Veículos'!AJ35*(1-'Frota Nacional 2020'!AJ$32),0)</f>
        <v>11114</v>
      </c>
      <c r="AK33" s="25">
        <f>ROUND('Vendas de Veículos'!AK35*(1-'Frota Nacional 2020'!AK$32),0)</f>
        <v>11103</v>
      </c>
      <c r="AL33" s="25">
        <f>ROUND('Vendas de Veículos'!AL35*(1-'Frota Nacional 2020'!AL$32),0)</f>
        <v>9863</v>
      </c>
      <c r="AM33" s="25">
        <f>ROUND('Vendas de Veículos'!AM35*(1-'Frota Nacional 2020'!AM$32),0)</f>
        <v>14618</v>
      </c>
      <c r="AN33" s="25">
        <f>ROUND('Vendas de Veículos'!AN35*(1-'Frota Nacional 2020'!AN$32),0)</f>
        <v>9157</v>
      </c>
      <c r="AO33" s="25">
        <f>ROUND('Vendas de Veículos'!AO35*(1-'Frota Nacional 2020'!AO$32),0)</f>
        <v>19155</v>
      </c>
      <c r="AP33" s="25">
        <f>ROUND('Vendas de Veículos'!AP35*(1-'Frota Nacional 2020'!AP$32),0)</f>
        <v>35554</v>
      </c>
      <c r="AQ33" s="25">
        <f>ROUND('Vendas de Veículos'!AQ35*(1-'Frota Nacional 2020'!AQ$32),0)</f>
        <v>55899</v>
      </c>
      <c r="AR33" s="25">
        <f>ROUND('Vendas de Veículos'!AR35*(1-'Frota Nacional 2020'!AR$32),0)</f>
        <v>80835</v>
      </c>
      <c r="AS33" s="25">
        <f>ROUND('Vendas de Veículos'!AS35*(1-'Frota Nacional 2020'!AS$32),0)</f>
        <v>111057</v>
      </c>
      <c r="AT33" s="25">
        <f>ROUND('Vendas de Veículos'!AT35*(1-'Frota Nacional 2020'!AT$32),0)</f>
        <v>148525</v>
      </c>
      <c r="AU33" s="25">
        <f>ROUND('Vendas de Veículos'!AU35*(1-'Frota Nacional 2020'!AU$32),0)</f>
        <v>193074</v>
      </c>
      <c r="AV33" s="25">
        <f>ROUND('Vendas de Veículos'!AV35*(1-'Frota Nacional 2020'!AV$32),0)</f>
        <v>245500</v>
      </c>
      <c r="AW33" s="25">
        <f>ROUND('Vendas de Veículos'!AW35*(1-'Frota Nacional 2020'!AW$32),0)</f>
        <v>306553</v>
      </c>
      <c r="AX33" s="25">
        <f>ROUND('Vendas de Veículos'!AX35*(1-'Frota Nacional 2020'!AX$32),0)</f>
        <v>354126</v>
      </c>
      <c r="AY33" s="25">
        <f>ROUND('Vendas de Veículos'!AY35*(1-'Frota Nacional 2020'!AY$32),0)</f>
        <v>416361</v>
      </c>
      <c r="AZ33" s="25">
        <f>ROUND('Vendas de Veículos'!AZ35*(1-'Frota Nacional 2020'!AZ$32),0)</f>
        <v>525231</v>
      </c>
      <c r="BA33" s="25">
        <f>ROUND('Vendas de Veículos'!BA35*(1-'Frota Nacional 2020'!BA$32),0)</f>
        <v>724748</v>
      </c>
      <c r="BB33" s="25">
        <f>ROUND('Vendas de Veículos'!BB35*(1-'Frota Nacional 2020'!BB$32),0)</f>
        <v>1051817</v>
      </c>
      <c r="BC33" s="25">
        <f>ROUND('Vendas de Veículos'!BC35*(1-'Frota Nacional 2020'!BC$32),0)</f>
        <v>1292128</v>
      </c>
      <c r="BD33" s="25">
        <f>ROUND('Vendas de Veículos'!BD35*(1-'Frota Nacional 2020'!BD$32),0)</f>
        <v>1159894</v>
      </c>
      <c r="BE33" s="25">
        <f>ROUND('Vendas de Veículos'!BE35*(1-'Frota Nacional 2020'!BE$32),0)</f>
        <v>1386387</v>
      </c>
      <c r="BF33" s="25">
        <f>ROUND('Vendas de Veículos'!BF35*(1-'Frota Nacional 2020'!BF$32),0)</f>
        <v>1577786</v>
      </c>
      <c r="BG33" s="25">
        <f>ROUND('Vendas de Veículos'!BG35*(1-'Frota Nacional 2020'!BG$32),0)</f>
        <v>1398111</v>
      </c>
      <c r="BH33" s="25">
        <f>ROUND('Vendas de Veículos'!BH35*(1-'Frota Nacional 2020'!BH$32),0)</f>
        <v>1348579</v>
      </c>
      <c r="BI33" s="25">
        <f>ROUND('Vendas de Veículos'!BI35*(1-'Frota Nacional 2020'!BI$32),0)</f>
        <v>1315695</v>
      </c>
      <c r="BJ33" s="25">
        <f>ROUND('Vendas de Veículos'!BJ35*(1-'Frota Nacional 2020'!BJ$32),0)</f>
        <v>1157272</v>
      </c>
      <c r="BK33" s="25">
        <f>ROUND('Vendas de Veículos'!BK35*(1-'Frota Nacional 2020'!BK$32),0)</f>
        <v>867482</v>
      </c>
      <c r="BL33" s="25">
        <f>ROUND('Vendas de Veículos'!BL35*(1-'Frota Nacional 2020'!BL$32),0)</f>
        <v>832263</v>
      </c>
      <c r="BM33" s="25">
        <f>ROUND('Vendas de Veículos'!BM35*(1-'Frota Nacional 2020'!BM$32),0)</f>
        <v>928279</v>
      </c>
      <c r="BN33" s="25">
        <f>ROUND('Vendas de Veículos'!BN35*(1-'Frota Nacional 2020'!BN$32),0)</f>
        <v>1070104</v>
      </c>
      <c r="BO33" s="25">
        <f>ROUND('Vendas de Veículos'!BO35*(1-'Frota Nacional 2020'!BO$32),0)</f>
        <v>912258</v>
      </c>
    </row>
    <row r="34" spans="2:67" x14ac:dyDescent="0.35">
      <c r="B34" s="24" t="s">
        <v>36</v>
      </c>
      <c r="C34" s="24" t="s">
        <v>10</v>
      </c>
      <c r="D34" s="26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>
        <f>ROUND('Vendas de Veículos'!W36*(1-'Frota Nacional 2020'!W$32),0)</f>
        <v>34</v>
      </c>
      <c r="X34" s="25">
        <f>ROUND('Vendas de Veículos'!X36*(1-'Frota Nacional 2020'!X$32),0)</f>
        <v>470</v>
      </c>
      <c r="Y34" s="25">
        <f>ROUND('Vendas de Veículos'!Y36*(1-'Frota Nacional 2020'!Y$32),0)</f>
        <v>583</v>
      </c>
      <c r="Z34" s="25">
        <f>ROUND('Vendas de Veículos'!Z36*(1-'Frota Nacional 2020'!Z$32),0)</f>
        <v>1084</v>
      </c>
      <c r="AA34" s="25">
        <f>ROUND('Vendas de Veículos'!AA36*(1-'Frota Nacional 2020'!AA$32),0)</f>
        <v>1858</v>
      </c>
      <c r="AB34" s="25">
        <f>ROUND('Vendas de Veículos'!AB36*(1-'Frota Nacional 2020'!AB$32),0)</f>
        <v>3111</v>
      </c>
      <c r="AC34" s="25">
        <f>ROUND('Vendas de Veículos'!AC36*(1-'Frota Nacional 2020'!AC$32),0)</f>
        <v>5157</v>
      </c>
      <c r="AD34" s="25">
        <f>ROUND('Vendas de Veículos'!AD36*(1-'Frota Nacional 2020'!AD$32),0)</f>
        <v>6700</v>
      </c>
      <c r="AE34" s="25">
        <f>ROUND('Vendas de Veículos'!AE36*(1-'Frota Nacional 2020'!AE$32),0)</f>
        <v>5277</v>
      </c>
      <c r="AF34" s="25">
        <f>ROUND('Vendas de Veículos'!AF36*(1-'Frota Nacional 2020'!AF$32),0)</f>
        <v>5418</v>
      </c>
      <c r="AG34" s="25">
        <f>ROUND('Vendas de Veículos'!AG36*(1-'Frota Nacional 2020'!AG$32),0)</f>
        <v>6115</v>
      </c>
      <c r="AH34" s="25">
        <f>ROUND('Vendas de Veículos'!AH36*(1-'Frota Nacional 2020'!AH$32),0)</f>
        <v>7972</v>
      </c>
      <c r="AI34" s="25">
        <f>ROUND('Vendas de Veículos'!AI36*(1-'Frota Nacional 2020'!AI$32),0)</f>
        <v>9537</v>
      </c>
      <c r="AJ34" s="25">
        <f>ROUND('Vendas de Veículos'!AJ36*(1-'Frota Nacional 2020'!AJ$32),0)</f>
        <v>11114</v>
      </c>
      <c r="AK34" s="25">
        <f>ROUND('Vendas de Veículos'!AK36*(1-'Frota Nacional 2020'!AK$32),0)</f>
        <v>11103</v>
      </c>
      <c r="AL34" s="25">
        <f>ROUND('Vendas de Veículos'!AL36*(1-'Frota Nacional 2020'!AL$32),0)</f>
        <v>9863</v>
      </c>
      <c r="AM34" s="25">
        <f>ROUND('Vendas de Veículos'!AM36*(1-'Frota Nacional 2020'!AM$32),0)</f>
        <v>14618</v>
      </c>
      <c r="AN34" s="25">
        <f>ROUND('Vendas de Veículos'!AN36*(1-'Frota Nacional 2020'!AN$32),0)</f>
        <v>9157</v>
      </c>
      <c r="AO34" s="25">
        <f>ROUND('Vendas de Veículos'!AO36*(1-'Frota Nacional 2020'!AO$32),0)</f>
        <v>19155</v>
      </c>
      <c r="AP34" s="25">
        <f>ROUND('Vendas de Veículos'!AP36*(1-'Frota Nacional 2020'!AP$32),0)</f>
        <v>35554</v>
      </c>
      <c r="AQ34" s="25">
        <f>ROUND('Vendas de Veículos'!AQ36*(1-'Frota Nacional 2020'!AQ$32),0)</f>
        <v>55899</v>
      </c>
      <c r="AR34" s="25">
        <f>ROUND('Vendas de Veículos'!AR36*(1-'Frota Nacional 2020'!AR$32),0)</f>
        <v>80835</v>
      </c>
      <c r="AS34" s="25">
        <f>ROUND('Vendas de Veículos'!AS36*(1-'Frota Nacional 2020'!AS$32),0)</f>
        <v>111057</v>
      </c>
      <c r="AT34" s="25">
        <f>ROUND('Vendas de Veículos'!AT36*(1-'Frota Nacional 2020'!AT$32),0)</f>
        <v>148525</v>
      </c>
      <c r="AU34" s="25">
        <f>ROUND('Vendas de Veículos'!AU36*(1-'Frota Nacional 2020'!AU$32),0)</f>
        <v>193074</v>
      </c>
      <c r="AV34" s="25">
        <f>ROUND('Vendas de Veículos'!AV36*(1-'Frota Nacional 2020'!AV$32),0)</f>
        <v>245500</v>
      </c>
      <c r="AW34" s="25">
        <f>ROUND('Vendas de Veículos'!AW36*(1-'Frota Nacional 2020'!AW$32),0)</f>
        <v>306553</v>
      </c>
      <c r="AX34" s="25">
        <f>ROUND('Vendas de Veículos'!AX36*(1-'Frota Nacional 2020'!AX$32),0)</f>
        <v>354126</v>
      </c>
      <c r="AY34" s="25">
        <f>ROUND('Vendas de Veículos'!AY36*(1-'Frota Nacional 2020'!AY$32),0)</f>
        <v>416361</v>
      </c>
      <c r="AZ34" s="25">
        <f>ROUND('Vendas de Veículos'!AZ36*(1-'Frota Nacional 2020'!AZ$32),0)</f>
        <v>525231</v>
      </c>
      <c r="BA34" s="25">
        <f>ROUND('Vendas de Veículos'!BA36*(1-'Frota Nacional 2020'!BA$32),0)</f>
        <v>724748</v>
      </c>
      <c r="BB34" s="25">
        <f>ROUND('Vendas de Veículos'!BB36*(1-'Frota Nacional 2020'!BB$32),0)</f>
        <v>1051817</v>
      </c>
      <c r="BC34" s="25">
        <f>ROUND('Vendas de Veículos'!BC36*(1-'Frota Nacional 2020'!BC$32),0)</f>
        <v>1292128</v>
      </c>
      <c r="BD34" s="25">
        <f>ROUND('Vendas de Veículos'!BD36*(1-'Frota Nacional 2020'!BD$32),0)</f>
        <v>1043905</v>
      </c>
      <c r="BE34" s="25">
        <f>ROUND('Vendas de Veículos'!BE36*(1-'Frota Nacional 2020'!BE$32),0)</f>
        <v>1109110</v>
      </c>
      <c r="BF34" s="25">
        <f>ROUND('Vendas de Veículos'!BF36*(1-'Frota Nacional 2020'!BF$32),0)</f>
        <v>1104450</v>
      </c>
      <c r="BG34" s="25">
        <f>ROUND('Vendas de Veículos'!BG36*(1-'Frota Nacional 2020'!BG$32),0)</f>
        <v>838867</v>
      </c>
      <c r="BH34" s="25">
        <f>ROUND('Vendas de Veículos'!BH36*(1-'Frota Nacional 2020'!BH$32),0)</f>
        <v>636168</v>
      </c>
      <c r="BI34" s="25">
        <f>ROUND('Vendas de Veículos'!BI36*(1-'Frota Nacional 2020'!BI$32),0)</f>
        <v>620656</v>
      </c>
      <c r="BJ34" s="25">
        <f>ROUND('Vendas de Veículos'!BJ36*(1-'Frota Nacional 2020'!BJ$32),0)</f>
        <v>545690</v>
      </c>
      <c r="BK34" s="25">
        <f>ROUND('Vendas de Veículos'!BK36*(1-'Frota Nacional 2020'!BK$32),0)</f>
        <v>408872</v>
      </c>
      <c r="BL34" s="25">
        <f>ROUND('Vendas de Veículos'!BL36*(1-'Frota Nacional 2020'!BL$32),0)</f>
        <v>392605</v>
      </c>
      <c r="BM34" s="25">
        <f>ROUND('Vendas de Veículos'!BM36*(1-'Frota Nacional 2020'!BM$32),0)</f>
        <v>436374</v>
      </c>
      <c r="BN34" s="25">
        <f>ROUND('Vendas de Veículos'!BN36*(1-'Frota Nacional 2020'!BN$32),0)</f>
        <v>481547</v>
      </c>
      <c r="BO34" s="25">
        <f>ROUND('Vendas de Veículos'!BO36*(1-'Frota Nacional 2020'!BO$32),0)</f>
        <v>383148</v>
      </c>
    </row>
    <row r="35" spans="2:67" x14ac:dyDescent="0.35">
      <c r="B35" s="24" t="s">
        <v>36</v>
      </c>
      <c r="C35" s="24" t="s">
        <v>38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>
        <f>ROUND('Vendas de Veículos'!W37*(1-'Frota Nacional 2020'!W$32),0)</f>
        <v>0</v>
      </c>
      <c r="X35" s="25">
        <f>ROUND('Vendas de Veículos'!X37*(1-'Frota Nacional 2020'!X$32),0)</f>
        <v>0</v>
      </c>
      <c r="Y35" s="25">
        <f>ROUND('Vendas de Veículos'!Y37*(1-'Frota Nacional 2020'!Y$32),0)</f>
        <v>0</v>
      </c>
      <c r="Z35" s="25">
        <f>ROUND('Vendas de Veículos'!Z37*(1-'Frota Nacional 2020'!Z$32),0)</f>
        <v>0</v>
      </c>
      <c r="AA35" s="25">
        <f>ROUND('Vendas de Veículos'!AA37*(1-'Frota Nacional 2020'!AA$32),0)</f>
        <v>0</v>
      </c>
      <c r="AB35" s="25">
        <f>ROUND('Vendas de Veículos'!AB37*(1-'Frota Nacional 2020'!AB$32),0)</f>
        <v>0</v>
      </c>
      <c r="AC35" s="25">
        <f>ROUND('Vendas de Veículos'!AC37*(1-'Frota Nacional 2020'!AC$32),0)</f>
        <v>0</v>
      </c>
      <c r="AD35" s="25">
        <f>ROUND('Vendas de Veículos'!AD37*(1-'Frota Nacional 2020'!AD$32),0)</f>
        <v>0</v>
      </c>
      <c r="AE35" s="25">
        <f>ROUND('Vendas de Veículos'!AE37*(1-'Frota Nacional 2020'!AE$32),0)</f>
        <v>0</v>
      </c>
      <c r="AF35" s="25">
        <f>ROUND('Vendas de Veículos'!AF37*(1-'Frota Nacional 2020'!AF$32),0)</f>
        <v>0</v>
      </c>
      <c r="AG35" s="25">
        <f>ROUND('Vendas de Veículos'!AG37*(1-'Frota Nacional 2020'!AG$32),0)</f>
        <v>0</v>
      </c>
      <c r="AH35" s="25">
        <f>ROUND('Vendas de Veículos'!AH37*(1-'Frota Nacional 2020'!AH$32),0)</f>
        <v>0</v>
      </c>
      <c r="AI35" s="25">
        <f>ROUND('Vendas de Veículos'!AI37*(1-'Frota Nacional 2020'!AI$32),0)</f>
        <v>0</v>
      </c>
      <c r="AJ35" s="25">
        <f>ROUND('Vendas de Veículos'!AJ37*(1-'Frota Nacional 2020'!AJ$32),0)</f>
        <v>0</v>
      </c>
      <c r="AK35" s="25">
        <f>ROUND('Vendas de Veículos'!AK37*(1-'Frota Nacional 2020'!AK$32),0)</f>
        <v>0</v>
      </c>
      <c r="AL35" s="25">
        <f>ROUND('Vendas de Veículos'!AL37*(1-'Frota Nacional 2020'!AL$32),0)</f>
        <v>0</v>
      </c>
      <c r="AM35" s="25">
        <f>ROUND('Vendas de Veículos'!AM37*(1-'Frota Nacional 2020'!AM$32),0)</f>
        <v>0</v>
      </c>
      <c r="AN35" s="25">
        <f>ROUND('Vendas de Veículos'!AN37*(1-'Frota Nacional 2020'!AN$32),0)</f>
        <v>0</v>
      </c>
      <c r="AO35" s="25">
        <f>ROUND('Vendas de Veículos'!AO37*(1-'Frota Nacional 2020'!AO$32),0)</f>
        <v>0</v>
      </c>
      <c r="AP35" s="25">
        <f>ROUND('Vendas de Veículos'!AP37*(1-'Frota Nacional 2020'!AP$32),0)</f>
        <v>0</v>
      </c>
      <c r="AQ35" s="25">
        <f>ROUND('Vendas de Veículos'!AQ37*(1-'Frota Nacional 2020'!AQ$32),0)</f>
        <v>0</v>
      </c>
      <c r="AR35" s="25">
        <f>ROUND('Vendas de Veículos'!AR37*(1-'Frota Nacional 2020'!AR$32),0)</f>
        <v>0</v>
      </c>
      <c r="AS35" s="25">
        <f>ROUND('Vendas de Veículos'!AS37*(1-'Frota Nacional 2020'!AS$32),0)</f>
        <v>0</v>
      </c>
      <c r="AT35" s="25">
        <f>ROUND('Vendas de Veículos'!AT37*(1-'Frota Nacional 2020'!AT$32),0)</f>
        <v>0</v>
      </c>
      <c r="AU35" s="25">
        <f>ROUND('Vendas de Veículos'!AU37*(1-'Frota Nacional 2020'!AU$32),0)</f>
        <v>0</v>
      </c>
      <c r="AV35" s="25">
        <f>ROUND('Vendas de Veículos'!AV37*(1-'Frota Nacional 2020'!AV$32),0)</f>
        <v>0</v>
      </c>
      <c r="AW35" s="25">
        <f>ROUND('Vendas de Veículos'!AW37*(1-'Frota Nacional 2020'!AW$32),0)</f>
        <v>0</v>
      </c>
      <c r="AX35" s="25">
        <f>ROUND('Vendas de Veículos'!AX37*(1-'Frota Nacional 2020'!AX$32),0)</f>
        <v>0</v>
      </c>
      <c r="AY35" s="25">
        <f>ROUND('Vendas de Veículos'!AY37*(1-'Frota Nacional 2020'!AY$32),0)</f>
        <v>0</v>
      </c>
      <c r="AZ35" s="25">
        <f>ROUND('Vendas de Veículos'!AZ37*(1-'Frota Nacional 2020'!AZ$32),0)</f>
        <v>0</v>
      </c>
      <c r="BA35" s="25">
        <f>ROUND('Vendas de Veículos'!BA37*(1-'Frota Nacional 2020'!BA$32),0)</f>
        <v>0</v>
      </c>
      <c r="BB35" s="25">
        <f>ROUND('Vendas de Veículos'!BB37*(1-'Frota Nacional 2020'!BB$32),0)</f>
        <v>0</v>
      </c>
      <c r="BC35" s="25">
        <f>ROUND('Vendas de Veículos'!BC37*(1-'Frota Nacional 2020'!BC$32),0)</f>
        <v>0</v>
      </c>
      <c r="BD35" s="25">
        <f>ROUND('Vendas de Veículos'!BD37*(1-'Frota Nacional 2020'!BD$32),0)</f>
        <v>115873</v>
      </c>
      <c r="BE35" s="25">
        <f>ROUND('Vendas de Veículos'!BE37*(1-'Frota Nacional 2020'!BE$32),0)</f>
        <v>277139</v>
      </c>
      <c r="BF35" s="25">
        <f>ROUND('Vendas de Veículos'!BF37*(1-'Frota Nacional 2020'!BF$32),0)</f>
        <v>473178</v>
      </c>
      <c r="BG35" s="25">
        <f>ROUND('Vendas de Veículos'!BG37*(1-'Frota Nacional 2020'!BG$32),0)</f>
        <v>559104</v>
      </c>
      <c r="BH35" s="25">
        <f>ROUND('Vendas de Veículos'!BH37*(1-'Frota Nacional 2020'!BH$32),0)</f>
        <v>712103</v>
      </c>
      <c r="BI35" s="25">
        <f>ROUND('Vendas de Veículos'!BI37*(1-'Frota Nacional 2020'!BI$32),0)</f>
        <v>694739</v>
      </c>
      <c r="BJ35" s="25">
        <f>ROUND('Vendas de Veículos'!BJ37*(1-'Frota Nacional 2020'!BJ$32),0)</f>
        <v>611087</v>
      </c>
      <c r="BK35" s="25">
        <f>ROUND('Vendas de Veículos'!BK37*(1-'Frota Nacional 2020'!BK$32),0)</f>
        <v>458066</v>
      </c>
      <c r="BL35" s="25">
        <f>ROUND('Vendas de Veículos'!BL37*(1-'Frota Nacional 2020'!BL$32),0)</f>
        <v>438968</v>
      </c>
      <c r="BM35" s="25">
        <f>ROUND('Vendas de Veículos'!BM37*(1-'Frota Nacional 2020'!BM$32),0)</f>
        <v>490917</v>
      </c>
      <c r="BN35" s="25">
        <f>ROUND('Vendas de Veículos'!BN37*(1-'Frota Nacional 2020'!BN$32),0)</f>
        <v>587273</v>
      </c>
      <c r="BO35" s="25">
        <f>ROUND('Vendas de Veículos'!BO37*(1-'Frota Nacional 2020'!BO$32),0)</f>
        <v>527923</v>
      </c>
    </row>
    <row r="36" spans="2:67" x14ac:dyDescent="0.35">
      <c r="B36" s="24" t="s">
        <v>36</v>
      </c>
      <c r="C36" s="24" t="s">
        <v>39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>
        <f>ROUND('Vendas de Veículos'!W38*(1-'Frota Nacional 2020'!W$32),0)</f>
        <v>0</v>
      </c>
      <c r="X36" s="25">
        <f>ROUND('Vendas de Veículos'!X38*(1-'Frota Nacional 2020'!X$32),0)</f>
        <v>0</v>
      </c>
      <c r="Y36" s="25">
        <f>ROUND('Vendas de Veículos'!Y38*(1-'Frota Nacional 2020'!Y$32),0)</f>
        <v>0</v>
      </c>
      <c r="Z36" s="25">
        <f>ROUND('Vendas de Veículos'!Z38*(1-'Frota Nacional 2020'!Z$32),0)</f>
        <v>0</v>
      </c>
      <c r="AA36" s="25">
        <f>ROUND('Vendas de Veículos'!AA38*(1-'Frota Nacional 2020'!AA$32),0)</f>
        <v>0</v>
      </c>
      <c r="AB36" s="25">
        <f>ROUND('Vendas de Veículos'!AB38*(1-'Frota Nacional 2020'!AB$32),0)</f>
        <v>0</v>
      </c>
      <c r="AC36" s="25">
        <f>ROUND('Vendas de Veículos'!AC38*(1-'Frota Nacional 2020'!AC$32),0)</f>
        <v>0</v>
      </c>
      <c r="AD36" s="25">
        <f>ROUND('Vendas de Veículos'!AD38*(1-'Frota Nacional 2020'!AD$32),0)</f>
        <v>0</v>
      </c>
      <c r="AE36" s="25">
        <f>ROUND('Vendas de Veículos'!AE38*(1-'Frota Nacional 2020'!AE$32),0)</f>
        <v>0</v>
      </c>
      <c r="AF36" s="25">
        <f>ROUND('Vendas de Veículos'!AF38*(1-'Frota Nacional 2020'!AF$32),0)</f>
        <v>0</v>
      </c>
      <c r="AG36" s="25">
        <f>ROUND('Vendas de Veículos'!AG38*(1-'Frota Nacional 2020'!AG$32),0)</f>
        <v>0</v>
      </c>
      <c r="AH36" s="25">
        <f>ROUND('Vendas de Veículos'!AH38*(1-'Frota Nacional 2020'!AH$32),0)</f>
        <v>0</v>
      </c>
      <c r="AI36" s="25">
        <f>ROUND('Vendas de Veículos'!AI38*(1-'Frota Nacional 2020'!AI$32),0)</f>
        <v>0</v>
      </c>
      <c r="AJ36" s="25">
        <f>ROUND('Vendas de Veículos'!AJ38*(1-'Frota Nacional 2020'!AJ$32),0)</f>
        <v>0</v>
      </c>
      <c r="AK36" s="25">
        <f>ROUND('Vendas de Veículos'!AK38*(1-'Frota Nacional 2020'!AK$32),0)</f>
        <v>0</v>
      </c>
      <c r="AL36" s="25">
        <f>ROUND('Vendas de Veículos'!AL38*(1-'Frota Nacional 2020'!AL$32),0)</f>
        <v>0</v>
      </c>
      <c r="AM36" s="25">
        <f>ROUND('Vendas de Veículos'!AM38*(1-'Frota Nacional 2020'!AM$32),0)</f>
        <v>0</v>
      </c>
      <c r="AN36" s="25">
        <f>ROUND('Vendas de Veículos'!AN38*(1-'Frota Nacional 2020'!AN$32),0)</f>
        <v>0</v>
      </c>
      <c r="AO36" s="25">
        <f>ROUND('Vendas de Veículos'!AO38*(1-'Frota Nacional 2020'!AO$32),0)</f>
        <v>0</v>
      </c>
      <c r="AP36" s="25">
        <f>ROUND('Vendas de Veículos'!AP38*(1-'Frota Nacional 2020'!AP$32),0)</f>
        <v>0</v>
      </c>
      <c r="AQ36" s="25">
        <f>ROUND('Vendas de Veículos'!AQ38*(1-'Frota Nacional 2020'!AQ$32),0)</f>
        <v>0</v>
      </c>
      <c r="AR36" s="25">
        <f>ROUND('Vendas de Veículos'!AR38*(1-'Frota Nacional 2020'!AR$32),0)</f>
        <v>0</v>
      </c>
      <c r="AS36" s="25">
        <f>ROUND('Vendas de Veículos'!AS38*(1-'Frota Nacional 2020'!AS$32),0)</f>
        <v>0</v>
      </c>
      <c r="AT36" s="25">
        <f>ROUND('Vendas de Veículos'!AT38*(1-'Frota Nacional 2020'!AT$32),0)</f>
        <v>0</v>
      </c>
      <c r="AU36" s="25">
        <f>ROUND('Vendas de Veículos'!AU38*(1-'Frota Nacional 2020'!AU$32),0)</f>
        <v>0</v>
      </c>
      <c r="AV36" s="25">
        <f>ROUND('Vendas de Veículos'!AV38*(1-'Frota Nacional 2020'!AV$32),0)</f>
        <v>0</v>
      </c>
      <c r="AW36" s="25">
        <f>ROUND('Vendas de Veículos'!AW38*(1-'Frota Nacional 2020'!AW$32),0)</f>
        <v>0</v>
      </c>
      <c r="AX36" s="25">
        <f>ROUND('Vendas de Veículos'!AX38*(1-'Frota Nacional 2020'!AX$32),0)</f>
        <v>0</v>
      </c>
      <c r="AY36" s="25">
        <f>ROUND('Vendas de Veículos'!AY38*(1-'Frota Nacional 2020'!AY$32),0)</f>
        <v>0</v>
      </c>
      <c r="AZ36" s="25">
        <f>ROUND('Vendas de Veículos'!AZ38*(1-'Frota Nacional 2020'!AZ$32),0)</f>
        <v>0</v>
      </c>
      <c r="BA36" s="25">
        <f>ROUND('Vendas de Veículos'!BA38*(1-'Frota Nacional 2020'!BA$32),0)</f>
        <v>0</v>
      </c>
      <c r="BB36" s="25">
        <f>ROUND('Vendas de Veículos'!BB38*(1-'Frota Nacional 2020'!BB$32),0)</f>
        <v>0</v>
      </c>
      <c r="BC36" s="25">
        <f>ROUND('Vendas de Veículos'!BC38*(1-'Frota Nacional 2020'!BC$32),0)</f>
        <v>0</v>
      </c>
      <c r="BD36" s="25">
        <f>ROUND('Vendas de Veículos'!BD38*(1-'Frota Nacional 2020'!BD$32),0)</f>
        <v>116</v>
      </c>
      <c r="BE36" s="25">
        <f>ROUND('Vendas de Veículos'!BE38*(1-'Frota Nacional 2020'!BE$32),0)</f>
        <v>138</v>
      </c>
      <c r="BF36" s="25">
        <f>ROUND('Vendas de Veículos'!BF38*(1-'Frota Nacional 2020'!BF$32),0)</f>
        <v>158</v>
      </c>
      <c r="BG36" s="25">
        <f>ROUND('Vendas de Veículos'!BG38*(1-'Frota Nacional 2020'!BG$32),0)</f>
        <v>140</v>
      </c>
      <c r="BH36" s="25">
        <f>ROUND('Vendas de Veículos'!BH38*(1-'Frota Nacional 2020'!BH$32),0)</f>
        <v>308</v>
      </c>
      <c r="BI36" s="25">
        <f>ROUND('Vendas de Veículos'!BI38*(1-'Frota Nacional 2020'!BI$32),0)</f>
        <v>300</v>
      </c>
      <c r="BJ36" s="25">
        <f>ROUND('Vendas de Veículos'!BJ38*(1-'Frota Nacional 2020'!BJ$32),0)</f>
        <v>495</v>
      </c>
      <c r="BK36" s="25">
        <f>ROUND('Vendas de Veículos'!BK38*(1-'Frota Nacional 2020'!BK$32),0)</f>
        <v>545</v>
      </c>
      <c r="BL36" s="25">
        <f>ROUND('Vendas de Veículos'!BL38*(1-'Frota Nacional 2020'!BL$32),0)</f>
        <v>689</v>
      </c>
      <c r="BM36" s="25">
        <f>ROUND('Vendas de Veículos'!BM38*(1-'Frota Nacional 2020'!BM$32),0)</f>
        <v>987</v>
      </c>
      <c r="BN36" s="25">
        <f>ROUND('Vendas de Veículos'!BN38*(1-'Frota Nacional 2020'!BN$32),0)</f>
        <v>1284</v>
      </c>
      <c r="BO36" s="25">
        <f>ROUND('Vendas de Veículos'!BO38*(1-'Frota Nacional 2020'!BO$32),0)</f>
        <v>1186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23</vt:i4>
      </vt:variant>
      <vt:variant>
        <vt:lpstr>Gráficos</vt:lpstr>
      </vt:variant>
      <vt:variant>
        <vt:i4>8</vt:i4>
      </vt:variant>
    </vt:vector>
  </HeadingPairs>
  <TitlesOfParts>
    <vt:vector size="31" baseType="lpstr">
      <vt:lpstr>Premissas e Valores de Entrada</vt:lpstr>
      <vt:lpstr>IMO</vt:lpstr>
      <vt:lpstr>Cálculo IC Matriz</vt:lpstr>
      <vt:lpstr>Vendas de Veículos</vt:lpstr>
      <vt:lpstr>Expansão Elétrificados</vt:lpstr>
      <vt:lpstr>Resumo</vt:lpstr>
      <vt:lpstr>Base Curvas</vt:lpstr>
      <vt:lpstr>Frota Nacional 2019</vt:lpstr>
      <vt:lpstr>Frota Nacional 2020</vt:lpstr>
      <vt:lpstr>Frota Nacional 2021</vt:lpstr>
      <vt:lpstr>Frota Nacional 2022</vt:lpstr>
      <vt:lpstr>Frota Nacional 2023</vt:lpstr>
      <vt:lpstr>Frota Nacional 2024</vt:lpstr>
      <vt:lpstr>Frota Nacional 2025</vt:lpstr>
      <vt:lpstr>Frota Nacional 2026</vt:lpstr>
      <vt:lpstr>Frota Nacional 2027</vt:lpstr>
      <vt:lpstr>Frota Nacional 2028</vt:lpstr>
      <vt:lpstr>Frota Nacional 2029</vt:lpstr>
      <vt:lpstr>Frota Nacional 2030</vt:lpstr>
      <vt:lpstr>Frota Nacional 2031</vt:lpstr>
      <vt:lpstr>Frota Nacional 2032</vt:lpstr>
      <vt:lpstr>Frota Nacional 2033</vt:lpstr>
      <vt:lpstr>Frota Nacional 2034</vt:lpstr>
      <vt:lpstr>Vendas de VL (Graf)</vt:lpstr>
      <vt:lpstr>Vendas de VP</vt:lpstr>
      <vt:lpstr>% Vendas Eletrificados</vt:lpstr>
      <vt:lpstr>Curvas de Sucateamento</vt:lpstr>
      <vt:lpstr>Gráfico IC Matriz</vt:lpstr>
      <vt:lpstr>Gráfico Metas</vt:lpstr>
      <vt:lpstr>Proposta x Metas Vigentes</vt:lpstr>
      <vt:lpstr>Emissões de Demanda MJ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Arraes Jardim Leal</dc:creator>
  <cp:lastModifiedBy>Rubiane Maria Jacobowsky</cp:lastModifiedBy>
  <dcterms:created xsi:type="dcterms:W3CDTF">2023-07-26T10:16:45Z</dcterms:created>
  <dcterms:modified xsi:type="dcterms:W3CDTF">2024-05-09T18:17:29Z</dcterms:modified>
</cp:coreProperties>
</file>