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4\"/>
    </mc:Choice>
  </mc:AlternateContent>
  <xr:revisionPtr revIDLastSave="0" documentId="13_ncr:1_{0082A526-AE8C-424E-BB99-5AD3FA247178}" xr6:coauthVersionLast="47" xr6:coauthVersionMax="47" xr10:uidLastSave="{00000000-0000-0000-0000-000000000000}"/>
  <bookViews>
    <workbookView xWindow="-120" yWindow="-120" windowWidth="20730" windowHeight="1116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9" l="1"/>
  <c r="J26" i="9" l="1"/>
  <c r="J22" i="9"/>
  <c r="R22" i="9" s="1"/>
  <c r="J15" i="9"/>
  <c r="N15" i="9" s="1"/>
  <c r="K17" i="9"/>
  <c r="K16" i="9"/>
  <c r="N16" i="9" s="1"/>
  <c r="N17" i="9"/>
  <c r="N18" i="9"/>
  <c r="T21" i="9"/>
  <c r="N25" i="9"/>
  <c r="T25" i="9" s="1"/>
  <c r="N26" i="9"/>
  <c r="T26" i="9" s="1"/>
  <c r="N27" i="9"/>
  <c r="J28" i="9"/>
  <c r="R21" i="9"/>
  <c r="R24" i="9"/>
  <c r="R25" i="9"/>
  <c r="R26" i="9"/>
  <c r="T22" i="9"/>
  <c r="T24" i="9"/>
  <c r="V19" i="9"/>
  <c r="V20" i="9"/>
  <c r="V21" i="9"/>
  <c r="V22" i="9"/>
  <c r="V23" i="9"/>
  <c r="V24" i="9"/>
  <c r="V25" i="9"/>
  <c r="V26" i="9"/>
  <c r="V27" i="9"/>
  <c r="T20" i="9"/>
  <c r="R20" i="9"/>
  <c r="G8" i="9" l="1"/>
  <c r="S26" i="9"/>
  <c r="S21" i="9"/>
  <c r="S25" i="9"/>
  <c r="S20" i="9"/>
  <c r="S24" i="9"/>
  <c r="S22" i="9"/>
  <c r="T17" i="9" l="1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<sst xmlns="http://schemas.openxmlformats.org/spreadsheetml/2006/main" count="190" uniqueCount="93">
  <si>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</si>
  <si>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</si>
  <si>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</si>
  <si>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</si>
  <si>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</si>
  <si>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</si>
  <si>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</si>
  <si>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</si>
  <si>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</si>
  <si>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</si>
  <si>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</si>
  <si>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</si>
  <si>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</si>
  <si>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</si>
  <si>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</si>
  <si>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</si>
  <si>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</si>
  <si>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</si>
  <si>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</si>
  <si>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</si>
  <si>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</si>
  <si>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</si>
  <si>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</si>
  <si>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</si>
  <si>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</si>
  <si>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</si>
  <si>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</si>
  <si>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</si>
  <si>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</si>
  <si>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</si>
  <si>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</si>
  <si>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</si>
  <si>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</si>
  <si>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</si>
  <si>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</si>
  <si>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</si>
  <si>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</si>
  <si>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</si>
  <si>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</si>
  <si>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</si>
  <si>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</si>
  <si>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</si>
  <si>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</si>
  <si>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</si>
  <si>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</si>
  <si>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</si>
  <si>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</si>
  <si>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</si>
  <si>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</si>
  <si>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</si>
  <si>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</si>
  <si>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</si>
  <si>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</si>
  <si>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</si>
  <si>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</si>
  <si>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</si>
  <si>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</si>
  <si>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</si>
  <si>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</si>
  <si>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</si>
  <si>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</si>
  <si>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</si>
  <si>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</si>
  <si>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</si>
  <si>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</si>
  <si>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</si>
  <si>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</si>
  <si>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</si>
  <si>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</si>
  <si>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</si>
  <si>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</si>
  <si>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</si>
  <si>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</si>
  <si>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</si>
  <si>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</si>
  <si>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</si>
  <si>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</si>
  <si>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</si>
  <si>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</si>
  <si>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</si>
  <si>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</si>
  <si>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</si>
  <si>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</si>
  <si>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</si>
  <si>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</si>
  <si>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</si>
  <si>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</si>
  <si>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</si>
  <si>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</si>
  <si>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</si>
  <si>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32%  4-6 mm</t>
  </si>
  <si>
    <t>Posição até 25//10/2024</t>
  </si>
  <si>
    <t>PISC. DONA FRIDA 12/2024 -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</si>
</sst>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R$&quot;\ #,##0;\-&quot;R$&quot;\ #,##0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General\ &quot;g&quot;"/>
    <numFmt numFmtId="167" formatCode="#,##0\ &quot;Kg&quot;"/>
    <numFmt numFmtId="168" formatCode="#,##0\ &quot;pxs&quot;"/>
    <numFmt numFmtId="169" formatCode="#,##0.00\ &quot;Kg&quot;"/>
    <numFmt numFmtId="170" formatCode="#,##0\ &quot;g&quot;"/>
    <numFmt numFmtId="171" formatCode="#,##0\ &quot;Kg&quot;;[Red]\-#,##0\ &quot;Kg&quot;"/>
    <numFmt numFmtId="172" formatCode="0.00%;[Red]\-\ 0.00%"/>
    <numFmt numFmtId="173" formatCode="#,##0\ &quot;px&quot;"/>
    <numFmt numFmtId="174" formatCode="General\ &quot;ha&quot;"/>
    <numFmt numFmtId="175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8" fontId="14" fillId="5" borderId="9" xfId="5" applyNumberFormat="1" applyFont="1" applyBorder="1" applyAlignment="1" applyProtection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7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7" fontId="11" fillId="0" borderId="17" xfId="1" applyNumberFormat="1" applyFont="1" applyBorder="1" applyAlignment="1" applyProtection="1">
      <alignment horizontal="center" vertical="center"/>
    </xf>
    <xf numFmtId="167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8" fontId="11" fillId="0" borderId="9" xfId="1" applyNumberFormat="1" applyFont="1" applyBorder="1" applyAlignment="1" applyProtection="1">
      <alignment horizontal="center" vertical="center"/>
    </xf>
    <xf numFmtId="168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4" fontId="5" fillId="2" borderId="17" xfId="7" applyFont="1" applyFill="1" applyBorder="1" applyAlignment="1" applyProtection="1">
      <alignment horizontal="center" vertical="center"/>
    </xf>
    <xf numFmtId="164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3" fontId="17" fillId="0" borderId="2" xfId="3" applyNumberFormat="1" applyFont="1" applyFill="1" applyBorder="1" applyAlignment="1" applyProtection="1">
      <alignment horizontal="right" vertical="center"/>
    </xf>
    <xf numFmtId="173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4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4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4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8" fontId="22" fillId="0" borderId="6" xfId="0" applyNumberFormat="1" applyFont="1" applyBorder="1" applyAlignment="1" applyProtection="1">
      <alignment horizontal="right" vertical="center"/>
      <protection locked="0"/>
    </xf>
    <xf numFmtId="173" fontId="22" fillId="0" borderId="6" xfId="0" applyNumberFormat="1" applyFont="1" applyBorder="1" applyAlignment="1" applyProtection="1">
      <alignment horizontal="right" vertical="center" indent="1"/>
      <protection locked="0"/>
    </xf>
    <xf numFmtId="167" fontId="22" fillId="0" borderId="22" xfId="1" applyNumberFormat="1" applyFont="1" applyFill="1" applyBorder="1" applyAlignment="1" applyProtection="1">
      <alignment horizontal="right" vertical="center" indent="1"/>
    </xf>
    <xf numFmtId="167" fontId="22" fillId="0" borderId="20" xfId="1" applyNumberFormat="1" applyFont="1" applyFill="1" applyBorder="1" applyAlignment="1" applyProtection="1">
      <alignment horizontal="right" vertical="center" indent="1"/>
    </xf>
    <xf numFmtId="167" fontId="22" fillId="0" borderId="21" xfId="1" applyNumberFormat="1" applyFont="1" applyFill="1" applyBorder="1" applyAlignment="1" applyProtection="1">
      <alignment horizontal="right" vertical="center" indent="1"/>
    </xf>
    <xf numFmtId="166" fontId="16" fillId="4" borderId="6" xfId="0" applyNumberFormat="1" applyFont="1" applyFill="1" applyBorder="1" applyAlignment="1" applyProtection="1">
      <alignment horizontal="center" vertical="center"/>
      <protection locked="0"/>
    </xf>
    <xf numFmtId="173" fontId="16" fillId="4" borderId="6" xfId="0" applyNumberFormat="1" applyFont="1" applyFill="1" applyBorder="1" applyAlignment="1" applyProtection="1">
      <alignment horizontal="center" vertical="center"/>
      <protection locked="0"/>
    </xf>
    <xf numFmtId="170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4" borderId="6" xfId="1" applyNumberFormat="1" applyFont="1" applyFill="1" applyBorder="1" applyAlignment="1" applyProtection="1">
      <alignment horizontal="center" vertical="center"/>
    </xf>
    <xf numFmtId="171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2" fontId="16" fillId="4" borderId="7" xfId="2" applyNumberFormat="1" applyFont="1" applyFill="1" applyBorder="1" applyAlignment="1" applyProtection="1">
      <alignment horizontal="center" vertical="center"/>
    </xf>
    <xf numFmtId="166" fontId="16" fillId="0" borderId="6" xfId="0" applyNumberFormat="1" applyFont="1" applyBorder="1" applyAlignment="1" applyProtection="1">
      <alignment horizontal="center" vertical="center"/>
      <protection locked="0"/>
    </xf>
    <xf numFmtId="173" fontId="16" fillId="0" borderId="6" xfId="0" applyNumberFormat="1" applyFont="1" applyBorder="1" applyAlignment="1" applyProtection="1">
      <alignment horizontal="center" vertical="center"/>
      <protection locked="0"/>
    </xf>
    <xf numFmtId="170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7" fontId="16" fillId="0" borderId="6" xfId="1" applyNumberFormat="1" applyFont="1" applyFill="1" applyBorder="1" applyAlignment="1" applyProtection="1">
      <alignment horizontal="center" vertical="center"/>
    </xf>
    <xf numFmtId="171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2" fontId="16" fillId="0" borderId="7" xfId="2" applyNumberFormat="1" applyFont="1" applyFill="1" applyBorder="1" applyAlignment="1" applyProtection="1">
      <alignment horizontal="center" vertical="center"/>
    </xf>
    <xf numFmtId="173" fontId="16" fillId="8" borderId="6" xfId="0" applyNumberFormat="1" applyFont="1" applyFill="1" applyBorder="1" applyAlignment="1" applyProtection="1">
      <alignment horizontal="center" vertical="center"/>
      <protection locked="0"/>
    </xf>
    <xf numFmtId="170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2" fontId="16" fillId="8" borderId="7" xfId="2" applyNumberFormat="1" applyFont="1" applyFill="1" applyBorder="1" applyAlignment="1" applyProtection="1">
      <alignment horizontal="center" vertical="center"/>
    </xf>
    <xf numFmtId="166" fontId="16" fillId="8" borderId="6" xfId="0" applyNumberFormat="1" applyFont="1" applyFill="1" applyBorder="1" applyAlignment="1" applyProtection="1">
      <alignment horizontal="center" vertical="center"/>
      <protection locked="0"/>
    </xf>
    <xf numFmtId="166" fontId="16" fillId="9" borderId="6" xfId="0" applyNumberFormat="1" applyFont="1" applyFill="1" applyBorder="1" applyAlignment="1" applyProtection="1">
      <alignment horizontal="center" vertical="center"/>
      <protection locked="0"/>
    </xf>
    <xf numFmtId="173" fontId="16" fillId="10" borderId="6" xfId="0" applyNumberFormat="1" applyFont="1" applyFill="1" applyBorder="1" applyAlignment="1" applyProtection="1">
      <alignment horizontal="center" vertical="center"/>
      <protection locked="0"/>
    </xf>
    <xf numFmtId="173" fontId="16" fillId="9" borderId="6" xfId="0" applyNumberFormat="1" applyFont="1" applyFill="1" applyBorder="1" applyAlignment="1" applyProtection="1">
      <alignment horizontal="center" vertical="center"/>
      <protection locked="0"/>
    </xf>
    <xf numFmtId="170" fontId="16" fillId="9" borderId="6" xfId="0" applyNumberFormat="1" applyFont="1" applyFill="1" applyBorder="1" applyAlignment="1" applyProtection="1">
      <alignment horizontal="center" vertical="center"/>
      <protection locked="0"/>
    </xf>
    <xf numFmtId="167" fontId="16" fillId="10" borderId="6" xfId="1" applyNumberFormat="1" applyFont="1" applyFill="1" applyBorder="1" applyAlignment="1" applyProtection="1">
      <alignment horizontal="center" vertical="center"/>
    </xf>
    <xf numFmtId="171" fontId="16" fillId="9" borderId="6" xfId="1" applyNumberFormat="1" applyFont="1" applyFill="1" applyBorder="1" applyAlignment="1" applyProtection="1">
      <alignment horizontal="center" vertical="center"/>
    </xf>
    <xf numFmtId="167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2" fontId="16" fillId="9" borderId="7" xfId="2" applyNumberFormat="1" applyFont="1" applyFill="1" applyBorder="1" applyAlignment="1" applyProtection="1">
      <alignment horizontal="center" vertical="center"/>
    </xf>
    <xf numFmtId="171" fontId="16" fillId="8" borderId="19" xfId="1" applyNumberFormat="1" applyFont="1" applyFill="1" applyBorder="1" applyAlignment="1" applyProtection="1">
      <alignment horizontal="center" vertical="center"/>
    </xf>
    <xf numFmtId="167" fontId="23" fillId="8" borderId="2" xfId="3" applyNumberFormat="1" applyFont="1" applyFill="1" applyBorder="1" applyAlignment="1" applyProtection="1">
      <alignment horizontal="right" vertical="center" indent="2"/>
    </xf>
    <xf numFmtId="173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7" fontId="24" fillId="3" borderId="2" xfId="4" applyNumberFormat="1" applyFont="1" applyBorder="1" applyAlignment="1" applyProtection="1">
      <alignment horizontal="right" vertical="center" indent="2"/>
    </xf>
    <xf numFmtId="173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16" fillId="4" borderId="0" xfId="2" applyNumberFormat="1" applyFont="1" applyFill="1" applyBorder="1" applyAlignment="1" applyProtection="1">
      <alignment horizontal="center" vertical="center"/>
    </xf>
    <xf numFmtId="172" fontId="16" fillId="0" borderId="0" xfId="2" applyNumberFormat="1" applyFont="1" applyFill="1" applyBorder="1" applyAlignment="1" applyProtection="1">
      <alignment horizontal="center" vertical="center"/>
    </xf>
    <xf numFmtId="172" fontId="16" fillId="8" borderId="0" xfId="2" applyNumberFormat="1" applyFont="1" applyFill="1" applyBorder="1" applyAlignment="1" applyProtection="1">
      <alignment horizontal="center" vertical="center"/>
    </xf>
    <xf numFmtId="172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5" fontId="23" fillId="8" borderId="2" xfId="3" applyNumberFormat="1" applyFont="1" applyFill="1" applyBorder="1" applyAlignment="1" applyProtection="1">
      <alignment horizontal="right" vertical="center" indent="2"/>
    </xf>
    <xf numFmtId="5" fontId="23" fillId="8" borderId="2" xfId="3" applyNumberFormat="1" applyFont="1" applyFill="1" applyBorder="1" applyAlignment="1" applyProtection="1">
      <alignment vertical="center"/>
    </xf>
    <xf numFmtId="173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6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4" borderId="6" xfId="0" applyNumberFormat="1" applyFont="1" applyFill="1" applyBorder="1" applyAlignment="1" applyProtection="1">
      <alignment horizontal="center" vertical="center"/>
      <protection locked="0"/>
    </xf>
    <xf numFmtId="170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1" applyNumberFormat="1" applyFont="1" applyFill="1" applyBorder="1" applyAlignment="1" applyProtection="1">
      <alignment horizontal="center" vertical="center"/>
    </xf>
    <xf numFmtId="171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2" fontId="16" fillId="13" borderId="7" xfId="2" applyNumberFormat="1" applyFont="1" applyFill="1" applyBorder="1" applyAlignment="1" applyProtection="1">
      <alignment horizontal="center" vertical="center"/>
    </xf>
    <xf numFmtId="172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4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B4" zoomScale="40" zoomScaleNormal="40" zoomScaleSheetLayoutView="17" workbookViewId="0">
      <selection activeCell="B5" sqref="B5:T6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4" t="s">
        <v>92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>
      <c r="H7" s="135"/>
    </row>
    <row r="8" spans="2:24" ht="45" customHeight="1" x14ac:dyDescent="0.25">
      <c r="B8" s="145" t="s">
        <v>65</v>
      </c>
      <c r="C8" s="145"/>
      <c r="D8" s="145"/>
      <c r="E8" s="145"/>
      <c r="F8" s="96">
        <f>SUMIF($D$16:$D$24,"TILAPIA",$T$16:$T$24)</f>
        <v>92824.541000000012</v>
      </c>
      <c r="G8" s="97">
        <f>SUMIF($D$14:$D$27,"TILAPIA",$N14:$N27)</f>
        <v>215673</v>
      </c>
      <c r="H8" s="136"/>
      <c r="I8" s="34"/>
      <c r="J8" s="117">
        <v>8</v>
      </c>
      <c r="K8" s="118">
        <f>+J8*F8</f>
        <v>742596.3280000001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0" t="s">
        <v>91</v>
      </c>
      <c r="V9" s="140"/>
    </row>
    <row r="10" spans="2:24" ht="15" hidden="1" x14ac:dyDescent="0.25"/>
    <row r="11" spans="2:24" ht="15" hidden="1" x14ac:dyDescent="0.25"/>
    <row r="12" spans="2:24" ht="51.75" customHeight="1" thickBot="1" x14ac:dyDescent="0.3">
      <c r="E12" s="146" t="s">
        <v>17</v>
      </c>
      <c r="F12" s="146"/>
      <c r="G12" s="146"/>
      <c r="H12" s="146"/>
      <c r="I12" s="146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74</v>
      </c>
      <c r="C14" s="133">
        <v>1.63</v>
      </c>
      <c r="D14" s="134" t="s">
        <v>64</v>
      </c>
      <c r="E14" s="12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30"/>
      <c r="X14" s="113"/>
    </row>
    <row r="15" spans="2:24" ht="72" customHeight="1" thickBot="1" x14ac:dyDescent="0.3">
      <c r="B15" s="132" t="s">
        <v>75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f>21600+1953+2790+688+240</f>
        <v>27271</v>
      </c>
      <c r="K15" s="123">
        <v>4862</v>
      </c>
      <c r="L15" s="123">
        <v>0</v>
      </c>
      <c r="M15" s="122" t="s">
        <v>60</v>
      </c>
      <c r="N15" s="122">
        <f>J15-K15</f>
        <v>22409</v>
      </c>
      <c r="O15" s="124">
        <v>827</v>
      </c>
      <c r="P15" s="124">
        <v>887</v>
      </c>
      <c r="Q15" s="125">
        <v>45646</v>
      </c>
      <c r="R15" s="126">
        <f t="shared" ref="R15" si="0">J15*O15/1000</f>
        <v>22553.116999999998</v>
      </c>
      <c r="S15" s="127">
        <f>T15-R15</f>
        <v>-2676.3339999999989</v>
      </c>
      <c r="T15" s="126">
        <f t="shared" ref="T15:T17" si="1">N15*P15/1000</f>
        <v>19876.782999999999</v>
      </c>
      <c r="U15" s="128" t="s">
        <v>90</v>
      </c>
      <c r="V15" s="129">
        <f t="shared" ref="V15" si="2">IFERROR((P15-O15)/O15,"")</f>
        <v>7.2551390568319232E-2</v>
      </c>
      <c r="W15" s="130"/>
      <c r="X15" s="113"/>
    </row>
    <row r="16" spans="2:24" ht="72" customHeight="1" thickBot="1" x14ac:dyDescent="0.3">
      <c r="B16" s="132" t="s">
        <v>76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f>5456+9247</f>
        <v>14703</v>
      </c>
      <c r="L16" s="123">
        <v>0</v>
      </c>
      <c r="M16" s="122" t="s">
        <v>60</v>
      </c>
      <c r="N16" s="122">
        <f t="shared" ref="N16" si="3">J16-K16</f>
        <v>7597</v>
      </c>
      <c r="O16" s="124">
        <v>804</v>
      </c>
      <c r="P16" s="124">
        <v>804</v>
      </c>
      <c r="Q16" s="125">
        <v>45646</v>
      </c>
      <c r="R16" s="126">
        <f>J16*O16/1000</f>
        <v>17929.2</v>
      </c>
      <c r="S16" s="127">
        <f t="shared" ref="S16:S17" si="4">T16-R16</f>
        <v>-11821.212</v>
      </c>
      <c r="T16" s="126">
        <f t="shared" si="1"/>
        <v>6107.9880000000003</v>
      </c>
      <c r="U16" s="128" t="s">
        <v>90</v>
      </c>
      <c r="V16" s="129">
        <f>IFERROR((P16-O16)/O16,"")</f>
        <v>0</v>
      </c>
      <c r="W16" s="130"/>
      <c r="X16" s="113"/>
    </row>
    <row r="17" spans="2:24" ht="72" customHeight="1" thickBot="1" x14ac:dyDescent="0.3">
      <c r="B17" s="132" t="s">
        <v>77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f>5251+4852+4592+5456</f>
        <v>20151</v>
      </c>
      <c r="L17" s="123">
        <v>0</v>
      </c>
      <c r="M17" s="122" t="s">
        <v>60</v>
      </c>
      <c r="N17" s="122">
        <f>J17-K17</f>
        <v>2709</v>
      </c>
      <c r="O17" s="124">
        <v>778</v>
      </c>
      <c r="P17" s="124">
        <v>821</v>
      </c>
      <c r="Q17" s="125">
        <v>45646</v>
      </c>
      <c r="R17" s="126">
        <f>J17*O17/1000</f>
        <v>17785.080000000002</v>
      </c>
      <c r="S17" s="127">
        <f t="shared" si="4"/>
        <v>-15560.991000000002</v>
      </c>
      <c r="T17" s="126">
        <f t="shared" si="1"/>
        <v>2224.0889999999999</v>
      </c>
      <c r="U17" s="128" t="s">
        <v>90</v>
      </c>
      <c r="V17" s="129">
        <f>IFERROR((P17-O17)/O17,"")</f>
        <v>5.5269922879177376E-2</v>
      </c>
      <c r="W17" s="130"/>
      <c r="X17" s="113"/>
    </row>
    <row r="18" spans="2:24" ht="75.75" customHeight="1" thickBot="1" x14ac:dyDescent="0.3">
      <c r="B18" s="132" t="s">
        <v>78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f t="shared" ref="N18:N27" si="5">J18-K18</f>
        <v>22040</v>
      </c>
      <c r="O18" s="124">
        <v>823</v>
      </c>
      <c r="P18" s="124">
        <v>913</v>
      </c>
      <c r="Q18" s="125">
        <v>45646</v>
      </c>
      <c r="R18" s="126">
        <f t="shared" ref="R18" si="6">J18*O18/1000</f>
        <v>18138.919999999998</v>
      </c>
      <c r="S18" s="127">
        <f>T18-R18</f>
        <v>1983.6000000000022</v>
      </c>
      <c r="T18" s="126">
        <f t="shared" ref="T18" si="7">N18*P18/1000</f>
        <v>20122.52</v>
      </c>
      <c r="U18" s="128" t="s">
        <v>90</v>
      </c>
      <c r="V18" s="129">
        <f t="shared" ref="V18:V27" si="8">IFERROR((P18-O18)/O18,"")</f>
        <v>0.10935601458080195</v>
      </c>
      <c r="W18" s="130"/>
      <c r="X18" s="113"/>
    </row>
    <row r="19" spans="2:24" ht="72" customHeight="1" thickBot="1" x14ac:dyDescent="0.3">
      <c r="B19" s="132" t="s">
        <v>79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522</v>
      </c>
      <c r="M19" s="122" t="s">
        <v>60</v>
      </c>
      <c r="N19" s="122">
        <v>20000</v>
      </c>
      <c r="O19" s="124">
        <v>693</v>
      </c>
      <c r="P19" s="124">
        <v>764</v>
      </c>
      <c r="Q19" s="125">
        <v>45646</v>
      </c>
      <c r="R19" s="126">
        <f t="shared" ref="R19" si="9">J19*O19/1000</f>
        <v>13860</v>
      </c>
      <c r="S19" s="127">
        <f>T19-R19</f>
        <v>1420</v>
      </c>
      <c r="T19" s="126">
        <f t="shared" ref="T19:T26" si="10">N19*P19/1000</f>
        <v>15280</v>
      </c>
      <c r="U19" s="128" t="s">
        <v>90</v>
      </c>
      <c r="V19" s="129">
        <f t="shared" si="8"/>
        <v>0.10245310245310245</v>
      </c>
      <c r="W19" s="130"/>
      <c r="X19" s="113"/>
    </row>
    <row r="20" spans="2:24" ht="72" customHeight="1" thickBot="1" x14ac:dyDescent="0.3">
      <c r="B20" s="132" t="s">
        <v>80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21522</v>
      </c>
      <c r="O20" s="124">
        <v>586</v>
      </c>
      <c r="P20" s="124">
        <v>643</v>
      </c>
      <c r="Q20" s="125">
        <v>45646</v>
      </c>
      <c r="R20" s="126">
        <f>J20*O20/1000</f>
        <v>12306</v>
      </c>
      <c r="S20" s="127">
        <f>T20-R20</f>
        <v>1532.6460000000006</v>
      </c>
      <c r="T20" s="126">
        <f t="shared" si="10"/>
        <v>13838.646000000001</v>
      </c>
      <c r="U20" s="128" t="s">
        <v>90</v>
      </c>
      <c r="V20" s="129">
        <f t="shared" si="8"/>
        <v>9.7269624573378843E-2</v>
      </c>
      <c r="W20" s="130"/>
      <c r="X20" s="113"/>
    </row>
    <row r="21" spans="2:24" ht="72" customHeight="1" thickBot="1" x14ac:dyDescent="0.3">
      <c r="B21" s="132" t="s">
        <v>81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20416</v>
      </c>
      <c r="O21" s="124">
        <v>583</v>
      </c>
      <c r="P21" s="124">
        <v>628</v>
      </c>
      <c r="Q21" s="125">
        <v>45646</v>
      </c>
      <c r="R21" s="126">
        <f t="shared" ref="R21:R26" si="11">J21*O21/1000</f>
        <v>11951.5</v>
      </c>
      <c r="S21" s="127">
        <f t="shared" ref="S21:S26" si="12">T21-R21</f>
        <v>869.74799999999959</v>
      </c>
      <c r="T21" s="126">
        <f t="shared" si="10"/>
        <v>12821.248</v>
      </c>
      <c r="U21" s="128" t="s">
        <v>90</v>
      </c>
      <c r="V21" s="129">
        <f t="shared" si="8"/>
        <v>7.7186963979416809E-2</v>
      </c>
      <c r="W21" s="130"/>
      <c r="X21" s="113"/>
    </row>
    <row r="22" spans="2:24" ht="72" customHeight="1" thickBot="1" x14ac:dyDescent="0.3">
      <c r="B22" s="132" t="s">
        <v>82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f>21000+4850</f>
        <v>25850</v>
      </c>
      <c r="K22" s="123">
        <v>0</v>
      </c>
      <c r="L22" s="123">
        <v>0</v>
      </c>
      <c r="M22" s="122" t="s">
        <v>60</v>
      </c>
      <c r="N22" s="122">
        <f>J22-K22</f>
        <v>25850</v>
      </c>
      <c r="O22" s="121">
        <v>452</v>
      </c>
      <c r="P22" s="121">
        <v>453</v>
      </c>
      <c r="Q22" s="125">
        <v>45646</v>
      </c>
      <c r="R22" s="126">
        <f t="shared" si="11"/>
        <v>11684.2</v>
      </c>
      <c r="S22" s="127">
        <f>T22-R22</f>
        <v>25.849999999998545</v>
      </c>
      <c r="T22" s="126">
        <f t="shared" si="10"/>
        <v>11710.05</v>
      </c>
      <c r="U22" s="128" t="s">
        <v>90</v>
      </c>
      <c r="V22" s="129">
        <f t="shared" si="8"/>
        <v>2.2123893805309734E-3</v>
      </c>
      <c r="W22" s="130"/>
      <c r="X22" s="113"/>
    </row>
    <row r="23" spans="2:24" ht="72" customHeight="1" thickBot="1" x14ac:dyDescent="0.3">
      <c r="B23" s="45" t="s">
        <v>83</v>
      </c>
      <c r="C23" s="46">
        <v>1.8</v>
      </c>
      <c r="D23" s="47"/>
      <c r="E23" s="48"/>
      <c r="F23" s="71"/>
      <c r="G23" s="72"/>
      <c r="H23" s="72"/>
      <c r="I23" s="72"/>
      <c r="J23" s="72"/>
      <c r="K23" s="72"/>
      <c r="L23" s="72"/>
      <c r="M23" s="122"/>
      <c r="N23" s="122"/>
      <c r="O23" s="71"/>
      <c r="P23" s="71"/>
      <c r="Q23" s="74"/>
      <c r="R23" s="75"/>
      <c r="S23" s="76"/>
      <c r="T23" s="75"/>
      <c r="U23" s="128"/>
      <c r="V23" s="78" t="str">
        <f t="shared" si="8"/>
        <v/>
      </c>
      <c r="W23" s="113"/>
      <c r="X23" s="113"/>
    </row>
    <row r="24" spans="2:24" ht="72" customHeight="1" thickBot="1" x14ac:dyDescent="0.3">
      <c r="B24" s="132" t="s">
        <v>84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88</v>
      </c>
      <c r="I24" s="123" t="s">
        <v>89</v>
      </c>
      <c r="J24" s="123">
        <v>0</v>
      </c>
      <c r="K24" s="123" t="s">
        <v>89</v>
      </c>
      <c r="L24" s="123" t="s">
        <v>89</v>
      </c>
      <c r="M24" s="122" t="s">
        <v>60</v>
      </c>
      <c r="N24" s="122">
        <v>20000</v>
      </c>
      <c r="O24" s="121">
        <v>462</v>
      </c>
      <c r="P24" s="121">
        <v>536</v>
      </c>
      <c r="Q24" s="125">
        <v>45646</v>
      </c>
      <c r="R24" s="126">
        <f t="shared" si="11"/>
        <v>0</v>
      </c>
      <c r="S24" s="127">
        <f t="shared" si="12"/>
        <v>10720</v>
      </c>
      <c r="T24" s="126">
        <f t="shared" si="10"/>
        <v>10720</v>
      </c>
      <c r="U24" s="128" t="s">
        <v>90</v>
      </c>
      <c r="V24" s="129">
        <f t="shared" si="8"/>
        <v>0.16017316017316016</v>
      </c>
      <c r="W24" s="130"/>
      <c r="X24" s="113"/>
    </row>
    <row r="25" spans="2:24" ht="72" customHeight="1" thickBot="1" x14ac:dyDescent="0.3">
      <c r="B25" s="132" t="s">
        <v>85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20500</v>
      </c>
      <c r="K25" s="123">
        <v>0</v>
      </c>
      <c r="L25" s="123">
        <v>0</v>
      </c>
      <c r="M25" s="122" t="s">
        <v>60</v>
      </c>
      <c r="N25" s="122">
        <f t="shared" si="5"/>
        <v>20500</v>
      </c>
      <c r="O25" s="121">
        <v>294</v>
      </c>
      <c r="P25" s="121">
        <v>340</v>
      </c>
      <c r="Q25" s="125">
        <v>45646</v>
      </c>
      <c r="R25" s="126">
        <f t="shared" si="11"/>
        <v>6027</v>
      </c>
      <c r="S25" s="127">
        <f t="shared" si="12"/>
        <v>943</v>
      </c>
      <c r="T25" s="126">
        <f t="shared" si="10"/>
        <v>6970</v>
      </c>
      <c r="U25" s="128" t="s">
        <v>90</v>
      </c>
      <c r="V25" s="129">
        <f t="shared" si="8"/>
        <v>0.15646258503401361</v>
      </c>
      <c r="W25" s="130"/>
      <c r="X25" s="113"/>
    </row>
    <row r="26" spans="2:24" ht="72" customHeight="1" thickBot="1" x14ac:dyDescent="0.3">
      <c r="B26" s="132" t="s">
        <v>86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f>21000+11630</f>
        <v>32630</v>
      </c>
      <c r="K26" s="123">
        <v>0</v>
      </c>
      <c r="L26" s="123">
        <v>0</v>
      </c>
      <c r="M26" s="122" t="s">
        <v>60</v>
      </c>
      <c r="N26" s="122">
        <f t="shared" si="5"/>
        <v>32630</v>
      </c>
      <c r="O26" s="124">
        <v>375</v>
      </c>
      <c r="P26" s="124">
        <v>375</v>
      </c>
      <c r="Q26" s="125">
        <v>45646</v>
      </c>
      <c r="R26" s="126">
        <f t="shared" si="11"/>
        <v>12236.25</v>
      </c>
      <c r="S26" s="127">
        <f t="shared" si="12"/>
        <v>0</v>
      </c>
      <c r="T26" s="126">
        <f t="shared" si="10"/>
        <v>12236.25</v>
      </c>
      <c r="U26" s="128" t="s">
        <v>90</v>
      </c>
      <c r="V26" s="129">
        <f t="shared" si="8"/>
        <v>0</v>
      </c>
      <c r="W26" s="130"/>
      <c r="X26" s="113"/>
    </row>
    <row r="27" spans="2:24" ht="72" customHeight="1" thickBot="1" x14ac:dyDescent="0.3">
      <c r="B27" s="132" t="s">
        <v>87</v>
      </c>
      <c r="C27" s="133">
        <v>1.6</v>
      </c>
      <c r="D27" s="134"/>
      <c r="E27" s="120"/>
      <c r="F27" s="121"/>
      <c r="G27" s="122"/>
      <c r="H27" s="123"/>
      <c r="I27" s="123"/>
      <c r="J27" s="122"/>
      <c r="K27" s="123"/>
      <c r="L27" s="123"/>
      <c r="M27" s="122"/>
      <c r="N27" s="122">
        <f t="shared" si="5"/>
        <v>0</v>
      </c>
      <c r="O27" s="121"/>
      <c r="P27" s="121"/>
      <c r="Q27" s="125"/>
      <c r="R27" s="126"/>
      <c r="S27" s="127"/>
      <c r="T27" s="126"/>
      <c r="U27" s="128"/>
      <c r="V27" s="129" t="str">
        <f t="shared" si="8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234951</v>
      </c>
      <c r="K28" s="58">
        <f>SUM(K14:K27)</f>
        <v>39716</v>
      </c>
      <c r="L28" s="58"/>
      <c r="M28" s="58"/>
      <c r="N28" s="59">
        <f>SUM(N14:N27)</f>
        <v>215673</v>
      </c>
      <c r="O28" s="57"/>
      <c r="P28" s="57"/>
      <c r="Q28" s="57"/>
      <c r="R28" s="60">
        <f>SUM(R14:R27)</f>
        <v>144471.26699999999</v>
      </c>
      <c r="S28" s="61"/>
      <c r="T28" s="62">
        <f>SUM(T14:T27)</f>
        <v>131907.57400000002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41" t="s">
        <v>47</v>
      </c>
      <c r="C34" s="142"/>
      <c r="D34" s="142"/>
      <c r="E34" s="1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38" t="s">
        <v>50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38" t="s">
        <v>52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38" t="s">
        <v>50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38" t="s">
        <v>51</v>
      </c>
      <c r="D39" s="138"/>
      <c r="E39" s="13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39" t="s">
        <v>52</v>
      </c>
      <c r="D40" s="139"/>
      <c r="E40" s="13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37"/>
      <c r="D41" s="137"/>
      <c r="E41" s="1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B45" zoomScale="46" zoomScaleNormal="46" zoomScaleSheetLayoutView="30" workbookViewId="0">
      <selection activeCell="I17" sqref="I17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4" t="s">
        <v>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/>
    <row r="8" spans="2:24" ht="45" customHeight="1" x14ac:dyDescent="0.25">
      <c r="B8" s="145" t="s">
        <v>8</v>
      </c>
      <c r="C8" s="145"/>
      <c r="D8" s="145"/>
      <c r="E8" s="145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5" t="s">
        <v>36</v>
      </c>
      <c r="C9" s="145"/>
      <c r="D9" s="145"/>
      <c r="E9" s="145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5" t="s">
        <v>65</v>
      </c>
      <c r="C10" s="145"/>
      <c r="D10" s="145"/>
      <c r="E10" s="145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7" t="s">
        <v>17</v>
      </c>
      <c r="F14" s="147"/>
      <c r="G14" s="147"/>
      <c r="H14" s="147"/>
      <c r="I14" s="147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41" t="s">
        <v>47</v>
      </c>
      <c r="C33" s="142"/>
      <c r="D33" s="142"/>
      <c r="E33" s="1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38" t="s">
        <v>50</v>
      </c>
      <c r="D34" s="138"/>
      <c r="E34" s="138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38" t="s">
        <v>52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38" t="s">
        <v>50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38" t="s">
        <v>51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39" t="s">
        <v>52</v>
      </c>
      <c r="D39" s="139"/>
      <c r="E39" s="13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37"/>
      <c r="D40" s="137"/>
      <c r="E40" s="1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49" t="s">
        <v>19</v>
      </c>
      <c r="D3" s="149"/>
      <c r="E3" s="149"/>
      <c r="F3" s="148" t="s">
        <v>43</v>
      </c>
      <c r="G3" s="148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Psiculturas</cp:lastModifiedBy>
  <cp:lastPrinted>2025-01-04T17:06:34Z</cp:lastPrinted>
  <dcterms:created xsi:type="dcterms:W3CDTF">2015-06-05T18:19:34Z</dcterms:created>
  <dcterms:modified xsi:type="dcterms:W3CDTF">2025-01-06T18:35:42Z</dcterms:modified>
</cp:coreProperties>
</file>