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garcia/Dropbox/PERS/"/>
    </mc:Choice>
  </mc:AlternateContent>
  <xr:revisionPtr revIDLastSave="0" documentId="13_ncr:1_{05197A57-8D8F-FA4C-80A0-900750EEB9C3}" xr6:coauthVersionLast="47" xr6:coauthVersionMax="47" xr10:uidLastSave="{00000000-0000-0000-0000-000000000000}"/>
  <bookViews>
    <workbookView xWindow="0" yWindow="500" windowWidth="28800" windowHeight="16560" xr2:uid="{920D0635-98CB-3740-BE01-7DABEFCC7D43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W5" i="1"/>
  <c r="U3" i="1"/>
  <c r="L18" i="1"/>
  <c r="L19" i="1"/>
  <c r="C42" i="1"/>
  <c r="C43" i="1"/>
  <c r="C44" i="1"/>
  <c r="N3" i="1" l="1"/>
  <c r="M3" i="1" s="1"/>
  <c r="O3" i="1"/>
  <c r="L21" i="1" l="1"/>
  <c r="W4" i="1"/>
  <c r="S3" i="1"/>
  <c r="I42" i="1"/>
  <c r="F3" i="1"/>
  <c r="I37" i="1" l="1"/>
  <c r="I3" i="1"/>
  <c r="I24" i="1"/>
  <c r="I27" i="1"/>
  <c r="I30" i="1"/>
  <c r="I11" i="1" l="1"/>
</calcChain>
</file>

<file path=xl/sharedStrings.xml><?xml version="1.0" encoding="utf-8"?>
<sst xmlns="http://schemas.openxmlformats.org/spreadsheetml/2006/main" count="71" uniqueCount="70">
  <si>
    <t>N</t>
  </si>
  <si>
    <t>Wsubr</t>
  </si>
  <si>
    <t>Wh</t>
  </si>
  <si>
    <t>Sum_Mh(L)*Whi</t>
  </si>
  <si>
    <t>Region</t>
  </si>
  <si>
    <t>ID_municipio</t>
  </si>
  <si>
    <t>Centro</t>
  </si>
  <si>
    <t>Norte</t>
  </si>
  <si>
    <t>Oriente</t>
  </si>
  <si>
    <t>Occidente</t>
  </si>
  <si>
    <t>Sur</t>
  </si>
  <si>
    <t>Macizo</t>
  </si>
  <si>
    <t>Bota caucana</t>
  </si>
  <si>
    <t>h=7</t>
  </si>
  <si>
    <t>L=42</t>
  </si>
  <si>
    <t>N_L</t>
  </si>
  <si>
    <t>N_h</t>
  </si>
  <si>
    <t>Popayán</t>
  </si>
  <si>
    <t>Cajibío</t>
  </si>
  <si>
    <t>El Tambo</t>
  </si>
  <si>
    <t>Morales</t>
  </si>
  <si>
    <t>Puracé</t>
  </si>
  <si>
    <t>Silvia</t>
  </si>
  <si>
    <t>Timbío</t>
  </si>
  <si>
    <t>Buenos Aires</t>
  </si>
  <si>
    <t>Caldono</t>
  </si>
  <si>
    <t>Caloto</t>
  </si>
  <si>
    <t>Corinto</t>
  </si>
  <si>
    <t>Guachené</t>
  </si>
  <si>
    <t>Jambaló</t>
  </si>
  <si>
    <t>Miranda</t>
  </si>
  <si>
    <t>Padilla</t>
  </si>
  <si>
    <t>Puerto Tejada</t>
  </si>
  <si>
    <t>Santander de Quilichao</t>
  </si>
  <si>
    <t>Suárez</t>
  </si>
  <si>
    <t>Toribío</t>
  </si>
  <si>
    <t>Villa Rica</t>
  </si>
  <si>
    <t>Inzá</t>
  </si>
  <si>
    <t>Páez</t>
  </si>
  <si>
    <t>Totoró</t>
  </si>
  <si>
    <t>Guapi</t>
  </si>
  <si>
    <t>López de Micay</t>
  </si>
  <si>
    <t>Timbiquí</t>
  </si>
  <si>
    <t>Argelia</t>
  </si>
  <si>
    <t>Balboa</t>
  </si>
  <si>
    <t>Bolívar</t>
  </si>
  <si>
    <t>Florencia</t>
  </si>
  <si>
    <t>Mercaderes</t>
  </si>
  <si>
    <t>Patía</t>
  </si>
  <si>
    <t>Sucre</t>
  </si>
  <si>
    <t>Almaguer</t>
  </si>
  <si>
    <t>La Sierra</t>
  </si>
  <si>
    <t>La Vega</t>
  </si>
  <si>
    <t>Rosas</t>
  </si>
  <si>
    <t>Nombre</t>
  </si>
  <si>
    <t>Mediana CAEE</t>
  </si>
  <si>
    <t>Sotará</t>
  </si>
  <si>
    <t>Piendamó</t>
  </si>
  <si>
    <t>Media</t>
  </si>
  <si>
    <t>Varianza</t>
  </si>
  <si>
    <t>WL</t>
  </si>
  <si>
    <t>Ch_L</t>
  </si>
  <si>
    <t>Bh_L</t>
  </si>
  <si>
    <t>M_hi  (*)</t>
  </si>
  <si>
    <t>Sum_Mh_L.  (**)</t>
  </si>
  <si>
    <t>✤</t>
  </si>
  <si>
    <t>Sum_W2h/Nh</t>
  </si>
  <si>
    <t>V(P)</t>
  </si>
  <si>
    <t>Sum_Wh_L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</si>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</sst>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"/>
    <numFmt numFmtId="166" formatCode="0.00000000"/>
    <numFmt numFmtId="167" formatCode="0.000000000"/>
    <numFmt numFmtId="168" formatCode="0.0000"/>
    <numFmt numFmtId="169" formatCode="0.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165" fontId="0" fillId="0" borderId="3" xfId="0" applyNumberFormat="1" applyBorder="1"/>
    <xf numFmtId="168" fontId="0" fillId="0" borderId="3" xfId="0" applyNumberFormat="1" applyBorder="1"/>
    <xf numFmtId="0" fontId="2" fillId="0" borderId="1" xfId="0" applyFont="1" applyBorder="1" applyAlignment="1">
      <alignment horizontal="center"/>
    </xf>
    <xf numFmtId="168" fontId="2" fillId="0" borderId="1" xfId="0" applyNumberFormat="1" applyFont="1" applyBorder="1"/>
    <xf numFmtId="164" fontId="0" fillId="2" borderId="3" xfId="0" applyNumberFormat="1" applyFill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Normal 2 2" xfId="2" xr:uid="{358A7B33-602B-466A-B201-8A861BB5DECF}"/>
    <cellStyle name="Porcentaje 2 2" xfId="1" xr:uid="{A557A791-334B-4379-B223-40F90653A9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213361</xdr:colOff>
      <xdr:row>4</xdr:row>
      <xdr:rowOff>91441</xdr:rowOff>
    </xdr:from>
    <xdr:to>
      <xdr:col>11</xdr:col>
      <xdr:colOff>243840</xdr:colOff>
      <xdr:row>7</xdr:row>
      <xdr:rowOff>192833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694516-1E10-EF4F-A9CE-286C6B639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1" y="924561"/>
          <a:ext cx="2539999" cy="710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220346</xdr:colOff>
      <xdr:row>8</xdr:row>
      <xdr:rowOff>104138</xdr:rowOff>
    </xdr:from>
    <xdr:to>
      <xdr:col>11</xdr:col>
      <xdr:colOff>335280</xdr:colOff>
      <xdr:row>11</xdr:row>
      <xdr:rowOff>113175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33AAA2-E638-3848-9477-0E4E25899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1386" y="1750058"/>
          <a:ext cx="2624454" cy="618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222886</xdr:colOff>
      <xdr:row>12</xdr:row>
      <xdr:rowOff>5716</xdr:rowOff>
    </xdr:from>
    <xdr:to>
      <xdr:col>10</xdr:col>
      <xdr:colOff>701040</xdr:colOff>
      <xdr:row>15</xdr:row>
      <xdr:rowOff>55420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D31C595-73E5-0B4C-BCF5-4DEF3B3B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6" y="2464436"/>
          <a:ext cx="1524634" cy="659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91440</xdr:colOff>
      <xdr:row>5</xdr:row>
      <xdr:rowOff>40640</xdr:rowOff>
    </xdr:from>
    <xdr:to>
      <xdr:col>20</xdr:col>
      <xdr:colOff>142240</xdr:colOff>
      <xdr:row>20</xdr:row>
      <xdr:rowOff>162560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1B3873F-A9F6-E247-AA01-E0F19CCE9073}"/>
            </a:ext>
          </a:extLst>
        </xdr:cNvPr>
        <xdr:cNvSpPr txBox="1"/>
      </xdr:nvSpPr>
      <xdr:spPr>
        <a:xfrm>
          <a:off x="12049760" y="1076960"/>
          <a:ext cx="3881120" cy="3169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 b="1">
              <a:solidFill>
                <a:srgbClr val="FF0000"/>
              </a:solidFill>
            </a:rPr>
            <a:t>Notas</a:t>
          </a:r>
        </a:p>
        <a:p>
          <a:endParaRPr lang="es-MX" sz="1100" b="1"/>
        </a:p>
        <a:p>
          <a:r>
            <a:rPr lang="es-MX" sz="1100" b="1"/>
            <a:t>1. (*)</a:t>
          </a:r>
          <a:r>
            <a:rPr lang="es-MX" sz="1100" b="1" baseline="0"/>
            <a:t> </a:t>
          </a:r>
          <a:r>
            <a:rPr lang="es-MX" sz="1100" b="0" baseline="0"/>
            <a:t>El valor de M_hi (0,0238) se obtiene al extrapolar los lados de manzana de manera proprcional a un valor entre 0.01 y 0.05 el cuál se obtiene al encontrar una solución a la ecuación de tal forma que la solución cerrrada cumple con la restricción de que la subdivisión a nivelmunicipal es desconocida apriori.</a:t>
          </a:r>
        </a:p>
        <a:p>
          <a:endParaRPr lang="es-MX" sz="1100" b="0" baseline="0"/>
        </a:p>
        <a:p>
          <a:r>
            <a:rPr lang="es-MX" sz="1100" b="1"/>
            <a:t>2. (**) </a:t>
          </a:r>
          <a:r>
            <a:rPr lang="es-MX" sz="1100" b="0"/>
            <a:t>Para la obtención de la suma de los Mh_L es necesario</a:t>
          </a:r>
          <a:r>
            <a:rPr lang="es-MX" sz="1100" b="0" baseline="0"/>
            <a:t> descomponer las sumatorias y las ecuaciones para obtener. </a:t>
          </a:r>
        </a:p>
        <a:p>
          <a:endParaRPr lang="es-MX" sz="1100" b="0" baseline="0"/>
        </a:p>
        <a:p>
          <a:r>
            <a:rPr lang="es-MX" sz="1100" b="1" baseline="0"/>
            <a:t>3.</a:t>
          </a:r>
          <a:r>
            <a:rPr lang="es-MX" sz="1100" b="0" baseline="0"/>
            <a:t> </a:t>
          </a:r>
          <a:r>
            <a:rPr lang="es-MX" sz="1100" b="1" baseline="0"/>
            <a:t> (✤)</a:t>
          </a:r>
          <a:r>
            <a:rPr lang="es-MX" sz="1100" b="0" baseline="0"/>
            <a:t> La media y varianza utilizadas para los cálculos se hallán del indicador sintetico que es mezcla de las fuentes de información.</a:t>
          </a:r>
        </a:p>
        <a:p>
          <a:endParaRPr lang="es-MX" sz="1100" b="0" baseline="0"/>
        </a:p>
        <a:p>
          <a:r>
            <a:rPr lang="es-MX" sz="1100" b="1" baseline="0"/>
            <a:t>4. </a:t>
          </a:r>
          <a:r>
            <a:rPr lang="es-MX" sz="1100" b="0" baseline="0"/>
            <a:t>Para ver las demostraciones consultar los teoremas y el docuemnto de la nota técnica.</a:t>
          </a:r>
          <a:endParaRPr lang="es-MX" sz="1100" b="1"/>
        </a:p>
      </xdr:txBody>
    </xdr:sp>
    <xdr:clientData/>
  </xdr:twoCellAnchor>
  <xdr:twoCellAnchor>
    <xdr:from>
      <xdr:col>10</xdr:col>
      <xdr:colOff>843279</xdr:colOff>
      <xdr:row>12</xdr:row>
      <xdr:rowOff>20320</xdr:rowOff>
    </xdr:from>
    <xdr:to>
      <xdr:col>11</xdr:col>
      <xdr:colOff>843934</xdr:colOff>
      <xdr:row>15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1D4B830-E8D5-4645-A8B6-64935E720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799" y="2479040"/>
          <a:ext cx="1463695" cy="589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royectos_Trabajos/2022/PERS/Modificaciones/Soportes%20Metodologi&#769;a_PERS_CAUC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MARCO_DANE_UPME"/>
      <sheetName val="CNPV_2018_DANE_CAUCA"/>
      <sheetName val="ÍNDICE RURALIDAD"/>
      <sheetName val="SUBREGIONES"/>
      <sheetName val="Consolidado"/>
      <sheetName val="SUI_Cauca"/>
      <sheetName val="Macro_SUI"/>
      <sheetName val="Tabla_Cruzada"/>
      <sheetName val="NBI_Cauca"/>
      <sheetName val="SISBEN_CNPV"/>
      <sheetName val="Macro_SISBEN"/>
      <sheetName val="Censo"/>
      <sheetName val="Calculos"/>
      <sheetName val="Ind_Complementarios"/>
      <sheetName val="Fexpa"/>
      <sheetName val="Muestra_Fexpa_FINAL"/>
      <sheetName val="Tablas_Consolidadas_Copia"/>
      <sheetName val="T1"/>
      <sheetName val="T2"/>
      <sheetName val="T3"/>
      <sheetName val="T3_Insumos"/>
      <sheetName val="T4"/>
      <sheetName val="T5"/>
      <sheetName val="T6"/>
      <sheetName val="T7"/>
    </sheetNames>
    <sheetDataSet>
      <sheetData sheetId="0"/>
      <sheetData sheetId="1"/>
      <sheetData sheetId="2"/>
      <sheetData sheetId="3">
        <row r="363">
          <cell r="A363">
            <v>19001</v>
          </cell>
          <cell r="B363" t="str">
            <v>Popayán</v>
          </cell>
        </row>
        <row r="364">
          <cell r="A364">
            <v>19022</v>
          </cell>
          <cell r="B364" t="str">
            <v>Almaguer</v>
          </cell>
        </row>
        <row r="365">
          <cell r="A365">
            <v>19050</v>
          </cell>
          <cell r="B365" t="str">
            <v>Argelia*</v>
          </cell>
        </row>
        <row r="366">
          <cell r="A366">
            <v>19075</v>
          </cell>
          <cell r="B366" t="str">
            <v>Balboa</v>
          </cell>
        </row>
        <row r="367">
          <cell r="A367">
            <v>19100</v>
          </cell>
          <cell r="B367" t="str">
            <v>Bolivar</v>
          </cell>
        </row>
        <row r="368">
          <cell r="A368">
            <v>19110</v>
          </cell>
          <cell r="B368" t="str">
            <v>Buenos Aires</v>
          </cell>
        </row>
        <row r="369">
          <cell r="A369">
            <v>19130</v>
          </cell>
          <cell r="B369" t="str">
            <v>Cajibío</v>
          </cell>
        </row>
        <row r="370">
          <cell r="A370">
            <v>19137</v>
          </cell>
          <cell r="B370" t="str">
            <v>Caldono</v>
          </cell>
        </row>
        <row r="371">
          <cell r="A371">
            <v>19142</v>
          </cell>
          <cell r="B371" t="str">
            <v>Caloto</v>
          </cell>
        </row>
        <row r="372">
          <cell r="A372">
            <v>19212</v>
          </cell>
          <cell r="B372" t="str">
            <v>Corinto</v>
          </cell>
        </row>
        <row r="373">
          <cell r="A373">
            <v>19256</v>
          </cell>
          <cell r="B373" t="str">
            <v>El Tambo</v>
          </cell>
        </row>
        <row r="374">
          <cell r="A374">
            <v>19290</v>
          </cell>
          <cell r="B374" t="str">
            <v>Florencia</v>
          </cell>
        </row>
        <row r="375">
          <cell r="A375">
            <v>19300</v>
          </cell>
          <cell r="B375" t="str">
            <v>Guachene</v>
          </cell>
        </row>
        <row r="376">
          <cell r="A376">
            <v>19318</v>
          </cell>
          <cell r="B376" t="str">
            <v>Guapi</v>
          </cell>
        </row>
        <row r="377">
          <cell r="A377">
            <v>19355</v>
          </cell>
          <cell r="B377" t="str">
            <v>Inza</v>
          </cell>
        </row>
        <row r="378">
          <cell r="A378">
            <v>19364</v>
          </cell>
          <cell r="B378" t="str">
            <v>Jambaló</v>
          </cell>
        </row>
        <row r="379">
          <cell r="A379">
            <v>19392</v>
          </cell>
          <cell r="B379" t="str">
            <v>La Sierra</v>
          </cell>
        </row>
        <row r="380">
          <cell r="A380">
            <v>19397</v>
          </cell>
          <cell r="B380" t="str">
            <v>La Vega</v>
          </cell>
        </row>
        <row r="381">
          <cell r="A381">
            <v>19418</v>
          </cell>
          <cell r="B381" t="str">
            <v>López de Micay</v>
          </cell>
        </row>
        <row r="382">
          <cell r="A382">
            <v>19450</v>
          </cell>
          <cell r="B382" t="str">
            <v>Mercaderes</v>
          </cell>
        </row>
        <row r="383">
          <cell r="A383">
            <v>19455</v>
          </cell>
          <cell r="B383" t="str">
            <v>Miranda</v>
          </cell>
        </row>
        <row r="384">
          <cell r="A384">
            <v>19473</v>
          </cell>
          <cell r="B384" t="str">
            <v>Morales</v>
          </cell>
        </row>
        <row r="385">
          <cell r="A385">
            <v>19513</v>
          </cell>
          <cell r="B385" t="str">
            <v>Padilla</v>
          </cell>
        </row>
        <row r="386">
          <cell r="A386">
            <v>19517</v>
          </cell>
          <cell r="B386" t="str">
            <v>Páez</v>
          </cell>
        </row>
        <row r="387">
          <cell r="A387">
            <v>19532</v>
          </cell>
          <cell r="B387" t="str">
            <v>Patía</v>
          </cell>
        </row>
        <row r="388">
          <cell r="A388">
            <v>19533</v>
          </cell>
          <cell r="B388" t="str">
            <v>Piamonte*</v>
          </cell>
        </row>
        <row r="389">
          <cell r="A389">
            <v>19548</v>
          </cell>
          <cell r="B389" t="str">
            <v>Piendamo</v>
          </cell>
        </row>
        <row r="390">
          <cell r="A390">
            <v>19573</v>
          </cell>
          <cell r="B390" t="str">
            <v>Puerto Tejada</v>
          </cell>
        </row>
        <row r="391">
          <cell r="A391">
            <v>19585</v>
          </cell>
          <cell r="B391" t="str">
            <v>Puracé</v>
          </cell>
        </row>
        <row r="392">
          <cell r="A392">
            <v>19622</v>
          </cell>
          <cell r="B392" t="str">
            <v>Rosas</v>
          </cell>
        </row>
        <row r="393">
          <cell r="A393">
            <v>19693</v>
          </cell>
          <cell r="B393" t="str">
            <v>San Sebastián</v>
          </cell>
        </row>
        <row r="394">
          <cell r="A394">
            <v>19698</v>
          </cell>
          <cell r="B394" t="str">
            <v>Santander de Quilichao</v>
          </cell>
        </row>
        <row r="395">
          <cell r="A395">
            <v>19701</v>
          </cell>
          <cell r="B395" t="str">
            <v>Santa Rosa</v>
          </cell>
        </row>
        <row r="396">
          <cell r="A396">
            <v>19743</v>
          </cell>
          <cell r="B396" t="str">
            <v>Silvia</v>
          </cell>
        </row>
        <row r="397">
          <cell r="A397">
            <v>19760</v>
          </cell>
          <cell r="B397" t="str">
            <v>Sotará</v>
          </cell>
        </row>
        <row r="398">
          <cell r="A398">
            <v>19780</v>
          </cell>
          <cell r="B398" t="str">
            <v>Suárez</v>
          </cell>
        </row>
        <row r="399">
          <cell r="A399">
            <v>19785</v>
          </cell>
          <cell r="B399" t="str">
            <v>Sucre</v>
          </cell>
        </row>
        <row r="400">
          <cell r="A400">
            <v>19807</v>
          </cell>
          <cell r="B400" t="str">
            <v>Timbio</v>
          </cell>
        </row>
        <row r="401">
          <cell r="A401">
            <v>19809</v>
          </cell>
          <cell r="B401" t="str">
            <v>Timbiquí</v>
          </cell>
        </row>
        <row r="402">
          <cell r="A402">
            <v>19821</v>
          </cell>
          <cell r="B402" t="str">
            <v>Toribio</v>
          </cell>
        </row>
        <row r="403">
          <cell r="A403">
            <v>19824</v>
          </cell>
          <cell r="B403" t="str">
            <v>Totoro</v>
          </cell>
        </row>
        <row r="404">
          <cell r="A404">
            <v>19845</v>
          </cell>
          <cell r="B404" t="str">
            <v>Villa Rica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F263-FA07-2846-878D-46B36E66B0ED}">
  <dimension ref="A1:X48"/>
  <sheetViews>
    <sheetView showGridLines="0" tabSelected="1" topLeftCell="M1" zoomScale="125" zoomScaleNormal="80" workbookViewId="0">
      <selection activeCell="L3" sqref="L3"/>
    </sheetView>
  </sheetViews>
  <sheetFormatPr baseColWidth="10" defaultColWidth="0" defaultRowHeight="16" zeroHeight="1" x14ac:dyDescent="0.2"/>
  <cols>
    <col min="1" max="1" width="10.83203125" customWidth="1"/>
    <col min="2" max="5" width="13" customWidth="1"/>
    <col min="6" max="6" width="13.33203125" customWidth="1"/>
    <col min="7" max="7" width="11.1640625" customWidth="1"/>
    <col min="8" max="9" width="10.83203125" customWidth="1"/>
    <col min="10" max="10" width="13.6640625" customWidth="1"/>
    <col min="11" max="11" width="19.1640625" customWidth="1"/>
    <col min="12" max="13" width="14.83203125" customWidth="1"/>
    <col min="14" max="14" width="13.5" customWidth="1"/>
    <col min="15" max="15" width="11.1640625" customWidth="1"/>
    <col min="16" max="19" width="0" hidden="1" customWidth="1"/>
    <col min="20" max="23" width="10.83203125" customWidth="1"/>
    <col min="24" max="24" width="0" hidden="1" customWidth="1"/>
    <col min="25" max="16384" width="10.83203125" hidden="1"/>
  </cols>
  <sheetData>
    <row r="1" spans="1:23" ht="17" x14ac:dyDescent="0.2">
      <c r="A1" s="6" t="s">
        <v>4</v>
      </c>
      <c r="B1" s="7" t="s">
        <v>5</v>
      </c>
      <c r="C1" s="7"/>
      <c r="D1" s="7"/>
      <c r="E1" s="20" t="s">
        <v>15</v>
      </c>
      <c r="F1" s="20" t="s">
        <v>1</v>
      </c>
      <c r="G1" s="20" t="s">
        <v>16</v>
      </c>
      <c r="H1" s="20" t="s">
        <v>0</v>
      </c>
      <c r="I1" s="20" t="s">
        <v>2</v>
      </c>
      <c r="J1" s="20" t="s">
        <v>63</v>
      </c>
      <c r="K1" s="20" t="s">
        <v>64</v>
      </c>
      <c r="L1" s="20" t="s">
        <v>3</v>
      </c>
      <c r="M1" s="20" t="s">
        <v>68</v>
      </c>
      <c r="N1" s="20" t="s">
        <v>61</v>
      </c>
      <c r="O1" s="20" t="s">
        <v>62</v>
      </c>
      <c r="P1" s="20"/>
      <c r="Q1" s="9"/>
      <c r="R1" s="9"/>
      <c r="S1" s="9"/>
      <c r="T1" s="20" t="s">
        <v>66</v>
      </c>
      <c r="U1" s="20" t="s">
        <v>67</v>
      </c>
    </row>
    <row r="2" spans="1:23" ht="17" x14ac:dyDescent="0.2">
      <c r="A2" s="6" t="s">
        <v>13</v>
      </c>
      <c r="B2" s="7" t="s">
        <v>14</v>
      </c>
      <c r="C2" s="7" t="s">
        <v>54</v>
      </c>
      <c r="D2" s="7" t="s">
        <v>55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9" t="s">
        <v>60</v>
      </c>
      <c r="R2" s="9" t="s">
        <v>2</v>
      </c>
      <c r="S2" s="9"/>
      <c r="T2" s="20"/>
      <c r="U2" s="20"/>
    </row>
    <row r="3" spans="1:23" x14ac:dyDescent="0.2">
      <c r="A3" s="22" t="s">
        <v>6</v>
      </c>
      <c r="B3" s="5">
        <v>19001</v>
      </c>
      <c r="C3" s="5" t="s">
        <v>17</v>
      </c>
      <c r="D3" s="8">
        <v>0.96677826351468799</v>
      </c>
      <c r="E3" s="4">
        <v>19818.364985047963</v>
      </c>
      <c r="F3" s="26">
        <f>1/7</f>
        <v>0.14285714285714285</v>
      </c>
      <c r="G3" s="24">
        <v>85641</v>
      </c>
      <c r="H3" s="24">
        <v>285643</v>
      </c>
      <c r="I3" s="28">
        <f>+(G3/$H$3)*F3</f>
        <v>4.2831186381002057E-2</v>
      </c>
      <c r="J3" s="17">
        <v>2.3809523809523801E-2</v>
      </c>
      <c r="K3" s="18">
        <f>940.322*J3</f>
        <v>22.388619047619041</v>
      </c>
      <c r="L3" s="19">
        <f>+K3*7*42</f>
        <v>6582.2539999999981</v>
      </c>
      <c r="M3" s="13">
        <f>+(1113.173994)/(O3+N3)</f>
        <v>0.14298927343974183</v>
      </c>
      <c r="N3" s="13">
        <f>+(L3*$L$19*(1-0.5))/7</f>
        <v>7785.0151444296735</v>
      </c>
      <c r="O3" s="13">
        <f>+($L$19)/($L$18^2)</f>
        <v>2.3412987996822305E-3</v>
      </c>
      <c r="Q3">
        <v>0.16</v>
      </c>
      <c r="R3">
        <v>4.283E-2</v>
      </c>
      <c r="S3">
        <f>Q3+R3*(N3+O3)</f>
        <v>333.59229891375054</v>
      </c>
      <c r="T3" s="14">
        <v>225.78963278000001</v>
      </c>
      <c r="U3" s="13">
        <f>+(0.1/1.64)^2</f>
        <v>3.7180249851279006E-3</v>
      </c>
    </row>
    <row r="4" spans="1:23" x14ac:dyDescent="0.2">
      <c r="A4" s="22"/>
      <c r="B4" s="5">
        <v>19130</v>
      </c>
      <c r="C4" s="5" t="s">
        <v>18</v>
      </c>
      <c r="D4" s="8">
        <v>0.88703134268132744</v>
      </c>
      <c r="E4" s="4">
        <v>11642.716768813423</v>
      </c>
      <c r="F4" s="27"/>
      <c r="G4" s="25"/>
      <c r="H4" s="25"/>
      <c r="I4" s="29"/>
      <c r="J4" s="1"/>
      <c r="K4" s="2"/>
      <c r="L4" s="3"/>
      <c r="M4" s="3"/>
      <c r="N4" s="3"/>
      <c r="O4" s="3"/>
      <c r="R4">
        <v>4.283E-2</v>
      </c>
      <c r="W4">
        <f>(M3*(O3+N3))</f>
        <v>1113.173994</v>
      </c>
    </row>
    <row r="5" spans="1:23" x14ac:dyDescent="0.2">
      <c r="A5" s="22"/>
      <c r="B5" s="5">
        <v>19256</v>
      </c>
      <c r="C5" s="5" t="s">
        <v>19</v>
      </c>
      <c r="D5" s="8">
        <v>0.83594277452714649</v>
      </c>
      <c r="E5" s="4">
        <v>16809.453083349603</v>
      </c>
      <c r="F5" s="27"/>
      <c r="G5" s="25"/>
      <c r="H5" s="25"/>
      <c r="I5" s="29"/>
      <c r="J5" s="1"/>
      <c r="K5" s="2"/>
      <c r="L5" s="3"/>
      <c r="M5" s="3"/>
      <c r="N5" s="3"/>
      <c r="O5" s="3"/>
      <c r="R5">
        <v>4.283E-2</v>
      </c>
      <c r="W5">
        <f>(U3+(T3*O3))</f>
        <v>0.53235902119363343</v>
      </c>
    </row>
    <row r="6" spans="1:23" x14ac:dyDescent="0.2">
      <c r="A6" s="22"/>
      <c r="B6" s="5">
        <v>19473</v>
      </c>
      <c r="C6" s="5" t="s">
        <v>20</v>
      </c>
      <c r="D6" s="8">
        <v>0.81646577484364147</v>
      </c>
      <c r="E6" s="4">
        <v>10390.480063795854</v>
      </c>
      <c r="F6" s="27"/>
      <c r="G6" s="25"/>
      <c r="H6" s="25"/>
      <c r="I6" s="29"/>
      <c r="J6" s="1"/>
      <c r="K6" s="2"/>
      <c r="L6" s="3"/>
      <c r="M6" s="3"/>
      <c r="N6" s="3"/>
      <c r="O6" s="3"/>
      <c r="R6">
        <v>4.283E-2</v>
      </c>
    </row>
    <row r="7" spans="1:23" x14ac:dyDescent="0.2">
      <c r="A7" s="22"/>
      <c r="B7" s="5">
        <v>19548</v>
      </c>
      <c r="C7" s="5" t="s">
        <v>57</v>
      </c>
      <c r="D7" s="8">
        <v>0.91945696552702505</v>
      </c>
      <c r="E7" s="4">
        <v>8016.2046558933216</v>
      </c>
      <c r="F7" s="27"/>
      <c r="G7" s="25"/>
      <c r="H7" s="25"/>
      <c r="I7" s="29"/>
      <c r="J7" s="1"/>
      <c r="K7" s="2"/>
      <c r="L7" s="3"/>
      <c r="M7" s="3"/>
      <c r="N7" s="3"/>
      <c r="O7" s="3"/>
      <c r="R7">
        <v>4.283E-2</v>
      </c>
    </row>
    <row r="8" spans="1:23" x14ac:dyDescent="0.2">
      <c r="A8" s="22"/>
      <c r="B8" s="5">
        <v>19585</v>
      </c>
      <c r="C8" s="5" t="s">
        <v>21</v>
      </c>
      <c r="D8" s="8">
        <v>0.84319525801952588</v>
      </c>
      <c r="E8" s="4">
        <v>3676.6615088282501</v>
      </c>
      <c r="F8" s="27"/>
      <c r="G8" s="25"/>
      <c r="H8" s="25"/>
      <c r="I8" s="29"/>
      <c r="J8" s="1"/>
      <c r="K8" s="2"/>
      <c r="L8" s="3"/>
      <c r="M8" s="3"/>
      <c r="N8" s="3"/>
      <c r="O8" s="3"/>
      <c r="R8">
        <v>4.283E-2</v>
      </c>
    </row>
    <row r="9" spans="1:23" x14ac:dyDescent="0.2">
      <c r="A9" s="22"/>
      <c r="B9" s="5">
        <v>19743</v>
      </c>
      <c r="C9" s="5" t="s">
        <v>22</v>
      </c>
      <c r="D9" s="8">
        <v>0.80585762550559092</v>
      </c>
      <c r="E9" s="4">
        <v>7959.7212970010651</v>
      </c>
      <c r="F9" s="27"/>
      <c r="G9" s="25"/>
      <c r="H9" s="25"/>
      <c r="I9" s="29"/>
      <c r="J9" s="1"/>
      <c r="K9" s="2"/>
      <c r="L9" s="3"/>
      <c r="M9" s="3"/>
      <c r="N9" s="3"/>
      <c r="O9" s="3"/>
      <c r="R9">
        <v>4.283E-2</v>
      </c>
    </row>
    <row r="10" spans="1:23" x14ac:dyDescent="0.2">
      <c r="A10" s="22"/>
      <c r="B10" s="5">
        <v>19807</v>
      </c>
      <c r="C10" s="5" t="s">
        <v>23</v>
      </c>
      <c r="D10" s="8">
        <v>0.9541280149607736</v>
      </c>
      <c r="E10" s="4">
        <v>7327.8959697853415</v>
      </c>
      <c r="F10" s="27"/>
      <c r="G10" s="25"/>
      <c r="H10" s="25"/>
      <c r="I10" s="29"/>
      <c r="R10">
        <v>4.283E-2</v>
      </c>
    </row>
    <row r="11" spans="1:23" x14ac:dyDescent="0.2">
      <c r="A11" s="22" t="s">
        <v>7</v>
      </c>
      <c r="B11" s="5">
        <v>19110</v>
      </c>
      <c r="C11" s="5" t="s">
        <v>24</v>
      </c>
      <c r="D11" s="8">
        <v>0.84350099138631551</v>
      </c>
      <c r="E11" s="4">
        <v>9208.9261036468324</v>
      </c>
      <c r="F11" s="22">
        <v>0.14285714285714285</v>
      </c>
      <c r="G11" s="25">
        <v>81139</v>
      </c>
      <c r="H11" s="25"/>
      <c r="I11" s="29">
        <f>+(G11/$H$3)*F11</f>
        <v>4.0579624616341771E-2</v>
      </c>
    </row>
    <row r="12" spans="1:23" x14ac:dyDescent="0.2">
      <c r="A12" s="22"/>
      <c r="B12" s="5">
        <v>19137</v>
      </c>
      <c r="C12" s="5" t="s">
        <v>25</v>
      </c>
      <c r="D12" s="8">
        <v>0.82325752596989599</v>
      </c>
      <c r="E12" s="4">
        <v>10205.392698295034</v>
      </c>
      <c r="F12" s="22"/>
      <c r="G12" s="25"/>
      <c r="H12" s="25"/>
      <c r="I12" s="29"/>
    </row>
    <row r="13" spans="1:23" x14ac:dyDescent="0.2">
      <c r="A13" s="22"/>
      <c r="B13" s="5">
        <v>19142</v>
      </c>
      <c r="C13" s="5" t="s">
        <v>26</v>
      </c>
      <c r="D13" s="8">
        <v>0.88711957295373645</v>
      </c>
      <c r="E13" s="4">
        <v>6459.4098617585605</v>
      </c>
      <c r="F13" s="22"/>
      <c r="G13" s="25"/>
      <c r="H13" s="25"/>
      <c r="I13" s="29"/>
    </row>
    <row r="14" spans="1:23" x14ac:dyDescent="0.2">
      <c r="A14" s="22"/>
      <c r="B14" s="5">
        <v>19212</v>
      </c>
      <c r="C14" s="5" t="s">
        <v>27</v>
      </c>
      <c r="D14" s="8">
        <v>0.88938051509394145</v>
      </c>
      <c r="E14" s="4">
        <v>4368.5458649040784</v>
      </c>
      <c r="F14" s="22"/>
      <c r="G14" s="25"/>
      <c r="H14" s="25"/>
      <c r="I14" s="29"/>
    </row>
    <row r="15" spans="1:23" x14ac:dyDescent="0.2">
      <c r="A15" s="22"/>
      <c r="B15" s="5">
        <v>19300</v>
      </c>
      <c r="C15" s="5" t="s">
        <v>28</v>
      </c>
      <c r="D15" s="8">
        <v>0.97857163461538454</v>
      </c>
      <c r="E15" s="4">
        <v>4266.8690774012584</v>
      </c>
      <c r="F15" s="22"/>
      <c r="G15" s="25"/>
      <c r="H15" s="25"/>
      <c r="I15" s="29"/>
    </row>
    <row r="16" spans="1:23" x14ac:dyDescent="0.2">
      <c r="A16" s="22"/>
      <c r="B16" s="5">
        <v>19364</v>
      </c>
      <c r="C16" s="5" t="s">
        <v>29</v>
      </c>
      <c r="D16" s="8">
        <v>0.75041156267887799</v>
      </c>
      <c r="E16" s="4">
        <v>3670.2275178728205</v>
      </c>
      <c r="F16" s="22"/>
      <c r="G16" s="25"/>
      <c r="H16" s="25"/>
      <c r="I16" s="29"/>
    </row>
    <row r="17" spans="1:13" x14ac:dyDescent="0.2">
      <c r="A17" s="22"/>
      <c r="B17" s="5">
        <v>19455</v>
      </c>
      <c r="C17" s="5" t="s">
        <v>30</v>
      </c>
      <c r="D17" s="8">
        <v>0.92237318982387495</v>
      </c>
      <c r="E17" s="4">
        <v>4254.4623976172743</v>
      </c>
      <c r="F17" s="22"/>
      <c r="G17" s="25"/>
      <c r="H17" s="25"/>
      <c r="I17" s="29"/>
    </row>
    <row r="18" spans="1:13" x14ac:dyDescent="0.2">
      <c r="A18" s="22"/>
      <c r="B18" s="5">
        <v>19513</v>
      </c>
      <c r="C18" s="5" t="s">
        <v>31</v>
      </c>
      <c r="D18" s="8">
        <v>0.90959444444444448</v>
      </c>
      <c r="E18" s="4">
        <v>1720.5532148745192</v>
      </c>
      <c r="F18" s="22"/>
      <c r="G18" s="25"/>
      <c r="H18" s="25"/>
      <c r="I18" s="29"/>
      <c r="K18" s="9" t="s">
        <v>58</v>
      </c>
      <c r="L18" s="10">
        <f>AVERAGE(D3:D44)*100</f>
        <v>84.096516961204699</v>
      </c>
      <c r="M18" s="21" t="s">
        <v>65</v>
      </c>
    </row>
    <row r="19" spans="1:13" x14ac:dyDescent="0.2">
      <c r="A19" s="22"/>
      <c r="B19" s="5">
        <v>19573</v>
      </c>
      <c r="C19" s="5" t="s">
        <v>32</v>
      </c>
      <c r="D19" s="8">
        <v>0.99704999999999999</v>
      </c>
      <c r="E19" s="4">
        <v>2143.6231071228267</v>
      </c>
      <c r="F19" s="22"/>
      <c r="G19" s="25"/>
      <c r="H19" s="25"/>
      <c r="I19" s="29"/>
      <c r="K19" s="9" t="s">
        <v>59</v>
      </c>
      <c r="L19" s="11">
        <f>_xlfn.VAR.S(D3:D44)*1000</f>
        <v>16.558189948612657</v>
      </c>
      <c r="M19" s="21"/>
    </row>
    <row r="20" spans="1:13" x14ac:dyDescent="0.2">
      <c r="A20" s="22"/>
      <c r="B20" s="5">
        <v>19698</v>
      </c>
      <c r="C20" s="5" t="s">
        <v>33</v>
      </c>
      <c r="D20" s="8">
        <v>0.92563371517522153</v>
      </c>
      <c r="E20" s="4">
        <v>16789.556521589719</v>
      </c>
      <c r="F20" s="22"/>
      <c r="G20" s="25"/>
      <c r="H20" s="25"/>
      <c r="I20" s="29"/>
    </row>
    <row r="21" spans="1:13" x14ac:dyDescent="0.2">
      <c r="A21" s="22"/>
      <c r="B21" s="5">
        <v>19780</v>
      </c>
      <c r="C21" s="5" t="s">
        <v>34</v>
      </c>
      <c r="D21" s="8">
        <v>0.88518596185159348</v>
      </c>
      <c r="E21" s="4">
        <v>7633.3061432377372</v>
      </c>
      <c r="F21" s="22"/>
      <c r="G21" s="25"/>
      <c r="H21" s="25"/>
      <c r="I21" s="29"/>
      <c r="K21" s="15" t="s">
        <v>69</v>
      </c>
      <c r="L21" s="16">
        <f>(M3*(O3+N3))/(U3+(T3*O3))</f>
        <v>2091.0211899933379</v>
      </c>
    </row>
    <row r="22" spans="1:13" x14ac:dyDescent="0.2">
      <c r="A22" s="22"/>
      <c r="B22" s="5">
        <v>19821</v>
      </c>
      <c r="C22" s="5" t="s">
        <v>35</v>
      </c>
      <c r="D22" s="8">
        <v>0.91460095693779897</v>
      </c>
      <c r="E22" s="4">
        <v>8461.7339902980748</v>
      </c>
      <c r="F22" s="22"/>
      <c r="G22" s="25"/>
      <c r="H22" s="25"/>
      <c r="I22" s="29"/>
      <c r="M22" s="12"/>
    </row>
    <row r="23" spans="1:13" x14ac:dyDescent="0.2">
      <c r="A23" s="22"/>
      <c r="B23" s="5">
        <v>19845</v>
      </c>
      <c r="C23" s="5" t="s">
        <v>36</v>
      </c>
      <c r="D23" s="8">
        <v>0.98649999999999993</v>
      </c>
      <c r="E23" s="4">
        <v>1956.4145658263305</v>
      </c>
      <c r="F23" s="22"/>
      <c r="G23" s="25"/>
      <c r="H23" s="25"/>
      <c r="I23" s="29"/>
    </row>
    <row r="24" spans="1:13" x14ac:dyDescent="0.2">
      <c r="A24" s="22" t="s">
        <v>8</v>
      </c>
      <c r="B24" s="5">
        <v>19355</v>
      </c>
      <c r="C24" s="5" t="s">
        <v>37</v>
      </c>
      <c r="D24" s="8">
        <v>0.81625586854460108</v>
      </c>
      <c r="E24" s="4">
        <v>7559.5400964781829</v>
      </c>
      <c r="F24" s="22">
        <v>0.14285714285714285</v>
      </c>
      <c r="G24" s="25">
        <v>21562</v>
      </c>
      <c r="H24" s="25"/>
      <c r="I24" s="29">
        <f>(G24/$H$3)*F3</f>
        <v>1.0783690530787432E-2</v>
      </c>
    </row>
    <row r="25" spans="1:13" x14ac:dyDescent="0.2">
      <c r="A25" s="22"/>
      <c r="B25" s="5">
        <v>19517</v>
      </c>
      <c r="C25" s="5" t="s">
        <v>38</v>
      </c>
      <c r="D25" s="8">
        <v>0.7025604851330205</v>
      </c>
      <c r="E25" s="4">
        <v>8555.1756570494108</v>
      </c>
      <c r="F25" s="22"/>
      <c r="G25" s="25"/>
      <c r="H25" s="25"/>
      <c r="I25" s="29"/>
    </row>
    <row r="26" spans="1:13" x14ac:dyDescent="0.2">
      <c r="A26" s="22"/>
      <c r="B26" s="5">
        <v>19824</v>
      </c>
      <c r="C26" s="5" t="s">
        <v>39</v>
      </c>
      <c r="D26" s="8">
        <v>0.83451281651733544</v>
      </c>
      <c r="E26" s="4">
        <v>5446.9593355996385</v>
      </c>
      <c r="F26" s="22"/>
      <c r="G26" s="25"/>
      <c r="H26" s="25"/>
      <c r="I26" s="29"/>
    </row>
    <row r="27" spans="1:13" x14ac:dyDescent="0.2">
      <c r="A27" s="22" t="s">
        <v>9</v>
      </c>
      <c r="B27" s="5">
        <v>19318</v>
      </c>
      <c r="C27" s="5" t="s">
        <v>40</v>
      </c>
      <c r="D27" s="8">
        <v>0.51329999999999998</v>
      </c>
      <c r="E27" s="4">
        <v>7066.6364231814387</v>
      </c>
      <c r="F27" s="22">
        <v>0.14285714285714285</v>
      </c>
      <c r="G27" s="25">
        <v>19227</v>
      </c>
      <c r="H27" s="25"/>
      <c r="I27" s="29">
        <f>+(G27/$H$3)*F3</f>
        <v>9.6158991668421259E-3</v>
      </c>
    </row>
    <row r="28" spans="1:13" x14ac:dyDescent="0.2">
      <c r="A28" s="22"/>
      <c r="B28" s="5">
        <v>19418</v>
      </c>
      <c r="C28" s="5" t="s">
        <v>41</v>
      </c>
      <c r="D28" s="8">
        <v>0.63939999999999997</v>
      </c>
      <c r="E28" s="4">
        <v>5054.4074200538762</v>
      </c>
      <c r="F28" s="22"/>
      <c r="G28" s="25"/>
      <c r="H28" s="25"/>
      <c r="I28" s="29"/>
    </row>
    <row r="29" spans="1:13" x14ac:dyDescent="0.2">
      <c r="A29" s="22"/>
      <c r="B29" s="5">
        <v>19809</v>
      </c>
      <c r="C29" s="5" t="s">
        <v>42</v>
      </c>
      <c r="D29" s="8">
        <v>0.64155000000000006</v>
      </c>
      <c r="E29" s="4">
        <v>7106.0727161035065</v>
      </c>
      <c r="F29" s="22"/>
      <c r="G29" s="25"/>
      <c r="H29" s="25"/>
      <c r="I29" s="29"/>
    </row>
    <row r="30" spans="1:13" x14ac:dyDescent="0.2">
      <c r="A30" s="22" t="s">
        <v>10</v>
      </c>
      <c r="B30" s="5">
        <v>19050</v>
      </c>
      <c r="C30" s="5" t="s">
        <v>43</v>
      </c>
      <c r="D30" s="8">
        <v>0.79337639722134501</v>
      </c>
      <c r="E30" s="4">
        <v>8864.2571627266225</v>
      </c>
      <c r="F30" s="22">
        <v>0.14285714285714285</v>
      </c>
      <c r="G30" s="25">
        <v>24403</v>
      </c>
      <c r="H30" s="25"/>
      <c r="I30" s="29">
        <f>+(G30/$H$3)*F3</f>
        <v>1.220454503398598E-2</v>
      </c>
    </row>
    <row r="31" spans="1:13" x14ac:dyDescent="0.2">
      <c r="A31" s="22"/>
      <c r="B31" s="5">
        <v>19075</v>
      </c>
      <c r="C31" s="5" t="s">
        <v>44</v>
      </c>
      <c r="D31" s="8">
        <v>0.92189857835574152</v>
      </c>
      <c r="E31" s="4">
        <v>6283.4747056951956</v>
      </c>
      <c r="F31" s="22"/>
      <c r="G31" s="25"/>
      <c r="H31" s="25"/>
      <c r="I31" s="29"/>
    </row>
    <row r="32" spans="1:13" x14ac:dyDescent="0.2">
      <c r="A32" s="22"/>
      <c r="B32" s="5">
        <v>19100</v>
      </c>
      <c r="C32" s="5" t="s">
        <v>45</v>
      </c>
      <c r="D32" s="8">
        <v>0.88590483201207992</v>
      </c>
      <c r="E32" s="4">
        <v>13232.094768075573</v>
      </c>
      <c r="F32" s="22"/>
      <c r="G32" s="25"/>
      <c r="H32" s="25"/>
      <c r="I32" s="29"/>
    </row>
    <row r="33" spans="1:9" x14ac:dyDescent="0.2">
      <c r="A33" s="22"/>
      <c r="B33" s="5">
        <v>19290</v>
      </c>
      <c r="C33" s="5" t="s">
        <v>46</v>
      </c>
      <c r="D33" s="8">
        <v>0.94617313432835792</v>
      </c>
      <c r="E33" s="4">
        <v>1558.0882352941176</v>
      </c>
      <c r="F33" s="22"/>
      <c r="G33" s="25"/>
      <c r="H33" s="25"/>
      <c r="I33" s="29"/>
    </row>
    <row r="34" spans="1:9" x14ac:dyDescent="0.2">
      <c r="A34" s="22"/>
      <c r="B34" s="5">
        <v>19450</v>
      </c>
      <c r="C34" s="5" t="s">
        <v>47</v>
      </c>
      <c r="D34" s="8">
        <v>0.84560497315625893</v>
      </c>
      <c r="E34" s="4">
        <v>5191.2234837167607</v>
      </c>
      <c r="F34" s="22"/>
      <c r="G34" s="25"/>
      <c r="H34" s="25"/>
      <c r="I34" s="29"/>
    </row>
    <row r="35" spans="1:9" x14ac:dyDescent="0.2">
      <c r="A35" s="22"/>
      <c r="B35" s="5">
        <v>19532</v>
      </c>
      <c r="C35" s="5" t="s">
        <v>48</v>
      </c>
      <c r="D35" s="8">
        <v>0.82668571428571447</v>
      </c>
      <c r="E35" s="4">
        <v>7448.0643343304282</v>
      </c>
      <c r="F35" s="22"/>
      <c r="G35" s="25"/>
      <c r="H35" s="25"/>
      <c r="I35" s="29"/>
    </row>
    <row r="36" spans="1:9" x14ac:dyDescent="0.2">
      <c r="A36" s="22"/>
      <c r="B36" s="5">
        <v>19785</v>
      </c>
      <c r="C36" s="5" t="s">
        <v>49</v>
      </c>
      <c r="D36" s="8">
        <v>0.80514312567132096</v>
      </c>
      <c r="E36" s="4">
        <v>2170.7134674134418</v>
      </c>
      <c r="F36" s="22"/>
      <c r="G36" s="25"/>
      <c r="H36" s="25"/>
      <c r="I36" s="29"/>
    </row>
    <row r="37" spans="1:9" x14ac:dyDescent="0.2">
      <c r="A37" s="22" t="s">
        <v>11</v>
      </c>
      <c r="B37" s="5">
        <v>19022</v>
      </c>
      <c r="C37" s="5" t="s">
        <v>50</v>
      </c>
      <c r="D37" s="8">
        <v>0.80482281307083403</v>
      </c>
      <c r="E37" s="4">
        <v>6329.6937379407118</v>
      </c>
      <c r="F37" s="22">
        <v>0.14285714285714285</v>
      </c>
      <c r="G37" s="25">
        <v>8923</v>
      </c>
      <c r="H37" s="25"/>
      <c r="I37" s="29">
        <f>+(G37/$H$3)*F3</f>
        <v>4.4626134220488011E-3</v>
      </c>
    </row>
    <row r="38" spans="1:9" x14ac:dyDescent="0.2">
      <c r="A38" s="22"/>
      <c r="B38" s="5">
        <v>19392</v>
      </c>
      <c r="C38" s="5" t="s">
        <v>51</v>
      </c>
      <c r="D38" s="8">
        <v>0.88170786163522008</v>
      </c>
      <c r="E38" s="4">
        <v>2821.4278032933798</v>
      </c>
      <c r="F38" s="22"/>
      <c r="G38" s="25"/>
      <c r="H38" s="25"/>
      <c r="I38" s="29"/>
    </row>
    <row r="39" spans="1:9" x14ac:dyDescent="0.2">
      <c r="A39" s="22"/>
      <c r="B39" s="5">
        <v>19397</v>
      </c>
      <c r="C39" s="5" t="s">
        <v>52</v>
      </c>
      <c r="D39" s="8">
        <v>0.92619245738422107</v>
      </c>
      <c r="E39" s="4">
        <v>7298.2931247602401</v>
      </c>
      <c r="F39" s="22"/>
      <c r="G39" s="25"/>
      <c r="H39" s="25"/>
      <c r="I39" s="29"/>
    </row>
    <row r="40" spans="1:9" x14ac:dyDescent="0.2">
      <c r="A40" s="22"/>
      <c r="B40" s="5">
        <v>19622</v>
      </c>
      <c r="C40" s="5" t="s">
        <v>53</v>
      </c>
      <c r="D40" s="8">
        <v>0.92648809523809494</v>
      </c>
      <c r="E40" s="4">
        <v>3490.710435117443</v>
      </c>
      <c r="F40" s="22"/>
      <c r="G40" s="25"/>
      <c r="H40" s="25"/>
      <c r="I40" s="29"/>
    </row>
    <row r="41" spans="1:9" x14ac:dyDescent="0.2">
      <c r="A41" s="22"/>
      <c r="B41" s="5">
        <v>19760</v>
      </c>
      <c r="C41" s="5" t="s">
        <v>56</v>
      </c>
      <c r="D41" s="8">
        <v>0.88776380103507746</v>
      </c>
      <c r="E41" s="4">
        <v>4463.2863554757632</v>
      </c>
      <c r="F41" s="22"/>
      <c r="G41" s="25"/>
      <c r="H41" s="25"/>
      <c r="I41" s="29"/>
    </row>
    <row r="42" spans="1:9" x14ac:dyDescent="0.2">
      <c r="A42" s="22" t="s">
        <v>12</v>
      </c>
      <c r="B42" s="5">
        <v>19533</v>
      </c>
      <c r="C42" s="5" t="str">
        <f>VLOOKUP(B42,'[1]ÍNDICE RURALIDAD'!A$363:B$404,2,FALSE)</f>
        <v>Piamonte*</v>
      </c>
      <c r="D42" s="8">
        <v>0.309090837696335</v>
      </c>
      <c r="E42" s="4">
        <v>2957.4009172438705</v>
      </c>
      <c r="F42" s="23">
        <v>0.14285714285714285</v>
      </c>
      <c r="G42" s="25">
        <v>44748</v>
      </c>
      <c r="H42" s="25"/>
      <c r="I42" s="29">
        <f>+(G42/$H$3)*F11</f>
        <v>2.2379583706134677E-2</v>
      </c>
    </row>
    <row r="43" spans="1:9" x14ac:dyDescent="0.2">
      <c r="A43" s="22"/>
      <c r="B43" s="5">
        <v>19693</v>
      </c>
      <c r="C43" s="5" t="str">
        <f>VLOOKUP(B43,'[1]ÍNDICE RURALIDAD'!A$363:B$404,2,FALSE)</f>
        <v>San Sebastián</v>
      </c>
      <c r="D43" s="8">
        <v>0.87424266984505361</v>
      </c>
      <c r="E43" s="4">
        <v>3956.3931906614789</v>
      </c>
      <c r="F43" s="23"/>
      <c r="G43" s="25"/>
      <c r="H43" s="25"/>
      <c r="I43" s="29"/>
    </row>
    <row r="44" spans="1:9" x14ac:dyDescent="0.2">
      <c r="A44" s="22"/>
      <c r="B44" s="5">
        <v>19701</v>
      </c>
      <c r="C44" s="5" t="str">
        <f>VLOOKUP(B44,'[1]ÍNDICE RURALIDAD'!A$363:B$404,2,FALSE)</f>
        <v>Santa Rosa</v>
      </c>
      <c r="D44" s="8">
        <v>0.7958265720645521</v>
      </c>
      <c r="E44" s="4">
        <v>2008.9300043619337</v>
      </c>
      <c r="F44" s="23"/>
      <c r="G44" s="25"/>
      <c r="H44" s="25"/>
      <c r="I44" s="29"/>
    </row>
    <row r="45" spans="1:9" x14ac:dyDescent="0.2"/>
    <row r="46" spans="1:9" x14ac:dyDescent="0.2"/>
    <row r="47" spans="1:9" x14ac:dyDescent="0.2"/>
    <row r="48" spans="1:9" x14ac:dyDescent="0.2"/>
  </sheetData>
  <mergeCells count="44">
    <mergeCell ref="I3:I10"/>
    <mergeCell ref="H3:H44"/>
    <mergeCell ref="I42:I44"/>
    <mergeCell ref="I37:I41"/>
    <mergeCell ref="I30:I36"/>
    <mergeCell ref="I27:I29"/>
    <mergeCell ref="I24:I26"/>
    <mergeCell ref="I11:I23"/>
    <mergeCell ref="F42:F44"/>
    <mergeCell ref="G3:G10"/>
    <mergeCell ref="G11:G23"/>
    <mergeCell ref="G24:G26"/>
    <mergeCell ref="G27:G29"/>
    <mergeCell ref="G30:G36"/>
    <mergeCell ref="G37:G41"/>
    <mergeCell ref="G42:G44"/>
    <mergeCell ref="F3:F10"/>
    <mergeCell ref="K1:K2"/>
    <mergeCell ref="L1:L2"/>
    <mergeCell ref="N1:N2"/>
    <mergeCell ref="O1:O2"/>
    <mergeCell ref="E1:E2"/>
    <mergeCell ref="J1:J2"/>
    <mergeCell ref="A42:A44"/>
    <mergeCell ref="F1:F2"/>
    <mergeCell ref="G1:G2"/>
    <mergeCell ref="H1:H2"/>
    <mergeCell ref="I1:I2"/>
    <mergeCell ref="F11:F23"/>
    <mergeCell ref="F24:F26"/>
    <mergeCell ref="F27:F29"/>
    <mergeCell ref="F30:F36"/>
    <mergeCell ref="A3:A10"/>
    <mergeCell ref="A11:A23"/>
    <mergeCell ref="A24:A26"/>
    <mergeCell ref="A27:A29"/>
    <mergeCell ref="A30:A36"/>
    <mergeCell ref="A37:A41"/>
    <mergeCell ref="F37:F41"/>
    <mergeCell ref="T1:T2"/>
    <mergeCell ref="M1:M2"/>
    <mergeCell ref="U1:U2"/>
    <mergeCell ref="M18:M19"/>
    <mergeCell ref="P1:P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Eduardo García Bermúdez</dc:creator>
  <cp:lastModifiedBy>Cristian Eduardo García Bermúdez</cp:lastModifiedBy>
  <dcterms:created xsi:type="dcterms:W3CDTF">2022-04-09T13:03:34Z</dcterms:created>
  <dcterms:modified xsi:type="dcterms:W3CDTF">2022-04-12T19:00:59Z</dcterms:modified>
</cp:coreProperties>
</file>