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HYPERLINK("https://www.youtube.com/watch?v=BdzBw8XO82A", "Video")</f>
        <v/>
      </c>
      <c r="B2" t="inlineStr">
        <is>
          <t>2:38</t>
        </is>
      </c>
      <c r="C2" t="inlineStr">
        <is>
          <t>accessible and affordable</t>
        </is>
      </c>
      <c r="D2">
        <f>HYPERLINK("https://www.youtube.com/watch?v=BdzBw8XO82A&amp;t=158s", "Go to time")</f>
        <v/>
      </c>
    </row>
    <row r="3">
      <c r="A3">
        <f>HYPERLINK("https://www.youtube.com/watch?v=wTV_lRX17lU", "Video")</f>
        <v/>
      </c>
      <c r="B3" t="inlineStr">
        <is>
          <t>4:52</t>
        </is>
      </c>
      <c r="C3" t="inlineStr">
        <is>
          <t>totally accessible to everyone.</t>
        </is>
      </c>
      <c r="D3">
        <f>HYPERLINK("https://www.youtube.com/watch?v=wTV_lRX17lU&amp;t=292s", "Go to time")</f>
        <v/>
      </c>
    </row>
    <row r="4">
      <c r="A4">
        <f>HYPERLINK("https://www.youtube.com/watch?v=wTV_lRX17lU", "Video")</f>
        <v/>
      </c>
      <c r="B4" t="inlineStr">
        <is>
          <t>4:59</t>
        </is>
      </c>
      <c r="C4" t="inlineStr">
        <is>
          <t>cinemas were not necessarily
wheelchair accessible.</t>
        </is>
      </c>
      <c r="D4">
        <f>HYPERLINK("https://www.youtube.com/watch?v=wTV_lRX17lU&amp;t=299s", "Go to time")</f>
        <v/>
      </c>
    </row>
    <row r="5">
      <c r="A5">
        <f>HYPERLINK("https://www.youtube.com/watch?v=skl4OXNA12U", "Video")</f>
        <v/>
      </c>
      <c r="B5" t="inlineStr">
        <is>
          <t>2:13</t>
        </is>
      </c>
      <c r="C5" t="inlineStr">
        <is>
          <t>in one of the most remote
and inaccessible crevices on Earth,</t>
        </is>
      </c>
      <c r="D5">
        <f>HYPERLINK("https://www.youtube.com/watch?v=skl4OXNA12U&amp;t=133s", "Go to time")</f>
        <v/>
      </c>
    </row>
    <row r="6">
      <c r="A6">
        <f>HYPERLINK("https://www.youtube.com/watch?v=T_lEMcVqJRY", "Video")</f>
        <v/>
      </c>
      <c r="B6" t="inlineStr">
        <is>
          <t>17:30</t>
        </is>
      </c>
      <c r="C6" t="inlineStr">
        <is>
          <t>effective uh easily accessible means of</t>
        </is>
      </c>
      <c r="D6">
        <f>HYPERLINK("https://www.youtube.com/watch?v=T_lEMcVqJRY&amp;t=1050s", "Go to time")</f>
        <v/>
      </c>
    </row>
    <row r="7">
      <c r="A7">
        <f>HYPERLINK("https://www.youtube.com/watch?v=cqU5s8hYqvs", "Video")</f>
        <v/>
      </c>
      <c r="B7" t="inlineStr">
        <is>
          <t>2:30</t>
        </is>
      </c>
      <c r="C7" t="inlineStr">
        <is>
          <t>these theories have become inaccessible</t>
        </is>
      </c>
      <c r="D7">
        <f>HYPERLINK("https://www.youtube.com/watch?v=cqU5s8hYqvs&amp;t=150s", "Go to time")</f>
        <v/>
      </c>
    </row>
    <row r="8">
      <c r="A8">
        <f>HYPERLINK("https://www.youtube.com/watch?v=mm8asJxdcds", "Video")</f>
        <v/>
      </c>
      <c r="B8" t="inlineStr">
        <is>
          <t>2:50</t>
        </is>
      </c>
      <c r="C8" t="inlineStr">
        <is>
          <t>makes societal structures legitimate           
Perhaps the most accessible and exciting part</t>
        </is>
      </c>
      <c r="D8">
        <f>HYPERLINK("https://www.youtube.com/watch?v=mm8asJxdcds&amp;t=170s", "Go to time")</f>
        <v/>
      </c>
    </row>
    <row r="9">
      <c r="A9">
        <f>HYPERLINK("https://www.youtube.com/watch?v=mm8asJxdcds", "Video")</f>
        <v/>
      </c>
      <c r="B9" t="inlineStr">
        <is>
          <t>26:04</t>
        </is>
      </c>
      <c r="C9" t="inlineStr">
        <is>
          <t>of those inequalities be accessible to all
and the second and perhaps most controversial</t>
        </is>
      </c>
      <c r="D9">
        <f>HYPERLINK("https://www.youtube.com/watch?v=mm8asJxdcds&amp;t=1564s", "Go to time")</f>
        <v/>
      </c>
    </row>
    <row r="10">
      <c r="A10">
        <f>HYPERLINK("https://www.youtube.com/watch?v=EMkTic4ztU8", "Video")</f>
        <v/>
      </c>
      <c r="B10" t="inlineStr">
        <is>
          <t>0:20</t>
        </is>
      </c>
      <c r="C10" t="inlineStr">
        <is>
          <t>information was accessible you could get</t>
        </is>
      </c>
      <c r="D10">
        <f>HYPERLINK("https://www.youtube.com/watch?v=EMkTic4ztU8&amp;t=20s", "Go to time")</f>
        <v/>
      </c>
    </row>
    <row r="11">
      <c r="A11">
        <f>HYPERLINK("https://www.youtube.com/watch?v=IG9HxttOKGQ", "Video")</f>
        <v/>
      </c>
      <c r="B11" t="inlineStr">
        <is>
          <t>33:28</t>
        </is>
      </c>
      <c r="C11" t="inlineStr">
        <is>
          <t>information was accessible you could get</t>
        </is>
      </c>
      <c r="D11">
        <f>HYPERLINK("https://www.youtube.com/watch?v=IG9HxttOKGQ&amp;t=2008s", "Go to time")</f>
        <v/>
      </c>
    </row>
    <row r="12">
      <c r="A12">
        <f>HYPERLINK("https://www.youtube.com/watch?v=gV3FlykbjK4", "Video")</f>
        <v/>
      </c>
      <c r="B12" t="inlineStr">
        <is>
          <t>1:43</t>
        </is>
      </c>
      <c r="C12" t="inlineStr">
        <is>
          <t>more accessible for for women for</t>
        </is>
      </c>
      <c r="D12">
        <f>HYPERLINK("https://www.youtube.com/watch?v=gV3FlykbjK4&amp;t=103s", "Go to time")</f>
        <v/>
      </c>
    </row>
    <row r="13">
      <c r="A13">
        <f>HYPERLINK("https://www.youtube.com/watch?v=X9W97KyPL_A", "Video")</f>
        <v/>
      </c>
      <c r="B13" t="inlineStr">
        <is>
          <t>1:08</t>
        </is>
      </c>
      <c r="C13" t="inlineStr">
        <is>
          <t>before that information was accessible</t>
        </is>
      </c>
      <c r="D13">
        <f>HYPERLINK("https://www.youtube.com/watch?v=X9W97KyPL_A&amp;t=68s", "Go to time")</f>
        <v/>
      </c>
    </row>
    <row r="14">
      <c r="A14">
        <f>HYPERLINK("https://www.youtube.com/watch?v=qf8FXw-PSs0", "Video")</f>
        <v/>
      </c>
      <c r="B14" t="inlineStr">
        <is>
          <t>19:17</t>
        </is>
      </c>
      <c r="C14" t="inlineStr">
        <is>
          <t>aren't accessible if my patient is, you</t>
        </is>
      </c>
      <c r="D14">
        <f>HYPERLINK("https://www.youtube.com/watch?v=qf8FXw-PSs0&amp;t=1157s", "Go to time")</f>
        <v/>
      </c>
    </row>
    <row r="15">
      <c r="A15">
        <f>HYPERLINK("https://www.youtube.com/watch?v=v5au1ylxd3I", "Video")</f>
        <v/>
      </c>
      <c r="B15" t="inlineStr">
        <is>
          <t>3:20</t>
        </is>
      </c>
      <c r="C15" t="inlineStr">
        <is>
          <t>things and make them accessible</t>
        </is>
      </c>
      <c r="D15">
        <f>HYPERLINK("https://www.youtube.com/watch?v=v5au1ylxd3I&amp;t=200s", "Go to time")</f>
        <v/>
      </c>
    </row>
    <row r="16">
      <c r="A16">
        <f>HYPERLINK("https://www.youtube.com/watch?v=GFnLZQfuVOQ", "Video")</f>
        <v/>
      </c>
      <c r="B16" t="inlineStr">
        <is>
          <t>3:43</t>
        </is>
      </c>
      <c r="C16" t="inlineStr">
        <is>
          <t>are accessible they really are fun they</t>
        </is>
      </c>
      <c r="D16">
        <f>HYPERLINK("https://www.youtube.com/watch?v=GFnLZQfuVOQ&amp;t=223s", "Go to time")</f>
        <v/>
      </c>
    </row>
    <row r="17">
      <c r="A17">
        <f>HYPERLINK("https://www.youtube.com/watch?v=GFnLZQfuVOQ", "Video")</f>
        <v/>
      </c>
      <c r="B17" t="inlineStr">
        <is>
          <t>4:28</t>
        </is>
      </c>
      <c r="C17" t="inlineStr">
        <is>
          <t>it is or how accessible it's going to be</t>
        </is>
      </c>
      <c r="D17">
        <f>HYPERLINK("https://www.youtube.com/watch?v=GFnLZQfuVOQ&amp;t=268s", "Go to time")</f>
        <v/>
      </c>
    </row>
    <row r="18">
      <c r="A18">
        <f>HYPERLINK("https://www.youtube.com/watch?v=-asOA1QMGtg", "Video")</f>
        <v/>
      </c>
      <c r="B18" t="inlineStr">
        <is>
          <t>70:26</t>
        </is>
      </c>
      <c r="C18" t="inlineStr">
        <is>
          <t>A book is one of the most
universal, accessible ways</t>
        </is>
      </c>
      <c r="D18">
        <f>HYPERLINK("https://www.youtube.com/watch?v=-asOA1QMGtg&amp;t=4226s", "Go to time")</f>
        <v/>
      </c>
    </row>
    <row r="19">
      <c r="A19">
        <f>HYPERLINK("https://www.youtube.com/watch?v=zgZMyY27tfg", "Video")</f>
        <v/>
      </c>
      <c r="B19" t="inlineStr">
        <is>
          <t>4:17</t>
        </is>
      </c>
      <c r="C19" t="inlineStr">
        <is>
          <t>inaccessible largely to scientists</t>
        </is>
      </c>
      <c r="D19">
        <f>HYPERLINK("https://www.youtube.com/watch?v=zgZMyY27tfg&amp;t=257s", "Go to time")</f>
        <v/>
      </c>
    </row>
    <row r="20">
      <c r="A20">
        <f>HYPERLINK("https://www.youtube.com/watch?v=_ZERmF6VWEU", "Video")</f>
        <v/>
      </c>
      <c r="B20" t="inlineStr">
        <is>
          <t>0:53</t>
        </is>
      </c>
      <c r="C20" t="inlineStr">
        <is>
          <t>work, are they accessible?</t>
        </is>
      </c>
      <c r="D20">
        <f>HYPERLINK("https://www.youtube.com/watch?v=_ZERmF6VWEU&amp;t=53s", "Go to time")</f>
        <v/>
      </c>
    </row>
    <row r="21">
      <c r="A21">
        <f>HYPERLINK("https://www.youtube.com/watch?v=hb0DM-M56wQ", "Video")</f>
        <v/>
      </c>
      <c r="B21" t="inlineStr">
        <is>
          <t>3:04</t>
        </is>
      </c>
      <c r="C21" t="inlineStr">
        <is>
          <t>are a little bit more accessible a</t>
        </is>
      </c>
      <c r="D21">
        <f>HYPERLINK("https://www.youtube.com/watch?v=hb0DM-M56wQ&amp;t=184s", "Go to time")</f>
        <v/>
      </c>
    </row>
    <row r="22">
      <c r="A22">
        <f>HYPERLINK("https://www.youtube.com/watch?v=kJoADbi_73U", "Video")</f>
        <v/>
      </c>
      <c r="B22" t="inlineStr">
        <is>
          <t>2:05</t>
        </is>
      </c>
      <c r="C22" t="inlineStr">
        <is>
          <t>accessible to make it through that kind</t>
        </is>
      </c>
      <c r="D22">
        <f>HYPERLINK("https://www.youtube.com/watch?v=kJoADbi_73U&amp;t=125s", "Go to time")</f>
        <v/>
      </c>
    </row>
    <row r="23">
      <c r="A23">
        <f>HYPERLINK("https://www.youtube.com/watch?v=CqT5srVBiLA", "Video")</f>
        <v/>
      </c>
      <c r="B23" t="inlineStr">
        <is>
          <t>3:21</t>
        </is>
      </c>
      <c r="C23" t="inlineStr">
        <is>
          <t>way that's understandable accessible and</t>
        </is>
      </c>
      <c r="D23">
        <f>HYPERLINK("https://www.youtube.com/watch?v=CqT5srVBiLA&amp;t=201s", "Go to time")</f>
        <v/>
      </c>
    </row>
    <row r="24">
      <c r="A24">
        <f>HYPERLINK("https://www.youtube.com/watch?v=grjWTlRRpoo", "Video")</f>
        <v/>
      </c>
      <c r="B24" t="inlineStr">
        <is>
          <t>1:50</t>
        </is>
      </c>
      <c r="C24" t="inlineStr">
        <is>
          <t>But the good parts of our era is the incredible
explosion of information, how much is accessible</t>
        </is>
      </c>
      <c r="D24">
        <f>HYPERLINK("https://www.youtube.com/watch?v=grjWTlRRpoo&amp;t=110s", "Go to time")</f>
        <v/>
      </c>
    </row>
    <row r="25">
      <c r="A25">
        <f>HYPERLINK("https://www.youtube.com/watch?v=L7YZ3Hh4Sa8", "Video")</f>
        <v/>
      </c>
      <c r="B25" t="inlineStr">
        <is>
          <t>6:15</t>
        </is>
      </c>
      <c r="C25" t="inlineStr">
        <is>
          <t>And so we were to keep that market at a much
accessible way for people living with HIV/AIDS.</t>
        </is>
      </c>
      <c r="D25">
        <f>HYPERLINK("https://www.youtube.com/watch?v=L7YZ3Hh4Sa8&amp;t=375s", "Go to time")</f>
        <v/>
      </c>
    </row>
    <row r="26">
      <c r="A26">
        <f>HYPERLINK("https://www.youtube.com/watch?v=8GTjI3XwL4M", "Video")</f>
        <v/>
      </c>
      <c r="B26" t="inlineStr">
        <is>
          <t>9:38</t>
        </is>
      </c>
      <c r="C26" t="inlineStr">
        <is>
          <t>free uh and accessible and it does</t>
        </is>
      </c>
      <c r="D26">
        <f>HYPERLINK("https://www.youtube.com/watch?v=8GTjI3XwL4M&amp;t=578s", "Go to time")</f>
        <v/>
      </c>
    </row>
    <row r="27">
      <c r="A27">
        <f>HYPERLINK("https://www.youtube.com/watch?v=sxTdtkrJGeE", "Video")</f>
        <v/>
      </c>
      <c r="B27" t="inlineStr">
        <is>
          <t>2:05</t>
        </is>
      </c>
      <c r="C27" t="inlineStr">
        <is>
          <t>accessible uh to an audience that</t>
        </is>
      </c>
      <c r="D27">
        <f>HYPERLINK("https://www.youtube.com/watch?v=sxTdtkrJGeE&amp;t=125s", "Go to time")</f>
        <v/>
      </c>
    </row>
    <row r="28">
      <c r="A28">
        <f>HYPERLINK("https://www.youtube.com/watch?v=GzrlI6Ybxxk", "Video")</f>
        <v/>
      </c>
      <c r="B28" t="inlineStr">
        <is>
          <t>4:30</t>
        </is>
      </c>
      <c r="C28" t="inlineStr">
        <is>
          <t>world where everything is accessible</t>
        </is>
      </c>
      <c r="D28">
        <f>HYPERLINK("https://www.youtube.com/watch?v=GzrlI6Ybxxk&amp;t=270s", "Go to time")</f>
        <v/>
      </c>
    </row>
    <row r="29">
      <c r="A29">
        <f>HYPERLINK("https://www.youtube.com/watch?v=ZPBzwlIwilw", "Video")</f>
        <v/>
      </c>
      <c r="B29" t="inlineStr">
        <is>
          <t>0:03</t>
        </is>
      </c>
      <c r="C29" t="inlineStr">
        <is>
          <t>an online platform that makes 
therapy accessible and affordable.</t>
        </is>
      </c>
      <c r="D29">
        <f>HYPERLINK("https://www.youtube.com/watch?v=ZPBzwlIwilw&amp;t=3s", "Go to time")</f>
        <v/>
      </c>
    </row>
    <row r="30">
      <c r="A30">
        <f>HYPERLINK("https://www.youtube.com/watch?v=3YN3BhLlBQM", "Video")</f>
        <v/>
      </c>
      <c r="B30" t="inlineStr">
        <is>
          <t>31:22</t>
        </is>
      </c>
      <c r="C30" t="inlineStr">
        <is>
          <t>they're accessible to small businesses</t>
        </is>
      </c>
      <c r="D30">
        <f>HYPERLINK("https://www.youtube.com/watch?v=3YN3BhLlBQM&amp;t=1882s", "Go to time")</f>
        <v/>
      </c>
    </row>
    <row r="31">
      <c r="A31">
        <f>HYPERLINK("https://www.youtube.com/watch?v=iolIgufroLo", "Video")</f>
        <v/>
      </c>
      <c r="B31" t="inlineStr">
        <is>
          <t>3:29</t>
        </is>
      </c>
      <c r="C31" t="inlineStr">
        <is>
          <t>is not accessible to members of the</t>
        </is>
      </c>
      <c r="D31">
        <f>HYPERLINK("https://www.youtube.com/watch?v=iolIgufroLo&amp;t=209s", "Go to time")</f>
        <v/>
      </c>
    </row>
    <row r="32">
      <c r="A32">
        <f>HYPERLINK("https://www.youtube.com/watch?v=jok9ko2wso8", "Video")</f>
        <v/>
      </c>
      <c r="B32" t="inlineStr">
        <is>
          <t>1:47</t>
        </is>
      </c>
      <c r="C32" t="inlineStr">
        <is>
          <t>The technology is accessible through the Cloud.</t>
        </is>
      </c>
      <c r="D32">
        <f>HYPERLINK("https://www.youtube.com/watch?v=jok9ko2wso8&amp;t=107s", "Go to time")</f>
        <v/>
      </c>
    </row>
    <row r="33">
      <c r="A33">
        <f>HYPERLINK("https://www.youtube.com/watch?v=2-8w6j3W9jU", "Video")</f>
        <v/>
      </c>
      <c r="B33" t="inlineStr">
        <is>
          <t>14:20</t>
        </is>
      </c>
      <c r="C33" t="inlineStr">
        <is>
          <t>million accessible that's that is really</t>
        </is>
      </c>
      <c r="D33">
        <f>HYPERLINK("https://www.youtube.com/watch?v=2-8w6j3W9jU&amp;t=860s", "Go to time")</f>
        <v/>
      </c>
    </row>
    <row r="34">
      <c r="A34">
        <f>HYPERLINK("https://www.youtube.com/watch?v=WD93tBGimpo", "Video")</f>
        <v/>
      </c>
      <c r="B34" t="inlineStr">
        <is>
          <t>7:17</t>
        </is>
      </c>
      <c r="C34" t="inlineStr">
        <is>
          <t>accessible but you don't uh meet every</t>
        </is>
      </c>
      <c r="D34">
        <f>HYPERLINK("https://www.youtube.com/watch?v=WD93tBGimpo&amp;t=437s", "Go to time")</f>
        <v/>
      </c>
    </row>
    <row r="35">
      <c r="A35">
        <f>HYPERLINK("https://www.youtube.com/watch?v=Z56sWuB2k7g", "Video")</f>
        <v/>
      </c>
      <c r="B35" t="inlineStr">
        <is>
          <t>0:49</t>
        </is>
      </c>
      <c r="C35" t="inlineStr">
        <is>
          <t>of I don't know accessible art I guess</t>
        </is>
      </c>
      <c r="D35">
        <f>HYPERLINK("https://www.youtube.com/watch?v=Z56sWuB2k7g&amp;t=49s", "Go to time")</f>
        <v/>
      </c>
    </row>
    <row r="36">
      <c r="A36">
        <f>HYPERLINK("https://www.youtube.com/watch?v=RFE2V1dSaE8", "Video")</f>
        <v/>
      </c>
      <c r="B36" t="inlineStr">
        <is>
          <t>7:02</t>
        </is>
      </c>
      <c r="C36" t="inlineStr">
        <is>
          <t>people have to leave for more accessible</t>
        </is>
      </c>
      <c r="D36">
        <f>HYPERLINK("https://www.youtube.com/watch?v=RFE2V1dSaE8&amp;t=422s", "Go to time")</f>
        <v/>
      </c>
    </row>
    <row r="37">
      <c r="A37">
        <f>HYPERLINK("https://www.youtube.com/watch?v=WsRm456lyLQ", "Video")</f>
        <v/>
      </c>
      <c r="B37" t="inlineStr">
        <is>
          <t>1:55</t>
        </is>
      </c>
      <c r="C37" t="inlineStr">
        <is>
          <t>accessible kind of box room or attic or</t>
        </is>
      </c>
      <c r="D37">
        <f>HYPERLINK("https://www.youtube.com/watch?v=WsRm456lyLQ&amp;t=115s", "Go to time")</f>
        <v/>
      </c>
    </row>
    <row r="38">
      <c r="A38">
        <f>HYPERLINK("https://www.youtube.com/watch?v=hQAqBkKJRbs", "Video")</f>
        <v/>
      </c>
      <c r="B38" t="inlineStr">
        <is>
          <t>2:14</t>
        </is>
      </c>
      <c r="C38" t="inlineStr">
        <is>
          <t>But that world view wasn't accessible yet.</t>
        </is>
      </c>
      <c r="D38">
        <f>HYPERLINK("https://www.youtube.com/watch?v=hQAqBkKJRbs&amp;t=134s", "Go to time")</f>
        <v/>
      </c>
    </row>
    <row r="39">
      <c r="A39">
        <f>HYPERLINK("https://www.youtube.com/watch?v=zNeYSjMKygY", "Video")</f>
        <v/>
      </c>
      <c r="B39" t="inlineStr">
        <is>
          <t>3:42</t>
        </is>
      </c>
      <c r="C39" t="inlineStr">
        <is>
          <t>They had a very easy, accessible result</t>
        </is>
      </c>
      <c r="D39">
        <f>HYPERLINK("https://www.youtube.com/watch?v=zNeYSjMKygY&amp;t=222s", "Go to time")</f>
        <v/>
      </c>
    </row>
    <row r="40">
      <c r="A40">
        <f>HYPERLINK("https://www.youtube.com/watch?v=kE9dCLbkKD8", "Video")</f>
        <v/>
      </c>
      <c r="B40" t="inlineStr">
        <is>
          <t>1:27</t>
        </is>
      </c>
      <c r="C40" t="inlineStr">
        <is>
          <t>in accessible conventional English is</t>
        </is>
      </c>
      <c r="D40">
        <f>HYPERLINK("https://www.youtube.com/watch?v=kE9dCLbkKD8&amp;t=87s", "Go to time")</f>
        <v/>
      </c>
    </row>
    <row r="41">
      <c r="A41">
        <f>HYPERLINK("https://www.youtube.com/watch?v=gt0rpqnVdPI", "Video")</f>
        <v/>
      </c>
      <c r="B41" t="inlineStr">
        <is>
          <t>1:51</t>
        </is>
      </c>
      <c r="C41" t="inlineStr">
        <is>
          <t>to something open and free and accessible,</t>
        </is>
      </c>
      <c r="D41">
        <f>HYPERLINK("https://www.youtube.com/watch?v=gt0rpqnVdPI&amp;t=111s", "Go to time")</f>
        <v/>
      </c>
    </row>
    <row r="42">
      <c r="A42">
        <f>HYPERLINK("https://www.youtube.com/watch?v=hZmx6_bVEN4", "Video")</f>
        <v/>
      </c>
      <c r="B42" t="inlineStr">
        <is>
          <t>3:26</t>
        </is>
      </c>
      <c r="C42" t="inlineStr">
        <is>
          <t>It remains deeply unequal
globally, largely inaccessible</t>
        </is>
      </c>
      <c r="D42">
        <f>HYPERLINK("https://www.youtube.com/watch?v=hZmx6_bVEN4&amp;t=206s", "Go to time")</f>
        <v/>
      </c>
    </row>
    <row r="43">
      <c r="A43">
        <f>HYPERLINK("https://www.youtube.com/watch?v=3RWQi0KGPLc", "Video")</f>
        <v/>
      </c>
      <c r="B43" t="inlineStr">
        <is>
          <t>0:48</t>
        </is>
      </c>
      <c r="C43" t="inlineStr">
        <is>
          <t>being accessible to all these</t>
        </is>
      </c>
      <c r="D43">
        <f>HYPERLINK("https://www.youtube.com/watch?v=3RWQi0KGPLc&amp;t=48s", "Go to time")</f>
        <v/>
      </c>
    </row>
    <row r="44">
      <c r="A44">
        <f>HYPERLINK("https://www.youtube.com/watch?v=Am18ZxKgi_g", "Video")</f>
        <v/>
      </c>
      <c r="B44" t="inlineStr">
        <is>
          <t>0:06</t>
        </is>
      </c>
      <c r="C44" t="inlineStr">
        <is>
          <t>it's as accessible as running water.</t>
        </is>
      </c>
      <c r="D44">
        <f>HYPERLINK("https://www.youtube.com/watch?v=Am18ZxKgi_g&amp;t=6s", "Go to time")</f>
        <v/>
      </c>
    </row>
    <row r="45">
      <c r="A45">
        <f>HYPERLINK("https://www.youtube.com/watch?v=Nks1Iq8NX0U", "Video")</f>
        <v/>
      </c>
      <c r="B45" t="inlineStr">
        <is>
          <t>20:15</t>
        </is>
      </c>
      <c r="C45" t="inlineStr">
        <is>
          <t>infinitely accessible culture um allows</t>
        </is>
      </c>
      <c r="D45">
        <f>HYPERLINK("https://www.youtube.com/watch?v=Nks1Iq8NX0U&amp;t=1215s", "Go to time")</f>
        <v/>
      </c>
    </row>
    <row r="46">
      <c r="A46">
        <f>HYPERLINK("https://www.youtube.com/watch?v=KdCJqpS5IDE", "Video")</f>
        <v/>
      </c>
      <c r="B46" t="inlineStr">
        <is>
          <t>2:13</t>
        </is>
      </c>
      <c r="C46" t="inlineStr">
        <is>
          <t>accessible to everyone but it's even</t>
        </is>
      </c>
      <c r="D46">
        <f>HYPERLINK("https://www.youtube.com/watch?v=KdCJqpS5IDE&amp;t=133s", "Go to time")</f>
        <v/>
      </c>
    </row>
    <row r="47">
      <c r="A47">
        <f>HYPERLINK("https://www.youtube.com/watch?v=KdCJqpS5IDE", "Video")</f>
        <v/>
      </c>
      <c r="B47" t="inlineStr">
        <is>
          <t>2:15</t>
        </is>
      </c>
      <c r="C47" t="inlineStr">
        <is>
          <t>less accessible to women there a lot</t>
        </is>
      </c>
      <c r="D47">
        <f>HYPERLINK("https://www.youtube.com/watch?v=KdCJqpS5IDE&amp;t=135s", "Go to time")</f>
        <v/>
      </c>
    </row>
    <row r="48">
      <c r="A48">
        <f>HYPERLINK("https://www.youtube.com/watch?v=KdCJqpS5IDE", "Video")</f>
        <v/>
      </c>
      <c r="B48" t="inlineStr">
        <is>
          <t>2:44</t>
        </is>
      </c>
      <c r="C48" t="inlineStr">
        <is>
          <t>space is not accessible today to many</t>
        </is>
      </c>
      <c r="D48">
        <f>HYPERLINK("https://www.youtube.com/watch?v=KdCJqpS5IDE&amp;t=164s", "Go to time")</f>
        <v/>
      </c>
    </row>
    <row r="49">
      <c r="A49">
        <f>HYPERLINK("https://www.youtube.com/watch?v=Hb5zlGSvAiA", "Video")</f>
        <v/>
      </c>
      <c r="B49" t="inlineStr">
        <is>
          <t>0:42</t>
        </is>
      </c>
      <c r="C49" t="inlineStr">
        <is>
          <t>accessible to everyone in regards to you</t>
        </is>
      </c>
      <c r="D49">
        <f>HYPERLINK("https://www.youtube.com/watch?v=Hb5zlGSvAiA&amp;t=42s", "Go to time")</f>
        <v/>
      </c>
    </row>
    <row r="50">
      <c r="A50">
        <f>HYPERLINK("https://www.youtube.com/watch?v=tPMCoD1p-x8", "Video")</f>
        <v/>
      </c>
      <c r="B50" t="inlineStr">
        <is>
          <t>10:43</t>
        </is>
      </c>
      <c r="C50" t="inlineStr">
        <is>
          <t>manufacturing but the bottom line is that
technology platform is going to be accessible</t>
        </is>
      </c>
      <c r="D50">
        <f>HYPERLINK("https://www.youtube.com/watch?v=tPMCoD1p-x8&amp;t=643s", "Go to time")</f>
        <v/>
      </c>
    </row>
    <row r="51">
      <c r="A51">
        <f>HYPERLINK("https://www.youtube.com/watch?v=tPMCoD1p-x8", "Video")</f>
        <v/>
      </c>
      <c r="B51" t="inlineStr">
        <is>
          <t>11:11</t>
        </is>
      </c>
      <c r="C51" t="inlineStr">
        <is>
          <t>REESE: The opportunity to create accessible,
safe, and efficacious products to go after</t>
        </is>
      </c>
      <c r="D51">
        <f>HYPERLINK("https://www.youtube.com/watch?v=tPMCoD1p-x8&amp;t=671s", "Go to time")</f>
        <v/>
      </c>
    </row>
    <row r="52">
      <c r="A52">
        <f>HYPERLINK("https://www.youtube.com/watch?v=tPMCoD1p-x8", "Video")</f>
        <v/>
      </c>
      <c r="B52" t="inlineStr">
        <is>
          <t>12:29</t>
        </is>
      </c>
      <c r="C52" t="inlineStr">
        <is>
          <t>The cost is absolutely affordable and attainable
so the cost becomes something that is accessible</t>
        </is>
      </c>
      <c r="D52">
        <f>HYPERLINK("https://www.youtube.com/watch?v=tPMCoD1p-x8&amp;t=749s", "Go to time")</f>
        <v/>
      </c>
    </row>
    <row r="53">
      <c r="A53">
        <f>HYPERLINK("https://www.youtube.com/watch?v=tPMCoD1p-x8", "Video")</f>
        <v/>
      </c>
      <c r="B53" t="inlineStr">
        <is>
          <t>13:12</t>
        </is>
      </c>
      <c r="C53" t="inlineStr">
        <is>
          <t>in a long acting, affordable, and accessible
way.</t>
        </is>
      </c>
      <c r="D53">
        <f>HYPERLINK("https://www.youtube.com/watch?v=tPMCoD1p-x8&amp;t=792s", "Go to time")</f>
        <v/>
      </c>
    </row>
    <row r="54">
      <c r="A54">
        <f>HYPERLINK("https://www.youtube.com/watch?v=tPMCoD1p-x8", "Video")</f>
        <v/>
      </c>
      <c r="B54" t="inlineStr">
        <is>
          <t>14:49</t>
        </is>
      </c>
      <c r="C54" t="inlineStr">
        <is>
          <t>And so our platform technology enables us
to be accessible.</t>
        </is>
      </c>
      <c r="D54">
        <f>HYPERLINK("https://www.youtube.com/watch?v=tPMCoD1p-x8&amp;t=889s", "Go to time")</f>
        <v/>
      </c>
    </row>
    <row r="55">
      <c r="A55">
        <f>HYPERLINK("https://www.youtube.com/watch?v=8ePu81ssU4M", "Video")</f>
        <v/>
      </c>
      <c r="B55" t="inlineStr">
        <is>
          <t>8:19</t>
        </is>
      </c>
      <c r="C55" t="inlineStr">
        <is>
          <t>and this information will
become accessible again.</t>
        </is>
      </c>
      <c r="D55">
        <f>HYPERLINK("https://www.youtube.com/watch?v=8ePu81ssU4M&amp;t=499s", "Go to time")</f>
        <v/>
      </c>
    </row>
    <row r="56">
      <c r="A56">
        <f>HYPERLINK("https://www.youtube.com/watch?v=bLwyzCskjmA", "Video")</f>
        <v/>
      </c>
      <c r="B56" t="inlineStr">
        <is>
          <t>1:21</t>
        </is>
      </c>
      <c r="C56" t="inlineStr">
        <is>
          <t>And museums again are the most accessible
portal for understanding science that we have.</t>
        </is>
      </c>
      <c r="D56">
        <f>HYPERLINK("https://www.youtube.com/watch?v=bLwyzCskjmA&amp;t=81s", "Go to time")</f>
        <v/>
      </c>
    </row>
    <row r="57">
      <c r="A57">
        <f>HYPERLINK("https://www.youtube.com/watch?v=Mc8mCqB1Ezo", "Video")</f>
        <v/>
      </c>
      <c r="B57" t="inlineStr">
        <is>
          <t>1:01</t>
        </is>
      </c>
      <c r="C57" t="inlineStr">
        <is>
          <t>accessible in the characters so clear I</t>
        </is>
      </c>
      <c r="D57">
        <f>HYPERLINK("https://www.youtube.com/watch?v=Mc8mCqB1Ezo&amp;t=61s", "Go to time")</f>
        <v/>
      </c>
    </row>
    <row r="58">
      <c r="A58">
        <f>HYPERLINK("https://www.youtube.com/watch?v=sxTrdLtAIY8", "Video")</f>
        <v/>
      </c>
      <c r="B58" t="inlineStr">
        <is>
          <t>1:49</t>
        </is>
      </c>
      <c r="C58" t="inlineStr">
        <is>
          <t>some inaccessible place uh you know like</t>
        </is>
      </c>
      <c r="D58">
        <f>HYPERLINK("https://www.youtube.com/watch?v=sxTrdLtAIY8&amp;t=109s", "Go to time")</f>
        <v/>
      </c>
    </row>
    <row r="59">
      <c r="A59">
        <f>HYPERLINK("https://www.youtube.com/watch?v=tHezC0vBtds", "Video")</f>
        <v/>
      </c>
      <c r="B59" t="inlineStr">
        <is>
          <t>15:52</t>
        </is>
      </c>
      <c r="C59" t="inlineStr">
        <is>
          <t>approachable accessible and so Michelle</t>
        </is>
      </c>
      <c r="D59">
        <f>HYPERLINK("https://www.youtube.com/watch?v=tHezC0vBtds&amp;t=952s", "Go to time")</f>
        <v/>
      </c>
    </row>
    <row r="60">
      <c r="A60">
        <f>HYPERLINK("https://www.youtube.com/watch?v=VwHHED9Lz3Y", "Video")</f>
        <v/>
      </c>
      <c r="B60" t="inlineStr">
        <is>
          <t>3:11</t>
        </is>
      </c>
      <c r="C60" t="inlineStr">
        <is>
          <t>able to act on the things that
matter to people is not inaccessible,</t>
        </is>
      </c>
      <c r="D60">
        <f>HYPERLINK("https://www.youtube.com/watch?v=VwHHED9Lz3Y&amp;t=191s", "Go to time")</f>
        <v/>
      </c>
    </row>
    <row r="61">
      <c r="A61">
        <f>HYPERLINK("https://www.youtube.com/watch?v=rohgVwQ57uM", "Video")</f>
        <v/>
      </c>
      <c r="B61" t="inlineStr">
        <is>
          <t>4:35</t>
        </is>
      </c>
      <c r="C61" t="inlineStr">
        <is>
          <t>on the basis of truly
accessible information,</t>
        </is>
      </c>
      <c r="D61">
        <f>HYPERLINK("https://www.youtube.com/watch?v=rohgVwQ57uM&amp;t=275s", "Go to time")</f>
        <v/>
      </c>
    </row>
    <row r="62">
      <c r="A62">
        <f>HYPERLINK("https://www.youtube.com/watch?v=NfOqEDExdtg", "Video")</f>
        <v/>
      </c>
      <c r="B62" t="inlineStr">
        <is>
          <t>2:52</t>
        </is>
      </c>
      <c r="C62" t="inlineStr">
        <is>
          <t>free uh and accessible and it does</t>
        </is>
      </c>
      <c r="D62">
        <f>HYPERLINK("https://www.youtube.com/watch?v=NfOqEDExdtg&amp;t=172s", "Go to time")</f>
        <v/>
      </c>
    </row>
    <row r="63">
      <c r="A63">
        <f>HYPERLINK("https://www.youtube.com/watch?v=esneN8HQKeY", "Video")</f>
        <v/>
      </c>
      <c r="B63" t="inlineStr">
        <is>
          <t>26:51</t>
        </is>
      </c>
      <c r="C63" t="inlineStr">
        <is>
          <t>and they've made it accessible</t>
        </is>
      </c>
      <c r="D63">
        <f>HYPERLINK("https://www.youtube.com/watch?v=esneN8HQKeY&amp;t=1611s", "Go to time")</f>
        <v/>
      </c>
    </row>
    <row r="64">
      <c r="A64">
        <f>HYPERLINK("https://www.youtube.com/watch?v=3dL-eom3adI", "Video")</f>
        <v/>
      </c>
      <c r="B64" t="inlineStr">
        <is>
          <t>1:01</t>
        </is>
      </c>
      <c r="C64" t="inlineStr">
        <is>
          <t>only accessible by snowmobile</t>
        </is>
      </c>
      <c r="D64">
        <f>HYPERLINK("https://www.youtube.com/watch?v=3dL-eom3adI&amp;t=61s", "Go to time")</f>
        <v/>
      </c>
    </row>
    <row r="65">
      <c r="A65">
        <f>HYPERLINK("https://www.youtube.com/watch?v=1ZmKlkoY7pE", "Video")</f>
        <v/>
      </c>
      <c r="B65" t="inlineStr">
        <is>
          <t>1:36</t>
        </is>
      </c>
      <c r="C65" t="inlineStr">
        <is>
          <t>in bunk'd is this accessible fantasy the</t>
        </is>
      </c>
      <c r="D65">
        <f>HYPERLINK("https://www.youtube.com/watch?v=1ZmKlkoY7pE&amp;t=96s", "Go to time")</f>
        <v/>
      </c>
    </row>
    <row r="66">
      <c r="A66">
        <f>HYPERLINK("https://www.youtube.com/watch?v=1ZmKlkoY7pE", "Video")</f>
        <v/>
      </c>
      <c r="B66" t="inlineStr">
        <is>
          <t>1:39</t>
        </is>
      </c>
      <c r="C66" t="inlineStr">
        <is>
          <t>idea of going to Camp is accessible and</t>
        </is>
      </c>
      <c r="D66">
        <f>HYPERLINK("https://www.youtube.com/watch?v=1ZmKlkoY7pE&amp;t=99s", "Go to time")</f>
        <v/>
      </c>
    </row>
    <row r="67">
      <c r="A67">
        <f>HYPERLINK("https://www.youtube.com/watch?v=yr8nns5POdQ", "Video")</f>
        <v/>
      </c>
      <c r="B67" t="inlineStr">
        <is>
          <t>0:41</t>
        </is>
      </c>
      <c r="C67" t="inlineStr">
        <is>
          <t>inaccessible to Monarch that way Monarch</t>
        </is>
      </c>
      <c r="D67">
        <f>HYPERLINK("https://www.youtube.com/watch?v=yr8nns5POdQ&amp;t=41s", "Go to time")</f>
        <v/>
      </c>
    </row>
    <row r="68">
      <c r="A68">
        <f>HYPERLINK("https://www.youtube.com/watch?v=YNaLI0V7_uo", "Video")</f>
        <v/>
      </c>
      <c r="B68" t="inlineStr">
        <is>
          <t>0:23</t>
        </is>
      </c>
      <c r="C68" t="inlineStr">
        <is>
          <t>it was not accessible by map or Compass</t>
        </is>
      </c>
      <c r="D68">
        <f>HYPERLINK("https://www.youtube.com/watch?v=YNaLI0V7_uo&amp;t=23s", "Go to time")</f>
        <v/>
      </c>
    </row>
    <row r="69">
      <c r="A69">
        <f>HYPERLINK("https://www.youtube.com/watch?v=syhuwNidyPM", "Video")</f>
        <v/>
      </c>
      <c r="B69" t="inlineStr">
        <is>
          <t>3:49</t>
        </is>
      </c>
      <c r="C69" t="inlineStr">
        <is>
          <t>Oh, no. It's inaccessible,
sticking out the side
of a cliff like that.</t>
        </is>
      </c>
      <c r="D69">
        <f>HYPERLINK("https://www.youtube.com/watch?v=syhuwNidyPM&amp;t=229s", "Go to time")</f>
        <v/>
      </c>
    </row>
    <row r="70">
      <c r="A70">
        <f>HYPERLINK("https://www.youtube.com/watch?v=ZgcKrRGeVOg", "Video")</f>
        <v/>
      </c>
      <c r="B70" t="inlineStr">
        <is>
          <t>0:21</t>
        </is>
      </c>
      <c r="C70" t="inlineStr">
        <is>
          <t>not it's not visually accessible to me</t>
        </is>
      </c>
      <c r="D70">
        <f>HYPERLINK("https://www.youtube.com/watch?v=ZgcKrRGeVOg&amp;t=21s", "Go to time")</f>
        <v/>
      </c>
    </row>
    <row r="71">
      <c r="A71">
        <f>HYPERLINK("https://www.youtube.com/watch?v=Tsd01cRa72c", "Video")</f>
        <v/>
      </c>
      <c r="B71" t="inlineStr">
        <is>
          <t>0:36</t>
        </is>
      </c>
      <c r="C71" t="inlineStr">
        <is>
          <t>not it's not visually accessible to me</t>
        </is>
      </c>
      <c r="D71">
        <f>HYPERLINK("https://www.youtube.com/watch?v=Tsd01cRa72c&amp;t=36s", "Go to time")</f>
        <v/>
      </c>
    </row>
    <row r="72">
      <c r="A72">
        <f>HYPERLINK("https://www.youtube.com/watch?v=G5dm9yB5vwo", "Video")</f>
        <v/>
      </c>
      <c r="B72" t="inlineStr">
        <is>
          <t>5:29</t>
        </is>
      </c>
      <c r="C72" t="inlineStr">
        <is>
          <t>We only covered what
was accessible to us.</t>
        </is>
      </c>
      <c r="D72">
        <f>HYPERLINK("https://www.youtube.com/watch?v=G5dm9yB5vwo&amp;t=329s", "Go to time")</f>
        <v/>
      </c>
    </row>
    <row r="73">
      <c r="A73">
        <f>HYPERLINK("https://www.youtube.com/watch?v=NToNTG73JsQ", "Video")</f>
        <v/>
      </c>
      <c r="B73" t="inlineStr">
        <is>
          <t>18:41</t>
        </is>
      </c>
      <c r="C73" t="inlineStr">
        <is>
          <t>Gosh, am I trying to be
deeply accessible and warm,</t>
        </is>
      </c>
      <c r="D73">
        <f>HYPERLINK("https://www.youtube.com/watch?v=NToNTG73JsQ&amp;t=1121s", "Go to time")</f>
        <v/>
      </c>
    </row>
    <row r="74">
      <c r="A74">
        <f>HYPERLINK("https://www.youtube.com/watch?v=qDrMAzCHFUU", "Video")</f>
        <v/>
      </c>
      <c r="B74" t="inlineStr">
        <is>
          <t>0:46</t>
        </is>
      </c>
      <c r="C74" t="inlineStr">
        <is>
          <t>so much more affordable and accessible</t>
        </is>
      </c>
      <c r="D74">
        <f>HYPERLINK("https://www.youtube.com/watch?v=qDrMAzCHFUU&amp;t=46s", "Go to time")</f>
        <v/>
      </c>
    </row>
    <row r="75">
      <c r="A75">
        <f>HYPERLINK("https://www.youtube.com/watch?v=6Y-LzLCv_tE", "Video")</f>
        <v/>
      </c>
      <c r="B75" t="inlineStr">
        <is>
          <t>20:04</t>
        </is>
      </c>
      <c r="C75" t="inlineStr">
        <is>
          <t>So how do we make the product
more accessible to everyone</t>
        </is>
      </c>
      <c r="D75">
        <f>HYPERLINK("https://www.youtube.com/watch?v=6Y-LzLCv_tE&amp;t=1204s", "Go to time")</f>
        <v/>
      </c>
    </row>
    <row r="76">
      <c r="A76">
        <f>HYPERLINK("https://www.youtube.com/watch?v=6Y-LzLCv_tE", "Video")</f>
        <v/>
      </c>
      <c r="B76" t="inlineStr">
        <is>
          <t>21:58</t>
        </is>
      </c>
      <c r="C76" t="inlineStr">
        <is>
          <t>in countries where it might
not be as easily accessible.</t>
        </is>
      </c>
      <c r="D76">
        <f>HYPERLINK("https://www.youtube.com/watch?v=6Y-LzLCv_tE&amp;t=1318s", "Go to time")</f>
        <v/>
      </c>
    </row>
    <row r="77">
      <c r="A77">
        <f>HYPERLINK("https://www.youtube.com/watch?v=dm8bOd9yHOE", "Video")</f>
        <v/>
      </c>
      <c r="B77" t="inlineStr">
        <is>
          <t>3:35</t>
        </is>
      </c>
      <c r="C77" t="inlineStr">
        <is>
          <t>or was it like
kind of accessible?</t>
        </is>
      </c>
      <c r="D77">
        <f>HYPERLINK("https://www.youtube.com/watch?v=dm8bOd9yHOE&amp;t=215s", "Go to time")</f>
        <v/>
      </c>
    </row>
    <row r="78">
      <c r="A78">
        <f>HYPERLINK("https://www.youtube.com/watch?v=Rk1y7Yahtic", "Video")</f>
        <v/>
      </c>
      <c r="B78" t="inlineStr">
        <is>
          <t>12:31</t>
        </is>
      </c>
      <c r="C78" t="inlineStr">
        <is>
          <t>making that accessible right we began to</t>
        </is>
      </c>
      <c r="D78">
        <f>HYPERLINK("https://www.youtube.com/watch?v=Rk1y7Yahtic&amp;t=751s", "Go to time")</f>
        <v/>
      </c>
    </row>
    <row r="79">
      <c r="A79">
        <f>HYPERLINK("https://www.youtube.com/watch?v=M1KFg6edqro", "Video")</f>
        <v/>
      </c>
      <c r="B79" t="inlineStr">
        <is>
          <t>25:22</t>
        </is>
      </c>
      <c r="C79" t="inlineStr">
        <is>
          <t>accessible for anyone who has good good</t>
        </is>
      </c>
      <c r="D79">
        <f>HYPERLINK("https://www.youtube.com/watch?v=M1KFg6edqro&amp;t=1522s", "Go to time")</f>
        <v/>
      </c>
    </row>
    <row r="80">
      <c r="A80">
        <f>HYPERLINK("https://www.youtube.com/watch?v=u5zmVCfCb7o", "Video")</f>
        <v/>
      </c>
      <c r="B80" t="inlineStr">
        <is>
          <t>14:13</t>
        </is>
      </c>
      <c r="C80" t="inlineStr">
        <is>
          <t>easily accessible. What's your favorite</t>
        </is>
      </c>
      <c r="D80">
        <f>HYPERLINK("https://www.youtube.com/watch?v=u5zmVCfCb7o&amp;t=853s", "Go to time")</f>
        <v/>
      </c>
    </row>
    <row r="81">
      <c r="A81">
        <f>HYPERLINK("https://www.youtube.com/watch?v=u5zmVCfCb7o", "Video")</f>
        <v/>
      </c>
      <c r="B81" t="inlineStr">
        <is>
          <t>18:48</t>
        </is>
      </c>
      <c r="C81" t="inlineStr">
        <is>
          <t>everything is so easily accessible. Just</t>
        </is>
      </c>
      <c r="D81">
        <f>HYPERLINK("https://www.youtube.com/watch?v=u5zmVCfCb7o&amp;t=1128s", "Go to time")</f>
        <v/>
      </c>
    </row>
    <row r="82">
      <c r="A82">
        <f>HYPERLINK("https://www.youtube.com/watch?v=-aBW-RHtcrE", "Video")</f>
        <v/>
      </c>
      <c r="B82" t="inlineStr">
        <is>
          <t>24:02</t>
        </is>
      </c>
      <c r="C82" t="inlineStr">
        <is>
          <t>that is accessible to you however the</t>
        </is>
      </c>
      <c r="D82">
        <f>HYPERLINK("https://www.youtube.com/watch?v=-aBW-RHtcrE&amp;t=1442s", "Go to time")</f>
        <v/>
      </c>
    </row>
    <row r="83">
      <c r="A83">
        <f>HYPERLINK("https://www.youtube.com/watch?v=-aBW-RHtcrE", "Video")</f>
        <v/>
      </c>
      <c r="B83" t="inlineStr">
        <is>
          <t>26:52</t>
        </is>
      </c>
      <c r="C83" t="inlineStr">
        <is>
          <t>all of that is accessible to you however</t>
        </is>
      </c>
      <c r="D83">
        <f>HYPERLINK("https://www.youtube.com/watch?v=-aBW-RHtcrE&amp;t=1612s", "Go to time")</f>
        <v/>
      </c>
    </row>
    <row r="84">
      <c r="A84">
        <f>HYPERLINK("https://www.youtube.com/watch?v=5e57f3H8Bbk", "Video")</f>
        <v/>
      </c>
      <c r="B84" t="inlineStr">
        <is>
          <t>1:39</t>
        </is>
      </c>
      <c r="C84" t="inlineStr">
        <is>
          <t>have become way too accessible it's
become way too easy to get high calorie</t>
        </is>
      </c>
      <c r="D84">
        <f>HYPERLINK("https://www.youtube.com/watch?v=5e57f3H8Bbk&amp;t=99s", "Go to time")</f>
        <v/>
      </c>
    </row>
    <row r="85">
      <c r="A85">
        <f>HYPERLINK("https://www.youtube.com/watch?v=qpolBC8o-0A", "Video")</f>
        <v/>
      </c>
      <c r="B85" t="inlineStr">
        <is>
          <t>5:28</t>
        </is>
      </c>
      <c r="C85" t="inlineStr">
        <is>
          <t>incredibly accessible through the day</t>
        </is>
      </c>
      <c r="D85">
        <f>HYPERLINK("https://www.youtube.com/watch?v=qpolBC8o-0A&amp;t=328s", "Go to time")</f>
        <v/>
      </c>
    </row>
    <row r="86">
      <c r="A86">
        <f>HYPERLINK("https://www.youtube.com/watch?v=NS_oewrz5Vc", "Video")</f>
        <v/>
      </c>
      <c r="B86" t="inlineStr">
        <is>
          <t>2:52</t>
        </is>
      </c>
      <c r="C86" t="inlineStr">
        <is>
          <t>make therapy more accessible and</t>
        </is>
      </c>
      <c r="D86">
        <f>HYPERLINK("https://www.youtube.com/watch?v=NS_oewrz5Vc&amp;t=172s", "Go to time")</f>
        <v/>
      </c>
    </row>
    <row r="87">
      <c r="A87">
        <f>HYPERLINK("https://www.youtube.com/watch?v=6rFiOkZ0-8U", "Video")</f>
        <v/>
      </c>
      <c r="B87" t="inlineStr">
        <is>
          <t>2:34</t>
        </is>
      </c>
      <c r="C87" t="inlineStr">
        <is>
          <t>make therapy more accessible and</t>
        </is>
      </c>
      <c r="D87">
        <f>HYPERLINK("https://www.youtube.com/watch?v=6rFiOkZ0-8U&amp;t=154s", "Go to time")</f>
        <v/>
      </c>
    </row>
    <row r="88">
      <c r="A88">
        <f>HYPERLINK("https://www.youtube.com/watch?v=PEzNimdqsi8", "Video")</f>
        <v/>
      </c>
      <c r="B88" t="inlineStr">
        <is>
          <t>20:25</t>
        </is>
      </c>
      <c r="C88" t="inlineStr">
        <is>
          <t>be colan Domingo and accessible to</t>
        </is>
      </c>
      <c r="D88">
        <f>HYPERLINK("https://www.youtube.com/watch?v=PEzNimdqsi8&amp;t=1225s", "Go to time")</f>
        <v/>
      </c>
    </row>
    <row r="89">
      <c r="A89">
        <f>HYPERLINK("https://www.youtube.com/watch?v=s9_C0lmrp1M", "Video")</f>
        <v/>
      </c>
      <c r="B89" t="inlineStr">
        <is>
          <t>0:20</t>
        </is>
      </c>
      <c r="C89" t="inlineStr">
        <is>
          <t>make it accessible the kids my age he</t>
        </is>
      </c>
      <c r="D89">
        <f>HYPERLINK("https://www.youtube.com/watch?v=s9_C0lmrp1M&amp;t=20s", "Go to time")</f>
        <v/>
      </c>
    </row>
    <row r="90">
      <c r="A90">
        <f>HYPERLINK("https://www.youtube.com/watch?v=DrulyUCwDL8", "Video")</f>
        <v/>
      </c>
      <c r="B90" t="inlineStr">
        <is>
          <t>4:57</t>
        </is>
      </c>
      <c r="C90" t="inlineStr">
        <is>
          <t>probably not accessible to him based on</t>
        </is>
      </c>
      <c r="D90">
        <f>HYPERLINK("https://www.youtube.com/watch?v=DrulyUCwDL8&amp;t=297s", "Go to time")</f>
        <v/>
      </c>
    </row>
    <row r="91">
      <c r="A91">
        <f>HYPERLINK("https://www.youtube.com/watch?v=HzmVKuhKJBw", "Video")</f>
        <v/>
      </c>
      <c r="B91" t="inlineStr">
        <is>
          <t>4:23</t>
        </is>
      </c>
      <c r="C91" t="inlineStr">
        <is>
          <t>relationships while they're accessible</t>
        </is>
      </c>
      <c r="D91">
        <f>HYPERLINK("https://www.youtube.com/watch?v=HzmVKuhKJBw&amp;t=263s", "Go to time")</f>
        <v/>
      </c>
    </row>
    <row r="92">
      <c r="A92">
        <f>HYPERLINK("https://www.youtube.com/watch?v=spcmw-9U0vQ", "Video")</f>
        <v/>
      </c>
      <c r="B92" t="inlineStr">
        <is>
          <t>3:15</t>
        </is>
      </c>
      <c r="C92" t="inlineStr">
        <is>
          <t>it was accessible and it was certainly</t>
        </is>
      </c>
      <c r="D92">
        <f>HYPERLINK("https://www.youtube.com/watch?v=spcmw-9U0vQ&amp;t=195s", "Go to time")</f>
        <v/>
      </c>
    </row>
    <row r="93">
      <c r="A93">
        <f>HYPERLINK("https://www.youtube.com/watch?v=a6jpU7krnDA", "Video")</f>
        <v/>
      </c>
      <c r="B93" t="inlineStr">
        <is>
          <t>0:50</t>
        </is>
      </c>
      <c r="C93" t="inlineStr">
        <is>
          <t>government officials more accessible to</t>
        </is>
      </c>
      <c r="D93">
        <f>HYPERLINK("https://www.youtube.com/watch?v=a6jpU7krnDA&amp;t=50s", "Go to time")</f>
        <v/>
      </c>
    </row>
    <row r="94">
      <c r="A94">
        <f>HYPERLINK("https://www.youtube.com/watch?v=icipkSHWPEM", "Video")</f>
        <v/>
      </c>
      <c r="B94" t="inlineStr">
        <is>
          <t>0:57</t>
        </is>
      </c>
      <c r="C94" t="inlineStr">
        <is>
          <t>movie more accessible and more</t>
        </is>
      </c>
      <c r="D94">
        <f>HYPERLINK("https://www.youtube.com/watch?v=icipkSHWPEM&amp;t=57s", "Go to time")</f>
        <v/>
      </c>
    </row>
    <row r="95">
      <c r="A95">
        <f>HYPERLINK("https://www.youtube.com/watch?v=nK7su3Mfc9g", "Video")</f>
        <v/>
      </c>
      <c r="B95" t="inlineStr">
        <is>
          <t>6:46</t>
        </is>
      </c>
      <c r="C95" t="inlineStr">
        <is>
          <t>more accessible.</t>
        </is>
      </c>
      <c r="D95">
        <f>HYPERLINK("https://www.youtube.com/watch?v=nK7su3Mfc9g&amp;t=406s", "Go to time")</f>
        <v/>
      </c>
    </row>
    <row r="96">
      <c r="A96">
        <f>HYPERLINK("https://www.youtube.com/watch?v=EjAW1-B9v5g", "Video")</f>
        <v/>
      </c>
      <c r="B96" t="inlineStr">
        <is>
          <t>0:28</t>
        </is>
      </c>
      <c r="C96" t="inlineStr">
        <is>
          <t>health more accessible to everyone</t>
        </is>
      </c>
      <c r="D96">
        <f>HYPERLINK("https://www.youtube.com/watch?v=EjAW1-B9v5g&amp;t=28s", "Go to time")</f>
        <v/>
      </c>
    </row>
    <row r="97">
      <c r="A97">
        <f>HYPERLINK("https://www.youtube.com/watch?v=kJtVQf7sk30", "Video")</f>
        <v/>
      </c>
      <c r="B97" t="inlineStr">
        <is>
          <t>0:09</t>
        </is>
      </c>
      <c r="C97" t="inlineStr">
        <is>
          <t>more accessible to everyone and you help</t>
        </is>
      </c>
      <c r="D97">
        <f>HYPERLINK("https://www.youtube.com/watch?v=kJtVQf7sk30&amp;t=9s", "Go to time")</f>
        <v/>
      </c>
    </row>
    <row r="98">
      <c r="A98">
        <f>HYPERLINK("https://www.youtube.com/watch?v=_9A0j7gx_9E", "Video")</f>
        <v/>
      </c>
      <c r="B98" t="inlineStr">
        <is>
          <t>0:00</t>
        </is>
      </c>
      <c r="C98" t="inlineStr">
        <is>
          <t>horn is everywhere easily accessible and</t>
        </is>
      </c>
      <c r="D98">
        <f>HYPERLINK("https://www.youtube.com/watch?v=_9A0j7gx_9E&amp;t=0s", "Go to time")</f>
        <v/>
      </c>
    </row>
    <row r="99">
      <c r="A99">
        <f>HYPERLINK("https://www.youtube.com/watch?v=uerw0d7Sga0", "Video")</f>
        <v/>
      </c>
      <c r="B99" t="inlineStr">
        <is>
          <t>0:09</t>
        </is>
      </c>
      <c r="C99" t="inlineStr">
        <is>
          <t>more accessible to everyone and you help</t>
        </is>
      </c>
      <c r="D99">
        <f>HYPERLINK("https://www.youtube.com/watch?v=uerw0d7Sga0&amp;t=9s", "Go to time")</f>
        <v/>
      </c>
    </row>
    <row r="100">
      <c r="A100">
        <f>HYPERLINK("https://www.youtube.com/watch?v=TBQQexnJcw4", "Video")</f>
        <v/>
      </c>
      <c r="B100" t="inlineStr">
        <is>
          <t>0:06</t>
        </is>
      </c>
      <c r="C100" t="inlineStr">
        <is>
          <t>accessible to everyone and you help us</t>
        </is>
      </c>
      <c r="D100">
        <f>HYPERLINK("https://www.youtube.com/watch?v=TBQQexnJcw4&amp;t=6s", "Go to time")</f>
        <v/>
      </c>
    </row>
    <row r="101">
      <c r="A101">
        <f>HYPERLINK("https://www.youtube.com/watch?v=ablvTijqoSE", "Video")</f>
        <v/>
      </c>
      <c r="B101" t="inlineStr">
        <is>
          <t>4:19</t>
        </is>
      </c>
      <c r="C101" t="inlineStr">
        <is>
          <t>Relationships much more accessible</t>
        </is>
      </c>
      <c r="D101">
        <f>HYPERLINK("https://www.youtube.com/watch?v=ablvTijqoSE&amp;t=259s", "Go to time")</f>
        <v/>
      </c>
    </row>
    <row r="102">
      <c r="A102">
        <f>HYPERLINK("https://www.youtube.com/watch?v=1_RW96MBGME", "Video")</f>
        <v/>
      </c>
      <c r="B102" t="inlineStr">
        <is>
          <t>0:10</t>
        </is>
      </c>
      <c r="C102" t="inlineStr">
        <is>
          <t>accessible to everyone and you help us</t>
        </is>
      </c>
      <c r="D102">
        <f>HYPERLINK("https://www.youtube.com/watch?v=1_RW96MBGME&amp;t=10s", "Go to time")</f>
        <v/>
      </c>
    </row>
    <row r="103">
      <c r="A103">
        <f>HYPERLINK("https://www.youtube.com/watch?v=UevIHL4uKes", "Video")</f>
        <v/>
      </c>
      <c r="B103" t="inlineStr">
        <is>
          <t>0:08</t>
        </is>
      </c>
      <c r="C103" t="inlineStr">
        <is>
          <t>psychology more accessible to everyone</t>
        </is>
      </c>
      <c r="D103">
        <f>HYPERLINK("https://www.youtube.com/watch?v=UevIHL4uKes&amp;t=8s", "Go to time")</f>
        <v/>
      </c>
    </row>
    <row r="104">
      <c r="A104">
        <f>HYPERLINK("https://www.youtube.com/watch?v=d_o5yZ79pAI", "Video")</f>
        <v/>
      </c>
      <c r="B104" t="inlineStr">
        <is>
          <t>0:09</t>
        </is>
      </c>
      <c r="C104" t="inlineStr">
        <is>
          <t>accessible to everyone and you help us</t>
        </is>
      </c>
      <c r="D104">
        <f>HYPERLINK("https://www.youtube.com/watch?v=d_o5yZ79pAI&amp;t=9s", "Go to time")</f>
        <v/>
      </c>
    </row>
    <row r="105">
      <c r="A105">
        <f>HYPERLINK("https://www.youtube.com/watch?v=5pzcRH665Lw", "Video")</f>
        <v/>
      </c>
      <c r="B105" t="inlineStr">
        <is>
          <t>4:42</t>
        </is>
      </c>
      <c r="C105" t="inlineStr">
        <is>
          <t>that are easily accessible
wherever you are, such</t>
        </is>
      </c>
      <c r="D105">
        <f>HYPERLINK("https://www.youtube.com/watch?v=5pzcRH665Lw&amp;t=282s", "Go to time")</f>
        <v/>
      </c>
    </row>
    <row r="106">
      <c r="A106">
        <f>HYPERLINK("https://www.youtube.com/watch?v=lC06zQ6MZXo", "Video")</f>
        <v/>
      </c>
      <c r="B106" t="inlineStr">
        <is>
          <t>0:11</t>
        </is>
      </c>
      <c r="C106" t="inlineStr">
        <is>
          <t>accessible to everyone now let's begin</t>
        </is>
      </c>
      <c r="D106">
        <f>HYPERLINK("https://www.youtube.com/watch?v=lC06zQ6MZXo&amp;t=11s", "Go to time")</f>
        <v/>
      </c>
    </row>
    <row r="107">
      <c r="A107">
        <f>HYPERLINK("https://www.youtube.com/watch?v=ujuSfT-sWL8", "Video")</f>
        <v/>
      </c>
      <c r="B107" t="inlineStr">
        <is>
          <t>5:11</t>
        </is>
      </c>
      <c r="C107" t="inlineStr">
        <is>
          <t>and getting quick support is
more accessible, which is good</t>
        </is>
      </c>
      <c r="D107">
        <f>HYPERLINK("https://www.youtube.com/watch?v=ujuSfT-sWL8&amp;t=311s", "Go to time")</f>
        <v/>
      </c>
    </row>
    <row r="108">
      <c r="A108">
        <f>HYPERLINK("https://www.youtube.com/watch?v=zDICBpqXQCU", "Video")</f>
        <v/>
      </c>
      <c r="B108" t="inlineStr">
        <is>
          <t>0:09</t>
        </is>
      </c>
      <c r="C108" t="inlineStr">
        <is>
          <t>accessible to everyone</t>
        </is>
      </c>
      <c r="D108">
        <f>HYPERLINK("https://www.youtube.com/watch?v=zDICBpqXQCU&amp;t=9s", "Go to time")</f>
        <v/>
      </c>
    </row>
    <row r="109">
      <c r="A109">
        <f>HYPERLINK("https://www.youtube.com/watch?v=vPlE4w-_5Qw", "Video")</f>
        <v/>
      </c>
      <c r="B109" t="inlineStr">
        <is>
          <t>1:53</t>
        </is>
      </c>
      <c r="C109" t="inlineStr">
        <is>
          <t>more accessible to everyone.</t>
        </is>
      </c>
      <c r="D109">
        <f>HYPERLINK("https://www.youtube.com/watch?v=vPlE4w-_5Qw&amp;t=113s", "Go to time")</f>
        <v/>
      </c>
    </row>
    <row r="110">
      <c r="A110">
        <f>HYPERLINK("https://www.youtube.com/watch?v=NqMJaZleSIY", "Video")</f>
        <v/>
      </c>
      <c r="B110" t="inlineStr">
        <is>
          <t>0:11</t>
        </is>
      </c>
      <c r="C110" t="inlineStr">
        <is>
          <t>accessible to everyone now let's begin</t>
        </is>
      </c>
      <c r="D110">
        <f>HYPERLINK("https://www.youtube.com/watch?v=NqMJaZleSIY&amp;t=11s", "Go to time")</f>
        <v/>
      </c>
    </row>
    <row r="111">
      <c r="A111">
        <f>HYPERLINK("https://www.youtube.com/watch?v=LuXyo-LjZWw", "Video")</f>
        <v/>
      </c>
      <c r="B111" t="inlineStr">
        <is>
          <t>0:06</t>
        </is>
      </c>
      <c r="C111" t="inlineStr">
        <is>
          <t>accessible to everyone and you help us</t>
        </is>
      </c>
      <c r="D111">
        <f>HYPERLINK("https://www.youtube.com/watch?v=LuXyo-LjZWw&amp;t=6s", "Go to time")</f>
        <v/>
      </c>
    </row>
    <row r="112">
      <c r="A112">
        <f>HYPERLINK("https://www.youtube.com/watch?v=sthDvhAwLR4", "Video")</f>
        <v/>
      </c>
      <c r="B112" t="inlineStr">
        <is>
          <t>1:57</t>
        </is>
      </c>
      <c r="C112" t="inlineStr">
        <is>
          <t>support more accessible and inclusive</t>
        </is>
      </c>
      <c r="D112">
        <f>HYPERLINK("https://www.youtube.com/watch?v=sthDvhAwLR4&amp;t=117s", "Go to time")</f>
        <v/>
      </c>
    </row>
    <row r="113">
      <c r="A113">
        <f>HYPERLINK("https://www.youtube.com/watch?v=FdNaBFllm2M", "Video")</f>
        <v/>
      </c>
      <c r="B113" t="inlineStr">
        <is>
          <t>0:11</t>
        </is>
      </c>
      <c r="C113" t="inlineStr">
        <is>
          <t>accessible to everyone now let's begin</t>
        </is>
      </c>
      <c r="D113">
        <f>HYPERLINK("https://www.youtube.com/watch?v=FdNaBFllm2M&amp;t=11s", "Go to time")</f>
        <v/>
      </c>
    </row>
    <row r="114">
      <c r="A114">
        <f>HYPERLINK("https://www.youtube.com/watch?v=9MAONow5CGI", "Video")</f>
        <v/>
      </c>
      <c r="B114" t="inlineStr">
        <is>
          <t>2:37</t>
        </is>
      </c>
      <c r="C114" t="inlineStr">
        <is>
          <t>accessible that brings us to the next</t>
        </is>
      </c>
      <c r="D114">
        <f>HYPERLINK("https://www.youtube.com/watch?v=9MAONow5CGI&amp;t=157s", "Go to time")</f>
        <v/>
      </c>
    </row>
    <row r="115">
      <c r="A115">
        <f>HYPERLINK("https://www.youtube.com/watch?v=g_6-na5q0oQ", "Video")</f>
        <v/>
      </c>
      <c r="B115" t="inlineStr">
        <is>
          <t>0:12</t>
        </is>
      </c>
      <c r="C115" t="inlineStr">
        <is>
          <t>make psychology accessible for everyone</t>
        </is>
      </c>
      <c r="D115">
        <f>HYPERLINK("https://www.youtube.com/watch?v=g_6-na5q0oQ&amp;t=12s", "Go to time")</f>
        <v/>
      </c>
    </row>
    <row r="116">
      <c r="A116">
        <f>HYPERLINK("https://www.youtube.com/watch?v=SHZPoCZsBsA", "Video")</f>
        <v/>
      </c>
      <c r="B116" t="inlineStr">
        <is>
          <t>3:54</t>
        </is>
      </c>
      <c r="C116" t="inlineStr">
        <is>
          <t>towards those most accessible to them</t>
        </is>
      </c>
      <c r="D116">
        <f>HYPERLINK("https://www.youtube.com/watch?v=SHZPoCZsBsA&amp;t=234s", "Go to time")</f>
        <v/>
      </c>
    </row>
    <row r="117">
      <c r="A117">
        <f>HYPERLINK("https://www.youtube.com/watch?v=bddxv8BYZxY", "Video")</f>
        <v/>
      </c>
      <c r="B117" t="inlineStr">
        <is>
          <t>0:09</t>
        </is>
      </c>
      <c r="C117" t="inlineStr">
        <is>
          <t>more accessible to everyone and you help</t>
        </is>
      </c>
      <c r="D117">
        <f>HYPERLINK("https://www.youtube.com/watch?v=bddxv8BYZxY&amp;t=9s", "Go to time")</f>
        <v/>
      </c>
    </row>
    <row r="118">
      <c r="A118">
        <f>HYPERLINK("https://www.youtube.com/watch?v=OPVD77ngqGs", "Video")</f>
        <v/>
      </c>
      <c r="B118" t="inlineStr">
        <is>
          <t>0:17</t>
        </is>
      </c>
      <c r="C118" t="inlineStr">
        <is>
          <t>health more accessible to everyone now</t>
        </is>
      </c>
      <c r="D118">
        <f>HYPERLINK("https://www.youtube.com/watch?v=OPVD77ngqGs&amp;t=17s", "Go to time")</f>
        <v/>
      </c>
    </row>
    <row r="119">
      <c r="A119">
        <f>HYPERLINK("https://www.youtube.com/watch?v=Ggtx6bswhUg", "Video")</f>
        <v/>
      </c>
      <c r="B119" t="inlineStr">
        <is>
          <t>0:09</t>
        </is>
      </c>
      <c r="C119" t="inlineStr">
        <is>
          <t>more accessible to everyone so thank you</t>
        </is>
      </c>
      <c r="D119">
        <f>HYPERLINK("https://www.youtube.com/watch?v=Ggtx6bswhUg&amp;t=9s", "Go to time")</f>
        <v/>
      </c>
    </row>
    <row r="120">
      <c r="A120">
        <f>HYPERLINK("https://www.youtube.com/watch?v=L-JUR7nqYTU", "Video")</f>
        <v/>
      </c>
      <c r="B120" t="inlineStr">
        <is>
          <t>5:54</t>
        </is>
      </c>
      <c r="C120" t="inlineStr">
        <is>
          <t>counseling more accessible and</t>
        </is>
      </c>
      <c r="D120">
        <f>HYPERLINK("https://www.youtube.com/watch?v=L-JUR7nqYTU&amp;t=354s", "Go to time")</f>
        <v/>
      </c>
    </row>
    <row r="121">
      <c r="A121">
        <f>HYPERLINK("https://www.youtube.com/watch?v=8gakud22nA8", "Video")</f>
        <v/>
      </c>
      <c r="B121" t="inlineStr">
        <is>
          <t>0:09</t>
        </is>
      </c>
      <c r="C121" t="inlineStr">
        <is>
          <t>more accessible to everyone and you help</t>
        </is>
      </c>
      <c r="D121">
        <f>HYPERLINK("https://www.youtube.com/watch?v=8gakud22nA8&amp;t=9s", "Go to time")</f>
        <v/>
      </c>
    </row>
    <row r="122">
      <c r="A122">
        <f>HYPERLINK("https://www.youtube.com/watch?v=N_FQ3zfIIqA", "Video")</f>
        <v/>
      </c>
      <c r="B122" t="inlineStr">
        <is>
          <t>33:07</t>
        </is>
      </c>
      <c r="C122" t="inlineStr">
        <is>
          <t>everything very accessible thank you</t>
        </is>
      </c>
      <c r="D122">
        <f>HYPERLINK("https://www.youtube.com/watch?v=N_FQ3zfIIqA&amp;t=1987s", "Go to time")</f>
        <v/>
      </c>
    </row>
    <row r="123">
      <c r="A123">
        <f>HYPERLINK("https://www.youtube.com/watch?v=2IRhanwkZJE", "Video")</f>
        <v/>
      </c>
      <c r="B123" t="inlineStr">
        <is>
          <t>0:08</t>
        </is>
      </c>
      <c r="C123" t="inlineStr">
        <is>
          <t>accessible to everyone now let's</t>
        </is>
      </c>
      <c r="D123">
        <f>HYPERLINK("https://www.youtube.com/watch?v=2IRhanwkZJE&amp;t=8s", "Go to time")</f>
        <v/>
      </c>
    </row>
    <row r="124">
      <c r="A124">
        <f>HYPERLINK("https://www.youtube.com/watch?v=8i0rcuv8I6I", "Video")</f>
        <v/>
      </c>
      <c r="B124" t="inlineStr">
        <is>
          <t>0:09</t>
        </is>
      </c>
      <c r="C124" t="inlineStr">
        <is>
          <t>more accessible to everyone and you help</t>
        </is>
      </c>
      <c r="D124">
        <f>HYPERLINK("https://www.youtube.com/watch?v=8i0rcuv8I6I&amp;t=9s", "Go to time")</f>
        <v/>
      </c>
    </row>
    <row r="125">
      <c r="A125">
        <f>HYPERLINK("https://www.youtube.com/watch?v=8xdFQLo8tjc", "Video")</f>
        <v/>
      </c>
      <c r="B125" t="inlineStr">
        <is>
          <t>0:11</t>
        </is>
      </c>
      <c r="C125" t="inlineStr">
        <is>
          <t>accessible to everyone now let's begin</t>
        </is>
      </c>
      <c r="D125">
        <f>HYPERLINK("https://www.youtube.com/watch?v=8xdFQLo8tjc&amp;t=11s", "Go to time")</f>
        <v/>
      </c>
    </row>
    <row r="126">
      <c r="A126">
        <f>HYPERLINK("https://www.youtube.com/watch?v=uqpOJy8BEy0", "Video")</f>
        <v/>
      </c>
      <c r="B126" t="inlineStr">
        <is>
          <t>0:08</t>
        </is>
      </c>
      <c r="C126" t="inlineStr">
        <is>
          <t>engaging and accessible to you and we</t>
        </is>
      </c>
      <c r="D126">
        <f>HYPERLINK("https://www.youtube.com/watch?v=uqpOJy8BEy0&amp;t=8s", "Go to time")</f>
        <v/>
      </c>
    </row>
    <row r="127">
      <c r="A127">
        <f>HYPERLINK("https://www.youtube.com/watch?v=BzWD3YI79ZI", "Video")</f>
        <v/>
      </c>
      <c r="B127" t="inlineStr">
        <is>
          <t>0:58</t>
        </is>
      </c>
      <c r="C127" t="inlineStr">
        <is>
          <t>and emotions associated with
the event become inaccessible</t>
        </is>
      </c>
      <c r="D127">
        <f>HYPERLINK("https://www.youtube.com/watch?v=BzWD3YI79ZI&amp;t=58s", "Go to time")</f>
        <v/>
      </c>
    </row>
    <row r="128">
      <c r="A128">
        <f>HYPERLINK("https://www.youtube.com/watch?v=ynipGhbf-aI", "Video")</f>
        <v/>
      </c>
      <c r="B128" t="inlineStr">
        <is>
          <t>0:09</t>
        </is>
      </c>
      <c r="C128" t="inlineStr">
        <is>
          <t>accessible to everyone and you help us</t>
        </is>
      </c>
      <c r="D128">
        <f>HYPERLINK("https://www.youtube.com/watch?v=ynipGhbf-aI&amp;t=9s", "Go to time")</f>
        <v/>
      </c>
    </row>
    <row r="129">
      <c r="A129">
        <f>HYPERLINK("https://www.youtube.com/watch?v=EqESdDGMER8", "Video")</f>
        <v/>
      </c>
      <c r="B129" t="inlineStr">
        <is>
          <t>0:08</t>
        </is>
      </c>
      <c r="C129" t="inlineStr">
        <is>
          <t>and mental health more
accessible to everyone,</t>
        </is>
      </c>
      <c r="D129">
        <f>HYPERLINK("https://www.youtube.com/watch?v=EqESdDGMER8&amp;t=8s", "Go to time")</f>
        <v/>
      </c>
    </row>
    <row r="130">
      <c r="A130">
        <f>HYPERLINK("https://www.youtube.com/watch?v=zHCGdyhHlRs", "Video")</f>
        <v/>
      </c>
      <c r="B130" t="inlineStr">
        <is>
          <t>2:40</t>
        </is>
      </c>
      <c r="C130" t="inlineStr">
        <is>
          <t>that was accessible
and pleasantly distracting.</t>
        </is>
      </c>
      <c r="D130">
        <f>HYPERLINK("https://www.youtube.com/watch?v=zHCGdyhHlRs&amp;t=160s", "Go to time")</f>
        <v/>
      </c>
    </row>
    <row r="131">
      <c r="A131">
        <f>HYPERLINK("https://www.youtube.com/watch?v=X-epEUnqnP0", "Video")</f>
        <v/>
      </c>
      <c r="B131" t="inlineStr">
        <is>
          <t>6:18</t>
        </is>
      </c>
      <c r="C131" t="inlineStr">
        <is>
          <t>As consumer cameras and recording devices
became more accessible, so did the popularity</t>
        </is>
      </c>
      <c r="D131">
        <f>HYPERLINK("https://www.youtube.com/watch?v=X-epEUnqnP0&amp;t=378s", "Go to time")</f>
        <v/>
      </c>
    </row>
    <row r="132">
      <c r="A132">
        <f>HYPERLINK("https://www.youtube.com/watch?v=X-epEUnqnP0", "Video")</f>
        <v/>
      </c>
      <c r="B132" t="inlineStr">
        <is>
          <t>7:20</t>
        </is>
      </c>
      <c r="C132" t="inlineStr">
        <is>
          <t>Mars is more visible and more accessible to
us than ever.</t>
        </is>
      </c>
      <c r="D132">
        <f>HYPERLINK("https://www.youtube.com/watch?v=X-epEUnqnP0&amp;t=440s", "Go to time")</f>
        <v/>
      </c>
    </row>
    <row r="133">
      <c r="A133">
        <f>HYPERLINK("https://www.youtube.com/watch?v=ooOm8pK_Q6A", "Video")</f>
        <v/>
      </c>
      <c r="B133" t="inlineStr">
        <is>
          <t>2:34</t>
        </is>
      </c>
      <c r="C133" t="inlineStr">
        <is>
          <t>accessible and get to know the troops on</t>
        </is>
      </c>
      <c r="D133">
        <f>HYPERLINK("https://www.youtube.com/watch?v=ooOm8pK_Q6A&amp;t=154s", "Go to time")</f>
        <v/>
      </c>
    </row>
    <row r="134">
      <c r="A134">
        <f>HYPERLINK("https://www.youtube.com/watch?v=_ryJK294Psw", "Video")</f>
        <v/>
      </c>
      <c r="B134" t="inlineStr">
        <is>
          <t>2:58</t>
        </is>
      </c>
      <c r="C134" t="inlineStr">
        <is>
          <t>It's inaccessible, it's somewhere else</t>
        </is>
      </c>
      <c r="D134">
        <f>HYPERLINK("https://www.youtube.com/watch?v=_ryJK294Psw&amp;t=178s", "Go to time")</f>
        <v/>
      </c>
    </row>
    <row r="135">
      <c r="A135">
        <f>HYPERLINK("https://www.youtube.com/watch?v=_pQ1BCdSTTI", "Video")</f>
        <v/>
      </c>
      <c r="B135" t="inlineStr">
        <is>
          <t>1:47</t>
        </is>
      </c>
      <c r="C135" t="inlineStr">
        <is>
          <t>for all the new tools becoming accessible.</t>
        </is>
      </c>
      <c r="D135">
        <f>HYPERLINK("https://www.youtube.com/watch?v=_pQ1BCdSTTI&amp;t=107s", "Go to time")</f>
        <v/>
      </c>
    </row>
    <row r="136">
      <c r="A136">
        <f>HYPERLINK("https://www.youtube.com/watch?v=ktOeFgmdIAo", "Video")</f>
        <v/>
      </c>
      <c r="B136" t="inlineStr">
        <is>
          <t>7:21</t>
        </is>
      </c>
      <c r="C136" t="inlineStr">
        <is>
          <t>But by providing accessible
and respectful prenatal care,</t>
        </is>
      </c>
      <c r="D136">
        <f>HYPERLINK("https://www.youtube.com/watch?v=ktOeFgmdIAo&amp;t=441s", "Go to time")</f>
        <v/>
      </c>
    </row>
    <row r="137">
      <c r="A137">
        <f>HYPERLINK("https://www.youtube.com/watch?v=lXYu8YRWOUo", "Video")</f>
        <v/>
      </c>
      <c r="B137" t="inlineStr">
        <is>
          <t>2:13</t>
        </is>
      </c>
      <c r="C137" t="inlineStr">
        <is>
          <t>I'm talking about making
geothermal energy accessible</t>
        </is>
      </c>
      <c r="D137">
        <f>HYPERLINK("https://www.youtube.com/watch?v=lXYu8YRWOUo&amp;t=133s", "Go to time")</f>
        <v/>
      </c>
    </row>
    <row r="138">
      <c r="A138">
        <f>HYPERLINK("https://www.youtube.com/watch?v=AS0K0XOMNwA", "Video")</f>
        <v/>
      </c>
      <c r="B138" t="inlineStr">
        <is>
          <t>9:08</t>
        </is>
      </c>
      <c r="C138" t="inlineStr">
        <is>
          <t>which could make
this approach very accessible.</t>
        </is>
      </c>
      <c r="D138">
        <f>HYPERLINK("https://www.youtube.com/watch?v=AS0K0XOMNwA&amp;t=548s", "Go to time")</f>
        <v/>
      </c>
    </row>
    <row r="139">
      <c r="A139">
        <f>HYPERLINK("https://www.youtube.com/watch?v=870tYRNh86o", "Video")</f>
        <v/>
      </c>
      <c r="B139" t="inlineStr">
        <is>
          <t>9:09</t>
        </is>
      </c>
      <c r="C139" t="inlineStr">
        <is>
          <t>can we make it wheelchair-accessible?</t>
        </is>
      </c>
      <c r="D139">
        <f>HYPERLINK("https://www.youtube.com/watch?v=870tYRNh86o&amp;t=549s", "Go to time")</f>
        <v/>
      </c>
    </row>
    <row r="140">
      <c r="A140">
        <f>HYPERLINK("https://www.youtube.com/watch?v=G9-urSR19SI", "Video")</f>
        <v/>
      </c>
      <c r="B140" t="inlineStr">
        <is>
          <t>10:06</t>
        </is>
      </c>
      <c r="C140" t="inlineStr">
        <is>
          <t>and I broke it down into a way
that was accessible for young learners.</t>
        </is>
      </c>
      <c r="D140">
        <f>HYPERLINK("https://www.youtube.com/watch?v=G9-urSR19SI&amp;t=606s", "Go to time")</f>
        <v/>
      </c>
    </row>
    <row r="141">
      <c r="A141">
        <f>HYPERLINK("https://www.youtube.com/watch?v=LUn8IjZKBPg", "Video")</f>
        <v/>
      </c>
      <c r="B141" t="inlineStr">
        <is>
          <t>6:39</t>
        </is>
      </c>
      <c r="C141" t="inlineStr">
        <is>
          <t>who made sure the world
wide web was accessible.</t>
        </is>
      </c>
      <c r="D141">
        <f>HYPERLINK("https://www.youtube.com/watch?v=LUn8IjZKBPg&amp;t=399s", "Go to time")</f>
        <v/>
      </c>
    </row>
    <row r="142">
      <c r="A142">
        <f>HYPERLINK("https://www.youtube.com/watch?v=I-sKZBcLKP4", "Video")</f>
        <v/>
      </c>
      <c r="B142" t="inlineStr">
        <is>
          <t>11:38</t>
        </is>
      </c>
      <c r="C142" t="inlineStr">
        <is>
          <t>is now accessible worldwide</t>
        </is>
      </c>
      <c r="D142">
        <f>HYPERLINK("https://www.youtube.com/watch?v=I-sKZBcLKP4&amp;t=698s", "Go to time")</f>
        <v/>
      </c>
    </row>
    <row r="143">
      <c r="A143">
        <f>HYPERLINK("https://www.youtube.com/watch?v=zeBLHx-OzLE", "Video")</f>
        <v/>
      </c>
      <c r="B143" t="inlineStr">
        <is>
          <t>8:23</t>
        </is>
      </c>
      <c r="C143" t="inlineStr">
        <is>
          <t>settings limited by an easily accessible</t>
        </is>
      </c>
      <c r="D143">
        <f>HYPERLINK("https://www.youtube.com/watch?v=zeBLHx-OzLE&amp;t=503s", "Go to time")</f>
        <v/>
      </c>
    </row>
    <row r="144">
      <c r="A144">
        <f>HYPERLINK("https://www.youtube.com/watch?v=NO5-IQNmZN4", "Video")</f>
        <v/>
      </c>
      <c r="B144" t="inlineStr">
        <is>
          <t>5:01</t>
        </is>
      </c>
      <c r="C144" t="inlineStr">
        <is>
          <t>biking and hiking safe,
accessible and inviting.</t>
        </is>
      </c>
      <c r="D144">
        <f>HYPERLINK("https://www.youtube.com/watch?v=NO5-IQNmZN4&amp;t=301s", "Go to time")</f>
        <v/>
      </c>
    </row>
    <row r="145">
      <c r="A145">
        <f>HYPERLINK("https://www.youtube.com/watch?v=XmLTSkD28AE", "Video")</f>
        <v/>
      </c>
      <c r="B145" t="inlineStr">
        <is>
          <t>9:17</t>
        </is>
      </c>
      <c r="C145" t="inlineStr">
        <is>
          <t>and use the handicap accessible shower.</t>
        </is>
      </c>
      <c r="D145">
        <f>HYPERLINK("https://www.youtube.com/watch?v=XmLTSkD28AE&amp;t=557s", "Go to time")</f>
        <v/>
      </c>
    </row>
    <row r="146">
      <c r="A146">
        <f>HYPERLINK("https://www.youtube.com/watch?v=slbfAfEvnQ0", "Video")</f>
        <v/>
      </c>
      <c r="B146" t="inlineStr">
        <is>
          <t>7:51</t>
        </is>
      </c>
      <c r="C146" t="inlineStr">
        <is>
          <t>which are only accessible to people
who own their own home.</t>
        </is>
      </c>
      <c r="D146">
        <f>HYPERLINK("https://www.youtube.com/watch?v=slbfAfEvnQ0&amp;t=471s", "Go to time")</f>
        <v/>
      </c>
    </row>
    <row r="147">
      <c r="A147">
        <f>HYPERLINK("https://www.youtube.com/watch?v=f-mQIWnO3Ag", "Video")</f>
        <v/>
      </c>
      <c r="B147" t="inlineStr">
        <is>
          <t>4:59</t>
        </is>
      </c>
      <c r="C147" t="inlineStr">
        <is>
          <t>The cyber world became accessible,</t>
        </is>
      </c>
      <c r="D147">
        <f>HYPERLINK("https://www.youtube.com/watch?v=f-mQIWnO3Ag&amp;t=299s", "Go to time")</f>
        <v/>
      </c>
    </row>
    <row r="148">
      <c r="A148">
        <f>HYPERLINK("https://www.youtube.com/watch?v=MyD0m7JXgjA", "Video")</f>
        <v/>
      </c>
      <c r="B148" t="inlineStr">
        <is>
          <t>3:30</t>
        </is>
      </c>
      <c r="C148" t="inlineStr">
        <is>
          <t>You come off as humble,
accessible, likable and mature.”</t>
        </is>
      </c>
      <c r="D148">
        <f>HYPERLINK("https://www.youtube.com/watch?v=MyD0m7JXgjA&amp;t=210s", "Go to time")</f>
        <v/>
      </c>
    </row>
    <row r="149">
      <c r="A149">
        <f>HYPERLINK("https://www.youtube.com/watch?v=1w3NXBXdY5c", "Video")</f>
        <v/>
      </c>
      <c r="B149" t="inlineStr">
        <is>
          <t>4:08</t>
        </is>
      </c>
      <c r="C149" t="inlineStr">
        <is>
          <t>because it was an accessible place
to use drugs just purchased.</t>
        </is>
      </c>
      <c r="D149">
        <f>HYPERLINK("https://www.youtube.com/watch?v=1w3NXBXdY5c&amp;t=248s", "Go to time")</f>
        <v/>
      </c>
    </row>
    <row r="150">
      <c r="A150">
        <f>HYPERLINK("https://www.youtube.com/watch?v=0Vjh5d5rez0", "Video")</f>
        <v/>
      </c>
      <c r="B150" t="inlineStr">
        <is>
          <t>0:12</t>
        </is>
      </c>
      <c r="C150" t="inlineStr">
        <is>
          <t>and make that accessible for others
to improve collaboration?</t>
        </is>
      </c>
      <c r="D150">
        <f>HYPERLINK("https://www.youtube.com/watch?v=0Vjh5d5rez0&amp;t=12s", "Go to time")</f>
        <v/>
      </c>
    </row>
    <row r="151">
      <c r="A151">
        <f>HYPERLINK("https://www.youtube.com/watch?v=Lv-TjM4YVzE", "Video")</f>
        <v/>
      </c>
      <c r="B151" t="inlineStr">
        <is>
          <t>10:19</t>
        </is>
      </c>
      <c r="C151" t="inlineStr">
        <is>
          <t>But our brains are not physically
accessible while we're living.</t>
        </is>
      </c>
      <c r="D151">
        <f>HYPERLINK("https://www.youtube.com/watch?v=Lv-TjM4YVzE&amp;t=619s", "Go to time")</f>
        <v/>
      </c>
    </row>
    <row r="152">
      <c r="A152">
        <f>HYPERLINK("https://www.youtube.com/watch?v=hH-RcJjt-YI", "Video")</f>
        <v/>
      </c>
      <c r="B152" t="inlineStr">
        <is>
          <t>0:54</t>
        </is>
      </c>
      <c r="C152" t="inlineStr">
        <is>
          <t>short videos are more accessible,</t>
        </is>
      </c>
      <c r="D152">
        <f>HYPERLINK("https://www.youtube.com/watch?v=hH-RcJjt-YI&amp;t=54s", "Go to time")</f>
        <v/>
      </c>
    </row>
    <row r="153">
      <c r="A153">
        <f>HYPERLINK("https://www.youtube.com/watch?v=hH-RcJjt-YI", "Video")</f>
        <v/>
      </c>
      <c r="B153" t="inlineStr">
        <is>
          <t>2:52</t>
        </is>
      </c>
      <c r="C153" t="inlineStr">
        <is>
          <t>the museum is making
its artwork more accessible</t>
        </is>
      </c>
      <c r="D153">
        <f>HYPERLINK("https://www.youtube.com/watch?v=hH-RcJjt-YI&amp;t=172s", "Go to time")</f>
        <v/>
      </c>
    </row>
    <row r="154">
      <c r="A154">
        <f>HYPERLINK("https://www.youtube.com/watch?v=qEJ4hkpQW8E", "Video")</f>
        <v/>
      </c>
      <c r="B154" t="inlineStr">
        <is>
          <t>4:44</t>
        </is>
      </c>
      <c r="C154" t="inlineStr">
        <is>
          <t>it's not accessible.</t>
        </is>
      </c>
      <c r="D154">
        <f>HYPERLINK("https://www.youtube.com/watch?v=qEJ4hkpQW8E&amp;t=284s", "Go to time")</f>
        <v/>
      </c>
    </row>
    <row r="155">
      <c r="A155">
        <f>HYPERLINK("https://www.youtube.com/watch?v=lRx8ocxmmDI", "Video")</f>
        <v/>
      </c>
      <c r="B155" t="inlineStr">
        <is>
          <t>8:34</t>
        </is>
      </c>
      <c r="C155" t="inlineStr">
        <is>
          <t>for how to make a historically
inaccessible field more equitable,</t>
        </is>
      </c>
      <c r="D155">
        <f>HYPERLINK("https://www.youtube.com/watch?v=lRx8ocxmmDI&amp;t=514s", "Go to time")</f>
        <v/>
      </c>
    </row>
    <row r="156">
      <c r="A156">
        <f>HYPERLINK("https://www.youtube.com/watch?v=Pj9QnO9rZkE", "Video")</f>
        <v/>
      </c>
      <c r="B156" t="inlineStr">
        <is>
          <t>2:34</t>
        </is>
      </c>
      <c r="C156" t="inlineStr">
        <is>
          <t>in a very available, accessible way,</t>
        </is>
      </c>
      <c r="D156">
        <f>HYPERLINK("https://www.youtube.com/watch?v=Pj9QnO9rZkE&amp;t=154s", "Go to time")</f>
        <v/>
      </c>
    </row>
    <row r="157">
      <c r="A157">
        <f>HYPERLINK("https://www.youtube.com/watch?v=_8g8BnICrco", "Video")</f>
        <v/>
      </c>
      <c r="B157" t="inlineStr">
        <is>
          <t>2:55</t>
        </is>
      </c>
      <c r="C157" t="inlineStr">
        <is>
          <t>there isn't an easily accessible public
venue with desktop computers.</t>
        </is>
      </c>
      <c r="D157">
        <f>HYPERLINK("https://www.youtube.com/watch?v=_8g8BnICrco&amp;t=175s", "Go to time")</f>
        <v/>
      </c>
    </row>
    <row r="158">
      <c r="A158">
        <f>HYPERLINK("https://www.youtube.com/watch?v=kqItMybTKTo", "Video")</f>
        <v/>
      </c>
      <c r="B158" t="inlineStr">
        <is>
          <t>8:26</t>
        </is>
      </c>
      <c r="C158" t="inlineStr">
        <is>
          <t>and ensuring that each step was accessible
to her mental and physical needs,</t>
        </is>
      </c>
      <c r="D158">
        <f>HYPERLINK("https://www.youtube.com/watch?v=kqItMybTKTo&amp;t=506s", "Go to time")</f>
        <v/>
      </c>
    </row>
    <row r="159">
      <c r="A159">
        <f>HYPERLINK("https://www.youtube.com/watch?v=Ix8Cz-veat4", "Video")</f>
        <v/>
      </c>
      <c r="B159" t="inlineStr">
        <is>
          <t>1:41</t>
        </is>
      </c>
      <c r="C159" t="inlineStr">
        <is>
          <t>quicker to scale
and more readily accessible.</t>
        </is>
      </c>
      <c r="D159">
        <f>HYPERLINK("https://www.youtube.com/watch?v=Ix8Cz-veat4&amp;t=101s", "Go to time")</f>
        <v/>
      </c>
    </row>
    <row r="160">
      <c r="A160">
        <f>HYPERLINK("https://www.youtube.com/watch?v=pOdIn86ZM1E", "Video")</f>
        <v/>
      </c>
      <c r="B160" t="inlineStr">
        <is>
          <t>10:24</t>
        </is>
      </c>
      <c r="C160" t="inlineStr">
        <is>
          <t>to make it easily accessible
to the public,</t>
        </is>
      </c>
      <c r="D160">
        <f>HYPERLINK("https://www.youtube.com/watch?v=pOdIn86ZM1E&amp;t=624s", "Go to time")</f>
        <v/>
      </c>
    </row>
    <row r="161">
      <c r="A161">
        <f>HYPERLINK("https://www.youtube.com/watch?v=ngk7VVyveu8", "Video")</f>
        <v/>
      </c>
      <c r="B161" t="inlineStr">
        <is>
          <t>8:13</t>
        </is>
      </c>
      <c r="C161" t="inlineStr">
        <is>
          <t>and will become more accessible
as the EV sector scales globally.</t>
        </is>
      </c>
      <c r="D161">
        <f>HYPERLINK("https://www.youtube.com/watch?v=ngk7VVyveu8&amp;t=493s", "Go to time")</f>
        <v/>
      </c>
    </row>
    <row r="162">
      <c r="A162">
        <f>HYPERLINK("https://www.youtube.com/watch?v=qaE194b_Dk8", "Video")</f>
        <v/>
      </c>
      <c r="B162" t="inlineStr">
        <is>
          <t>9:59</t>
        </is>
      </c>
      <c r="C162" t="inlineStr">
        <is>
          <t>who transformed the data
in an accessible tool.</t>
        </is>
      </c>
      <c r="D162">
        <f>HYPERLINK("https://www.youtube.com/watch?v=qaE194b_Dk8&amp;t=599s", "Go to time")</f>
        <v/>
      </c>
    </row>
    <row r="163">
      <c r="A163">
        <f>HYPERLINK("https://www.youtube.com/watch?v=WBqnzn77MEE", "Video")</f>
        <v/>
      </c>
      <c r="B163" t="inlineStr">
        <is>
          <t>11:01</t>
        </is>
      </c>
      <c r="C163" t="inlineStr">
        <is>
          <t>that are addressable and accessible
by live-streaming classes.</t>
        </is>
      </c>
      <c r="D163">
        <f>HYPERLINK("https://www.youtube.com/watch?v=WBqnzn77MEE&amp;t=661s", "Go to time")</f>
        <v/>
      </c>
    </row>
    <row r="164">
      <c r="A164">
        <f>HYPERLINK("https://www.youtube.com/watch?v=rcBu29r6nJM", "Video")</f>
        <v/>
      </c>
      <c r="B164" t="inlineStr">
        <is>
          <t>4:10</t>
        </is>
      </c>
      <c r="C164" t="inlineStr">
        <is>
          <t>And most of it is actually inaccessible
to the company itself</t>
        </is>
      </c>
      <c r="D164">
        <f>HYPERLINK("https://www.youtube.com/watch?v=rcBu29r6nJM&amp;t=250s", "Go to time")</f>
        <v/>
      </c>
    </row>
    <row r="165">
      <c r="A165">
        <f>HYPERLINK("https://www.youtube.com/watch?v=hJP5GqnTrNo", "Video")</f>
        <v/>
      </c>
      <c r="B165" t="inlineStr">
        <is>
          <t>7:42</t>
        </is>
      </c>
      <c r="C165" t="inlineStr">
        <is>
          <t>But now it can be accessible
to hopefully everyone.</t>
        </is>
      </c>
      <c r="D165">
        <f>HYPERLINK("https://www.youtube.com/watch?v=hJP5GqnTrNo&amp;t=462s", "Go to time")</f>
        <v/>
      </c>
    </row>
    <row r="166">
      <c r="A166">
        <f>HYPERLINK("https://www.youtube.com/watch?v=JrjjOGI6YB4", "Video")</f>
        <v/>
      </c>
      <c r="B166" t="inlineStr">
        <is>
          <t>3:40</t>
        </is>
      </c>
      <c r="C166" t="inlineStr">
        <is>
          <t>with much easier resources,
accessible to anyone.</t>
        </is>
      </c>
      <c r="D166">
        <f>HYPERLINK("https://www.youtube.com/watch?v=JrjjOGI6YB4&amp;t=220s", "Go to time")</f>
        <v/>
      </c>
    </row>
    <row r="167">
      <c r="A167">
        <f>HYPERLINK("https://www.youtube.com/watch?v=GIBoCJeB3HQ", "Video")</f>
        <v/>
      </c>
      <c r="B167" t="inlineStr">
        <is>
          <t>5:53</t>
        </is>
      </c>
      <c r="C167" t="inlineStr">
        <is>
          <t>Before long, we made water accessible
for over 5,000 families.</t>
        </is>
      </c>
      <c r="D167">
        <f>HYPERLINK("https://www.youtube.com/watch?v=GIBoCJeB3HQ&amp;t=353s", "Go to time")</f>
        <v/>
      </c>
    </row>
    <row r="168">
      <c r="A168">
        <f>HYPERLINK("https://www.youtube.com/watch?v=83R0ZaRKF90", "Video")</f>
        <v/>
      </c>
      <c r="B168" t="inlineStr">
        <is>
          <t>1:35</t>
        </is>
      </c>
      <c r="C168" t="inlineStr">
        <is>
          <t>become more easily accessible,</t>
        </is>
      </c>
      <c r="D168">
        <f>HYPERLINK("https://www.youtube.com/watch?v=83R0ZaRKF90&amp;t=95s", "Go to time")</f>
        <v/>
      </c>
    </row>
    <row r="169">
      <c r="A169">
        <f>HYPERLINK("https://www.youtube.com/watch?v=83R0ZaRKF90", "Video")</f>
        <v/>
      </c>
      <c r="B169" t="inlineStr">
        <is>
          <t>2:21</t>
        </is>
      </c>
      <c r="C169" t="inlineStr">
        <is>
          <t>to build maps that are accessible</t>
        </is>
      </c>
      <c r="D169">
        <f>HYPERLINK("https://www.youtube.com/watch?v=83R0ZaRKF90&amp;t=141s", "Go to time")</f>
        <v/>
      </c>
    </row>
    <row r="170">
      <c r="A170">
        <f>HYPERLINK("https://www.youtube.com/watch?v=PkGCtSkbnjQ", "Video")</f>
        <v/>
      </c>
      <c r="B170" t="inlineStr">
        <is>
          <t>7:55</t>
        </is>
      </c>
      <c r="C170" t="inlineStr">
        <is>
          <t>and exploring how we can make it
truly accessible</t>
        </is>
      </c>
      <c r="D170">
        <f>HYPERLINK("https://www.youtube.com/watch?v=PkGCtSkbnjQ&amp;t=475s", "Go to time")</f>
        <v/>
      </c>
    </row>
    <row r="171">
      <c r="A171">
        <f>HYPERLINK("https://www.youtube.com/watch?v=rfA1ThekjGM", "Video")</f>
        <v/>
      </c>
      <c r="B171" t="inlineStr">
        <is>
          <t>10:22</t>
        </is>
      </c>
      <c r="C171" t="inlineStr">
        <is>
          <t>by providing insights that used
to be exclusively accessible</t>
        </is>
      </c>
      <c r="D171">
        <f>HYPERLINK("https://www.youtube.com/watch?v=rfA1ThekjGM&amp;t=622s", "Go to time")</f>
        <v/>
      </c>
    </row>
    <row r="172">
      <c r="A172">
        <f>HYPERLINK("https://www.youtube.com/watch?v=oupHYHv_me0", "Video")</f>
        <v/>
      </c>
      <c r="B172" t="inlineStr">
        <is>
          <t>10:33</t>
        </is>
      </c>
      <c r="C172" t="inlineStr">
        <is>
          <t>making sure that it is diverse, equitable,
accessible and sustainable.</t>
        </is>
      </c>
      <c r="D172">
        <f>HYPERLINK("https://www.youtube.com/watch?v=oupHYHv_me0&amp;t=633s", "Go to time")</f>
        <v/>
      </c>
    </row>
    <row r="173">
      <c r="A173">
        <f>HYPERLINK("https://www.youtube.com/watch?v=bHgfcA6Vy24", "Video")</f>
        <v/>
      </c>
      <c r="B173" t="inlineStr">
        <is>
          <t>4:39</t>
        </is>
      </c>
      <c r="C173" t="inlineStr">
        <is>
          <t>The only thing is that the Grand Canyon
isn't exactly accessible.</t>
        </is>
      </c>
      <c r="D173">
        <f>HYPERLINK("https://www.youtube.com/watch?v=bHgfcA6Vy24&amp;t=279s", "Go to time")</f>
        <v/>
      </c>
    </row>
    <row r="174">
      <c r="A174">
        <f>HYPERLINK("https://www.youtube.com/watch?v=yUCF2D0NQ70", "Video")</f>
        <v/>
      </c>
      <c r="B174" t="inlineStr">
        <is>
          <t>4:48</t>
        </is>
      </c>
      <c r="C174" t="inlineStr">
        <is>
          <t>and accessible for the most vulnerable.</t>
        </is>
      </c>
      <c r="D174">
        <f>HYPERLINK("https://www.youtube.com/watch?v=yUCF2D0NQ70&amp;t=288s", "Go to time")</f>
        <v/>
      </c>
    </row>
    <row r="175">
      <c r="A175">
        <f>HYPERLINK("https://www.youtube.com/watch?v=P6FORpg0KVo", "Video")</f>
        <v/>
      </c>
      <c r="B175" t="inlineStr">
        <is>
          <t>4:00</t>
        </is>
      </c>
      <c r="C175" t="inlineStr">
        <is>
          <t>that was accessible to everyone.</t>
        </is>
      </c>
      <c r="D175">
        <f>HYPERLINK("https://www.youtube.com/watch?v=P6FORpg0KVo&amp;t=240s", "Go to time")</f>
        <v/>
      </c>
    </row>
    <row r="176">
      <c r="A176">
        <f>HYPERLINK("https://www.youtube.com/watch?v=P6FORpg0KVo", "Video")</f>
        <v/>
      </c>
      <c r="B176" t="inlineStr">
        <is>
          <t>4:09</t>
        </is>
      </c>
      <c r="C176" t="inlineStr">
        <is>
          <t>Now in order to truly be accessible
to everyone, rich and poor,</t>
        </is>
      </c>
      <c r="D176">
        <f>HYPERLINK("https://www.youtube.com/watch?v=P6FORpg0KVo&amp;t=249s", "Go to time")</f>
        <v/>
      </c>
    </row>
    <row r="177">
      <c r="A177">
        <f>HYPERLINK("https://www.youtube.com/watch?v=P6FORpg0KVo", "Video")</f>
        <v/>
      </c>
      <c r="B177" t="inlineStr">
        <is>
          <t>5:40</t>
        </is>
      </c>
      <c r="C177" t="inlineStr">
        <is>
          <t>not only do you have
to make it accessible,</t>
        </is>
      </c>
      <c r="D177">
        <f>HYPERLINK("https://www.youtube.com/watch?v=P6FORpg0KVo&amp;t=340s", "Go to time")</f>
        <v/>
      </c>
    </row>
    <row r="178">
      <c r="A178">
        <f>HYPERLINK("https://www.youtube.com/watch?v=IIT29JDuMXs", "Video")</f>
        <v/>
      </c>
      <c r="B178" t="inlineStr">
        <is>
          <t>3:51</t>
        </is>
      </c>
      <c r="C178" t="inlineStr">
        <is>
          <t>Nanoscience gives us a seemingly unlimited
palette of accessible chemical</t>
        </is>
      </c>
      <c r="D178">
        <f>HYPERLINK("https://www.youtube.com/watch?v=IIT29JDuMXs&amp;t=231s", "Go to time")</f>
        <v/>
      </c>
    </row>
    <row r="179">
      <c r="A179">
        <f>HYPERLINK("https://www.youtube.com/watch?v=k7i9uYruO3k", "Video")</f>
        <v/>
      </c>
      <c r="B179" t="inlineStr">
        <is>
          <t>4:38</t>
        </is>
      </c>
      <c r="C179" t="inlineStr">
        <is>
          <t>Music should be safe 
and accessible for all to experience.</t>
        </is>
      </c>
      <c r="D179">
        <f>HYPERLINK("https://www.youtube.com/watch?v=k7i9uYruO3k&amp;t=278s", "Go to time")</f>
        <v/>
      </c>
    </row>
    <row r="180">
      <c r="A180">
        <f>HYPERLINK("https://www.youtube.com/watch?v=eXdVDhOGqoE", "Video")</f>
        <v/>
      </c>
      <c r="B180" t="inlineStr">
        <is>
          <t>8:47</t>
        </is>
      </c>
      <c r="C180" t="inlineStr">
        <is>
          <t>And it's really important
that AI stays accessible</t>
        </is>
      </c>
      <c r="D180">
        <f>HYPERLINK("https://www.youtube.com/watch?v=eXdVDhOGqoE&amp;t=527s", "Go to time")</f>
        <v/>
      </c>
    </row>
    <row r="181">
      <c r="A181">
        <f>HYPERLINK("https://www.youtube.com/watch?v=ojZav0u29B4", "Video")</f>
        <v/>
      </c>
      <c r="B181" t="inlineStr">
        <is>
          <t>3:39</t>
        </is>
      </c>
      <c r="C181" t="inlineStr">
        <is>
          <t>in mostly the Western world
where it's readily accessible,</t>
        </is>
      </c>
      <c r="D181">
        <f>HYPERLINK("https://www.youtube.com/watch?v=ojZav0u29B4&amp;t=219s", "Go to time")</f>
        <v/>
      </c>
    </row>
    <row r="182">
      <c r="A182">
        <f>HYPERLINK("https://www.youtube.com/watch?v=-BvcToPZCLI", "Video")</f>
        <v/>
      </c>
      <c r="B182" t="inlineStr">
        <is>
          <t>11:34</t>
        </is>
      </c>
      <c r="C182" t="inlineStr">
        <is>
          <t>is solutions -- practical, viable,
accessible, attractive solutions.</t>
        </is>
      </c>
      <c r="D182">
        <f>HYPERLINK("https://www.youtube.com/watch?v=-BvcToPZCLI&amp;t=694s", "Go to time")</f>
        <v/>
      </c>
    </row>
    <row r="183">
      <c r="A183">
        <f>HYPERLINK("https://www.youtube.com/watch?v=lVLzrrANpnc", "Video")</f>
        <v/>
      </c>
      <c r="B183" t="inlineStr">
        <is>
          <t>6:37</t>
        </is>
      </c>
      <c r="C183" t="inlineStr">
        <is>
          <t>to represent their brand
as accessible and inclusive.</t>
        </is>
      </c>
      <c r="D183">
        <f>HYPERLINK("https://www.youtube.com/watch?v=lVLzrrANpnc&amp;t=397s", "Go to time")</f>
        <v/>
      </c>
    </row>
    <row r="184">
      <c r="A184">
        <f>HYPERLINK("https://www.youtube.com/watch?v=OYv1dIle47U", "Video")</f>
        <v/>
      </c>
      <c r="B184" t="inlineStr">
        <is>
          <t>5:50</t>
        </is>
      </c>
      <c r="C184" t="inlineStr">
        <is>
          <t>what it will become...
open, accessible and inclusive.</t>
        </is>
      </c>
      <c r="D184">
        <f>HYPERLINK("https://www.youtube.com/watch?v=OYv1dIle47U&amp;t=350s", "Go to time")</f>
        <v/>
      </c>
    </row>
    <row r="185">
      <c r="A185">
        <f>HYPERLINK("https://www.youtube.com/watch?v=QIr_eNVtJ58", "Video")</f>
        <v/>
      </c>
      <c r="B185" t="inlineStr">
        <is>
          <t>8:16</t>
        </is>
      </c>
      <c r="C185" t="inlineStr">
        <is>
          <t>which for me is writing,
wasn't as easily accessible to me.</t>
        </is>
      </c>
      <c r="D185">
        <f>HYPERLINK("https://www.youtube.com/watch?v=QIr_eNVtJ58&amp;t=496s", "Go to time")</f>
        <v/>
      </c>
    </row>
    <row r="186">
      <c r="A186">
        <f>HYPERLINK("https://www.youtube.com/watch?v=RUYmYE7ZJ_E", "Video")</f>
        <v/>
      </c>
      <c r="B186" t="inlineStr">
        <is>
          <t>0:51</t>
        </is>
      </c>
      <c r="C186" t="inlineStr">
        <is>
          <t>and can be inaccessible for women,
children and people with disabilities.</t>
        </is>
      </c>
      <c r="D186">
        <f>HYPERLINK("https://www.youtube.com/watch?v=RUYmYE7ZJ_E&amp;t=51s", "Go to time")</f>
        <v/>
      </c>
    </row>
    <row r="187">
      <c r="A187">
        <f>HYPERLINK("https://www.youtube.com/watch?v=HBbBs1ohZtI", "Video")</f>
        <v/>
      </c>
      <c r="B187" t="inlineStr">
        <is>
          <t>3:21</t>
        </is>
      </c>
      <c r="C187" t="inlineStr">
        <is>
          <t>to make these laws
and processes more accessible.</t>
        </is>
      </c>
      <c r="D187">
        <f>HYPERLINK("https://www.youtube.com/watch?v=HBbBs1ohZtI&amp;t=201s", "Go to time")</f>
        <v/>
      </c>
    </row>
    <row r="188">
      <c r="A188">
        <f>HYPERLINK("https://www.youtube.com/watch?v=F2XPF6rQ6fs", "Video")</f>
        <v/>
      </c>
      <c r="B188" t="inlineStr">
        <is>
          <t>10:51</t>
        </is>
      </c>
      <c r="C188" t="inlineStr">
        <is>
          <t>And the fact that the technology
is getting easier and more accessible</t>
        </is>
      </c>
      <c r="D188">
        <f>HYPERLINK("https://www.youtube.com/watch?v=F2XPF6rQ6fs&amp;t=651s", "Go to time")</f>
        <v/>
      </c>
    </row>
    <row r="189">
      <c r="A189">
        <f>HYPERLINK("https://www.youtube.com/watch?v=lY7e3CDPY4g", "Video")</f>
        <v/>
      </c>
      <c r="B189" t="inlineStr">
        <is>
          <t>8:28</t>
        </is>
      </c>
      <c r="C189" t="inlineStr">
        <is>
          <t>accessible acceptable reliable is it a a</t>
        </is>
      </c>
      <c r="D189">
        <f>HYPERLINK("https://www.youtube.com/watch?v=lY7e3CDPY4g&amp;t=508s", "Go to time")</f>
        <v/>
      </c>
    </row>
    <row r="190">
      <c r="A190">
        <f>HYPERLINK("https://www.youtube.com/watch?v=fAJ18o5mw70", "Video")</f>
        <v/>
      </c>
      <c r="B190" t="inlineStr">
        <is>
          <t>3:37</t>
        </is>
      </c>
      <c r="C190" t="inlineStr">
        <is>
          <t>so the data is accessible
to community leaders</t>
        </is>
      </c>
      <c r="D190">
        <f>HYPERLINK("https://www.youtube.com/watch?v=fAJ18o5mw70&amp;t=217s", "Go to time")</f>
        <v/>
      </c>
    </row>
    <row r="191">
      <c r="A191">
        <f>HYPERLINK("https://www.youtube.com/watch?v=yjtCDgjxRAw", "Video")</f>
        <v/>
      </c>
      <c r="B191" t="inlineStr">
        <is>
          <t>14:10</t>
        </is>
      </c>
      <c r="C191" t="inlineStr">
        <is>
          <t>in a package that makes it attractive
and desirable and accessible.</t>
        </is>
      </c>
      <c r="D191">
        <f>HYPERLINK("https://www.youtube.com/watch?v=yjtCDgjxRAw&amp;t=850s", "Go to time")</f>
        <v/>
      </c>
    </row>
    <row r="192">
      <c r="A192">
        <f>HYPERLINK("https://www.youtube.com/watch?v=PK8PR22-c_U", "Video")</f>
        <v/>
      </c>
      <c r="B192" t="inlineStr">
        <is>
          <t>8:18</t>
        </is>
      </c>
      <c r="C192" t="inlineStr">
        <is>
          <t>on a mobile-friendly,
easy-to-use, accessible website.</t>
        </is>
      </c>
      <c r="D192">
        <f>HYPERLINK("https://www.youtube.com/watch?v=PK8PR22-c_U&amp;t=498s", "Go to time")</f>
        <v/>
      </c>
    </row>
    <row r="193">
      <c r="A193">
        <f>HYPERLINK("https://www.youtube.com/watch?v=9mfir8F2lpE", "Video")</f>
        <v/>
      </c>
      <c r="B193" t="inlineStr">
        <is>
          <t>3:05</t>
        </is>
      </c>
      <c r="C193" t="inlineStr">
        <is>
          <t>I've been on a quest
to make education more accessible</t>
        </is>
      </c>
      <c r="D193">
        <f>HYPERLINK("https://www.youtube.com/watch?v=9mfir8F2lpE&amp;t=185s", "Go to time")</f>
        <v/>
      </c>
    </row>
    <row r="194">
      <c r="A194">
        <f>HYPERLINK("https://www.youtube.com/watch?v=GRfudKFLAmI", "Video")</f>
        <v/>
      </c>
      <c r="B194" t="inlineStr">
        <is>
          <t>8:00</t>
        </is>
      </c>
      <c r="C194" t="inlineStr">
        <is>
          <t>because you create a place
that's open, accessible.</t>
        </is>
      </c>
      <c r="D194">
        <f>HYPERLINK("https://www.youtube.com/watch?v=GRfudKFLAmI&amp;t=480s", "Go to time")</f>
        <v/>
      </c>
    </row>
    <row r="195">
      <c r="A195">
        <f>HYPERLINK("https://www.youtube.com/watch?v=4INdeZ5HYpw", "Video")</f>
        <v/>
      </c>
      <c r="B195" t="inlineStr">
        <is>
          <t>1:42</t>
        </is>
      </c>
      <c r="C195" t="inlineStr">
        <is>
          <t>and I think that it can be made
accessible to everybody,</t>
        </is>
      </c>
      <c r="D195">
        <f>HYPERLINK("https://www.youtube.com/watch?v=4INdeZ5HYpw&amp;t=102s", "Go to time")</f>
        <v/>
      </c>
    </row>
    <row r="196">
      <c r="A196">
        <f>HYPERLINK("https://www.youtube.com/watch?v=UDvw9vWSgt4", "Video")</f>
        <v/>
      </c>
      <c r="B196" t="inlineStr">
        <is>
          <t>10:31</t>
        </is>
      </c>
      <c r="C196" t="inlineStr">
        <is>
          <t>but there are some parts inland
that are still only accessible by canoe.</t>
        </is>
      </c>
      <c r="D196">
        <f>HYPERLINK("https://www.youtube.com/watch?v=UDvw9vWSgt4&amp;t=631s", "Go to time")</f>
        <v/>
      </c>
    </row>
    <row r="197">
      <c r="A197">
        <f>HYPERLINK("https://www.youtube.com/watch?v=E4FrxvHJlKw", "Video")</f>
        <v/>
      </c>
      <c r="B197" t="inlineStr">
        <is>
          <t>8:40</t>
        </is>
      </c>
      <c r="C197" t="inlineStr">
        <is>
          <t>to quickly make their recordings
accessible to a large audience</t>
        </is>
      </c>
      <c r="D197">
        <f>HYPERLINK("https://www.youtube.com/watch?v=E4FrxvHJlKw&amp;t=520s", "Go to time")</f>
        <v/>
      </c>
    </row>
    <row r="198">
      <c r="A198">
        <f>HYPERLINK("https://www.youtube.com/watch?v=fLMZAHyrpyo", "Video")</f>
        <v/>
      </c>
      <c r="B198" t="inlineStr">
        <is>
          <t>17:41</t>
        </is>
      </c>
      <c r="C198" t="inlineStr">
        <is>
          <t>of what's out there in the ruliad
is accessible to everyone.</t>
        </is>
      </c>
      <c r="D198">
        <f>HYPERLINK("https://www.youtube.com/watch?v=fLMZAHyrpyo&amp;t=1061s", "Go to time")</f>
        <v/>
      </c>
    </row>
    <row r="199">
      <c r="A199">
        <f>HYPERLINK("https://www.youtube.com/watch?v=uxQ0OoyaALQ", "Video")</f>
        <v/>
      </c>
      <c r="B199" t="inlineStr">
        <is>
          <t>14:25</t>
        </is>
      </c>
      <c r="C199" t="inlineStr">
        <is>
          <t>Ideas accessible right I think that's of</t>
        </is>
      </c>
      <c r="D199">
        <f>HYPERLINK("https://www.youtube.com/watch?v=uxQ0OoyaALQ&amp;t=865s", "Go to time")</f>
        <v/>
      </c>
    </row>
    <row r="200">
      <c r="A200">
        <f>HYPERLINK("https://www.youtube.com/watch?v=qYUmI5kGsYk", "Video")</f>
        <v/>
      </c>
      <c r="B200" t="inlineStr">
        <is>
          <t>4:48</t>
        </is>
      </c>
      <c r="C200" t="inlineStr">
        <is>
          <t>It needs to be accessible.</t>
        </is>
      </c>
      <c r="D200">
        <f>HYPERLINK("https://www.youtube.com/watch?v=qYUmI5kGsYk&amp;t=288s", "Go to time")</f>
        <v/>
      </c>
    </row>
    <row r="201">
      <c r="A201">
        <f>HYPERLINK("https://www.youtube.com/watch?v=IZ2N3tF4W_k", "Video")</f>
        <v/>
      </c>
      <c r="B201" t="inlineStr">
        <is>
          <t>9:16</t>
        </is>
      </c>
      <c r="C201" t="inlineStr">
        <is>
          <t>is not accessible to us.</t>
        </is>
      </c>
      <c r="D201">
        <f>HYPERLINK("https://www.youtube.com/watch?v=IZ2N3tF4W_k&amp;t=556s", "Go to time")</f>
        <v/>
      </c>
    </row>
    <row r="202">
      <c r="A202">
        <f>HYPERLINK("https://www.youtube.com/watch?v=IZ2N3tF4W_k", "Video")</f>
        <v/>
      </c>
      <c r="B202" t="inlineStr">
        <is>
          <t>24:46</t>
        </is>
      </c>
      <c r="C202" t="inlineStr">
        <is>
          <t>and write an accessible response to that,</t>
        </is>
      </c>
      <c r="D202">
        <f>HYPERLINK("https://www.youtube.com/watch?v=IZ2N3tF4W_k&amp;t=1486s", "Go to time")</f>
        <v/>
      </c>
    </row>
    <row r="203">
      <c r="A203">
        <f>HYPERLINK("https://www.youtube.com/watch?v=q3_AS6GM2Cs", "Video")</f>
        <v/>
      </c>
      <c r="B203" t="inlineStr">
        <is>
          <t>0:25</t>
        </is>
      </c>
      <c r="C203" t="inlineStr">
        <is>
          <t>I am on a mission to make researching
the female physiology more accessible.</t>
        </is>
      </c>
      <c r="D203">
        <f>HYPERLINK("https://www.youtube.com/watch?v=q3_AS6GM2Cs&amp;t=25s", "Go to time")</f>
        <v/>
      </c>
    </row>
    <row r="204">
      <c r="A204">
        <f>HYPERLINK("https://www.youtube.com/watch?v=q3_AS6GM2Cs", "Video")</f>
        <v/>
      </c>
      <c r="B204" t="inlineStr">
        <is>
          <t>7:02</t>
        </is>
      </c>
      <c r="C204" t="inlineStr">
        <is>
          <t>and it is extremely accessible.</t>
        </is>
      </c>
      <c r="D204">
        <f>HYPERLINK("https://www.youtube.com/watch?v=q3_AS6GM2Cs&amp;t=422s", "Go to time")</f>
        <v/>
      </c>
    </row>
    <row r="205">
      <c r="A205">
        <f>HYPERLINK("https://www.youtube.com/watch?v=eJ_0x197H30", "Video")</f>
        <v/>
      </c>
      <c r="B205" t="inlineStr">
        <is>
          <t>3:00</t>
        </is>
      </c>
      <c r="C205" t="inlineStr">
        <is>
          <t>These tissues have similarities
to other inaccessible sites in the body,</t>
        </is>
      </c>
      <c r="D205">
        <f>HYPERLINK("https://www.youtube.com/watch?v=eJ_0x197H30&amp;t=180s", "Go to time")</f>
        <v/>
      </c>
    </row>
    <row r="206">
      <c r="A206">
        <f>HYPERLINK("https://www.youtube.com/watch?v=eJ_0x197H30", "Video")</f>
        <v/>
      </c>
      <c r="B206" t="inlineStr">
        <is>
          <t>3:52</t>
        </is>
      </c>
      <c r="C206" t="inlineStr">
        <is>
          <t>because I made them accessible
just under the skin.</t>
        </is>
      </c>
      <c r="D206">
        <f>HYPERLINK("https://www.youtube.com/watch?v=eJ_0x197H30&amp;t=232s", "Go to time")</f>
        <v/>
      </c>
    </row>
    <row r="207">
      <c r="A207">
        <f>HYPERLINK("https://www.youtube.com/watch?v=UJz69v_7258", "Video")</f>
        <v/>
      </c>
      <c r="B207" t="inlineStr">
        <is>
          <t>1:48</t>
        </is>
      </c>
      <c r="C207" t="inlineStr">
        <is>
          <t>and make them scalable and accessible,</t>
        </is>
      </c>
      <c r="D207">
        <f>HYPERLINK("https://www.youtube.com/watch?v=UJz69v_7258&amp;t=108s", "Go to time")</f>
        <v/>
      </c>
    </row>
    <row r="208">
      <c r="A208">
        <f>HYPERLINK("https://www.youtube.com/watch?v=O8duvJfrjss", "Video")</f>
        <v/>
      </c>
      <c r="B208" t="inlineStr">
        <is>
          <t>3:58</t>
        </is>
      </c>
      <c r="C208" t="inlineStr">
        <is>
          <t>The density in our cities
makes public transport more accessible</t>
        </is>
      </c>
      <c r="D208">
        <f>HYPERLINK("https://www.youtube.com/watch?v=O8duvJfrjss&amp;t=238s", "Go to time")</f>
        <v/>
      </c>
    </row>
    <row r="209">
      <c r="A209">
        <f>HYPERLINK("https://www.youtube.com/watch?v=O8duvJfrjss", "Video")</f>
        <v/>
      </c>
      <c r="B209" t="inlineStr">
        <is>
          <t>6:23</t>
        </is>
      </c>
      <c r="C209" t="inlineStr">
        <is>
          <t>They're making walking
and cycling more accessible,</t>
        </is>
      </c>
      <c r="D209">
        <f>HYPERLINK("https://www.youtube.com/watch?v=O8duvJfrjss&amp;t=383s", "Go to time")</f>
        <v/>
      </c>
    </row>
    <row r="210">
      <c r="A210">
        <f>HYPERLINK("https://www.youtube.com/watch?v=-3y6_7_5PcQ", "Video")</f>
        <v/>
      </c>
      <c r="B210" t="inlineStr">
        <is>
          <t>8:46</t>
        </is>
      </c>
      <c r="C210" t="inlineStr">
        <is>
          <t>Regular citizens could get
accessible information</t>
        </is>
      </c>
      <c r="D210">
        <f>HYPERLINK("https://www.youtube.com/watch?v=-3y6_7_5PcQ&amp;t=526s", "Go to time")</f>
        <v/>
      </c>
    </row>
    <row r="211">
      <c r="A211">
        <f>HYPERLINK("https://www.youtube.com/watch?v=LrtlmbkvvEs", "Video")</f>
        <v/>
      </c>
      <c r="B211" t="inlineStr">
        <is>
          <t>0:36</t>
        </is>
      </c>
      <c r="C211" t="inlineStr">
        <is>
          <t>but not all of that information
is accessible at once.</t>
        </is>
      </c>
      <c r="D211">
        <f>HYPERLINK("https://www.youtube.com/watch?v=LrtlmbkvvEs&amp;t=36s", "Go to time")</f>
        <v/>
      </c>
    </row>
    <row r="212">
      <c r="A212">
        <f>HYPERLINK("https://www.youtube.com/watch?v=FzhI2D_kaCY", "Video")</f>
        <v/>
      </c>
      <c r="B212" t="inlineStr">
        <is>
          <t>7:31</t>
        </is>
      </c>
      <c r="C212" t="inlineStr">
        <is>
          <t>but yet none of these
[are] accessible for them.</t>
        </is>
      </c>
      <c r="D212">
        <f>HYPERLINK("https://www.youtube.com/watch?v=FzhI2D_kaCY&amp;t=451s", "Go to time")</f>
        <v/>
      </c>
    </row>
    <row r="213">
      <c r="A213">
        <f>HYPERLINK("https://www.youtube.com/watch?v=nJd_2mJ4u-I", "Video")</f>
        <v/>
      </c>
      <c r="B213" t="inlineStr">
        <is>
          <t>9:13</t>
        </is>
      </c>
      <c r="C213" t="inlineStr">
        <is>
          <t>is making it easier and more accessible
to manipulate video,</t>
        </is>
      </c>
      <c r="D213">
        <f>HYPERLINK("https://www.youtube.com/watch?v=nJd_2mJ4u-I&amp;t=553s", "Go to time")</f>
        <v/>
      </c>
    </row>
    <row r="214">
      <c r="A214">
        <f>HYPERLINK("https://www.youtube.com/watch?v=-hY9QSdaReY", "Video")</f>
        <v/>
      </c>
      <c r="B214" t="inlineStr">
        <is>
          <t>7:25</t>
        </is>
      </c>
      <c r="C214" t="inlineStr">
        <is>
          <t>in this now more accessible data set.</t>
        </is>
      </c>
      <c r="D214">
        <f>HYPERLINK("https://www.youtube.com/watch?v=-hY9QSdaReY&amp;t=445s", "Go to time")</f>
        <v/>
      </c>
    </row>
    <row r="215">
      <c r="A215">
        <f>HYPERLINK("https://www.youtube.com/watch?v=DVO0KOHA614", "Video")</f>
        <v/>
      </c>
      <c r="B215" t="inlineStr">
        <is>
          <t>3:10</t>
        </is>
      </c>
      <c r="C215" t="inlineStr">
        <is>
          <t>It's perhaps the most inaccessible
sport in the world.</t>
        </is>
      </c>
      <c r="D215">
        <f>HYPERLINK("https://www.youtube.com/watch?v=DVO0KOHA614&amp;t=190s", "Go to time")</f>
        <v/>
      </c>
    </row>
    <row r="216">
      <c r="A216">
        <f>HYPERLINK("https://www.youtube.com/watch?v=DVO0KOHA614", "Video")</f>
        <v/>
      </c>
      <c r="B216" t="inlineStr">
        <is>
          <t>4:44</t>
        </is>
      </c>
      <c r="C216" t="inlineStr">
        <is>
          <t>Most importantly, it's accessible.</t>
        </is>
      </c>
      <c r="D216">
        <f>HYPERLINK("https://www.youtube.com/watch?v=DVO0KOHA614&amp;t=284s", "Go to time")</f>
        <v/>
      </c>
    </row>
    <row r="217">
      <c r="A217">
        <f>HYPERLINK("https://www.youtube.com/watch?v=DVO0KOHA614", "Video")</f>
        <v/>
      </c>
      <c r="B217" t="inlineStr">
        <is>
          <t>9:35</t>
        </is>
      </c>
      <c r="C217" t="inlineStr">
        <is>
          <t>and how we get into
that accessible world of fun,</t>
        </is>
      </c>
      <c r="D217">
        <f>HYPERLINK("https://www.youtube.com/watch?v=DVO0KOHA614&amp;t=575s", "Go to time")</f>
        <v/>
      </c>
    </row>
    <row r="218">
      <c r="A218">
        <f>HYPERLINK("https://www.youtube.com/watch?v=sFIDCtRX_-o", "Video")</f>
        <v/>
      </c>
      <c r="B218" t="inlineStr">
        <is>
          <t>0:59</t>
        </is>
      </c>
      <c r="C218" t="inlineStr">
        <is>
          <t>and we design and develop ways
to make information accessible</t>
        </is>
      </c>
      <c r="D218">
        <f>HYPERLINK("https://www.youtube.com/watch?v=sFIDCtRX_-o&amp;t=59s", "Go to time")</f>
        <v/>
      </c>
    </row>
    <row r="219">
      <c r="A219">
        <f>HYPERLINK("https://www.youtube.com/watch?v=w8mToWb9NC8", "Video")</f>
        <v/>
      </c>
      <c r="B219" t="inlineStr">
        <is>
          <t>3:17</t>
        </is>
      </c>
      <c r="C219" t="inlineStr">
        <is>
          <t>It's really inaccessible
for a lot of people.</t>
        </is>
      </c>
      <c r="D219">
        <f>HYPERLINK("https://www.youtube.com/watch?v=w8mToWb9NC8&amp;t=197s", "Go to time")</f>
        <v/>
      </c>
    </row>
    <row r="220">
      <c r="A220">
        <f>HYPERLINK("https://www.youtube.com/watch?v=U51MSK6nSQE", "Video")</f>
        <v/>
      </c>
      <c r="B220" t="inlineStr">
        <is>
          <t>3:39</t>
        </is>
      </c>
      <c r="C220" t="inlineStr">
        <is>
          <t>we can help to keep content
accessible for other visitors.</t>
        </is>
      </c>
      <c r="D220">
        <f>HYPERLINK("https://www.youtube.com/watch?v=U51MSK6nSQE&amp;t=219s", "Go to time")</f>
        <v/>
      </c>
    </row>
    <row r="221">
      <c r="A221">
        <f>HYPERLINK("https://www.youtube.com/watch?v=5jnPjkdBlUE", "Video")</f>
        <v/>
      </c>
      <c r="B221" t="inlineStr">
        <is>
          <t>13:21</t>
        </is>
      </c>
      <c r="C221" t="inlineStr">
        <is>
          <t>Actually affordable
and universally accessible.</t>
        </is>
      </c>
      <c r="D221">
        <f>HYPERLINK("https://www.youtube.com/watch?v=5jnPjkdBlUE&amp;t=801s", "Go to time")</f>
        <v/>
      </c>
    </row>
    <row r="222">
      <c r="A222">
        <f>HYPERLINK("https://www.youtube.com/watch?v=Ta8KBJ4BTNg", "Video")</f>
        <v/>
      </c>
      <c r="B222" t="inlineStr">
        <is>
          <t>3:37</t>
        </is>
      </c>
      <c r="C222" t="inlineStr">
        <is>
          <t>So what if we had a globally accessible,</t>
        </is>
      </c>
      <c r="D222">
        <f>HYPERLINK("https://www.youtube.com/watch?v=Ta8KBJ4BTNg&amp;t=217s", "Go to time")</f>
        <v/>
      </c>
    </row>
    <row r="223">
      <c r="A223">
        <f>HYPERLINK("https://www.youtube.com/watch?v=p3uBMqCPSDk", "Video")</f>
        <v/>
      </c>
      <c r="B223" t="inlineStr">
        <is>
          <t>0:31</t>
        </is>
      </c>
      <c r="C223" t="inlineStr">
        <is>
          <t>no one could have imagined a world
where energy was so accessible</t>
        </is>
      </c>
      <c r="D223">
        <f>HYPERLINK("https://www.youtube.com/watch?v=p3uBMqCPSDk&amp;t=31s", "Go to time")</f>
        <v/>
      </c>
    </row>
    <row r="224">
      <c r="A224">
        <f>HYPERLINK("https://www.youtube.com/watch?v=p3uBMqCPSDk", "Video")</f>
        <v/>
      </c>
      <c r="B224" t="inlineStr">
        <is>
          <t>1:05</t>
        </is>
      </c>
      <c r="C224" t="inlineStr">
        <is>
          <t>and even the chores in our homes
will be as effortlessly accessible</t>
        </is>
      </c>
      <c r="D224">
        <f>HYPERLINK("https://www.youtube.com/watch?v=p3uBMqCPSDk&amp;t=65s", "Go to time")</f>
        <v/>
      </c>
    </row>
    <row r="225">
      <c r="A225">
        <f>HYPERLINK("https://www.youtube.com/watch?v=cIu8Xo5yHlI", "Video")</f>
        <v/>
      </c>
      <c r="B225" t="inlineStr">
        <is>
          <t>3:18</t>
        </is>
      </c>
      <c r="C225" t="inlineStr">
        <is>
          <t>But engaging in systems of democracy
is accessible to everyone,</t>
        </is>
      </c>
      <c r="D225">
        <f>HYPERLINK("https://www.youtube.com/watch?v=cIu8Xo5yHlI&amp;t=198s", "Go to time")</f>
        <v/>
      </c>
    </row>
    <row r="226">
      <c r="A226">
        <f>HYPERLINK("https://www.youtube.com/watch?v=NkYk36wpk-4", "Video")</f>
        <v/>
      </c>
      <c r="B226" t="inlineStr">
        <is>
          <t>6:19</t>
        </is>
      </c>
      <c r="C226" t="inlineStr">
        <is>
          <t>but I also knew that simple,
approachable, accessible,</t>
        </is>
      </c>
      <c r="D226">
        <f>HYPERLINK("https://www.youtube.com/watch?v=NkYk36wpk-4&amp;t=379s", "Go to time")</f>
        <v/>
      </c>
    </row>
    <row r="227">
      <c r="A227">
        <f>HYPERLINK("https://www.youtube.com/watch?v=NkYk36wpk-4", "Video")</f>
        <v/>
      </c>
      <c r="B227" t="inlineStr">
        <is>
          <t>7:01</t>
        </is>
      </c>
      <c r="C227" t="inlineStr">
        <is>
          <t>but reaching far beyond
what anyone thought accessible.</t>
        </is>
      </c>
      <c r="D227">
        <f>HYPERLINK("https://www.youtube.com/watch?v=NkYk36wpk-4&amp;t=421s", "Go to time")</f>
        <v/>
      </c>
    </row>
    <row r="228">
      <c r="A228">
        <f>HYPERLINK("https://www.youtube.com/watch?v=iGlyjfFquxw", "Video")</f>
        <v/>
      </c>
      <c r="B228" t="inlineStr">
        <is>
          <t>1:48</t>
        </is>
      </c>
      <c r="C228" t="inlineStr">
        <is>
          <t>accessible to the last woman
and child directly in their homes,</t>
        </is>
      </c>
      <c r="D228">
        <f>HYPERLINK("https://www.youtube.com/watch?v=iGlyjfFquxw&amp;t=108s", "Go to time")</f>
        <v/>
      </c>
    </row>
    <row r="229">
      <c r="A229">
        <f>HYPERLINK("https://www.youtube.com/watch?v=1g-1_Y3fvUg", "Video")</f>
        <v/>
      </c>
      <c r="B229" t="inlineStr">
        <is>
          <t>6:55</t>
        </is>
      </c>
      <c r="C229" t="inlineStr">
        <is>
          <t>Which should make it accessible
to a larger crowd than this one.</t>
        </is>
      </c>
      <c r="D229">
        <f>HYPERLINK("https://www.youtube.com/watch?v=1g-1_Y3fvUg&amp;t=415s", "Go to time")</f>
        <v/>
      </c>
    </row>
    <row r="230">
      <c r="A230">
        <f>HYPERLINK("https://www.youtube.com/watch?v=WFP9IbXYM1k", "Video")</f>
        <v/>
      </c>
      <c r="B230" t="inlineStr">
        <is>
          <t>11:42</t>
        </is>
      </c>
      <c r="C230" t="inlineStr">
        <is>
          <t>It just wasn't accessible
to the communities who need it most.</t>
        </is>
      </c>
      <c r="D230">
        <f>HYPERLINK("https://www.youtube.com/watch?v=WFP9IbXYM1k&amp;t=702s", "Go to time")</f>
        <v/>
      </c>
    </row>
    <row r="231">
      <c r="A231">
        <f>HYPERLINK("https://www.youtube.com/watch?v=ZkWJem3LY5E", "Video")</f>
        <v/>
      </c>
      <c r="B231" t="inlineStr">
        <is>
          <t>12:12</t>
        </is>
      </c>
      <c r="C231" t="inlineStr">
        <is>
          <t>more inclusive and accessible world</t>
        </is>
      </c>
      <c r="D231">
        <f>HYPERLINK("https://www.youtube.com/watch?v=ZkWJem3LY5E&amp;t=732s", "Go to time")</f>
        <v/>
      </c>
    </row>
    <row r="232">
      <c r="A232">
        <f>HYPERLINK("https://www.youtube.com/watch?v=DzNN_4rcIjs", "Video")</f>
        <v/>
      </c>
      <c r="B232" t="inlineStr">
        <is>
          <t>4:36</t>
        </is>
      </c>
      <c r="C232" t="inlineStr">
        <is>
          <t>are working on making
this same technology accessible</t>
        </is>
      </c>
      <c r="D232">
        <f>HYPERLINK("https://www.youtube.com/watch?v=DzNN_4rcIjs&amp;t=276s", "Go to time")</f>
        <v/>
      </c>
    </row>
    <row r="233">
      <c r="A233">
        <f>HYPERLINK("https://www.youtube.com/watch?v=u3BZDx2dnSE", "Video")</f>
        <v/>
      </c>
      <c r="B233" t="inlineStr">
        <is>
          <t>38:58</t>
        </is>
      </c>
      <c r="C233" t="inlineStr">
        <is>
          <t>accessible free vaccine means that</t>
        </is>
      </c>
      <c r="D233">
        <f>HYPERLINK("https://www.youtube.com/watch?v=u3BZDx2dnSE&amp;t=2338s", "Go to time")</f>
        <v/>
      </c>
    </row>
    <row r="234">
      <c r="A234">
        <f>HYPERLINK("https://www.youtube.com/watch?v=A3WrAEm3PXU", "Video")</f>
        <v/>
      </c>
      <c r="B234" t="inlineStr">
        <is>
          <t>6:50</t>
        </is>
      </c>
      <c r="C234" t="inlineStr">
        <is>
          <t>very accessible.</t>
        </is>
      </c>
      <c r="D234">
        <f>HYPERLINK("https://www.youtube.com/watch?v=A3WrAEm3PXU&amp;t=410s", "Go to time")</f>
        <v/>
      </c>
    </row>
    <row r="235">
      <c r="A235">
        <f>HYPERLINK("https://www.youtube.com/watch?v=2cKZM8lT-qo", "Video")</f>
        <v/>
      </c>
      <c r="B235" t="inlineStr">
        <is>
          <t>0:48</t>
        </is>
      </c>
      <c r="C235" t="inlineStr">
        <is>
          <t>more accessible.</t>
        </is>
      </c>
      <c r="D235">
        <f>HYPERLINK("https://www.youtube.com/watch?v=2cKZM8lT-qo&amp;t=48s", "Go to time")</f>
        <v/>
      </c>
    </row>
    <row r="236">
      <c r="A236">
        <f>HYPERLINK("https://www.youtube.com/watch?v=aQsOmGflf1o", "Video")</f>
        <v/>
      </c>
      <c r="B236" t="inlineStr">
        <is>
          <t>2:57</t>
        </is>
      </c>
      <c r="C236" t="inlineStr">
        <is>
          <t>a medium that is easily accessible,</t>
        </is>
      </c>
      <c r="D236">
        <f>HYPERLINK("https://www.youtube.com/watch?v=aQsOmGflf1o&amp;t=177s", "Go to time")</f>
        <v/>
      </c>
    </row>
    <row r="237">
      <c r="A237">
        <f>HYPERLINK("https://www.youtube.com/watch?v=zaZBgqfEa1E", "Video")</f>
        <v/>
      </c>
      <c r="B237" t="inlineStr">
        <is>
          <t>2:21</t>
        </is>
      </c>
      <c r="C237" t="inlineStr">
        <is>
          <t>accessible accessible poetry</t>
        </is>
      </c>
      <c r="D237">
        <f>HYPERLINK("https://www.youtube.com/watch?v=zaZBgqfEa1E&amp;t=141s", "Go to time")</f>
        <v/>
      </c>
    </row>
    <row r="238">
      <c r="A238">
        <f>HYPERLINK("https://www.youtube.com/watch?v=t6XLYx4se-Q", "Video")</f>
        <v/>
      </c>
      <c r="B238" t="inlineStr">
        <is>
          <t>12:32</t>
        </is>
      </c>
      <c r="C238" t="inlineStr">
        <is>
          <t>and access to information and care
that was previously inaccessible.</t>
        </is>
      </c>
      <c r="D238">
        <f>HYPERLINK("https://www.youtube.com/watch?v=t6XLYx4se-Q&amp;t=752s", "Go to time")</f>
        <v/>
      </c>
    </row>
    <row r="239">
      <c r="A239">
        <f>HYPERLINK("https://www.youtube.com/watch?v=ItGGGN4jeYE", "Video")</f>
        <v/>
      </c>
      <c r="B239" t="inlineStr">
        <is>
          <t>8:12</t>
        </is>
      </c>
      <c r="C239" t="inlineStr">
        <is>
          <t>accessible transportation,</t>
        </is>
      </c>
      <c r="D239">
        <f>HYPERLINK("https://www.youtube.com/watch?v=ItGGGN4jeYE&amp;t=492s", "Go to time")</f>
        <v/>
      </c>
    </row>
    <row r="240">
      <c r="A240">
        <f>HYPERLINK("https://www.youtube.com/watch?v=ItGGGN4jeYE", "Video")</f>
        <v/>
      </c>
      <c r="B240" t="inlineStr">
        <is>
          <t>8:16</t>
        </is>
      </c>
      <c r="C240" t="inlineStr">
        <is>
          <t>so our environment becomes
more accessible for all.</t>
        </is>
      </c>
      <c r="D240">
        <f>HYPERLINK("https://www.youtube.com/watch?v=ItGGGN4jeYE&amp;t=496s", "Go to time")</f>
        <v/>
      </c>
    </row>
    <row r="241">
      <c r="A241">
        <f>HYPERLINK("https://www.youtube.com/watch?v=Mkelhs_OVMc", "Video")</f>
        <v/>
      </c>
      <c r="B241" t="inlineStr">
        <is>
          <t>0:41</t>
        </is>
      </c>
      <c r="C241" t="inlineStr">
        <is>
          <t>And I worry about how
can we make technology accessible</t>
        </is>
      </c>
      <c r="D241">
        <f>HYPERLINK("https://www.youtube.com/watch?v=Mkelhs_OVMc&amp;t=41s", "Go to time")</f>
        <v/>
      </c>
    </row>
    <row r="242">
      <c r="A242">
        <f>HYPERLINK("https://www.youtube.com/watch?v=Mkelhs_OVMc", "Video")</f>
        <v/>
      </c>
      <c r="B242" t="inlineStr">
        <is>
          <t>6:25</t>
        </is>
      </c>
      <c r="C242" t="inlineStr">
        <is>
          <t>by making local stories
accessible through mobile phones.</t>
        </is>
      </c>
      <c r="D242">
        <f>HYPERLINK("https://www.youtube.com/watch?v=Mkelhs_OVMc&amp;t=385s", "Go to time")</f>
        <v/>
      </c>
    </row>
    <row r="243">
      <c r="A243">
        <f>HYPERLINK("https://www.youtube.com/watch?v=MjpO66YdP2s", "Video")</f>
        <v/>
      </c>
      <c r="B243" t="inlineStr">
        <is>
          <t>14:15</t>
        </is>
      </c>
      <c r="C243" t="inlineStr">
        <is>
          <t>that they made an extra effort
to have their words accessible</t>
        </is>
      </c>
      <c r="D243">
        <f>HYPERLINK("https://www.youtube.com/watch?v=MjpO66YdP2s&amp;t=855s", "Go to time")</f>
        <v/>
      </c>
    </row>
    <row r="244">
      <c r="A244">
        <f>HYPERLINK("https://www.youtube.com/watch?v=MjpO66YdP2s", "Video")</f>
        <v/>
      </c>
      <c r="B244" t="inlineStr">
        <is>
          <t>41:13</t>
        </is>
      </c>
      <c r="C244" t="inlineStr">
        <is>
          <t>and it’s not accessible,
and it doesn’t inform.</t>
        </is>
      </c>
      <c r="D244">
        <f>HYPERLINK("https://www.youtube.com/watch?v=MjpO66YdP2s&amp;t=2473s", "Go to time")</f>
        <v/>
      </c>
    </row>
    <row r="245">
      <c r="A245">
        <f>HYPERLINK("https://www.youtube.com/watch?v=jltYcaQ24q4", "Video")</f>
        <v/>
      </c>
      <c r="B245" t="inlineStr">
        <is>
          <t>8:02</t>
        </is>
      </c>
      <c r="C245" t="inlineStr">
        <is>
          <t>and accessible to so many more people</t>
        </is>
      </c>
      <c r="D245">
        <f>HYPERLINK("https://www.youtube.com/watch?v=jltYcaQ24q4&amp;t=482s", "Go to time")</f>
        <v/>
      </c>
    </row>
    <row r="246">
      <c r="A246">
        <f>HYPERLINK("https://www.youtube.com/watch?v=CDV0i660brM", "Video")</f>
        <v/>
      </c>
      <c r="B246" t="inlineStr">
        <is>
          <t>1:08</t>
        </is>
      </c>
      <c r="C246" t="inlineStr">
        <is>
          <t>Electrification promises to make flying
accessible to more people globally</t>
        </is>
      </c>
      <c r="D246">
        <f>HYPERLINK("https://www.youtube.com/watch?v=CDV0i660brM&amp;t=68s", "Go to time")</f>
        <v/>
      </c>
    </row>
    <row r="247">
      <c r="A247">
        <f>HYPERLINK("https://www.youtube.com/watch?v=7Fiaew7nDmE", "Video")</f>
        <v/>
      </c>
      <c r="B247" t="inlineStr">
        <is>
          <t>7:00</t>
        </is>
      </c>
      <c r="C247" t="inlineStr">
        <is>
          <t>This way we can make BCI accessible
not to the thousands of people,</t>
        </is>
      </c>
      <c r="D247">
        <f>HYPERLINK("https://www.youtube.com/watch?v=7Fiaew7nDmE&amp;t=420s", "Go to time")</f>
        <v/>
      </c>
    </row>
    <row r="248">
      <c r="A248">
        <f>HYPERLINK("https://www.youtube.com/watch?v=anE2XRcnNk0", "Video")</f>
        <v/>
      </c>
      <c r="B248" t="inlineStr">
        <is>
          <t>14:29</t>
        </is>
      </c>
      <c r="C248" t="inlineStr">
        <is>
          <t>To see that public transportation
is made more accessible,</t>
        </is>
      </c>
      <c r="D248">
        <f>HYPERLINK("https://www.youtube.com/watch?v=anE2XRcnNk0&amp;t=869s", "Go to time")</f>
        <v/>
      </c>
    </row>
    <row r="249">
      <c r="A249">
        <f>HYPERLINK("https://www.youtube.com/watch?v=uJr4wGcLNsA", "Video")</f>
        <v/>
      </c>
      <c r="B249" t="inlineStr">
        <is>
          <t>2:04</t>
        </is>
      </c>
      <c r="C249" t="inlineStr">
        <is>
          <t>because it wasn't accessible.</t>
        </is>
      </c>
      <c r="D249">
        <f>HYPERLINK("https://www.youtube.com/watch?v=uJr4wGcLNsA&amp;t=124s", "Go to time")</f>
        <v/>
      </c>
    </row>
    <row r="250">
      <c r="A250">
        <f>HYPERLINK("https://www.youtube.com/watch?v=uJr4wGcLNsA", "Video")</f>
        <v/>
      </c>
      <c r="B250" t="inlineStr">
        <is>
          <t>3:47</t>
        </is>
      </c>
      <c r="C250" t="inlineStr">
        <is>
          <t>were wheelchair accessible,</t>
        </is>
      </c>
      <c r="D250">
        <f>HYPERLINK("https://www.youtube.com/watch?v=uJr4wGcLNsA&amp;t=227s", "Go to time")</f>
        <v/>
      </c>
    </row>
    <row r="251">
      <c r="A251">
        <f>HYPERLINK("https://www.youtube.com/watch?v=uJr4wGcLNsA", "Video")</f>
        <v/>
      </c>
      <c r="B251" t="inlineStr">
        <is>
          <t>4:05</t>
        </is>
      </c>
      <c r="C251" t="inlineStr">
        <is>
          <t>and they demanded that the Board of Ed
make some of the high schools accessible.</t>
        </is>
      </c>
      <c r="D251">
        <f>HYPERLINK("https://www.youtube.com/watch?v=uJr4wGcLNsA&amp;t=245s", "Go to time")</f>
        <v/>
      </c>
    </row>
    <row r="252">
      <c r="A252">
        <f>HYPERLINK("https://www.youtube.com/watch?v=uJr4wGcLNsA", "Video")</f>
        <v/>
      </c>
      <c r="B252" t="inlineStr">
        <is>
          <t>4:56</t>
        </is>
      </c>
      <c r="C252" t="inlineStr">
        <is>
          <t>were given in completely
inaccessible buildings,</t>
        </is>
      </c>
      <c r="D252">
        <f>HYPERLINK("https://www.youtube.com/watch?v=uJr4wGcLNsA&amp;t=296s", "Go to time")</f>
        <v/>
      </c>
    </row>
    <row r="253">
      <c r="A253">
        <f>HYPERLINK("https://www.youtube.com/watch?v=uJr4wGcLNsA", "Video")</f>
        <v/>
      </c>
      <c r="B253" t="inlineStr">
        <is>
          <t>10:07</t>
        </is>
      </c>
      <c r="C253" t="inlineStr">
        <is>
          <t>And there were no accessible paddy wagons,</t>
        </is>
      </c>
      <c r="D253">
        <f>HYPERLINK("https://www.youtube.com/watch?v=uJr4wGcLNsA&amp;t=607s", "Go to time")</f>
        <v/>
      </c>
    </row>
    <row r="254">
      <c r="A254">
        <f>HYPERLINK("https://www.youtube.com/watch?v=uJr4wGcLNsA", "Video")</f>
        <v/>
      </c>
      <c r="B254" t="inlineStr">
        <is>
          <t>12:28</t>
        </is>
      </c>
      <c r="C254" t="inlineStr">
        <is>
          <t>when buses were not accessible,</t>
        </is>
      </c>
      <c r="D254">
        <f>HYPERLINK("https://www.youtube.com/watch?v=uJr4wGcLNsA&amp;t=748s", "Go to time")</f>
        <v/>
      </c>
    </row>
    <row r="255">
      <c r="A255">
        <f>HYPERLINK("https://www.youtube.com/watch?v=uJr4wGcLNsA", "Video")</f>
        <v/>
      </c>
      <c r="B255" t="inlineStr">
        <is>
          <t>12:30</t>
        </is>
      </c>
      <c r="C255" t="inlineStr">
        <is>
          <t>when trains were not accessible,</t>
        </is>
      </c>
      <c r="D255">
        <f>HYPERLINK("https://www.youtube.com/watch?v=uJr4wGcLNsA&amp;t=750s", "Go to time")</f>
        <v/>
      </c>
    </row>
    <row r="256">
      <c r="A256">
        <f>HYPERLINK("https://www.youtube.com/watch?v=uJr4wGcLNsA", "Video")</f>
        <v/>
      </c>
      <c r="B256" t="inlineStr">
        <is>
          <t>12:32</t>
        </is>
      </c>
      <c r="C256" t="inlineStr">
        <is>
          <t>where there were no wheelchair-accessible
bathrooms in shopping malls,</t>
        </is>
      </c>
      <c r="D256">
        <f>HYPERLINK("https://www.youtube.com/watch?v=uJr4wGcLNsA&amp;t=752s", "Go to time")</f>
        <v/>
      </c>
    </row>
    <row r="257">
      <c r="A257">
        <f>HYPERLINK("https://www.youtube.com/watch?v=IQkj4CF_ha4", "Video")</f>
        <v/>
      </c>
      <c r="B257" t="inlineStr">
        <is>
          <t>5:48</t>
        </is>
      </c>
      <c r="C257" t="inlineStr">
        <is>
          <t>and make it accessible.</t>
        </is>
      </c>
      <c r="D257">
        <f>HYPERLINK("https://www.youtube.com/watch?v=IQkj4CF_ha4&amp;t=348s", "Go to time")</f>
        <v/>
      </c>
    </row>
    <row r="258">
      <c r="A258">
        <f>HYPERLINK("https://www.youtube.com/watch?v=reUZRyXxUs4", "Video")</f>
        <v/>
      </c>
      <c r="B258" t="inlineStr">
        <is>
          <t>8:56</t>
        </is>
      </c>
      <c r="C258" t="inlineStr">
        <is>
          <t>So an inspector using
an accessible platform like this</t>
        </is>
      </c>
      <c r="D258">
        <f>HYPERLINK("https://www.youtube.com/watch?v=reUZRyXxUs4&amp;t=536s", "Go to time")</f>
        <v/>
      </c>
    </row>
    <row r="259">
      <c r="A259">
        <f>HYPERLINK("https://www.youtube.com/watch?v=ieSV8-isy3M", "Video")</f>
        <v/>
      </c>
      <c r="B259" t="inlineStr">
        <is>
          <t>7:53</t>
        </is>
      </c>
      <c r="C259" t="inlineStr">
        <is>
          <t>more accessible and more enjoyable.</t>
        </is>
      </c>
      <c r="D259">
        <f>HYPERLINK("https://www.youtube.com/watch?v=ieSV8-isy3M&amp;t=473s", "Go to time")</f>
        <v/>
      </c>
    </row>
    <row r="260">
      <c r="A260">
        <f>HYPERLINK("https://www.youtube.com/watch?v=caNLVaD25pU", "Video")</f>
        <v/>
      </c>
      <c r="B260" t="inlineStr">
        <is>
          <t>10:28</t>
        </is>
      </c>
      <c r="C260" t="inlineStr">
        <is>
          <t>and providing technology that's accessible
to all of the world's farmers.</t>
        </is>
      </c>
      <c r="D260">
        <f>HYPERLINK("https://www.youtube.com/watch?v=caNLVaD25pU&amp;t=628s", "Go to time")</f>
        <v/>
      </c>
    </row>
    <row r="261">
      <c r="A261">
        <f>HYPERLINK("https://www.youtube.com/watch?v=LvNWW_thRC4", "Video")</f>
        <v/>
      </c>
      <c r="B261" t="inlineStr">
        <is>
          <t>3:28</t>
        </is>
      </c>
      <c r="C261" t="inlineStr">
        <is>
          <t>This lack of easily accessible
documents and resources</t>
        </is>
      </c>
      <c r="D261">
        <f>HYPERLINK("https://www.youtube.com/watch?v=LvNWW_thRC4&amp;t=208s", "Go to time")</f>
        <v/>
      </c>
    </row>
    <row r="262">
      <c r="A262">
        <f>HYPERLINK("https://www.youtube.com/watch?v=LvNWW_thRC4", "Video")</f>
        <v/>
      </c>
      <c r="B262" t="inlineStr">
        <is>
          <t>5:03</t>
        </is>
      </c>
      <c r="C262" t="inlineStr">
        <is>
          <t>working to make climate education
more accessible</t>
        </is>
      </c>
      <c r="D262">
        <f>HYPERLINK("https://www.youtube.com/watch?v=LvNWW_thRC4&amp;t=303s", "Go to time")</f>
        <v/>
      </c>
    </row>
    <row r="263">
      <c r="A263">
        <f>HYPERLINK("https://www.youtube.com/watch?v=jzfV2xVsUKc", "Video")</f>
        <v/>
      </c>
      <c r="B263" t="inlineStr">
        <is>
          <t>4:56</t>
        </is>
      </c>
      <c r="C263" t="inlineStr">
        <is>
          <t>Social media sites have made these images
more accessible than ever before,</t>
        </is>
      </c>
      <c r="D263">
        <f>HYPERLINK("https://www.youtube.com/watch?v=jzfV2xVsUKc&amp;t=296s", "Go to time")</f>
        <v/>
      </c>
    </row>
    <row r="264">
      <c r="A264">
        <f>HYPERLINK("https://www.youtube.com/watch?v=jzfV2xVsUKc", "Video")</f>
        <v/>
      </c>
      <c r="B264" t="inlineStr">
        <is>
          <t>6:43</t>
        </is>
      </c>
      <c r="C264" t="inlineStr">
        <is>
          <t>The camera may have made these scenes
more accessible than ever before,</t>
        </is>
      </c>
      <c r="D264">
        <f>HYPERLINK("https://www.youtube.com/watch?v=jzfV2xVsUKc&amp;t=403s", "Go to time")</f>
        <v/>
      </c>
    </row>
    <row r="265">
      <c r="A265">
        <f>HYPERLINK("https://www.youtube.com/watch?v=RD_SLJG7oi8", "Video")</f>
        <v/>
      </c>
      <c r="B265" t="inlineStr">
        <is>
          <t>3:10</t>
        </is>
      </c>
      <c r="C265" t="inlineStr">
        <is>
          <t>Now, the accessible bathroom
is somewhat of an option.</t>
        </is>
      </c>
      <c r="D265">
        <f>HYPERLINK("https://www.youtube.com/watch?v=RD_SLJG7oi8&amp;t=190s", "Go to time")</f>
        <v/>
      </c>
    </row>
    <row r="266">
      <c r="A266">
        <f>HYPERLINK("https://www.youtube.com/watch?v=RD_SLJG7oi8", "Video")</f>
        <v/>
      </c>
      <c r="B266" t="inlineStr">
        <is>
          <t>3:37</t>
        </is>
      </c>
      <c r="C266" t="inlineStr">
        <is>
          <t>but in the design world, when we describe
a new project or idea as accessible,</t>
        </is>
      </c>
      <c r="D266">
        <f>HYPERLINK("https://www.youtube.com/watch?v=RD_SLJG7oi8&amp;t=217s", "Go to time")</f>
        <v/>
      </c>
    </row>
    <row r="267">
      <c r="A267">
        <f>HYPERLINK("https://www.youtube.com/watch?v=RD_SLJG7oi8", "Video")</f>
        <v/>
      </c>
      <c r="B267" t="inlineStr">
        <is>
          <t>3:44</t>
        </is>
      </c>
      <c r="C267" t="inlineStr">
        <is>
          <t>Who is it accessible to?</t>
        </is>
      </c>
      <c r="D267">
        <f>HYPERLINK("https://www.youtube.com/watch?v=RD_SLJG7oi8&amp;t=224s", "Go to time")</f>
        <v/>
      </c>
    </row>
    <row r="268">
      <c r="A268">
        <f>HYPERLINK("https://www.youtube.com/watch?v=iKBPrJ-AKRs", "Video")</f>
        <v/>
      </c>
      <c r="B268" t="inlineStr">
        <is>
          <t>5:59</t>
        </is>
      </c>
      <c r="C268" t="inlineStr">
        <is>
          <t>should be made accessible
with specialized robots</t>
        </is>
      </c>
      <c r="D268">
        <f>HYPERLINK("https://www.youtube.com/watch?v=iKBPrJ-AKRs&amp;t=359s", "Go to time")</f>
        <v/>
      </c>
    </row>
    <row r="269">
      <c r="A269">
        <f>HYPERLINK("https://www.youtube.com/watch?v=okSG9QaqY1o", "Video")</f>
        <v/>
      </c>
      <c r="B269" t="inlineStr">
        <is>
          <t>2:22</t>
        </is>
      </c>
      <c r="C269" t="inlineStr">
        <is>
          <t>hidden and not accessible anymore.</t>
        </is>
      </c>
      <c r="D269">
        <f>HYPERLINK("https://www.youtube.com/watch?v=okSG9QaqY1o&amp;t=142s", "Go to time")</f>
        <v/>
      </c>
    </row>
    <row r="270">
      <c r="A270">
        <f>HYPERLINK("https://www.youtube.com/watch?v=VnR5H7YSk1k", "Video")</f>
        <v/>
      </c>
      <c r="B270" t="inlineStr">
        <is>
          <t>5:50</t>
        </is>
      </c>
      <c r="C270" t="inlineStr">
        <is>
          <t>bridging the gap, so that there is
accessible nutritious food for everyone.</t>
        </is>
      </c>
      <c r="D270">
        <f>HYPERLINK("https://www.youtube.com/watch?v=VnR5H7YSk1k&amp;t=350s", "Go to time")</f>
        <v/>
      </c>
    </row>
    <row r="271">
      <c r="A271">
        <f>HYPERLINK("https://www.youtube.com/watch?v=VnR5H7YSk1k", "Video")</f>
        <v/>
      </c>
      <c r="B271" t="inlineStr">
        <is>
          <t>6:28</t>
        </is>
      </c>
      <c r="C271" t="inlineStr">
        <is>
          <t>There is a need to ensure that there is
accessible and affordable nutritious food</t>
        </is>
      </c>
      <c r="D271">
        <f>HYPERLINK("https://www.youtube.com/watch?v=VnR5H7YSk1k&amp;t=388s", "Go to time")</f>
        <v/>
      </c>
    </row>
    <row r="272">
      <c r="A272">
        <f>HYPERLINK("https://www.youtube.com/watch?v=KzIp4IzDPG0", "Video")</f>
        <v/>
      </c>
      <c r="B272" t="inlineStr">
        <is>
          <t>5:52</t>
        </is>
      </c>
      <c r="C272" t="inlineStr">
        <is>
          <t>to curate dance music to people
in inaccessible places</t>
        </is>
      </c>
      <c r="D272">
        <f>HYPERLINK("https://www.youtube.com/watch?v=KzIp4IzDPG0&amp;t=352s", "Go to time")</f>
        <v/>
      </c>
    </row>
    <row r="273">
      <c r="A273">
        <f>HYPERLINK("https://www.youtube.com/watch?v=5RAJvzV9j-o", "Video")</f>
        <v/>
      </c>
      <c r="B273" t="inlineStr">
        <is>
          <t>10:06</t>
        </is>
      </c>
      <c r="C273" t="inlineStr">
        <is>
          <t>And microgravity research
just appears to be inaccessible.</t>
        </is>
      </c>
      <c r="D273">
        <f>HYPERLINK("https://www.youtube.com/watch?v=5RAJvzV9j-o&amp;t=606s", "Go to time")</f>
        <v/>
      </c>
    </row>
    <row r="274">
      <c r="A274">
        <f>HYPERLINK("https://www.youtube.com/watch?v=1mLQFm3wEfw", "Video")</f>
        <v/>
      </c>
      <c r="B274" t="inlineStr">
        <is>
          <t>8:45</t>
        </is>
      </c>
      <c r="C274" t="inlineStr">
        <is>
          <t>so that the things you are most
likely to need are most accessible</t>
        </is>
      </c>
      <c r="D274">
        <f>HYPERLINK("https://www.youtube.com/watch?v=1mLQFm3wEfw&amp;t=525s", "Go to time")</f>
        <v/>
      </c>
    </row>
    <row r="275">
      <c r="A275">
        <f>HYPERLINK("https://www.youtube.com/watch?v=B8dBA3klR0o", "Video")</f>
        <v/>
      </c>
      <c r="B275" t="inlineStr">
        <is>
          <t>3:55</t>
        </is>
      </c>
      <c r="C275" t="inlineStr">
        <is>
          <t>we could create cheap and accessible
exoskeleton technologies,</t>
        </is>
      </c>
      <c r="D275">
        <f>HYPERLINK("https://www.youtube.com/watch?v=B8dBA3klR0o&amp;t=235s", "Go to time")</f>
        <v/>
      </c>
    </row>
    <row r="276">
      <c r="A276">
        <f>HYPERLINK("https://www.youtube.com/watch?v=B8dBA3klR0o", "Video")</f>
        <v/>
      </c>
      <c r="B276" t="inlineStr">
        <is>
          <t>4:34</t>
        </is>
      </c>
      <c r="C276" t="inlineStr">
        <is>
          <t>cheap and accessible collaborative robots,
or "cobots" in short,</t>
        </is>
      </c>
      <c r="D276">
        <f>HYPERLINK("https://www.youtube.com/watch?v=B8dBA3klR0o&amp;t=274s", "Go to time")</f>
        <v/>
      </c>
    </row>
    <row r="277">
      <c r="A277">
        <f>HYPERLINK("https://www.youtube.com/watch?v=i5vZkaUk528", "Video")</f>
        <v/>
      </c>
      <c r="B277" t="inlineStr">
        <is>
          <t>2:48</t>
        </is>
      </c>
      <c r="C277" t="inlineStr">
        <is>
          <t>But many a time, they're not
easily accessible or relatable,</t>
        </is>
      </c>
      <c r="D277">
        <f>HYPERLINK("https://www.youtube.com/watch?v=i5vZkaUk528&amp;t=168s", "Go to time")</f>
        <v/>
      </c>
    </row>
    <row r="278">
      <c r="A278">
        <f>HYPERLINK("https://www.youtube.com/watch?v=EpipswT-LuE", "Video")</f>
        <v/>
      </c>
      <c r="B278" t="inlineStr">
        <is>
          <t>2:39</t>
        </is>
      </c>
      <c r="C278" t="inlineStr">
        <is>
          <t>most of the data from this fleet
is thrown away or inaccessible,</t>
        </is>
      </c>
      <c r="D278">
        <f>HYPERLINK("https://www.youtube.com/watch?v=EpipswT-LuE&amp;t=159s", "Go to time")</f>
        <v/>
      </c>
    </row>
    <row r="279">
      <c r="A279">
        <f>HYPERLINK("https://www.youtube.com/watch?v=EpipswT-LuE", "Video")</f>
        <v/>
      </c>
      <c r="B279" t="inlineStr">
        <is>
          <t>5:28</t>
        </is>
      </c>
      <c r="C279" t="inlineStr">
        <is>
          <t>in a publicly accessible data set
to the broader AI community.</t>
        </is>
      </c>
      <c r="D279">
        <f>HYPERLINK("https://www.youtube.com/watch?v=EpipswT-LuE&amp;t=328s", "Go to time")</f>
        <v/>
      </c>
    </row>
    <row r="280">
      <c r="A280">
        <f>HYPERLINK("https://www.youtube.com/watch?v=EpipswT-LuE", "Video")</f>
        <v/>
      </c>
      <c r="B280" t="inlineStr">
        <is>
          <t>7:38</t>
        </is>
      </c>
      <c r="C280" t="inlineStr">
        <is>
          <t>These tools are universally accessible
at low or no cost,</t>
        </is>
      </c>
      <c r="D280">
        <f>HYPERLINK("https://www.youtube.com/watch?v=EpipswT-LuE&amp;t=458s", "Go to time")</f>
        <v/>
      </c>
    </row>
    <row r="281">
      <c r="A281">
        <f>HYPERLINK("https://www.youtube.com/watch?v=BEBKC7Hqfr0", "Video")</f>
        <v/>
      </c>
      <c r="B281" t="inlineStr">
        <is>
          <t>10:22</t>
        </is>
      </c>
      <c r="C281" t="inlineStr">
        <is>
          <t>but accessible architecture</t>
        </is>
      </c>
      <c r="D281">
        <f>HYPERLINK("https://www.youtube.com/watch?v=BEBKC7Hqfr0&amp;t=622s", "Go to time")</f>
        <v/>
      </c>
    </row>
    <row r="282">
      <c r="A282">
        <f>HYPERLINK("https://www.youtube.com/watch?v=lEjegKJwI0M", "Video")</f>
        <v/>
      </c>
      <c r="B282" t="inlineStr">
        <is>
          <t>2:26</t>
        </is>
      </c>
      <c r="C282" t="inlineStr">
        <is>
          <t>They were mass-produced,
easily accessible,</t>
        </is>
      </c>
      <c r="D282">
        <f>HYPERLINK("https://www.youtube.com/watch?v=lEjegKJwI0M&amp;t=146s", "Go to time")</f>
        <v/>
      </c>
    </row>
    <row r="283">
      <c r="A283">
        <f>HYPERLINK("https://www.youtube.com/watch?v=TOUqiVIuPo0", "Video")</f>
        <v/>
      </c>
      <c r="B283" t="inlineStr">
        <is>
          <t>16:37</t>
        </is>
      </c>
      <c r="C283" t="inlineStr">
        <is>
          <t>and to be accessible everywhere.</t>
        </is>
      </c>
      <c r="D283">
        <f>HYPERLINK("https://www.youtube.com/watch?v=TOUqiVIuPo0&amp;t=997s", "Go to time")</f>
        <v/>
      </c>
    </row>
    <row r="284">
      <c r="A284">
        <f>HYPERLINK("https://www.youtube.com/watch?v=Tudal_4x4F0", "Video")</f>
        <v/>
      </c>
      <c r="B284" t="inlineStr">
        <is>
          <t>0:08</t>
        </is>
      </c>
      <c r="C284" t="inlineStr">
        <is>
          <t>Deep underground lies stores of once
inaccessible natural gas.</t>
        </is>
      </c>
      <c r="D284">
        <f>HYPERLINK("https://www.youtube.com/watch?v=Tudal_4x4F0&amp;t=8s", "Go to time")</f>
        <v/>
      </c>
    </row>
    <row r="285">
      <c r="A285">
        <f>HYPERLINK("https://www.youtube.com/watch?v=Tudal_4x4F0", "Video")</f>
        <v/>
      </c>
      <c r="B285" t="inlineStr">
        <is>
          <t>5:22</t>
        </is>
      </c>
      <c r="C285" t="inlineStr">
        <is>
          <t>and cutting-edge technologies
make it so accessible.</t>
        </is>
      </c>
      <c r="D285">
        <f>HYPERLINK("https://www.youtube.com/watch?v=Tudal_4x4F0&amp;t=322s", "Go to time")</f>
        <v/>
      </c>
    </row>
    <row r="286">
      <c r="A286">
        <f>HYPERLINK("https://www.youtube.com/watch?v=eEWa7cpiyD8", "Video")</f>
        <v/>
      </c>
      <c r="B286" t="inlineStr">
        <is>
          <t>2:24</t>
        </is>
      </c>
      <c r="C286" t="inlineStr">
        <is>
          <t>and is often more accessible to people
of varying ages and fitness levels.</t>
        </is>
      </c>
      <c r="D286">
        <f>HYPERLINK("https://www.youtube.com/watch?v=eEWa7cpiyD8&amp;t=144s", "Go to time")</f>
        <v/>
      </c>
    </row>
    <row r="287">
      <c r="A287">
        <f>HYPERLINK("https://www.youtube.com/watch?v=BDJ8xyQjyhM", "Video")</f>
        <v/>
      </c>
      <c r="B287" t="inlineStr">
        <is>
          <t>1:53</t>
        </is>
      </c>
      <c r="C287" t="inlineStr">
        <is>
          <t>Elephants use objects to reach
inaccessible places.</t>
        </is>
      </c>
      <c r="D287">
        <f>HYPERLINK("https://www.youtube.com/watch?v=BDJ8xyQjyhM&amp;t=113s", "Go to time")</f>
        <v/>
      </c>
    </row>
    <row r="288">
      <c r="A288">
        <f>HYPERLINK("https://www.youtube.com/watch?v=_aAhcNjmvhc", "Video")</f>
        <v/>
      </c>
      <c r="B288" t="inlineStr">
        <is>
          <t>1:48</t>
        </is>
      </c>
      <c r="C288" t="inlineStr">
        <is>
          <t>making it inaccessible.</t>
        </is>
      </c>
      <c r="D288">
        <f>HYPERLINK("https://www.youtube.com/watch?v=_aAhcNjmvhc&amp;t=108s", "Go to time")</f>
        <v/>
      </c>
    </row>
    <row r="289">
      <c r="A289">
        <f>HYPERLINK("https://www.youtube.com/watch?v=sogJXiaBM8Q", "Video")</f>
        <v/>
      </c>
      <c r="B289" t="inlineStr">
        <is>
          <t>0:29</t>
        </is>
      </c>
      <c r="C289" t="inlineStr">
        <is>
          <t>but also one of the most accessible and
controversial.</t>
        </is>
      </c>
      <c r="D289">
        <f>HYPERLINK("https://www.youtube.com/watch?v=sogJXiaBM8Q&amp;t=29s", "Go to time")</f>
        <v/>
      </c>
    </row>
    <row r="290">
      <c r="A290">
        <f>HYPERLINK("https://www.youtube.com/watch?v=JAeIeYLlvTU", "Video")</f>
        <v/>
      </c>
      <c r="B290" t="inlineStr">
        <is>
          <t>9:09</t>
        </is>
      </c>
      <c r="C290" t="inlineStr">
        <is>
          <t>world a smaller more accessible place it</t>
        </is>
      </c>
      <c r="D290">
        <f>HYPERLINK("https://www.youtube.com/watch?v=JAeIeYLlvTU&amp;t=549s", "Go to time")</f>
        <v/>
      </c>
    </row>
    <row r="291">
      <c r="A291">
        <f>HYPERLINK("https://www.youtube.com/watch?v=ppNYZq-hYTw", "Video")</f>
        <v/>
      </c>
      <c r="B291" t="inlineStr">
        <is>
          <t>1:29</t>
        </is>
      </c>
      <c r="C291" t="inlineStr">
        <is>
          <t>and in 2012, the Accessible Icon Project
produced a more dynamic version.</t>
        </is>
      </c>
      <c r="D291">
        <f>HYPERLINK("https://www.youtube.com/watch?v=ppNYZq-hYTw&amp;t=89s", "Go to time")</f>
        <v/>
      </c>
    </row>
    <row r="292">
      <c r="A292">
        <f>HYPERLINK("https://www.youtube.com/watch?v=ppNYZq-hYTw", "Video")</f>
        <v/>
      </c>
      <c r="B292" t="inlineStr">
        <is>
          <t>1:38</t>
        </is>
      </c>
      <c r="C292" t="inlineStr">
        <is>
          <t>Put simply, it's a sign to identify where
there are accessible facilities.</t>
        </is>
      </c>
      <c r="D292">
        <f>HYPERLINK("https://www.youtube.com/watch?v=ppNYZq-hYTw&amp;t=98s", "Go to time")</f>
        <v/>
      </c>
    </row>
    <row r="293">
      <c r="A293">
        <f>HYPERLINK("https://www.youtube.com/watch?v=ppNYZq-hYTw", "Video")</f>
        <v/>
      </c>
      <c r="B293" t="inlineStr">
        <is>
          <t>1:52</t>
        </is>
      </c>
      <c r="C293" t="inlineStr">
        <is>
          <t>If you require an accessible toilet,
the sign shows the way.</t>
        </is>
      </c>
      <c r="D293">
        <f>HYPERLINK("https://www.youtube.com/watch?v=ppNYZq-hYTw&amp;t=112s", "Go to time")</f>
        <v/>
      </c>
    </row>
    <row r="294">
      <c r="A294">
        <f>HYPERLINK("https://www.youtube.com/watch?v=ppNYZq-hYTw", "Video")</f>
        <v/>
      </c>
      <c r="B294" t="inlineStr">
        <is>
          <t>2:05</t>
        </is>
      </c>
      <c r="C294" t="inlineStr">
        <is>
          <t>that accessible facilities are meant
only for people who use wheelchairs,</t>
        </is>
      </c>
      <c r="D294">
        <f>HYPERLINK("https://www.youtube.com/watch?v=ppNYZq-hYTw&amp;t=125s", "Go to time")</f>
        <v/>
      </c>
    </row>
    <row r="295">
      <c r="A295">
        <f>HYPERLINK("https://www.youtube.com/watch?v=ppNYZq-hYTw", "Video")</f>
        <v/>
      </c>
      <c r="B295" t="inlineStr">
        <is>
          <t>2:56</t>
        </is>
      </c>
      <c r="C295" t="inlineStr">
        <is>
          <t>Accessible parking spaces, facilities,
and entrances</t>
        </is>
      </c>
      <c r="D295">
        <f>HYPERLINK("https://www.youtube.com/watch?v=ppNYZq-hYTw&amp;t=176s", "Go to time")</f>
        <v/>
      </c>
    </row>
    <row r="296">
      <c r="A296">
        <f>HYPERLINK("https://www.youtube.com/watch?v=ppNYZq-hYTw", "Video")</f>
        <v/>
      </c>
      <c r="B296" t="inlineStr">
        <is>
          <t>3:18</t>
        </is>
      </c>
      <c r="C296" t="inlineStr">
        <is>
          <t>when they see people without visible
disabilities using accessible facilities.</t>
        </is>
      </c>
      <c r="D296">
        <f>HYPERLINK("https://www.youtube.com/watch?v=ppNYZq-hYTw&amp;t=198s", "Go to time")</f>
        <v/>
      </c>
    </row>
    <row r="297">
      <c r="A297">
        <f>HYPERLINK("https://www.youtube.com/watch?v=zGoBFU1q4g0", "Video")</f>
        <v/>
      </c>
      <c r="B297" t="inlineStr">
        <is>
          <t>3:27</t>
        </is>
      </c>
      <c r="C297" t="inlineStr">
        <is>
          <t>that made refined sugar cheaper
and accessible.</t>
        </is>
      </c>
      <c r="D297">
        <f>HYPERLINK("https://www.youtube.com/watch?v=zGoBFU1q4g0&amp;t=207s", "Go to time")</f>
        <v/>
      </c>
    </row>
    <row r="298">
      <c r="A298">
        <f>HYPERLINK("https://www.youtube.com/watch?v=XPDVmBg5DeE", "Video")</f>
        <v/>
      </c>
      <c r="B298" t="inlineStr">
        <is>
          <t>5:04</t>
        </is>
      </c>
      <c r="C298" t="inlineStr">
        <is>
          <t>more effective and accessible.</t>
        </is>
      </c>
      <c r="D298">
        <f>HYPERLINK("https://www.youtube.com/watch?v=XPDVmBg5DeE&amp;t=304s", "Go to time")</f>
        <v/>
      </c>
    </row>
    <row r="299">
      <c r="A299">
        <f>HYPERLINK("https://www.youtube.com/watch?v=1lo8EomDrwA", "Video")</f>
        <v/>
      </c>
      <c r="B299" t="inlineStr">
        <is>
          <t>3:00</t>
        </is>
      </c>
      <c r="C299" t="inlineStr">
        <is>
          <t>not accessible on first hearing.</t>
        </is>
      </c>
      <c r="D299">
        <f>HYPERLINK("https://www.youtube.com/watch?v=1lo8EomDrwA&amp;t=180s", "Go to time")</f>
        <v/>
      </c>
    </row>
    <row r="300">
      <c r="A300">
        <f>HYPERLINK("https://www.youtube.com/watch?v=iJRfx0o5648", "Video")</f>
        <v/>
      </c>
      <c r="B300" t="inlineStr">
        <is>
          <t>1:02</t>
        </is>
      </c>
      <c r="C300" t="inlineStr">
        <is>
          <t>Not only were these readily accessible,</t>
        </is>
      </c>
      <c r="D300">
        <f>HYPERLINK("https://www.youtube.com/watch?v=iJRfx0o5648&amp;t=62s", "Go to time")</f>
        <v/>
      </c>
    </row>
    <row r="301">
      <c r="A301">
        <f>HYPERLINK("https://www.youtube.com/watch?v=2QLUtt86m0c", "Video")</f>
        <v/>
      </c>
      <c r="B301" t="inlineStr">
        <is>
          <t>0:47</t>
        </is>
      </c>
      <c r="C301" t="inlineStr">
        <is>
          <t>readily accessible in South Africa the</t>
        </is>
      </c>
      <c r="D301">
        <f>HYPERLINK("https://www.youtube.com/watch?v=2QLUtt86m0c&amp;t=47s", "Go to time")</f>
        <v/>
      </c>
    </row>
    <row r="302">
      <c r="A302">
        <f>HYPERLINK("https://www.youtube.com/watch?v=mQePz62zkqA", "Video")</f>
        <v/>
      </c>
      <c r="B302" t="inlineStr">
        <is>
          <t>3:20</t>
        </is>
      </c>
      <c r="C302" t="inlineStr">
        <is>
          <t>Apple breeding may be a difficult art,
but it's accessible to all:</t>
        </is>
      </c>
      <c r="D302">
        <f>HYPERLINK("https://www.youtube.com/watch?v=mQePz62zkqA&amp;t=200s", "Go to time")</f>
        <v/>
      </c>
    </row>
    <row r="303">
      <c r="A303">
        <f>HYPERLINK("https://www.youtube.com/watch?v=9GMbRG9CZJw", "Video")</f>
        <v/>
      </c>
      <c r="B303" t="inlineStr">
        <is>
          <t>3:23</t>
        </is>
      </c>
      <c r="C303" t="inlineStr">
        <is>
          <t>would make items that once had been
unaffordable accessible to more people.</t>
        </is>
      </c>
      <c r="D303">
        <f>HYPERLINK("https://www.youtube.com/watch?v=9GMbRG9CZJw&amp;t=203s", "Go to time")</f>
        <v/>
      </c>
    </row>
    <row r="304">
      <c r="A304">
        <f>HYPERLINK("https://www.youtube.com/watch?v=hRnrIpUMyZQ", "Video")</f>
        <v/>
      </c>
      <c r="B304" t="inlineStr">
        <is>
          <t>3:59</t>
        </is>
      </c>
      <c r="C304" t="inlineStr">
        <is>
          <t>but these procedures are 
complicated and often inaccessible.</t>
        </is>
      </c>
      <c r="D304">
        <f>HYPERLINK("https://www.youtube.com/watch?v=hRnrIpUMyZQ&amp;t=239s", "Go to time")</f>
        <v/>
      </c>
    </row>
    <row r="305">
      <c r="A305">
        <f>HYPERLINK("https://www.youtube.com/watch?v=XJasV-itdoc", "Video")</f>
        <v/>
      </c>
      <c r="B305" t="inlineStr">
        <is>
          <t>3:29</t>
        </is>
      </c>
      <c r="C305" t="inlineStr">
        <is>
          <t>make the parks accessible to visitors, 
but also alter the landscape,</t>
        </is>
      </c>
      <c r="D305">
        <f>HYPERLINK("https://www.youtube.com/watch?v=XJasV-itdoc&amp;t=209s", "Go to time")</f>
        <v/>
      </c>
    </row>
    <row r="306">
      <c r="A306">
        <f>HYPERLINK("https://www.youtube.com/watch?v=xFqecEtdGZ0", "Video")</f>
        <v/>
      </c>
      <c r="B306" t="inlineStr">
        <is>
          <t>3:07</t>
        </is>
      </c>
      <c r="C306" t="inlineStr">
        <is>
          <t>and are much more accessible
to many farmers.</t>
        </is>
      </c>
      <c r="D306">
        <f>HYPERLINK("https://www.youtube.com/watch?v=xFqecEtdGZ0&amp;t=187s", "Go to time")</f>
        <v/>
      </c>
    </row>
    <row r="307">
      <c r="A307">
        <f>HYPERLINK("https://www.youtube.com/watch?v=98pNh3LtV8c", "Video")</f>
        <v/>
      </c>
      <c r="B307" t="inlineStr">
        <is>
          <t>2:55</t>
        </is>
      </c>
      <c r="C307" t="inlineStr">
        <is>
          <t>Christie handled this in part by keeping
her language simple and accessible.</t>
        </is>
      </c>
      <c r="D307">
        <f>HYPERLINK("https://www.youtube.com/watch?v=98pNh3LtV8c&amp;t=175s", "Go to time")</f>
        <v/>
      </c>
    </row>
    <row r="308">
      <c r="A308">
        <f>HYPERLINK("https://www.youtube.com/watch?v=E0W1ZZYIV8o", "Video")</f>
        <v/>
      </c>
      <c r="B308" t="inlineStr">
        <is>
          <t>0:59</t>
        </is>
      </c>
      <c r="C308" t="inlineStr">
        <is>
          <t>finiteness of easily accessible local</t>
        </is>
      </c>
      <c r="D308">
        <f>HYPERLINK("https://www.youtube.com/watch?v=E0W1ZZYIV8o&amp;t=59s", "Go to time")</f>
        <v/>
      </c>
    </row>
    <row r="309">
      <c r="A309">
        <f>HYPERLINK("https://www.youtube.com/watch?v=4timuAnUnG4", "Video")</f>
        <v/>
      </c>
      <c r="B309" t="inlineStr">
        <is>
          <t>5:22</t>
        </is>
      </c>
      <c r="C309" t="inlineStr">
        <is>
          <t>no no no that's not dorky, but it's easily accessible boom like this</t>
        </is>
      </c>
      <c r="D309">
        <f>HYPERLINK("https://www.youtube.com/watch?v=4timuAnUnG4&amp;t=322s", "Go to time")</f>
        <v/>
      </c>
    </row>
    <row r="310">
      <c r="A310">
        <f>HYPERLINK("https://www.youtube.com/watch?v=WswyGcm2fXs", "Video")</f>
        <v/>
      </c>
      <c r="B310" t="inlineStr">
        <is>
          <t>2:04</t>
        </is>
      </c>
      <c r="C310" t="inlineStr">
        <is>
          <t>should be accessible
and easy for all voters.</t>
        </is>
      </c>
      <c r="D310">
        <f>HYPERLINK("https://www.youtube.com/watch?v=WswyGcm2fXs&amp;t=124s", "Go to time")</f>
        <v/>
      </c>
    </row>
    <row r="311">
      <c r="A311">
        <f>HYPERLINK("https://www.youtube.com/watch?v=--5FmwoGW_E", "Video")</f>
        <v/>
      </c>
      <c r="B311" t="inlineStr">
        <is>
          <t>3:24</t>
        </is>
      </c>
      <c r="C311" t="inlineStr">
        <is>
          <t>and accessible so that it wasn't just a</t>
        </is>
      </c>
      <c r="D311">
        <f>HYPERLINK("https://www.youtube.com/watch?v=--5FmwoGW_E&amp;t=204s", "Go to time")</f>
        <v/>
      </c>
    </row>
    <row r="312">
      <c r="A312">
        <f>HYPERLINK("https://www.youtube.com/watch?v=ZbzqM3BA8W8", "Video")</f>
        <v/>
      </c>
      <c r="B312" t="inlineStr">
        <is>
          <t>3:06</t>
        </is>
      </c>
      <c r="C312" t="inlineStr">
        <is>
          <t>mean an even more accessible ventilator,</t>
        </is>
      </c>
      <c r="D312">
        <f>HYPERLINK("https://www.youtube.com/watch?v=ZbzqM3BA8W8&amp;t=186s", "Go to time")</f>
        <v/>
      </c>
    </row>
    <row r="313">
      <c r="A313">
        <f>HYPERLINK("https://www.youtube.com/watch?v=vEbBDw8Iyms", "Video")</f>
        <v/>
      </c>
      <c r="B313" t="inlineStr">
        <is>
          <t>0:13</t>
        </is>
      </c>
      <c r="C313" t="inlineStr">
        <is>
          <t>making investing accessible to the</t>
        </is>
      </c>
      <c r="D313">
        <f>HYPERLINK("https://www.youtube.com/watch?v=vEbBDw8Iyms&amp;t=13s", "Go to time")</f>
        <v/>
      </c>
    </row>
    <row r="314">
      <c r="A314">
        <f>HYPERLINK("https://www.youtube.com/watch?v=lnMSF-i8oUQ", "Video")</f>
        <v/>
      </c>
      <c r="B314" t="inlineStr">
        <is>
          <t>2:59</t>
        </is>
      </c>
      <c r="C314" t="inlineStr">
        <is>
          <t>accessible to other people and I was</t>
        </is>
      </c>
      <c r="D314">
        <f>HYPERLINK("https://www.youtube.com/watch?v=lnMSF-i8oUQ&amp;t=179s", "Go to time")</f>
        <v/>
      </c>
    </row>
    <row r="315">
      <c r="A315">
        <f>HYPERLINK("https://www.youtube.com/watch?v=tfMsTVVER2Y", "Video")</f>
        <v/>
      </c>
      <c r="B315" t="inlineStr">
        <is>
          <t>2:26</t>
        </is>
      </c>
      <c r="C315" t="inlineStr">
        <is>
          <t>Then place that bag on top so
that it's easily accessible</t>
        </is>
      </c>
      <c r="D315">
        <f>HYPERLINK("https://www.youtube.com/watch?v=tfMsTVVER2Y&amp;t=146s", "Go to time")</f>
        <v/>
      </c>
    </row>
    <row r="316">
      <c r="A316">
        <f>HYPERLINK("https://www.youtube.com/watch?v=j0J-favyUeQ", "Video")</f>
        <v/>
      </c>
      <c r="B316" t="inlineStr">
        <is>
          <t>2:17</t>
        </is>
      </c>
      <c r="C316" t="inlineStr">
        <is>
          <t>and Keyhole, that made mapping
more accessible to consumers.</t>
        </is>
      </c>
      <c r="D316">
        <f>HYPERLINK("https://www.youtube.com/watch?v=j0J-favyUeQ&amp;t=137s", "Go to time")</f>
        <v/>
      </c>
    </row>
    <row r="317">
      <c r="A317">
        <f>HYPERLINK("https://www.youtube.com/watch?v=j0J-favyUeQ", "Video")</f>
        <v/>
      </c>
      <c r="B317" t="inlineStr">
        <is>
          <t>8:27</t>
        </is>
      </c>
      <c r="C317" t="inlineStr">
        <is>
          <t>is making geographic
information much more accessible</t>
        </is>
      </c>
      <c r="D317">
        <f>HYPERLINK("https://www.youtube.com/watch?v=j0J-favyUeQ&amp;t=507s", "Go to time")</f>
        <v/>
      </c>
    </row>
    <row r="318">
      <c r="A318">
        <f>HYPERLINK("https://www.youtube.com/watch?v=AkgC5UibkGM", "Video")</f>
        <v/>
      </c>
      <c r="B318" t="inlineStr">
        <is>
          <t>5:41</t>
        </is>
      </c>
      <c r="C318" t="inlineStr">
        <is>
          <t>investment more accessible</t>
        </is>
      </c>
      <c r="D318">
        <f>HYPERLINK("https://www.youtube.com/watch?v=AkgC5UibkGM&amp;t=341s", "Go to time")</f>
        <v/>
      </c>
    </row>
    <row r="319">
      <c r="A319">
        <f>HYPERLINK("https://www.youtube.com/watch?v=cvPpkD-XA-Y", "Video")</f>
        <v/>
      </c>
      <c r="B319" t="inlineStr">
        <is>
          <t>8:29</t>
        </is>
      </c>
      <c r="C319" t="inlineStr">
        <is>
          <t>and accessible for people
to manage their lives,</t>
        </is>
      </c>
      <c r="D319">
        <f>HYPERLINK("https://www.youtube.com/watch?v=cvPpkD-XA-Y&amp;t=509s", "Go to time")</f>
        <v/>
      </c>
    </row>
    <row r="320">
      <c r="A320">
        <f>HYPERLINK("https://www.youtube.com/watch?v=lG3nPlIVwPU", "Video")</f>
        <v/>
      </c>
      <c r="B320" t="inlineStr">
        <is>
          <t>0:30</t>
        </is>
      </c>
      <c r="C320" t="inlineStr">
        <is>
          <t>potential of 3D accessible to everyone</t>
        </is>
      </c>
      <c r="D320">
        <f>HYPERLINK("https://www.youtube.com/watch?v=lG3nPlIVwPU&amp;t=30s", "Go to time")</f>
        <v/>
      </c>
    </row>
    <row r="321">
      <c r="A321">
        <f>HYPERLINK("https://www.youtube.com/watch?v=AWtAxBPX848", "Video")</f>
        <v/>
      </c>
      <c r="B321" t="inlineStr">
        <is>
          <t>3:33</t>
        </is>
      </c>
      <c r="C321" t="inlineStr">
        <is>
          <t>make wine accessible to everybody a lot</t>
        </is>
      </c>
      <c r="D321">
        <f>HYPERLINK("https://www.youtube.com/watch?v=AWtAxBPX848&amp;t=213s", "Go to time")</f>
        <v/>
      </c>
    </row>
    <row r="322">
      <c r="A322">
        <f>HYPERLINK("https://www.youtube.com/watch?v=AWtAxBPX848", "Video")</f>
        <v/>
      </c>
      <c r="B322" t="inlineStr">
        <is>
          <t>3:43</t>
        </is>
      </c>
      <c r="C322" t="inlineStr">
        <is>
          <t>right how do we you make wine accessible</t>
        </is>
      </c>
      <c r="D322">
        <f>HYPERLINK("https://www.youtube.com/watch?v=AWtAxBPX848&amp;t=223s", "Go to time")</f>
        <v/>
      </c>
    </row>
    <row r="323">
      <c r="A323">
        <f>HYPERLINK("https://www.youtube.com/watch?v=o5ZfgU9EllI", "Video")</f>
        <v/>
      </c>
      <c r="B323" t="inlineStr">
        <is>
          <t>1:06</t>
        </is>
      </c>
      <c r="C323" t="inlineStr">
        <is>
          <t>Hyundai the games are only accessible</t>
        </is>
      </c>
      <c r="D323">
        <f>HYPERLINK("https://www.youtube.com/watch?v=o5ZfgU9EllI&amp;t=66s", "Go to time")</f>
        <v/>
      </c>
    </row>
    <row r="324">
      <c r="A324">
        <f>HYPERLINK("https://www.youtube.com/watch?v=ycdK_O7Kc9o", "Video")</f>
        <v/>
      </c>
      <c r="B324" t="inlineStr">
        <is>
          <t>1:37</t>
        </is>
      </c>
      <c r="C324" t="inlineStr">
        <is>
          <t>romantic but it's also accessible it's</t>
        </is>
      </c>
      <c r="D324">
        <f>HYPERLINK("https://www.youtube.com/watch?v=ycdK_O7Kc9o&amp;t=97s", "Go to time")</f>
        <v/>
      </c>
    </row>
    <row r="325">
      <c r="A325">
        <f>HYPERLINK("https://www.youtube.com/watch?v=wVXrIaPuP7c", "Video")</f>
        <v/>
      </c>
      <c r="B325" t="inlineStr">
        <is>
          <t>2:37</t>
        </is>
      </c>
      <c r="C325" t="inlineStr">
        <is>
          <t>that can be accessible to everybody and</t>
        </is>
      </c>
      <c r="D325">
        <f>HYPERLINK("https://www.youtube.com/watch?v=wVXrIaPuP7c&amp;t=157s", "Go to time")</f>
        <v/>
      </c>
    </row>
    <row r="326">
      <c r="A326">
        <f>HYPERLINK("https://www.youtube.com/watch?v=NCAjg8hDrlA", "Video")</f>
        <v/>
      </c>
      <c r="B326" t="inlineStr">
        <is>
          <t>5:10</t>
        </is>
      </c>
      <c r="C326" t="inlineStr">
        <is>
          <t>accessible and inclusive in all aspects.</t>
        </is>
      </c>
      <c r="D326">
        <f>HYPERLINK("https://www.youtube.com/watch?v=NCAjg8hDrlA&amp;t=310s", "Go to time")</f>
        <v/>
      </c>
    </row>
    <row r="327">
      <c r="A327">
        <f>HYPERLINK("https://www.youtube.com/watch?v=gkxxtP9F6FY", "Video")</f>
        <v/>
      </c>
      <c r="B327" t="inlineStr">
        <is>
          <t>0:14</t>
        </is>
      </c>
      <c r="C327" t="inlineStr">
        <is>
          <t>that 23andMe's accessible
and affordable home DNA test</t>
        </is>
      </c>
      <c r="D327">
        <f>HYPERLINK("https://www.youtube.com/watch?v=gkxxtP9F6FY&amp;t=14s", "Go to time")</f>
        <v/>
      </c>
    </row>
    <row r="328">
      <c r="A328">
        <f>HYPERLINK("https://www.youtube.com/watch?v=8W1UTD1s0Ns", "Video")</f>
        <v/>
      </c>
      <c r="B328" t="inlineStr">
        <is>
          <t>0:11</t>
        </is>
      </c>
      <c r="C328" t="inlineStr">
        <is>
          <t>accounts made inaccessible when someone</t>
        </is>
      </c>
      <c r="D328">
        <f>HYPERLINK("https://www.youtube.com/watch?v=8W1UTD1s0Ns&amp;t=11s", "Go to time")</f>
        <v/>
      </c>
    </row>
    <row r="329">
      <c r="A329">
        <f>HYPERLINK("https://www.youtube.com/watch?v=aRwJEiI1T2M", "Video")</f>
        <v/>
      </c>
      <c r="B329" t="inlineStr">
        <is>
          <t>0:25</t>
        </is>
      </c>
      <c r="C329" t="inlineStr">
        <is>
          <t>is no longer organized or accessible.</t>
        </is>
      </c>
      <c r="D329">
        <f>HYPERLINK("https://www.youtube.com/watch?v=aRwJEiI1T2M&amp;t=25s", "Go to time")</f>
        <v/>
      </c>
    </row>
    <row r="330">
      <c r="A330">
        <f>HYPERLINK("https://www.youtube.com/watch?v=aRwJEiI1T2M", "Video")</f>
        <v/>
      </c>
      <c r="B330" t="inlineStr">
        <is>
          <t>9:13</t>
        </is>
      </c>
      <c r="C330" t="inlineStr">
        <is>
          <t>you make it accessible
through voice AI and Alexa.</t>
        </is>
      </c>
      <c r="D330">
        <f>HYPERLINK("https://www.youtube.com/watch?v=aRwJEiI1T2M&amp;t=553s", "Go to time")</f>
        <v/>
      </c>
    </row>
    <row r="331">
      <c r="A331">
        <f>HYPERLINK("https://www.youtube.com/watch?v=TAIcPS9JNEU", "Video")</f>
        <v/>
      </c>
      <c r="B331" t="inlineStr">
        <is>
          <t>0:08</t>
        </is>
      </c>
      <c r="C331" t="inlineStr">
        <is>
          <t>Eats which is currently accessible</t>
        </is>
      </c>
      <c r="D331">
        <f>HYPERLINK("https://www.youtube.com/watch?v=TAIcPS9JNEU&amp;t=8s", "Go to time")</f>
        <v/>
      </c>
    </row>
    <row r="332">
      <c r="A332">
        <f>HYPERLINK("https://www.youtube.com/watch?v=ggT1aSgwubY", "Video")</f>
        <v/>
      </c>
      <c r="B332" t="inlineStr">
        <is>
          <t>0:37</t>
        </is>
      </c>
      <c r="C332" t="inlineStr">
        <is>
          <t>accessible lower-cost heroin and</t>
        </is>
      </c>
      <c r="D332">
        <f>HYPERLINK("https://www.youtube.com/watch?v=ggT1aSgwubY&amp;t=37s", "Go to time")</f>
        <v/>
      </c>
    </row>
    <row r="333">
      <c r="A333">
        <f>HYPERLINK("https://www.youtube.com/watch?v=RU9o1GC48ck", "Video")</f>
        <v/>
      </c>
      <c r="B333" t="inlineStr">
        <is>
          <t>3:03</t>
        </is>
      </c>
      <c r="C333" t="inlineStr">
        <is>
          <t>- [Erich] As the tech
becomes more accessible,</t>
        </is>
      </c>
      <c r="D333">
        <f>HYPERLINK("https://www.youtube.com/watch?v=RU9o1GC48ck&amp;t=183s", "Go to time")</f>
        <v/>
      </c>
    </row>
    <row r="334">
      <c r="A334">
        <f>HYPERLINK("https://www.youtube.com/watch?v=RVEj9-MyhHc", "Video")</f>
        <v/>
      </c>
      <c r="B334" t="inlineStr">
        <is>
          <t>3:23</t>
        </is>
      </c>
      <c r="C334" t="inlineStr">
        <is>
          <t>They said Tesla is an
accessible consumer product</t>
        </is>
      </c>
      <c r="D334">
        <f>HYPERLINK("https://www.youtube.com/watch?v=RVEj9-MyhHc&amp;t=203s", "Go to time")</f>
        <v/>
      </c>
    </row>
    <row r="335">
      <c r="A335">
        <f>HYPERLINK("https://www.youtube.com/watch?v=spgZe-XwMeY", "Video")</f>
        <v/>
      </c>
      <c r="B335" t="inlineStr">
        <is>
          <t>1:31</t>
        </is>
      </c>
      <c r="C335" t="inlineStr">
        <is>
          <t>is more accessible than a credit card.</t>
        </is>
      </c>
      <c r="D335">
        <f>HYPERLINK("https://www.youtube.com/watch?v=spgZe-XwMeY&amp;t=91s", "Go to time")</f>
        <v/>
      </c>
    </row>
    <row r="336">
      <c r="A336">
        <f>HYPERLINK("https://www.youtube.com/watch?v=g06N6Mkdai4", "Video")</f>
        <v/>
      </c>
      <c r="B336" t="inlineStr">
        <is>
          <t>0:44</t>
        </is>
      </c>
      <c r="C336" t="inlineStr">
        <is>
          <t>new bathrooms will be accessible to all</t>
        </is>
      </c>
      <c r="D336">
        <f>HYPERLINK("https://www.youtube.com/watch?v=g06N6Mkdai4&amp;t=44s", "Go to time")</f>
        <v/>
      </c>
    </row>
    <row r="337">
      <c r="A337">
        <f>HYPERLINK("https://www.youtube.com/watch?v=OPTKlycwIkM", "Video")</f>
        <v/>
      </c>
      <c r="B337" t="inlineStr">
        <is>
          <t>4:52</t>
        </is>
      </c>
      <c r="C337" t="inlineStr">
        <is>
          <t>It makes information a lot more accessible</t>
        </is>
      </c>
      <c r="D337">
        <f>HYPERLINK("https://www.youtube.com/watch?v=OPTKlycwIkM&amp;t=292s", "Go to time")</f>
        <v/>
      </c>
    </row>
    <row r="338">
      <c r="A338">
        <f>HYPERLINK("https://www.youtube.com/watch?v=qAuF4wlSQnk", "Video")</f>
        <v/>
      </c>
      <c r="B338" t="inlineStr">
        <is>
          <t>1:55</t>
        </is>
      </c>
      <c r="C338" t="inlineStr">
        <is>
          <t>features that made
investing more accessible.</t>
        </is>
      </c>
      <c r="D338">
        <f>HYPERLINK("https://www.youtube.com/watch?v=qAuF4wlSQnk&amp;t=115s", "Go to time")</f>
        <v/>
      </c>
    </row>
    <row r="339">
      <c r="A339">
        <f>HYPERLINK("https://www.youtube.com/watch?v=D8vkKiYLeN4", "Video")</f>
        <v/>
      </c>
      <c r="B339" t="inlineStr">
        <is>
          <t>0:55</t>
        </is>
      </c>
      <c r="C339" t="inlineStr">
        <is>
          <t>is it's a very accessible capability</t>
        </is>
      </c>
      <c r="D339">
        <f>HYPERLINK("https://www.youtube.com/watch?v=D8vkKiYLeN4&amp;t=55s", "Go to time")</f>
        <v/>
      </c>
    </row>
    <row r="340">
      <c r="A340">
        <f>HYPERLINK("https://www.youtube.com/watch?v=D8vkKiYLeN4", "Video")</f>
        <v/>
      </c>
      <c r="B340" t="inlineStr">
        <is>
          <t>2:41</t>
        </is>
      </c>
      <c r="C340" t="inlineStr">
        <is>
          <t>or those services being inaccessible</t>
        </is>
      </c>
      <c r="D340">
        <f>HYPERLINK("https://www.youtube.com/watch?v=D8vkKiYLeN4&amp;t=161s", "Go to time")</f>
        <v/>
      </c>
    </row>
    <row r="341">
      <c r="A341">
        <f>HYPERLINK("https://www.youtube.com/watch?v=SlGbUtPZyks", "Video")</f>
        <v/>
      </c>
      <c r="B341" t="inlineStr">
        <is>
          <t>1:45</t>
        </is>
      </c>
      <c r="C341" t="inlineStr">
        <is>
          <t>that needs to be more quickly accessible</t>
        </is>
      </c>
      <c r="D341">
        <f>HYPERLINK("https://www.youtube.com/watch?v=SlGbUtPZyks&amp;t=105s", "Go to time")</f>
        <v/>
      </c>
    </row>
    <row r="342">
      <c r="A342">
        <f>HYPERLINK("https://www.youtube.com/watch?v=SYu-xnjwN4Q", "Video")</f>
        <v/>
      </c>
      <c r="B342" t="inlineStr">
        <is>
          <t>1:00</t>
        </is>
      </c>
      <c r="C342" t="inlineStr">
        <is>
          <t>ETFs are typically more
accessible to the average person.</t>
        </is>
      </c>
      <c r="D342">
        <f>HYPERLINK("https://www.youtube.com/watch?v=SYu-xnjwN4Q&amp;t=60s", "Go to time")</f>
        <v/>
      </c>
    </row>
    <row r="343">
      <c r="A343">
        <f>HYPERLINK("https://www.youtube.com/watch?v=p7MqvJAKLoM", "Video")</f>
        <v/>
      </c>
      <c r="B343" t="inlineStr">
        <is>
          <t>3:12</t>
        </is>
      </c>
      <c r="C343" t="inlineStr">
        <is>
          <t>and make it accessible.</t>
        </is>
      </c>
      <c r="D343">
        <f>HYPERLINK("https://www.youtube.com/watch?v=p7MqvJAKLoM&amp;t=192s", "Go to time")</f>
        <v/>
      </c>
    </row>
    <row r="344">
      <c r="A344">
        <f>HYPERLINK("https://www.youtube.com/watch?v=BbdLpIi4sdQ", "Video")</f>
        <v/>
      </c>
      <c r="B344" t="inlineStr">
        <is>
          <t>11:37</t>
        </is>
      </c>
      <c r="C344" t="inlineStr">
        <is>
          <t>have made this accessible in a way that</t>
        </is>
      </c>
      <c r="D344">
        <f>HYPERLINK("https://www.youtube.com/watch?v=BbdLpIi4sdQ&amp;t=697s", "Go to time")</f>
        <v/>
      </c>
    </row>
    <row r="345">
      <c r="A345">
        <f>HYPERLINK("https://www.youtube.com/watch?v=BbdLpIi4sdQ", "Video")</f>
        <v/>
      </c>
      <c r="B345" t="inlineStr">
        <is>
          <t>11:40</t>
        </is>
      </c>
      <c r="C345" t="inlineStr">
        <is>
          <t>before it was not accessible so give the</t>
        </is>
      </c>
      <c r="D345">
        <f>HYPERLINK("https://www.youtube.com/watch?v=BbdLpIi4sdQ&amp;t=700s", "Go to time")</f>
        <v/>
      </c>
    </row>
    <row r="346">
      <c r="A346">
        <f>HYPERLINK("https://www.youtube.com/watch?v=U1vj4SgZ5MI", "Video")</f>
        <v/>
      </c>
      <c r="B346" t="inlineStr">
        <is>
          <t>2:11</t>
        </is>
      </c>
      <c r="C346" t="inlineStr">
        <is>
          <t>performance accessible to mere mortals</t>
        </is>
      </c>
      <c r="D346">
        <f>HYPERLINK("https://www.youtube.com/watch?v=U1vj4SgZ5MI&amp;t=131s", "Go to time")</f>
        <v/>
      </c>
    </row>
    <row r="347">
      <c r="A347">
        <f>HYPERLINK("https://www.youtube.com/watch?v=9i9Ilxz_llA", "Video")</f>
        <v/>
      </c>
      <c r="B347" t="inlineStr">
        <is>
          <t>0:42</t>
        </is>
      </c>
      <c r="C347" t="inlineStr">
        <is>
          <t>is the most basic and widely accessible</t>
        </is>
      </c>
      <c r="D347">
        <f>HYPERLINK("https://www.youtube.com/watch?v=9i9Ilxz_llA&amp;t=42s", "Go to time")</f>
        <v/>
      </c>
    </row>
    <row r="348">
      <c r="A348">
        <f>HYPERLINK("https://www.youtube.com/watch?v=9R6rgrWJCRI", "Video")</f>
        <v/>
      </c>
      <c r="B348" t="inlineStr">
        <is>
          <t>1:11</t>
        </is>
      </c>
      <c r="C348" t="inlineStr">
        <is>
          <t>- This is a company that
wanted to be accessible</t>
        </is>
      </c>
      <c r="D348">
        <f>HYPERLINK("https://www.youtube.com/watch?v=9R6rgrWJCRI&amp;t=71s", "Go to time")</f>
        <v/>
      </c>
    </row>
    <row r="349">
      <c r="A349">
        <f>HYPERLINK("https://www.youtube.com/watch?v=9R6rgrWJCRI", "Video")</f>
        <v/>
      </c>
      <c r="B349" t="inlineStr">
        <is>
          <t>4:51</t>
        </is>
      </c>
      <c r="C349" t="inlineStr">
        <is>
          <t>to a company that truly is accessible</t>
        </is>
      </c>
      <c r="D349">
        <f>HYPERLINK("https://www.youtube.com/watch?v=9R6rgrWJCRI&amp;t=291s", "Go to time")</f>
        <v/>
      </c>
    </row>
    <row r="350">
      <c r="A350">
        <f>HYPERLINK("https://www.youtube.com/watch?v=n5rITp4MsXo", "Video")</f>
        <v/>
      </c>
      <c r="B350" t="inlineStr">
        <is>
          <t>3:10</t>
        </is>
      </c>
      <c r="C350" t="inlineStr">
        <is>
          <t>way make yourself accessible to that</t>
        </is>
      </c>
      <c r="D350">
        <f>HYPERLINK("https://www.youtube.com/watch?v=n5rITp4MsXo&amp;t=190s", "Go to time")</f>
        <v/>
      </c>
    </row>
    <row r="351">
      <c r="A351">
        <f>HYPERLINK("https://www.youtube.com/watch?v=ra0QZWiCHBU", "Video")</f>
        <v/>
      </c>
      <c r="B351" t="inlineStr">
        <is>
          <t>4:47</t>
        </is>
      </c>
      <c r="C351" t="inlineStr">
        <is>
          <t>larger launches were
becoming more accessible.</t>
        </is>
      </c>
      <c r="D351">
        <f>HYPERLINK("https://www.youtube.com/watch?v=ra0QZWiCHBU&amp;t=287s", "Go to time")</f>
        <v/>
      </c>
    </row>
    <row r="352">
      <c r="A352">
        <f>HYPERLINK("https://www.youtube.com/watch?v=CODI6M9AkvM", "Video")</f>
        <v/>
      </c>
      <c r="B352" t="inlineStr">
        <is>
          <t>2:59</t>
        </is>
      </c>
      <c r="C352" t="inlineStr">
        <is>
          <t>is not accessible to designers like me</t>
        </is>
      </c>
      <c r="D352">
        <f>HYPERLINK("https://www.youtube.com/watch?v=CODI6M9AkvM&amp;t=179s", "Go to time")</f>
        <v/>
      </c>
    </row>
    <row r="353">
      <c r="A353">
        <f>HYPERLINK("https://www.youtube.com/watch?v=92IuCfx6eaQ", "Video")</f>
        <v/>
      </c>
      <c r="B353" t="inlineStr">
        <is>
          <t>7:41</t>
        </is>
      </c>
      <c r="C353" t="inlineStr">
        <is>
          <t>into making accessible platforms</t>
        </is>
      </c>
      <c r="D353">
        <f>HYPERLINK("https://www.youtube.com/watch?v=92IuCfx6eaQ&amp;t=461s", "Go to time")</f>
        <v/>
      </c>
    </row>
    <row r="354">
      <c r="A354">
        <f>HYPERLINK("https://www.youtube.com/watch?v=8n_VaPFGd9E", "Video")</f>
        <v/>
      </c>
      <c r="B354" t="inlineStr">
        <is>
          <t>0:43</t>
        </is>
      </c>
      <c r="C354" t="inlineStr">
        <is>
          <t>more accessible for for uh for nonh</t>
        </is>
      </c>
      <c r="D354">
        <f>HYPERLINK("https://www.youtube.com/watch?v=8n_VaPFGd9E&amp;t=43s", "Go to time")</f>
        <v/>
      </c>
    </row>
    <row r="355">
      <c r="A355">
        <f>HYPERLINK("https://www.youtube.com/watch?v=8n_VaPFGd9E", "Video")</f>
        <v/>
      </c>
      <c r="B355" t="inlineStr">
        <is>
          <t>1:20</t>
        </is>
      </c>
      <c r="C355" t="inlineStr">
        <is>
          <t>make it accessible but the flavoring</t>
        </is>
      </c>
      <c r="D355">
        <f>HYPERLINK("https://www.youtube.com/watch?v=8n_VaPFGd9E&amp;t=80s", "Go to time")</f>
        <v/>
      </c>
    </row>
    <row r="356">
      <c r="A356">
        <f>HYPERLINK("https://www.youtube.com/watch?v=3JT2rtwQXbM", "Video")</f>
        <v/>
      </c>
      <c r="B356" t="inlineStr">
        <is>
          <t>2:53</t>
        </is>
      </c>
      <c r="C356" t="inlineStr">
        <is>
          <t>my contact list is accessible by a</t>
        </is>
      </c>
      <c r="D356">
        <f>HYPERLINK("https://www.youtube.com/watch?v=3JT2rtwQXbM&amp;t=173s", "Go to time")</f>
        <v/>
      </c>
    </row>
    <row r="357">
      <c r="A357">
        <f>HYPERLINK("https://www.youtube.com/watch?v=WAzbTDMR-hk", "Video")</f>
        <v/>
      </c>
      <c r="B357" t="inlineStr">
        <is>
          <t>1:30</t>
        </is>
      </c>
      <c r="C357" t="inlineStr">
        <is>
          <t>and accessible with a</t>
        </is>
      </c>
      <c r="D357">
        <f>HYPERLINK("https://www.youtube.com/watch?v=WAzbTDMR-hk&amp;t=90s", "Go to time")</f>
        <v/>
      </c>
    </row>
    <row r="358">
      <c r="A358">
        <f>HYPERLINK("https://www.youtube.com/watch?v=1aCAu6ZPuYU", "Video")</f>
        <v/>
      </c>
      <c r="B358" t="inlineStr">
        <is>
          <t>0:45</t>
        </is>
      </c>
      <c r="C358" t="inlineStr">
        <is>
          <t>accessible only through the tour browser</t>
        </is>
      </c>
      <c r="D358">
        <f>HYPERLINK("https://www.youtube.com/watch?v=1aCAu6ZPuYU&amp;t=45s", "Go to time")</f>
        <v/>
      </c>
    </row>
    <row r="359">
      <c r="A359">
        <f>HYPERLINK("https://www.youtube.com/watch?v=1aCAu6ZPuYU", "Video")</f>
        <v/>
      </c>
      <c r="B359" t="inlineStr">
        <is>
          <t>0:57</t>
        </is>
      </c>
      <c r="C359" t="inlineStr">
        <is>
          <t>hosts dark websites except accessible</t>
        </is>
      </c>
      <c r="D359">
        <f>HYPERLINK("https://www.youtube.com/watch?v=1aCAu6ZPuYU&amp;t=57s", "Go to time")</f>
        <v/>
      </c>
    </row>
    <row r="360">
      <c r="A360">
        <f>HYPERLINK("https://www.youtube.com/watch?v=PDy7s1SDDn4", "Video")</f>
        <v/>
      </c>
      <c r="B360" t="inlineStr">
        <is>
          <t>5:06</t>
        </is>
      </c>
      <c r="C360" t="inlineStr">
        <is>
          <t>fairly normal accessible to be the</t>
        </is>
      </c>
      <c r="D360">
        <f>HYPERLINK("https://www.youtube.com/watch?v=PDy7s1SDDn4&amp;t=306s", "Go to time")</f>
        <v/>
      </c>
    </row>
    <row r="361">
      <c r="A361">
        <f>HYPERLINK("https://www.youtube.com/watch?v=NVJ0hacHILc", "Video")</f>
        <v/>
      </c>
      <c r="B361" t="inlineStr">
        <is>
          <t>0:58</t>
        </is>
      </c>
      <c r="C361" t="inlineStr">
        <is>
          <t>and larger, more accessible vote centers</t>
        </is>
      </c>
      <c r="D361">
        <f>HYPERLINK("https://www.youtube.com/watch?v=NVJ0hacHILc&amp;t=58s", "Go to time")</f>
        <v/>
      </c>
    </row>
    <row r="362">
      <c r="A362">
        <f>HYPERLINK("https://www.youtube.com/watch?v=iUxqG_lpyAQ", "Video")</f>
        <v/>
      </c>
      <c r="B362" t="inlineStr">
        <is>
          <t>1:56</t>
        </is>
      </c>
      <c r="C362" t="inlineStr">
        <is>
          <t>accessible to a lot of people around the</t>
        </is>
      </c>
      <c r="D362">
        <f>HYPERLINK("https://www.youtube.com/watch?v=iUxqG_lpyAQ&amp;t=116s", "Go to time")</f>
        <v/>
      </c>
    </row>
    <row r="363">
      <c r="A363">
        <f>HYPERLINK("https://www.youtube.com/watch?v=ams1htupjL4", "Video")</f>
        <v/>
      </c>
      <c r="B363" t="inlineStr">
        <is>
          <t>0:51</t>
        </is>
      </c>
      <c r="C363" t="inlineStr">
        <is>
          <t>making the banking system accessible</t>
        </is>
      </c>
      <c r="D363">
        <f>HYPERLINK("https://www.youtube.com/watch?v=ams1htupjL4&amp;t=51s", "Go to time")</f>
        <v/>
      </c>
    </row>
    <row r="364">
      <c r="A364">
        <f>HYPERLINK("https://www.youtube.com/watch?v=ekQSQjFMy4M", "Video")</f>
        <v/>
      </c>
      <c r="B364" t="inlineStr">
        <is>
          <t>1:02</t>
        </is>
      </c>
      <c r="C364" t="inlineStr">
        <is>
          <t>things more accessible for Seria uh this</t>
        </is>
      </c>
      <c r="D364">
        <f>HYPERLINK("https://www.youtube.com/watch?v=ekQSQjFMy4M&amp;t=62s", "Go to time")</f>
        <v/>
      </c>
    </row>
    <row r="365">
      <c r="A365">
        <f>HYPERLINK("https://www.youtube.com/watch?v=h3VZjuttZbQ", "Video")</f>
        <v/>
      </c>
      <c r="B365" t="inlineStr">
        <is>
          <t>5:12</t>
        </is>
      </c>
      <c r="C365" t="inlineStr">
        <is>
          <t>and ElevenLabs make it
more accessible for anyone</t>
        </is>
      </c>
      <c r="D365">
        <f>HYPERLINK("https://www.youtube.com/watch?v=h3VZjuttZbQ&amp;t=312s", "Go to time")</f>
        <v/>
      </c>
    </row>
    <row r="366">
      <c r="A366">
        <f>HYPERLINK("https://www.youtube.com/watch?v=dVuCbSSW2os", "Video")</f>
        <v/>
      </c>
      <c r="B366" t="inlineStr">
        <is>
          <t>0:58</t>
        </is>
      </c>
      <c r="C366" t="inlineStr">
        <is>
          <t>brand to be more accessible it's a</t>
        </is>
      </c>
      <c r="D366">
        <f>HYPERLINK("https://www.youtube.com/watch?v=dVuCbSSW2os&amp;t=58s", "Go to time")</f>
        <v/>
      </c>
    </row>
    <row r="367">
      <c r="A367">
        <f>HYPERLINK("https://www.youtube.com/watch?v=OAFc_CA2YQg", "Video")</f>
        <v/>
      </c>
      <c r="B367" t="inlineStr">
        <is>
          <t>0:44</t>
        </is>
      </c>
      <c r="C367" t="inlineStr">
        <is>
          <t>- [Narrator] Even relatively
accessible sports like swimming</t>
        </is>
      </c>
      <c r="D367">
        <f>HYPERLINK("https://www.youtube.com/watch?v=OAFc_CA2YQg&amp;t=44s", "Go to time")</f>
        <v/>
      </c>
    </row>
    <row r="368">
      <c r="A368">
        <f>HYPERLINK("https://www.youtube.com/watch?v=RiALARM1xv0", "Video")</f>
        <v/>
      </c>
      <c r="B368" t="inlineStr">
        <is>
          <t>6:46</t>
        </is>
      </c>
      <c r="C368" t="inlineStr">
        <is>
          <t>unaccessible place like space is</t>
        </is>
      </c>
      <c r="D368">
        <f>HYPERLINK("https://www.youtube.com/watch?v=RiALARM1xv0&amp;t=406s", "Go to time")</f>
        <v/>
      </c>
    </row>
    <row r="369">
      <c r="A369">
        <f>HYPERLINK("https://www.youtube.com/watch?v=PiRnt1e08M4", "Video")</f>
        <v/>
      </c>
      <c r="B369" t="inlineStr">
        <is>
          <t>1:59</t>
        </is>
      </c>
      <c r="C369" t="inlineStr">
        <is>
          <t>are easily accessible we are in the</t>
        </is>
      </c>
      <c r="D369">
        <f>HYPERLINK("https://www.youtube.com/watch?v=PiRnt1e08M4&amp;t=119s", "Go to time")</f>
        <v/>
      </c>
    </row>
    <row r="370">
      <c r="A370">
        <f>HYPERLINK("https://www.youtube.com/watch?v=lQ43QvsjA1U", "Video")</f>
        <v/>
      </c>
      <c r="B370" t="inlineStr">
        <is>
          <t>2:01</t>
        </is>
      </c>
      <c r="C370" t="inlineStr">
        <is>
          <t>accessible if you had an emergency</t>
        </is>
      </c>
      <c r="D370">
        <f>HYPERLINK("https://www.youtube.com/watch?v=lQ43QvsjA1U&amp;t=121s", "Go to time")</f>
        <v/>
      </c>
    </row>
    <row r="371">
      <c r="A371">
        <f>HYPERLINK("https://www.youtube.com/watch?v=JlhfC7Vg_Xo", "Video")</f>
        <v/>
      </c>
      <c r="B371" t="inlineStr">
        <is>
          <t>3:26</t>
        </is>
      </c>
      <c r="C371" t="inlineStr">
        <is>
          <t>and then cheap and accessible.</t>
        </is>
      </c>
      <c r="D371">
        <f>HYPERLINK("https://www.youtube.com/watch?v=JlhfC7Vg_Xo&amp;t=206s", "Go to time")</f>
        <v/>
      </c>
    </row>
    <row r="372">
      <c r="A372">
        <f>HYPERLINK("https://www.youtube.com/watch?v=8mKAWeSdTXg", "Video")</f>
        <v/>
      </c>
      <c r="B372" t="inlineStr">
        <is>
          <t>0:19</t>
        </is>
      </c>
      <c r="C372" t="inlineStr">
        <is>
          <t>thanks in part to its focus
on making crypto accessible.</t>
        </is>
      </c>
      <c r="D372">
        <f>HYPERLINK("https://www.youtube.com/watch?v=8mKAWeSdTXg&amp;t=19s", "Go to time")</f>
        <v/>
      </c>
    </row>
    <row r="373">
      <c r="A373">
        <f>HYPERLINK("https://www.youtube.com/watch?v=-FEGcJeGeBg", "Video")</f>
        <v/>
      </c>
      <c r="B373" t="inlineStr">
        <is>
          <t>2:43</t>
        </is>
      </c>
      <c r="C373" t="inlineStr">
        <is>
          <t>more easily accessible in 2011 Apple</t>
        </is>
      </c>
      <c r="D373">
        <f>HYPERLINK("https://www.youtube.com/watch?v=-FEGcJeGeBg&amp;t=163s", "Go to time")</f>
        <v/>
      </c>
    </row>
    <row r="374">
      <c r="A374">
        <f>HYPERLINK("https://www.youtube.com/watch?v=PzdU_zEZHqw", "Video")</f>
        <v/>
      </c>
      <c r="B374" t="inlineStr">
        <is>
          <t>5:19</t>
        </is>
      </c>
      <c r="C374" t="inlineStr">
        <is>
          <t>to make this app completely inaccessible,</t>
        </is>
      </c>
      <c r="D374">
        <f>HYPERLINK("https://www.youtube.com/watch?v=PzdU_zEZHqw&amp;t=319s", "Go to time")</f>
        <v/>
      </c>
    </row>
    <row r="375">
      <c r="A375">
        <f>HYPERLINK("https://www.youtube.com/watch?v=zSnn5xI0dws", "Video")</f>
        <v/>
      </c>
      <c r="B375" t="inlineStr">
        <is>
          <t>2:29</t>
        </is>
      </c>
      <c r="C375" t="inlineStr">
        <is>
          <t>accessible if you don't have fifteen or</t>
        </is>
      </c>
      <c r="D375">
        <f>HYPERLINK("https://www.youtube.com/watch?v=zSnn5xI0dws&amp;t=149s", "Go to time")</f>
        <v/>
      </c>
    </row>
    <row r="376">
      <c r="A376">
        <f>HYPERLINK("https://www.youtube.com/watch?v=R0tjf2kUIM8", "Video")</f>
        <v/>
      </c>
      <c r="B376" t="inlineStr">
        <is>
          <t>1:04</t>
        </is>
      </c>
      <c r="C376" t="inlineStr">
        <is>
          <t>inexpensive and accessible and the</t>
        </is>
      </c>
      <c r="D376">
        <f>HYPERLINK("https://www.youtube.com/watch?v=R0tjf2kUIM8&amp;t=64s", "Go to time")</f>
        <v/>
      </c>
    </row>
    <row r="377">
      <c r="A377">
        <f>HYPERLINK("https://www.youtube.com/watch?v=bwg78jXwUDM", "Video")</f>
        <v/>
      </c>
      <c r="B377" t="inlineStr">
        <is>
          <t>0:57</t>
        </is>
      </c>
      <c r="C377" t="inlineStr">
        <is>
          <t>rise of accessible 3D</t>
        </is>
      </c>
      <c r="D377">
        <f>HYPERLINK("https://www.youtube.com/watch?v=bwg78jXwUDM&amp;t=57s", "Go to time")</f>
        <v/>
      </c>
    </row>
    <row r="378">
      <c r="A378">
        <f>HYPERLINK("https://www.youtube.com/watch?v=4N_qa0zx3CM", "Video")</f>
        <v/>
      </c>
      <c r="B378" t="inlineStr">
        <is>
          <t>5:03</t>
        </is>
      </c>
      <c r="C378" t="inlineStr">
        <is>
          <t>5G in the U.S. will be fast
but not very accessible.</t>
        </is>
      </c>
      <c r="D378">
        <f>HYPERLINK("https://www.youtube.com/watch?v=4N_qa0zx3CM&amp;t=303s", "Go to time")</f>
        <v/>
      </c>
    </row>
    <row r="379">
      <c r="A379">
        <f>HYPERLINK("https://www.youtube.com/watch?v=5MHf9R1jryg", "Video")</f>
        <v/>
      </c>
      <c r="B379" t="inlineStr">
        <is>
          <t>6:18</t>
        </is>
      </c>
      <c r="C379" t="inlineStr">
        <is>
          <t>still seems inaccessible to most people</t>
        </is>
      </c>
      <c r="D379">
        <f>HYPERLINK("https://www.youtube.com/watch?v=5MHf9R1jryg&amp;t=378s", "Go to time")</f>
        <v/>
      </c>
    </row>
    <row r="380">
      <c r="A380">
        <f>HYPERLINK("https://www.youtube.com/watch?v=gIxjU9yyeYE", "Video")</f>
        <v/>
      </c>
      <c r="B380" t="inlineStr">
        <is>
          <t>1:14</t>
        </is>
      </c>
      <c r="C380" t="inlineStr">
        <is>
          <t>childcare affordable and accessible for</t>
        </is>
      </c>
      <c r="D380">
        <f>HYPERLINK("https://www.youtube.com/watch?v=gIxjU9yyeYE&amp;t=74s", "Go to time")</f>
        <v/>
      </c>
    </row>
    <row r="381">
      <c r="A381">
        <f>HYPERLINK("https://www.youtube.com/watch?v=Nt-J-D6SB_0", "Video")</f>
        <v/>
      </c>
      <c r="B381" t="inlineStr">
        <is>
          <t>2:33</t>
        </is>
      </c>
      <c r="C381" t="inlineStr">
        <is>
          <t>but what's is the price point accessible</t>
        </is>
      </c>
      <c r="D381">
        <f>HYPERLINK("https://www.youtube.com/watch?v=Nt-J-D6SB_0&amp;t=153s", "Go to time")</f>
        <v/>
      </c>
    </row>
    <row r="382">
      <c r="A382">
        <f>HYPERLINK("https://www.youtube.com/watch?v=5aPmEQ7xgts", "Video")</f>
        <v/>
      </c>
      <c r="B382" t="inlineStr">
        <is>
          <t>2:51</t>
        </is>
      </c>
      <c r="C382" t="inlineStr">
        <is>
          <t>accessible everywhere for free and then</t>
        </is>
      </c>
      <c r="D382">
        <f>HYPERLINK("https://www.youtube.com/watch?v=5aPmEQ7xgts&amp;t=171s", "Go to time")</f>
        <v/>
      </c>
    </row>
    <row r="383">
      <c r="A383">
        <f>HYPERLINK("https://www.youtube.com/watch?v=qHyalaIRNpM", "Video")</f>
        <v/>
      </c>
      <c r="B383" t="inlineStr">
        <is>
          <t>2:12</t>
        </is>
      </c>
      <c r="C383" t="inlineStr">
        <is>
          <t>by making the code accessible it can do</t>
        </is>
      </c>
      <c r="D383">
        <f>HYPERLINK("https://www.youtube.com/watch?v=qHyalaIRNpM&amp;t=132s", "Go to time")</f>
        <v/>
      </c>
    </row>
    <row r="384">
      <c r="A384">
        <f>HYPERLINK("https://www.youtube.com/watch?v=DQWElp7x14Y", "Video")</f>
        <v/>
      </c>
      <c r="B384" t="inlineStr">
        <is>
          <t>3:48</t>
        </is>
      </c>
      <c r="C384" t="inlineStr">
        <is>
          <t>to that because it's a very accessible</t>
        </is>
      </c>
      <c r="D384">
        <f>HYPERLINK("https://www.youtube.com/watch?v=DQWElp7x14Y&amp;t=228s", "Go to time")</f>
        <v/>
      </c>
    </row>
    <row r="385">
      <c r="A385">
        <f>HYPERLINK("https://www.youtube.com/watch?v=DQWElp7x14Y", "Video")</f>
        <v/>
      </c>
      <c r="B385" t="inlineStr">
        <is>
          <t>3:51</t>
        </is>
      </c>
      <c r="C385" t="inlineStr">
        <is>
          <t>accessible and it's only $15 a year and</t>
        </is>
      </c>
      <c r="D385">
        <f>HYPERLINK("https://www.youtube.com/watch?v=DQWElp7x14Y&amp;t=231s", "Go to time")</f>
        <v/>
      </c>
    </row>
    <row r="386">
      <c r="A386">
        <f>HYPERLINK("https://www.youtube.com/watch?v=oOAzFIeMBcg", "Video")</f>
        <v/>
      </c>
      <c r="B386" t="inlineStr">
        <is>
          <t>1:44</t>
        </is>
      </c>
      <c r="C386" t="inlineStr">
        <is>
          <t>that made mapping more
accessible to consumers.</t>
        </is>
      </c>
      <c r="D386">
        <f>HYPERLINK("https://www.youtube.com/watch?v=oOAzFIeMBcg&amp;t=104s", "Go to time")</f>
        <v/>
      </c>
    </row>
    <row r="387">
      <c r="A387">
        <f>HYPERLINK("https://www.youtube.com/watch?v=oOAzFIeMBcg", "Video")</f>
        <v/>
      </c>
      <c r="B387" t="inlineStr">
        <is>
          <t>7:53</t>
        </is>
      </c>
      <c r="C387" t="inlineStr">
        <is>
          <t>is making geographic
information much more accessible</t>
        </is>
      </c>
      <c r="D387">
        <f>HYPERLINK("https://www.youtube.com/watch?v=oOAzFIeMBcg&amp;t=473s", "Go to time")</f>
        <v/>
      </c>
    </row>
    <row r="388">
      <c r="A388">
        <f>HYPERLINK("https://www.youtube.com/watch?v=Ror2h5UB52U", "Video")</f>
        <v/>
      </c>
      <c r="B388" t="inlineStr">
        <is>
          <t>2:45</t>
        </is>
      </c>
      <c r="C388" t="inlineStr">
        <is>
          <t>we're trying to make space accessible to</t>
        </is>
      </c>
      <c r="D388">
        <f>HYPERLINK("https://www.youtube.com/watch?v=Ror2h5UB52U&amp;t=165s", "Go to time")</f>
        <v/>
      </c>
    </row>
    <row r="389">
      <c r="A389">
        <f>HYPERLINK("https://www.youtube.com/watch?v=UNbyT7wPwk4", "Video")</f>
        <v/>
      </c>
      <c r="B389" t="inlineStr">
        <is>
          <t>4:06</t>
        </is>
      </c>
      <c r="C389" t="inlineStr">
        <is>
          <t>of government of India's
documents and made it accessible</t>
        </is>
      </c>
      <c r="D389">
        <f>HYPERLINK("https://www.youtube.com/watch?v=UNbyT7wPwk4&amp;t=246s", "Go to time")</f>
        <v/>
      </c>
    </row>
    <row r="390">
      <c r="A390">
        <f>HYPERLINK("https://www.youtube.com/watch?v=YWKtkXYAtY4", "Video")</f>
        <v/>
      </c>
      <c r="B390" t="inlineStr">
        <is>
          <t>0:25</t>
        </is>
      </c>
      <c r="C390" t="inlineStr">
        <is>
          <t>so those messages are accessible to</t>
        </is>
      </c>
      <c r="D390">
        <f>HYPERLINK("https://www.youtube.com/watch?v=YWKtkXYAtY4&amp;t=25s", "Go to time")</f>
        <v/>
      </c>
    </row>
    <row r="391">
      <c r="A391">
        <f>HYPERLINK("https://www.youtube.com/watch?v=YWKtkXYAtY4", "Video")</f>
        <v/>
      </c>
      <c r="B391" t="inlineStr">
        <is>
          <t>1:49</t>
        </is>
      </c>
      <c r="C391" t="inlineStr">
        <is>
          <t>because the archives are accessible so</t>
        </is>
      </c>
      <c r="D391">
        <f>HYPERLINK("https://www.youtube.com/watch?v=YWKtkXYAtY4&amp;t=109s", "Go to time")</f>
        <v/>
      </c>
    </row>
    <row r="392">
      <c r="A392">
        <f>HYPERLINK("https://www.youtube.com/watch?v=YWKtkXYAtY4", "Video")</f>
        <v/>
      </c>
      <c r="B392" t="inlineStr">
        <is>
          <t>2:05</t>
        </is>
      </c>
      <c r="C392" t="inlineStr">
        <is>
          <t>whole archive is accessible I think just</t>
        </is>
      </c>
      <c r="D392">
        <f>HYPERLINK("https://www.youtube.com/watch?v=YWKtkXYAtY4&amp;t=125s", "Go to time")</f>
        <v/>
      </c>
    </row>
    <row r="393">
      <c r="A393">
        <f>HYPERLINK("https://www.youtube.com/watch?v=byYlC2cagLw", "Video")</f>
        <v/>
      </c>
      <c r="B393" t="inlineStr">
        <is>
          <t>46:16</t>
        </is>
      </c>
      <c r="C393" t="inlineStr">
        <is>
          <t>world and make them as widely accessible as possible.</t>
        </is>
      </c>
      <c r="D393">
        <f>HYPERLINK("https://www.youtube.com/watch?v=byYlC2cagLw&amp;t=2776s", "Go to time")</f>
        <v/>
      </c>
    </row>
    <row r="394">
      <c r="A394">
        <f>HYPERLINK("https://www.youtube.com/watch?v=byYlC2cagLw", "Video")</f>
        <v/>
      </c>
      <c r="B394" t="inlineStr">
        <is>
          <t>46:26</t>
        </is>
      </c>
      <c r="C394" t="inlineStr">
        <is>
          <t>so they're accessible very broadly.</t>
        </is>
      </c>
      <c r="D394">
        <f>HYPERLINK("https://www.youtube.com/watch?v=byYlC2cagLw&amp;t=2786s", "Go to time")</f>
        <v/>
      </c>
    </row>
    <row r="395">
      <c r="A395">
        <f>HYPERLINK("https://www.youtube.com/watch?v=s5drsQAsTzA", "Video")</f>
        <v/>
      </c>
      <c r="B395" t="inlineStr">
        <is>
          <t>6:02</t>
        </is>
      </c>
      <c r="C395" t="inlineStr">
        <is>
          <t>that is truly accessible for everyone.</t>
        </is>
      </c>
      <c r="D395">
        <f>HYPERLINK("https://www.youtube.com/watch?v=s5drsQAsTzA&amp;t=362s", "Go to time")</f>
        <v/>
      </c>
    </row>
    <row r="396">
      <c r="A396">
        <f>HYPERLINK("https://www.youtube.com/watch?v=V5V2TVPHjkM", "Video")</f>
        <v/>
      </c>
      <c r="B396" t="inlineStr">
        <is>
          <t>0:38</t>
        </is>
      </c>
      <c r="C396" t="inlineStr">
        <is>
          <t>more easily accessible to get guns this</t>
        </is>
      </c>
      <c r="D396">
        <f>HYPERLINK("https://www.youtube.com/watch?v=V5V2TVPHjkM&amp;t=38s", "Go to time")</f>
        <v/>
      </c>
    </row>
    <row r="397">
      <c r="A397">
        <f>HYPERLINK("https://www.youtube.com/watch?v=W2RJCEAKq6s", "Video")</f>
        <v/>
      </c>
      <c r="B397" t="inlineStr">
        <is>
          <t>1:16</t>
        </is>
      </c>
      <c r="C397" t="inlineStr">
        <is>
          <t>accessible entry point at $700 it's</t>
        </is>
      </c>
      <c r="D397">
        <f>HYPERLINK("https://www.youtube.com/watch?v=W2RJCEAKq6s&amp;t=76s", "Go to time")</f>
        <v/>
      </c>
    </row>
    <row r="398">
      <c r="A398">
        <f>HYPERLINK("https://www.youtube.com/watch?v=zTnNts2tNT0", "Video")</f>
        <v/>
      </c>
      <c r="B398" t="inlineStr">
        <is>
          <t>15:21</t>
        </is>
      </c>
      <c r="C398" t="inlineStr">
        <is>
          <t>Just have him make sure his
driver's license is accessible,</t>
        </is>
      </c>
      <c r="D398">
        <f>HYPERLINK("https://www.youtube.com/watch?v=zTnNts2tNT0&amp;t=921s", "Go to time")</f>
        <v/>
      </c>
    </row>
    <row r="399">
      <c r="A399">
        <f>HYPERLINK("https://www.youtube.com/watch?v=fnrFIivXIzA", "Video")</f>
        <v/>
      </c>
      <c r="B399" t="inlineStr">
        <is>
          <t>2:09</t>
        </is>
      </c>
      <c r="C399" t="inlineStr">
        <is>
          <t>that is presently inaccessible for the</t>
        </is>
      </c>
      <c r="D399">
        <f>HYPERLINK("https://www.youtube.com/watch?v=fnrFIivXIzA&amp;t=129s", "Go to time")</f>
        <v/>
      </c>
    </row>
    <row r="400">
      <c r="A400">
        <f>HYPERLINK("https://www.youtube.com/watch?v=fnrFIivXIzA", "Video")</f>
        <v/>
      </c>
      <c r="B400" t="inlineStr">
        <is>
          <t>2:11</t>
        </is>
      </c>
      <c r="C400" t="inlineStr">
        <is>
          <t>blind Community immediately accessible</t>
        </is>
      </c>
      <c r="D400">
        <f>HYPERLINK("https://www.youtube.com/watch?v=fnrFIivXIzA&amp;t=131s", "Go to time")</f>
        <v/>
      </c>
    </row>
    <row r="401">
      <c r="A401">
        <f>HYPERLINK("https://www.youtube.com/watch?v=oeJcvKZG2w8", "Video")</f>
        <v/>
      </c>
      <c r="B401" t="inlineStr">
        <is>
          <t>5:19</t>
        </is>
      </c>
      <c r="C401" t="inlineStr">
        <is>
          <t>the retail is visually and
physically much more accessible.</t>
        </is>
      </c>
      <c r="D401">
        <f>HYPERLINK("https://www.youtube.com/watch?v=oeJcvKZG2w8&amp;t=319s", "Go to time")</f>
        <v/>
      </c>
    </row>
    <row r="402">
      <c r="A402">
        <f>HYPERLINK("https://www.youtube.com/watch?v=89J000rupFE", "Video")</f>
        <v/>
      </c>
      <c r="B402" t="inlineStr">
        <is>
          <t>1:50</t>
        </is>
      </c>
      <c r="C402" t="inlineStr">
        <is>
          <t>accessible at the the mainstream retail</t>
        </is>
      </c>
      <c r="D402">
        <f>HYPERLINK("https://www.youtube.com/watch?v=89J000rupFE&amp;t=110s", "Go to time")</f>
        <v/>
      </c>
    </row>
    <row r="403">
      <c r="A403">
        <f>HYPERLINK("https://www.youtube.com/watch?v=89J000rupFE", "Video")</f>
        <v/>
      </c>
      <c r="B403" t="inlineStr">
        <is>
          <t>1:55</t>
        </is>
      </c>
      <c r="C403" t="inlineStr">
        <is>
          <t>be accessible at the mainstream retail</t>
        </is>
      </c>
      <c r="D403">
        <f>HYPERLINK("https://www.youtube.com/watch?v=89J000rupFE&amp;t=115s", "Go to time")</f>
        <v/>
      </c>
    </row>
    <row r="404">
      <c r="A404">
        <f>HYPERLINK("https://www.youtube.com/watch?v=FQgTXYGIyoI", "Video")</f>
        <v/>
      </c>
      <c r="B404" t="inlineStr">
        <is>
          <t>2:59</t>
        </is>
      </c>
      <c r="C404" t="inlineStr">
        <is>
          <t>Yes things seem to be
more easily accessible,</t>
        </is>
      </c>
      <c r="D404">
        <f>HYPERLINK("https://www.youtube.com/watch?v=FQgTXYGIyoI&amp;t=179s", "Go to time")</f>
        <v/>
      </c>
    </row>
    <row r="405">
      <c r="A405">
        <f>HYPERLINK("https://www.youtube.com/watch?v=uLZHeItqflk", "Video")</f>
        <v/>
      </c>
      <c r="B405" t="inlineStr">
        <is>
          <t>5:09</t>
        </is>
      </c>
      <c r="C405" t="inlineStr">
        <is>
          <t>accessible drugs we'll never enter those</t>
        </is>
      </c>
      <c r="D405">
        <f>HYPERLINK("https://www.youtube.com/watch?v=uLZHeItqflk&amp;t=309s", "Go to time")</f>
        <v/>
      </c>
    </row>
    <row r="406">
      <c r="A406">
        <f>HYPERLINK("https://www.youtube.com/watch?v=D5sUmTOQ18U", "Video")</f>
        <v/>
      </c>
      <c r="B406" t="inlineStr">
        <is>
          <t>3:34</t>
        </is>
      </c>
      <c r="C406" t="inlineStr">
        <is>
          <t>and make it more
accessible on smartphones.</t>
        </is>
      </c>
      <c r="D406">
        <f>HYPERLINK("https://www.youtube.com/watch?v=D5sUmTOQ18U&amp;t=214s", "Go to time")</f>
        <v/>
      </c>
    </row>
    <row r="407">
      <c r="A407">
        <f>HYPERLINK("https://www.youtube.com/watch?v=vFJj4E1G2Qc", "Video")</f>
        <v/>
      </c>
      <c r="B407" t="inlineStr">
        <is>
          <t>5:51</t>
        </is>
      </c>
      <c r="C407" t="inlineStr">
        <is>
          <t>accessible but that's not helping the</t>
        </is>
      </c>
      <c r="D407">
        <f>HYPERLINK("https://www.youtube.com/watch?v=vFJj4E1G2Qc&amp;t=351s", "Go to time")</f>
        <v/>
      </c>
    </row>
    <row r="408">
      <c r="A408">
        <f>HYPERLINK("https://www.youtube.com/watch?v=kUekilLwVAk", "Video")</f>
        <v/>
      </c>
      <c r="B408" t="inlineStr">
        <is>
          <t>1:20</t>
        </is>
      </c>
      <c r="C408" t="inlineStr">
        <is>
          <t>inaccessible Cavern and the researchers</t>
        </is>
      </c>
      <c r="D408">
        <f>HYPERLINK("https://www.youtube.com/watch?v=kUekilLwVAk&amp;t=80s", "Go to time")</f>
        <v/>
      </c>
    </row>
    <row r="409">
      <c r="A409">
        <f>HYPERLINK("https://www.youtube.com/watch?v=cHslGlLEEyk", "Video")</f>
        <v/>
      </c>
      <c r="B409" t="inlineStr">
        <is>
          <t>0:36</t>
        </is>
      </c>
      <c r="C409" t="inlineStr">
        <is>
          <t>black books accessible
no matter where you live.</t>
        </is>
      </c>
      <c r="D409">
        <f>HYPERLINK("https://www.youtube.com/watch?v=cHslGlLEEyk&amp;t=36s", "Go to time")</f>
        <v/>
      </c>
    </row>
    <row r="410">
      <c r="A410">
        <f>HYPERLINK("https://www.youtube.com/watch?v=gfjVqsS3D1c", "Video")</f>
        <v/>
      </c>
      <c r="B410" t="inlineStr">
        <is>
          <t>4:04</t>
        </is>
      </c>
      <c r="C410" t="inlineStr">
        <is>
          <t>and yet feel completely accessible</t>
        </is>
      </c>
      <c r="D410">
        <f>HYPERLINK("https://www.youtube.com/watch?v=gfjVqsS3D1c&amp;t=244s", "Go to time")</f>
        <v/>
      </c>
    </row>
    <row r="411">
      <c r="A411">
        <f>HYPERLINK("https://www.youtube.com/watch?v=sXngdU9GrB0", "Video")</f>
        <v/>
      </c>
      <c r="B411" t="inlineStr">
        <is>
          <t>0:33</t>
        </is>
      </c>
      <c r="C411" t="inlineStr">
        <is>
          <t>not accessible the world was for them</t>
        </is>
      </c>
      <c r="D411">
        <f>HYPERLINK("https://www.youtube.com/watch?v=sXngdU9GrB0&amp;t=33s", "Go to time")</f>
        <v/>
      </c>
    </row>
    <row r="412">
      <c r="A412">
        <f>HYPERLINK("https://www.youtube.com/watch?v=nhX784iXb0I", "Video")</f>
        <v/>
      </c>
      <c r="B412" t="inlineStr">
        <is>
          <t>2:53</t>
        </is>
      </c>
      <c r="C412" t="inlineStr">
        <is>
          <t>making our eggs accessible and certainly</t>
        </is>
      </c>
      <c r="D412">
        <f>HYPERLINK("https://www.youtube.com/watch?v=nhX784iXb0I&amp;t=173s", "Go to time")</f>
        <v/>
      </c>
    </row>
    <row r="413">
      <c r="A413">
        <f>HYPERLINK("https://www.youtube.com/watch?v=RTqEp_B8hsk", "Video")</f>
        <v/>
      </c>
      <c r="B413" t="inlineStr">
        <is>
          <t>0:38</t>
        </is>
      </c>
      <c r="C413" t="inlineStr">
        <is>
          <t>probably a little more accessible price</t>
        </is>
      </c>
      <c r="D413">
        <f>HYPERLINK("https://www.youtube.com/watch?v=RTqEp_B8hsk&amp;t=38s", "Go to time")</f>
        <v/>
      </c>
    </row>
    <row r="414">
      <c r="A414">
        <f>HYPERLINK("https://www.youtube.com/watch?v=RPyQAmBjbFU", "Video")</f>
        <v/>
      </c>
      <c r="B414" t="inlineStr">
        <is>
          <t>1:45</t>
        </is>
      </c>
      <c r="C414" t="inlineStr">
        <is>
          <t>accessible and the established status</t>
        </is>
      </c>
      <c r="D414">
        <f>HYPERLINK("https://www.youtube.com/watch?v=RPyQAmBjbFU&amp;t=105s", "Go to time")</f>
        <v/>
      </c>
    </row>
    <row r="415">
      <c r="A415">
        <f>HYPERLINK("https://www.youtube.com/watch?v=5We4OY_tHV4", "Video")</f>
        <v/>
      </c>
      <c r="B415" t="inlineStr">
        <is>
          <t>1:46</t>
        </is>
      </c>
      <c r="C415" t="inlineStr">
        <is>
          <t>not readily accessible like
these savings accounts.</t>
        </is>
      </c>
      <c r="D415">
        <f>HYPERLINK("https://www.youtube.com/watch?v=5We4OY_tHV4&amp;t=106s", "Go to time")</f>
        <v/>
      </c>
    </row>
    <row r="416">
      <c r="A416">
        <f>HYPERLINK("https://www.youtube.com/watch?v=ZihQyeVUMKs", "Video")</f>
        <v/>
      </c>
      <c r="B416" t="inlineStr">
        <is>
          <t>2:31</t>
        </is>
      </c>
      <c r="C416" t="inlineStr">
        <is>
          <t>were more accessible, cheaper
to build, more efficient.</t>
        </is>
      </c>
      <c r="D416">
        <f>HYPERLINK("https://www.youtube.com/watch?v=ZihQyeVUMKs&amp;t=151s", "Go to time")</f>
        <v/>
      </c>
    </row>
    <row r="417">
      <c r="A417">
        <f>HYPERLINK("https://www.youtube.com/watch?v=3DG-S8nU0_s", "Video")</f>
        <v/>
      </c>
      <c r="B417" t="inlineStr">
        <is>
          <t>1:00</t>
        </is>
      </c>
      <c r="C417" t="inlineStr">
        <is>
          <t>accessible without stairs in Las Vegas</t>
        </is>
      </c>
      <c r="D417">
        <f>HYPERLINK("https://www.youtube.com/watch?v=3DG-S8nU0_s&amp;t=60s", "Go to time")</f>
        <v/>
      </c>
    </row>
    <row r="418">
      <c r="A418">
        <f>HYPERLINK("https://www.youtube.com/watch?v=fut8MIhqTpQ", "Video")</f>
        <v/>
      </c>
      <c r="B418" t="inlineStr">
        <is>
          <t>0:32</t>
        </is>
      </c>
      <c r="C418" t="inlineStr">
        <is>
          <t>India is the accessible one so with</t>
        </is>
      </c>
      <c r="D418">
        <f>HYPERLINK("https://www.youtube.com/watch?v=fut8MIhqTpQ&amp;t=32s", "Go to time")</f>
        <v/>
      </c>
    </row>
    <row r="419">
      <c r="A419">
        <f>HYPERLINK("https://www.youtube.com/watch?v=oYfl4UCGBwk", "Video")</f>
        <v/>
      </c>
      <c r="B419" t="inlineStr">
        <is>
          <t>4:42</t>
        </is>
      </c>
      <c r="C419" t="inlineStr">
        <is>
          <t>which makes the sport much more accessible.</t>
        </is>
      </c>
      <c r="D419">
        <f>HYPERLINK("https://www.youtube.com/watch?v=oYfl4UCGBwk&amp;t=282s", "Go to time")</f>
        <v/>
      </c>
    </row>
    <row r="420">
      <c r="A420">
        <f>HYPERLINK("https://www.youtube.com/watch?v=PRdS13Q9ExQ", "Video")</f>
        <v/>
      </c>
      <c r="B420" t="inlineStr">
        <is>
          <t>25:24</t>
        </is>
      </c>
      <c r="C420" t="inlineStr">
        <is>
          <t>accessible to everyone. Uh rather than</t>
        </is>
      </c>
      <c r="D420">
        <f>HYPERLINK("https://www.youtube.com/watch?v=PRdS13Q9ExQ&amp;t=1524s", "Go to time")</f>
        <v/>
      </c>
    </row>
    <row r="421">
      <c r="A421">
        <f>HYPERLINK("https://www.youtube.com/watch?v=TJAklSh_rjk", "Video")</f>
        <v/>
      </c>
      <c r="B421" t="inlineStr">
        <is>
          <t>13:40</t>
        </is>
      </c>
      <c r="C421" t="inlineStr">
        <is>
          <t>much too expensive, inaccessible to the patient.</t>
        </is>
      </c>
      <c r="D421">
        <f>HYPERLINK("https://www.youtube.com/watch?v=TJAklSh_rjk&amp;t=820s", "Go to time")</f>
        <v/>
      </c>
    </row>
    <row r="422">
      <c r="A422">
        <f>HYPERLINK("https://www.youtube.com/watch?v=_cndkF7bX3M", "Video")</f>
        <v/>
      </c>
      <c r="B422" t="inlineStr">
        <is>
          <t>7:03</t>
        </is>
      </c>
      <c r="C422" t="inlineStr">
        <is>
          <t>And every forest we’d passed was completely inaccessible.</t>
        </is>
      </c>
      <c r="D422">
        <f>HYPERLINK("https://www.youtube.com/watch?v=_cndkF7bX3M&amp;t=423s", "Go to time")</f>
        <v/>
      </c>
    </row>
    <row r="423">
      <c r="A423">
        <f>HYPERLINK("https://www.youtube.com/watch?v=_7FWr2Nvf9I", "Video")</f>
        <v/>
      </c>
      <c r="B423" t="inlineStr">
        <is>
          <t>2:02</t>
        </is>
      </c>
      <c r="C423" t="inlineStr">
        <is>
          <t>became more accessible</t>
        </is>
      </c>
      <c r="D423">
        <f>HYPERLINK("https://www.youtube.com/watch?v=_7FWr2Nvf9I&amp;t=122s", "Go to time")</f>
        <v/>
      </c>
    </row>
    <row r="424">
      <c r="A424">
        <f>HYPERLINK("https://www.youtube.com/watch?v=DiheSWIxydk", "Video")</f>
        <v/>
      </c>
      <c r="B424" t="inlineStr">
        <is>
          <t>1:31</t>
        </is>
      </c>
      <c r="C424" t="inlineStr">
        <is>
          <t>the information isn't easily accessible.</t>
        </is>
      </c>
      <c r="D424">
        <f>HYPERLINK("https://www.youtube.com/watch?v=DiheSWIxydk&amp;t=91s",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2025-05-29T17:05:33Z</dcterms:created>
  <dcterms:modified xsi:type="dcterms:W3CDTF">2025-05-29T17:05:33Z</dcterms:modified>
</cp:coreProperties>
</file>