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HYPERLINK("https://www.youtube.com/watch?v=GnkxZT1NTUc", "Video")</f>
        <v/>
      </c>
      <c r="B2" t="inlineStr">
        <is>
          <t>1:23</t>
        </is>
      </c>
      <c r="C2" t="inlineStr">
        <is>
          <t>You may go into the stepfamily
as a stepparent</t>
        </is>
      </c>
      <c r="D2">
        <f>HYPERLINK("https://www.youtube.com/watch?v=GnkxZT1NTUc&amp;t=83s", "Go to time")</f>
        <v/>
      </c>
    </row>
    <row r="3">
      <c r="A3">
        <f>HYPERLINK("https://www.youtube.com/watch?v=GnkxZT1NTUc", "Video")</f>
        <v/>
      </c>
      <c r="B3" t="inlineStr">
        <is>
          <t>3:34</t>
        </is>
      </c>
      <c r="C3" t="inlineStr">
        <is>
          <t>Each family member
will come into this new family</t>
        </is>
      </c>
      <c r="D3">
        <f>HYPERLINK("https://www.youtube.com/watch?v=GnkxZT1NTUc&amp;t=214s", "Go to time")</f>
        <v/>
      </c>
    </row>
    <row r="4">
      <c r="A4">
        <f>HYPERLINK("https://www.youtube.com/watch?v=LcoJI1OHfwU", "Video")</f>
        <v/>
      </c>
      <c r="B4" t="inlineStr">
        <is>
          <t>2:34</t>
        </is>
      </c>
      <c r="C4" t="inlineStr">
        <is>
          <t>injecting some american and glamour into</t>
        </is>
      </c>
      <c r="D4">
        <f>HYPERLINK("https://www.youtube.com/watch?v=LcoJI1OHfwU&amp;t=154s", "Go to time")</f>
        <v/>
      </c>
    </row>
    <row r="5">
      <c r="A5">
        <f>HYPERLINK("https://www.youtube.com/watch?v=-5PyrJUmKXM", "Video")</f>
        <v/>
      </c>
      <c r="B5" t="inlineStr">
        <is>
          <t>0:46</t>
        </is>
      </c>
      <c r="C5" t="inlineStr">
        <is>
          <t>Born into a family of artists
in Frankfurt in 1647,</t>
        </is>
      </c>
      <c r="D5">
        <f>HYPERLINK("https://www.youtube.com/watch?v=-5PyrJUmKXM&amp;t=46s", "Go to time")</f>
        <v/>
      </c>
    </row>
    <row r="6">
      <c r="A6">
        <f>HYPERLINK("https://www.youtube.com/watch?v=JMW3zarGfh4", "Video")</f>
        <v/>
      </c>
      <c r="B6" t="inlineStr">
        <is>
          <t>0:00</t>
        </is>
      </c>
      <c r="C6" t="inlineStr">
        <is>
          <t>All my life, I've dreamed of
getting out there into space.</t>
        </is>
      </c>
      <c r="D6">
        <f>HYPERLINK("https://www.youtube.com/watch?v=JMW3zarGfh4&amp;t=0s", "Go to time")</f>
        <v/>
      </c>
    </row>
    <row r="7">
      <c r="A7">
        <f>HYPERLINK("https://www.youtube.com/watch?v=dRIYxCYDxGg", "Video")</f>
        <v/>
      </c>
      <c r="B7" t="inlineStr">
        <is>
          <t>2:28</t>
        </is>
      </c>
      <c r="C7" t="inlineStr">
        <is>
          <t>Hillary Clinton and a famous pantsuit</t>
        </is>
      </c>
      <c r="D7">
        <f>HYPERLINK("https://www.youtube.com/watch?v=dRIYxCYDxGg&amp;t=148s", "Go to time")</f>
        <v/>
      </c>
    </row>
    <row r="8">
      <c r="A8">
        <f>HYPERLINK("https://www.youtube.com/watch?v=X0W7V2fWJzA", "Video")</f>
        <v/>
      </c>
      <c r="B8" t="inlineStr">
        <is>
          <t>4:24</t>
        </is>
      </c>
      <c r="C8" t="inlineStr">
        <is>
          <t>Tapping into the
amazing abilities of our mind</t>
        </is>
      </c>
      <c r="D8">
        <f>HYPERLINK("https://www.youtube.com/watch?v=X0W7V2fWJzA&amp;t=264s", "Go to time")</f>
        <v/>
      </c>
    </row>
    <row r="9">
      <c r="A9">
        <f>HYPERLINK("https://www.youtube.com/watch?v=1yOX6lmLz-U", "Video")</f>
        <v/>
      </c>
      <c r="B9" t="inlineStr">
        <is>
          <t>1:28</t>
        </is>
      </c>
      <c r="C9" t="inlineStr">
        <is>
          <t>Born into a Jewish family in Portsmouth in 1854, 
her father was dead by the time she was seven</t>
        </is>
      </c>
      <c r="D9">
        <f>HYPERLINK("https://www.youtube.com/watch?v=1yOX6lmLz-U&amp;t=88s", "Go to time")</f>
        <v/>
      </c>
    </row>
    <row r="10">
      <c r="A10">
        <f>HYPERLINK("https://www.youtube.com/watch?v=vJHxS3ptNEI", "Video")</f>
        <v/>
      </c>
      <c r="B10" t="inlineStr">
        <is>
          <t>4:35</t>
        </is>
      </c>
      <c r="C10" t="inlineStr">
        <is>
          <t>And the great moment where
this really came into prominence</t>
        </is>
      </c>
      <c r="D10">
        <f>HYPERLINK("https://www.youtube.com/watch?v=vJHxS3ptNEI&amp;t=275s", "Go to time")</f>
        <v/>
      </c>
    </row>
    <row r="11">
      <c r="A11">
        <f>HYPERLINK("https://www.youtube.com/watch?v=Kx1BrsFvOkM", "Video")</f>
        <v/>
      </c>
      <c r="B11" t="inlineStr">
        <is>
          <t>5:01</t>
        </is>
      </c>
      <c r="C11" t="inlineStr">
        <is>
          <t>When he started looking
into his family history,</t>
        </is>
      </c>
      <c r="D11">
        <f>HYPERLINK("https://www.youtube.com/watch?v=Kx1BrsFvOkM&amp;t=301s", "Go to time")</f>
        <v/>
      </c>
    </row>
    <row r="12">
      <c r="A12">
        <f>HYPERLINK("https://www.youtube.com/watch?v=BEbgTpdwRgI", "Video")</f>
        <v/>
      </c>
      <c r="B12" t="inlineStr">
        <is>
          <t>0:05</t>
        </is>
      </c>
      <c r="C12" t="inlineStr">
        <is>
          <t>Mary Anning was born
into a poor family</t>
        </is>
      </c>
      <c r="D12">
        <f>HYPERLINK("https://www.youtube.com/watch?v=BEbgTpdwRgI&amp;t=5s", "Go to time")</f>
        <v/>
      </c>
    </row>
    <row r="13">
      <c r="A13">
        <f>HYPERLINK("https://www.youtube.com/watch?v=K5-bAvCM6Zs", "Video")</f>
        <v/>
      </c>
      <c r="B13" t="inlineStr">
        <is>
          <t>4:37</t>
        </is>
      </c>
      <c r="C13" t="inlineStr">
        <is>
          <t>the same in-roads into learning</t>
        </is>
      </c>
      <c r="D13">
        <f>HYPERLINK("https://www.youtube.com/watch?v=K5-bAvCM6Zs&amp;t=277s", "Go to time")</f>
        <v/>
      </c>
    </row>
    <row r="14">
      <c r="A14">
        <f>HYPERLINK("https://www.youtube.com/watch?v=osF2RL8AR0U", "Video")</f>
        <v/>
      </c>
      <c r="B14" t="inlineStr">
        <is>
          <t>1:04</t>
        </is>
      </c>
      <c r="C14" t="inlineStr">
        <is>
          <t>I eventually managed to bring gaming
back into balance</t>
        </is>
      </c>
      <c r="D14">
        <f>HYPERLINK("https://www.youtube.com/watch?v=osF2RL8AR0U&amp;t=64s", "Go to time")</f>
        <v/>
      </c>
    </row>
    <row r="15">
      <c r="A15">
        <f>HYPERLINK("https://www.youtube.com/watch?v=z2SYR7ZEMvo", "Video")</f>
        <v/>
      </c>
      <c r="B15" t="inlineStr">
        <is>
          <t>4:21</t>
        </is>
      </c>
      <c r="C15" t="inlineStr">
        <is>
          <t>It was even made into a mammoth
eight-hour stage play in Liverpool,</t>
        </is>
      </c>
      <c r="D15">
        <f>HYPERLINK("https://www.youtube.com/watch?v=z2SYR7ZEMvo&amp;t=261s", "Go to time")</f>
        <v/>
      </c>
    </row>
    <row r="16">
      <c r="A16">
        <f>HYPERLINK("https://www.youtube.com/watch?v=SQlEpjZXfRU", "Video")</f>
        <v/>
      </c>
      <c r="B16" t="inlineStr">
        <is>
          <t>1:12</t>
        </is>
      </c>
      <c r="C16" t="inlineStr">
        <is>
          <t>filter into the mainstream and finally</t>
        </is>
      </c>
      <c r="D16">
        <f>HYPERLINK("https://www.youtube.com/watch?v=SQlEpjZXfRU&amp;t=72s", "Go to time")</f>
        <v/>
      </c>
    </row>
    <row r="17">
      <c r="A17">
        <f>HYPERLINK("https://www.youtube.com/watch?v=SQlEpjZXfRU", "Video")</f>
        <v/>
      </c>
      <c r="B17" t="inlineStr">
        <is>
          <t>1:43</t>
        </is>
      </c>
      <c r="C17" t="inlineStr">
        <is>
          <t>translate into the mainstream whether</t>
        </is>
      </c>
      <c r="D17">
        <f>HYPERLINK("https://www.youtube.com/watch?v=SQlEpjZXfRU&amp;t=103s", "Go to time")</f>
        <v/>
      </c>
    </row>
    <row r="18">
      <c r="A18">
        <f>HYPERLINK("https://www.youtube.com/watch?v=KUjZkmxnWV8", "Video")</f>
        <v/>
      </c>
      <c r="B18" t="inlineStr">
        <is>
          <t>3:13</t>
        </is>
      </c>
      <c r="C18" t="inlineStr">
        <is>
          <t>1965 Harwinton stood up in parliament</t>
        </is>
      </c>
      <c r="D18">
        <f>HYPERLINK("https://www.youtube.com/watch?v=KUjZkmxnWV8&amp;t=193s", "Go to time")</f>
        <v/>
      </c>
    </row>
    <row r="19">
      <c r="A19">
        <f>HYPERLINK("https://www.youtube.com/watch?v=sPvXIeTr2qI", "Video")</f>
        <v/>
      </c>
      <c r="B19" t="inlineStr">
        <is>
          <t>0:02</t>
        </is>
      </c>
      <c r="C19" t="inlineStr">
        <is>
          <t>which can turn your television set
into a game that two can play.</t>
        </is>
      </c>
      <c r="D19">
        <f>HYPERLINK("https://www.youtube.com/watch?v=sPvXIeTr2qI&amp;t=2s", "Go to time")</f>
        <v/>
      </c>
    </row>
    <row r="20">
      <c r="A20">
        <f>HYPERLINK("https://www.youtube.com/watch?v=o8HyB0SnHJM", "Video")</f>
        <v/>
      </c>
      <c r="B20" t="inlineStr">
        <is>
          <t>4:23</t>
        </is>
      </c>
      <c r="C20" t="inlineStr">
        <is>
          <t>and reframed it into a more positive</t>
        </is>
      </c>
      <c r="D20">
        <f>HYPERLINK("https://www.youtube.com/watch?v=o8HyB0SnHJM&amp;t=263s", "Go to time")</f>
        <v/>
      </c>
    </row>
    <row r="21">
      <c r="A21">
        <f>HYPERLINK("https://www.youtube.com/watch?v=91ZWRf3GA6k", "Video")</f>
        <v/>
      </c>
      <c r="B21" t="inlineStr">
        <is>
          <t>1:30</t>
        </is>
      </c>
      <c r="C21" t="inlineStr">
        <is>
          <t>into mainstream cultural discourse. At
the end of 2017, Time magazine named</t>
        </is>
      </c>
      <c r="D21">
        <f>HYPERLINK("https://www.youtube.com/watch?v=91ZWRf3GA6k&amp;t=90s", "Go to time")</f>
        <v/>
      </c>
    </row>
    <row r="22">
      <c r="A22">
        <f>HYPERLINK("https://www.youtube.com/watch?v=CRKl8_Do8hA", "Video")</f>
        <v/>
      </c>
      <c r="B22" t="inlineStr">
        <is>
          <t>0:17</t>
        </is>
      </c>
      <c r="C22" t="inlineStr">
        <is>
          <t>tapped into widespread American
support for a political philosophy</t>
        </is>
      </c>
      <c r="D22">
        <f>HYPERLINK("https://www.youtube.com/watch?v=CRKl8_Do8hA&amp;t=17s", "Go to time")</f>
        <v/>
      </c>
    </row>
    <row r="23">
      <c r="A23">
        <f>HYPERLINK("https://www.youtube.com/watch?v=s5cU9ebJ3VU", "Video")</f>
        <v/>
      </c>
      <c r="B23" t="inlineStr">
        <is>
          <t>4:40</t>
        </is>
      </c>
      <c r="C23" t="inlineStr">
        <is>
          <t>Or an American advisor who says, “Well,
I helped you get into Costa Rica; I can help</t>
        </is>
      </c>
      <c r="D23">
        <f>HYPERLINK("https://www.youtube.com/watch?v=s5cU9ebJ3VU&amp;t=280s", "Go to time")</f>
        <v/>
      </c>
    </row>
    <row r="24">
      <c r="A24">
        <f>HYPERLINK("https://www.youtube.com/watch?v=NFRDRu4D4GU", "Video")</f>
        <v/>
      </c>
      <c r="B24" t="inlineStr">
        <is>
          <t>8:15</t>
        </is>
      </c>
      <c r="C24" t="inlineStr">
        <is>
          <t>first the um in the 90s then I came into</t>
        </is>
      </c>
      <c r="D24">
        <f>HYPERLINK("https://www.youtube.com/watch?v=NFRDRu4D4GU&amp;t=495s", "Go to time")</f>
        <v/>
      </c>
    </row>
    <row r="25">
      <c r="A25">
        <f>HYPERLINK("https://www.youtube.com/watch?v=NFRDRu4D4GU", "Video")</f>
        <v/>
      </c>
      <c r="B25" t="inlineStr">
        <is>
          <t>27:51</t>
        </is>
      </c>
      <c r="C25" t="inlineStr">
        <is>
          <t>earlier it's not the same as going into</t>
        </is>
      </c>
      <c r="D25">
        <f>HYPERLINK("https://www.youtube.com/watch?v=NFRDRu4D4GU&amp;t=1671s", "Go to time")</f>
        <v/>
      </c>
    </row>
    <row r="26">
      <c r="A26">
        <f>HYPERLINK("https://www.youtube.com/watch?v=NFRDRu4D4GU", "Video")</f>
        <v/>
      </c>
      <c r="B26" t="inlineStr">
        <is>
          <t>47:45</t>
        </is>
      </c>
      <c r="C26" t="inlineStr">
        <is>
          <t>help us assimilate into the mainstream</t>
        </is>
      </c>
      <c r="D26">
        <f>HYPERLINK("https://www.youtube.com/watch?v=NFRDRu4D4GU&amp;t=2865s", "Go to time")</f>
        <v/>
      </c>
    </row>
    <row r="27">
      <c r="A27">
        <f>HYPERLINK("https://www.youtube.com/watch?v=NQpNifP0k-U", "Video")</f>
        <v/>
      </c>
      <c r="B27" t="inlineStr">
        <is>
          <t>5:47</t>
        </is>
      </c>
      <c r="C27" t="inlineStr">
        <is>
          <t>into a camper stores she wanted to run</t>
        </is>
      </c>
      <c r="D27">
        <f>HYPERLINK("https://www.youtube.com/watch?v=NQpNifP0k-U&amp;t=347s", "Go to time")</f>
        <v/>
      </c>
    </row>
    <row r="28">
      <c r="A28">
        <f>HYPERLINK("https://www.youtube.com/watch?v=NQpNifP0k-U", "Video")</f>
        <v/>
      </c>
      <c r="B28" t="inlineStr">
        <is>
          <t>5:57</t>
        </is>
      </c>
      <c r="C28" t="inlineStr">
        <is>
          <t>to burst into tears scream even lose</t>
        </is>
      </c>
      <c r="D28">
        <f>HYPERLINK("https://www.youtube.com/watch?v=NQpNifP0k-U&amp;t=357s", "Go to time")</f>
        <v/>
      </c>
    </row>
    <row r="29">
      <c r="A29">
        <f>HYPERLINK("https://www.youtube.com/watch?v=MnsjB77tZZ8", "Video")</f>
        <v/>
      </c>
      <c r="B29" t="inlineStr">
        <is>
          <t>2:40</t>
        </is>
      </c>
      <c r="C29" t="inlineStr">
        <is>
          <t>be doing and went into gambling is the</t>
        </is>
      </c>
      <c r="D29">
        <f>HYPERLINK("https://www.youtube.com/watch?v=MnsjB77tZZ8&amp;t=160s", "Go to time")</f>
        <v/>
      </c>
    </row>
    <row r="30">
      <c r="A30">
        <f>HYPERLINK("https://www.youtube.com/watch?v=6CpLNvai3QA", "Video")</f>
        <v/>
      </c>
      <c r="B30" t="inlineStr">
        <is>
          <t>2:04</t>
        </is>
      </c>
      <c r="C30" t="inlineStr">
        <is>
          <t>rode a horse into the crowd and trampled</t>
        </is>
      </c>
      <c r="D30">
        <f>HYPERLINK("https://www.youtube.com/watch?v=6CpLNvai3QA&amp;t=124s", "Go to time")</f>
        <v/>
      </c>
    </row>
    <row r="31">
      <c r="A31">
        <f>HYPERLINK("https://www.youtube.com/watch?v=KJ9w-xFAq2U", "Video")</f>
        <v/>
      </c>
      <c r="B31" t="inlineStr">
        <is>
          <t>2:55</t>
        </is>
      </c>
      <c r="C31" t="inlineStr">
        <is>
          <t>Here I am in a Universe
that sprang into existence</t>
        </is>
      </c>
      <c r="D31">
        <f>HYPERLINK("https://www.youtube.com/watch?v=KJ9w-xFAq2U&amp;t=175s", "Go to time")</f>
        <v/>
      </c>
    </row>
    <row r="32">
      <c r="A32">
        <f>HYPERLINK("https://www.youtube.com/watch?v=KJ9w-xFAq2U", "Video")</f>
        <v/>
      </c>
      <c r="B32" t="inlineStr">
        <is>
          <t>22:46</t>
        </is>
      </c>
      <c r="C32" t="inlineStr">
        <is>
          <t>how our own world came into being.</t>
        </is>
      </c>
      <c r="D32">
        <f>HYPERLINK("https://www.youtube.com/watch?v=KJ9w-xFAq2U&amp;t=1366s", "Go to time")</f>
        <v/>
      </c>
    </row>
    <row r="33">
      <c r="A33">
        <f>HYPERLINK("https://www.youtube.com/watch?v=T_lEMcVqJRY", "Video")</f>
        <v/>
      </c>
      <c r="B33" t="inlineStr">
        <is>
          <t>5:20</t>
        </is>
      </c>
      <c r="C33" t="inlineStr">
        <is>
          <t>amounts of efforts have gone into trying</t>
        </is>
      </c>
      <c r="D33">
        <f>HYPERLINK("https://www.youtube.com/watch?v=T_lEMcVqJRY&amp;t=320s", "Go to time")</f>
        <v/>
      </c>
    </row>
    <row r="34">
      <c r="A34">
        <f>HYPERLINK("https://www.youtube.com/watch?v=EAPXM50wy_U", "Video")</f>
        <v/>
      </c>
      <c r="B34" t="inlineStr">
        <is>
          <t>3:18</t>
        </is>
      </c>
      <c r="C34" t="inlineStr">
        <is>
          <t>of North America, they sailed
up into the Gulf of Baja,</t>
        </is>
      </c>
      <c r="D34">
        <f>HYPERLINK("https://www.youtube.com/watch?v=EAPXM50wy_U&amp;t=198s", "Go to time")</f>
        <v/>
      </c>
    </row>
    <row r="35">
      <c r="A35">
        <f>HYPERLINK("https://www.youtube.com/watch?v=328wX2x_s5g", "Video")</f>
        <v/>
      </c>
      <c r="B35" t="inlineStr">
        <is>
          <t>12:43</t>
        </is>
      </c>
      <c r="C35" t="inlineStr">
        <is>
          <t>The other half of the subjects went into the
room, got the same survey.</t>
        </is>
      </c>
      <c r="D35">
        <f>HYPERLINK("https://www.youtube.com/watch?v=328wX2x_s5g&amp;t=763s", "Go to time")</f>
        <v/>
      </c>
    </row>
    <row r="36">
      <c r="A36">
        <f>HYPERLINK("https://www.youtube.com/watch?v=H5QMyfdAHI0", "Video")</f>
        <v/>
      </c>
      <c r="B36" t="inlineStr">
        <is>
          <t>3:55</t>
        </is>
      </c>
      <c r="C36" t="inlineStr">
        <is>
          <t>neoc clintonite mode economic team</t>
        </is>
      </c>
      <c r="D36">
        <f>HYPERLINK("https://www.youtube.com/watch?v=H5QMyfdAHI0&amp;t=235s", "Go to time")</f>
        <v/>
      </c>
    </row>
    <row r="37">
      <c r="A37">
        <f>HYPERLINK("https://www.youtube.com/watch?v=H5QMyfdAHI0", "Video")</f>
        <v/>
      </c>
      <c r="B37" t="inlineStr">
        <is>
          <t>3:58</t>
        </is>
      </c>
      <c r="C37" t="inlineStr">
        <is>
          <t>recycle clintonites for for policy team</t>
        </is>
      </c>
      <c r="D37">
        <f>HYPERLINK("https://www.youtube.com/watch?v=H5QMyfdAHI0&amp;t=238s", "Go to time")</f>
        <v/>
      </c>
    </row>
    <row r="38">
      <c r="A38">
        <f>HYPERLINK("https://www.youtube.com/watch?v=mm8asJxdcds", "Video")</f>
        <v/>
      </c>
      <c r="B38" t="inlineStr">
        <is>
          <t>1:35</t>
        </is>
      </c>
      <c r="C38" t="inlineStr">
        <is>
          <t>things ought to be.  So into the first category
fall questions like what is the fundamental</t>
        </is>
      </c>
      <c r="D38">
        <f>HYPERLINK("https://www.youtube.com/watch?v=mm8asJxdcds&amp;t=95s", "Go to time")</f>
        <v/>
      </c>
    </row>
    <row r="39">
      <c r="A39">
        <f>HYPERLINK("https://www.youtube.com/watch?v=mm8asJxdcds", "Video")</f>
        <v/>
      </c>
      <c r="B39" t="inlineStr">
        <is>
          <t>4:17</t>
        </is>
      </c>
      <c r="C39" t="inlineStr">
        <is>
          <t>about these sorts of questions that these
movements came into being.</t>
        </is>
      </c>
      <c r="D39">
        <f>HYPERLINK("https://www.youtube.com/watch?v=mm8asJxdcds&amp;t=257s", "Go to time")</f>
        <v/>
      </c>
    </row>
    <row r="40">
      <c r="A40">
        <f>HYPERLINK("https://www.youtube.com/watch?v=mm8asJxdcds", "Video")</f>
        <v/>
      </c>
      <c r="B40" t="inlineStr">
        <is>
          <t>20:23</t>
        </is>
      </c>
      <c r="C40" t="inlineStr">
        <is>
          <t>example to utilitarianism is that a healthy
man walks into a hospital where there are</t>
        </is>
      </c>
      <c r="D40">
        <f>HYPERLINK("https://www.youtube.com/watch?v=mm8asJxdcds&amp;t=1223s", "Go to time")</f>
        <v/>
      </c>
    </row>
    <row r="41">
      <c r="A41">
        <f>HYPERLINK("https://www.youtube.com/watch?v=mm8asJxdcds", "Video")</f>
        <v/>
      </c>
      <c r="B41" t="inlineStr">
        <is>
          <t>34:06</t>
        </is>
      </c>
      <c r="C41" t="inlineStr">
        <is>
          <t>illegitimate because what matters is how it
actually came into being.  If all that 99%</t>
        </is>
      </c>
      <c r="D41">
        <f>HYPERLINK("https://www.youtube.com/watch?v=mm8asJxdcds&amp;t=2046s", "Go to time")</f>
        <v/>
      </c>
    </row>
    <row r="42">
      <c r="A42">
        <f>HYPERLINK("https://www.youtube.com/watch?v=mm8asJxdcds", "Video")</f>
        <v/>
      </c>
      <c r="B42" t="inlineStr">
        <is>
          <t>38:36</t>
        </is>
      </c>
      <c r="C42" t="inlineStr">
        <is>
          <t>has the right to be born into a roughly equal
community and those who inherit large amounts</t>
        </is>
      </c>
      <c r="D42">
        <f>HYPERLINK("https://www.youtube.com/watch?v=mm8asJxdcds&amp;t=2316s", "Go to time")</f>
        <v/>
      </c>
    </row>
    <row r="43">
      <c r="A43">
        <f>HYPERLINK("https://www.youtube.com/watch?v=7dsSsFdKHds", "Video")</f>
        <v/>
      </c>
      <c r="B43" t="inlineStr">
        <is>
          <t>3:31</t>
        </is>
      </c>
      <c r="C43" t="inlineStr">
        <is>
          <t>getting into this mistake so for example</t>
        </is>
      </c>
      <c r="D43">
        <f>HYPERLINK("https://www.youtube.com/watch?v=7dsSsFdKHds&amp;t=211s", "Go to time")</f>
        <v/>
      </c>
    </row>
    <row r="44">
      <c r="A44">
        <f>HYPERLINK("https://www.youtube.com/watch?v=Ttl47rss9Rk", "Video")</f>
        <v/>
      </c>
      <c r="B44" t="inlineStr">
        <is>
          <t>0:21</t>
        </is>
      </c>
      <c r="C44" t="inlineStr">
        <is>
          <t>the fundamental representation was digital
and then you’d map that into a movie or</t>
        </is>
      </c>
      <c r="D44">
        <f>HYPERLINK("https://www.youtube.com/watch?v=Ttl47rss9Rk&amp;t=21s", "Go to time")</f>
        <v/>
      </c>
    </row>
    <row r="45">
      <c r="A45">
        <f>HYPERLINK("https://www.youtube.com/watch?v=SPPschNafwI", "Video")</f>
        <v/>
      </c>
      <c r="B45" t="inlineStr">
        <is>
          <t>0:19</t>
        </is>
      </c>
      <c r="C45" t="inlineStr">
        <is>
          <t>like to get into the names of these</t>
        </is>
      </c>
      <c r="D45">
        <f>HYPERLINK("https://www.youtube.com/watch?v=SPPschNafwI&amp;t=19s", "Go to time")</f>
        <v/>
      </c>
    </row>
    <row r="46">
      <c r="A46">
        <f>HYPERLINK("https://www.youtube.com/watch?v=IG9HxttOKGQ", "Video")</f>
        <v/>
      </c>
      <c r="B46" t="inlineStr">
        <is>
          <t>41:43</t>
        </is>
      </c>
      <c r="C46" t="inlineStr">
        <is>
          <t>ride but get into the game of talking</t>
        </is>
      </c>
      <c r="D46">
        <f>HYPERLINK("https://www.youtube.com/watch?v=IG9HxttOKGQ&amp;t=2503s", "Go to time")</f>
        <v/>
      </c>
    </row>
    <row r="47">
      <c r="A47">
        <f>HYPERLINK("https://www.youtube.com/watch?v=BWUtLSfb9zs", "Video")</f>
        <v/>
      </c>
      <c r="B47" t="inlineStr">
        <is>
          <t>2:40</t>
        </is>
      </c>
      <c r="C47" t="inlineStr">
        <is>
          <t>So for example, in some states if you’ve
been convicted of DWI, Driving While Intoxicated,</t>
        </is>
      </c>
      <c r="D47">
        <f>HYPERLINK("https://www.youtube.com/watch?v=BWUtLSfb9zs&amp;t=160s", "Go to time")</f>
        <v/>
      </c>
    </row>
    <row r="48">
      <c r="A48">
        <f>HYPERLINK("https://www.youtube.com/watch?v=OMmmtFIKBCY", "Video")</f>
        <v/>
      </c>
      <c r="B48" t="inlineStr">
        <is>
          <t>0:28</t>
        </is>
      </c>
      <c r="C48" t="inlineStr">
        <is>
          <t>And there’s lots of examples like that where
the best technology sort of fades into the</t>
        </is>
      </c>
      <c r="D48">
        <f>HYPERLINK("https://www.youtube.com/watch?v=OMmmtFIKBCY&amp;t=28s", "Go to time")</f>
        <v/>
      </c>
    </row>
    <row r="49">
      <c r="A49">
        <f>HYPERLINK("https://www.youtube.com/watch?v=BKCKihV_xLY", "Video")</f>
        <v/>
      </c>
      <c r="B49" t="inlineStr">
        <is>
          <t>1:56</t>
        </is>
      </c>
      <c r="C49" t="inlineStr">
        <is>
          <t>world into your school via for example</t>
        </is>
      </c>
      <c r="D49">
        <f>HYPERLINK("https://www.youtube.com/watch?v=BKCKihV_xLY&amp;t=116s", "Go to time")</f>
        <v/>
      </c>
    </row>
    <row r="50">
      <c r="A50">
        <f>HYPERLINK("https://www.youtube.com/watch?v=Q-B_ONJIEcE", "Video")</f>
        <v/>
      </c>
      <c r="B50" t="inlineStr">
        <is>
          <t>17:07</t>
        </is>
      </c>
      <c r="C50" t="inlineStr">
        <is>
          <t>it into Bartlett’s Familiar Quotations,
is the following sentence from Chomsky, from</t>
        </is>
      </c>
      <c r="D50">
        <f>HYPERLINK("https://www.youtube.com/watch?v=Q-B_ONJIEcE&amp;t=1027s", "Go to time")</f>
        <v/>
      </c>
    </row>
    <row r="51">
      <c r="A51">
        <f>HYPERLINK("https://www.youtube.com/watch?v=Q-B_ONJIEcE", "Video")</f>
        <v/>
      </c>
      <c r="B51" t="inlineStr">
        <is>
          <t>20:46</t>
        </is>
      </c>
      <c r="C51" t="inlineStr">
        <is>
          <t>news.  The beauty of grammar is that it allows
us to convey news by assembling into familiar</t>
        </is>
      </c>
      <c r="D51">
        <f>HYPERLINK("https://www.youtube.com/watch?v=Q-B_ONJIEcE&amp;t=1246s", "Go to time")</f>
        <v/>
      </c>
    </row>
    <row r="52">
      <c r="A52">
        <f>HYPERLINK("https://www.youtube.com/watch?v=Q-B_ONJIEcE", "Video")</f>
        <v/>
      </c>
      <c r="B52" t="inlineStr">
        <is>
          <t>47:49</t>
        </is>
      </c>
      <c r="C52" t="inlineStr">
        <is>
          <t>to say the least to program into a computer.
 ﻿</t>
        </is>
      </c>
      <c r="D52">
        <f>HYPERLINK("https://www.youtube.com/watch?v=Q-B_ONJIEcE&amp;t=2869s", "Go to time")</f>
        <v/>
      </c>
    </row>
    <row r="53">
      <c r="A53">
        <f>HYPERLINK("https://www.youtube.com/watch?v=lx26k8LTCdI", "Video")</f>
        <v/>
      </c>
      <c r="B53" t="inlineStr">
        <is>
          <t>1:22</t>
        </is>
      </c>
      <c r="C53" t="inlineStr">
        <is>
          <t>a story of how the universe and the Earth
and people came into being.</t>
        </is>
      </c>
      <c r="D53">
        <f>HYPERLINK("https://www.youtube.com/watch?v=lx26k8LTCdI&amp;t=82s", "Go to time")</f>
        <v/>
      </c>
    </row>
    <row r="54">
      <c r="A54">
        <f>HYPERLINK("https://www.youtube.com/watch?v=CSv0pQbo6tg", "Video")</f>
        <v/>
      </c>
      <c r="B54" t="inlineStr">
        <is>
          <t>2:49</t>
        </is>
      </c>
      <c r="C54" t="inlineStr">
        <is>
          <t>integrate into this into this American</t>
        </is>
      </c>
      <c r="D54">
        <f>HYPERLINK("https://www.youtube.com/watch?v=CSv0pQbo6tg&amp;t=169s", "Go to time")</f>
        <v/>
      </c>
    </row>
    <row r="55">
      <c r="A55">
        <f>HYPERLINK("https://www.youtube.com/watch?v=CSv0pQbo6tg", "Video")</f>
        <v/>
      </c>
      <c r="B55" t="inlineStr">
        <is>
          <t>15:24</t>
        </is>
      </c>
      <c r="C55" t="inlineStr">
        <is>
          <t>interesting I came into uh black radio</t>
        </is>
      </c>
      <c r="D55">
        <f>HYPERLINK("https://www.youtube.com/watch?v=CSv0pQbo6tg&amp;t=924s", "Go to time")</f>
        <v/>
      </c>
    </row>
    <row r="56">
      <c r="A56">
        <f>HYPERLINK("https://www.youtube.com/watch?v=3Svp_TRqW78", "Video")</f>
        <v/>
      </c>
      <c r="B56" t="inlineStr">
        <is>
          <t>1:47</t>
        </is>
      </c>
      <c r="C56" t="inlineStr">
        <is>
          <t>Wanted to turn them into the Americans</t>
        </is>
      </c>
      <c r="D56">
        <f>HYPERLINK("https://www.youtube.com/watch?v=3Svp_TRqW78&amp;t=107s", "Go to time")</f>
        <v/>
      </c>
    </row>
    <row r="57">
      <c r="A57">
        <f>HYPERLINK("https://www.youtube.com/watch?v=B1GO1HPLp7Y", "Video")</f>
        <v/>
      </c>
      <c r="B57" t="inlineStr">
        <is>
          <t>4:07</t>
        </is>
      </c>
      <c r="C57" t="inlineStr">
        <is>
          <t>neutrinos into quarks, and the theory remains
the same.</t>
        </is>
      </c>
      <c r="D57">
        <f>HYPERLINK("https://www.youtube.com/watch?v=B1GO1HPLp7Y&amp;t=247s", "Go to time")</f>
        <v/>
      </c>
    </row>
    <row r="58">
      <c r="A58">
        <f>HYPERLINK("https://www.youtube.com/watch?v=PuAwied4x2Q", "Video")</f>
        <v/>
      </c>
      <c r="B58" t="inlineStr">
        <is>
          <t>4:48</t>
        </is>
      </c>
      <c r="C58" t="inlineStr">
        <is>
          <t>of North America, they sailed
up into the Gulf of Baja,</t>
        </is>
      </c>
      <c r="D58">
        <f>HYPERLINK("https://www.youtube.com/watch?v=PuAwied4x2Q&amp;t=288s", "Go to time")</f>
        <v/>
      </c>
    </row>
    <row r="59">
      <c r="A59">
        <f>HYPERLINK("https://www.youtube.com/watch?v=-82gNL8XeWg", "Video")</f>
        <v/>
      </c>
      <c r="B59" t="inlineStr">
        <is>
          <t>4:31</t>
        </is>
      </c>
      <c r="C59" t="inlineStr">
        <is>
          <t>other things, Muhammad was inserted into the
opera, wasn't in the opera, and took the place</t>
        </is>
      </c>
      <c r="D59">
        <f>HYPERLINK("https://www.youtube.com/watch?v=-82gNL8XeWg&amp;t=271s", "Go to time")</f>
        <v/>
      </c>
    </row>
    <row r="60">
      <c r="A60">
        <f>HYPERLINK("https://www.youtube.com/watch?v=oT8JM7o4WtM", "Video")</f>
        <v/>
      </c>
      <c r="B60" t="inlineStr">
        <is>
          <t>0:31</t>
        </is>
      </c>
      <c r="C60" t="inlineStr">
        <is>
          <t>New parties have entered into the game.</t>
        </is>
      </c>
      <c r="D60">
        <f>HYPERLINK("https://www.youtube.com/watch?v=oT8JM7o4WtM&amp;t=31s", "Go to time")</f>
        <v/>
      </c>
    </row>
    <row r="61">
      <c r="A61">
        <f>HYPERLINK("https://www.youtube.com/watch?v=O9sLCp2Jq74", "Video")</f>
        <v/>
      </c>
      <c r="B61" t="inlineStr">
        <is>
          <t>25:25</t>
        </is>
      </c>
      <c r="C61" t="inlineStr">
        <is>
          <t>family into disarray as well.</t>
        </is>
      </c>
      <c r="D61">
        <f>HYPERLINK("https://www.youtube.com/watch?v=O9sLCp2Jq74&amp;t=1525s", "Go to time")</f>
        <v/>
      </c>
    </row>
    <row r="62">
      <c r="A62">
        <f>HYPERLINK("https://www.youtube.com/watch?v=jU-U47lFomk", "Video")</f>
        <v/>
      </c>
      <c r="B62" t="inlineStr">
        <is>
          <t>5:50</t>
        </is>
      </c>
      <c r="C62" t="inlineStr">
        <is>
          <t>dollars for example into small economies</t>
        </is>
      </c>
      <c r="D62">
        <f>HYPERLINK("https://www.youtube.com/watch?v=jU-U47lFomk&amp;t=350s", "Go to time")</f>
        <v/>
      </c>
    </row>
    <row r="63">
      <c r="A63">
        <f>HYPERLINK("https://www.youtube.com/watch?v=LwrORQHO18Y", "Video")</f>
        <v/>
      </c>
      <c r="B63" t="inlineStr">
        <is>
          <t>1:35</t>
        </is>
      </c>
      <c r="C63" t="inlineStr">
        <is>
          <t>into an ambush and uh we were the point</t>
        </is>
      </c>
      <c r="D63">
        <f>HYPERLINK("https://www.youtube.com/watch?v=LwrORQHO18Y&amp;t=95s", "Go to time")</f>
        <v/>
      </c>
    </row>
    <row r="64">
      <c r="A64">
        <f>HYPERLINK("https://www.youtube.com/watch?v=JFRK5p_Oxu0", "Video")</f>
        <v/>
      </c>
      <c r="B64" t="inlineStr">
        <is>
          <t>7:19</t>
        </is>
      </c>
      <c r="C64" t="inlineStr">
        <is>
          <t>People married into them,
they lived in amongst them.</t>
        </is>
      </c>
      <c r="D64">
        <f>HYPERLINK("https://www.youtube.com/watch?v=JFRK5p_Oxu0&amp;t=439s", "Go to time")</f>
        <v/>
      </c>
    </row>
    <row r="65">
      <c r="A65">
        <f>HYPERLINK("https://www.youtube.com/watch?v=Sz1n0RHwLqA", "Video")</f>
        <v/>
      </c>
      <c r="B65" t="inlineStr">
        <is>
          <t>2:43</t>
        </is>
      </c>
      <c r="C65" t="inlineStr">
        <is>
          <t>specifically, how life here
on Earth came into being</t>
        </is>
      </c>
      <c r="D65">
        <f>HYPERLINK("https://www.youtube.com/watch?v=Sz1n0RHwLqA&amp;t=163s", "Go to time")</f>
        <v/>
      </c>
    </row>
    <row r="66">
      <c r="A66">
        <f>HYPERLINK("https://www.youtube.com/watch?v=itkxzDbqCxE", "Video")</f>
        <v/>
      </c>
      <c r="B66" t="inlineStr">
        <is>
          <t>0:33</t>
        </is>
      </c>
      <c r="C66" t="inlineStr">
        <is>
          <t>player the gamer uh immerse into the</t>
        </is>
      </c>
      <c r="D66">
        <f>HYPERLINK("https://www.youtube.com/watch?v=itkxzDbqCxE&amp;t=33s", "Go to time")</f>
        <v/>
      </c>
    </row>
    <row r="67">
      <c r="A67">
        <f>HYPERLINK("https://www.youtube.com/watch?v=iEKLMvcwUAU", "Video")</f>
        <v/>
      </c>
      <c r="B67" t="inlineStr">
        <is>
          <t>4:45</t>
        </is>
      </c>
      <c r="C67" t="inlineStr">
        <is>
          <t>brought Game Theory into business</t>
        </is>
      </c>
      <c r="D67">
        <f>HYPERLINK("https://www.youtube.com/watch?v=iEKLMvcwUAU&amp;t=285s", "Go to time")</f>
        <v/>
      </c>
    </row>
    <row r="68">
      <c r="A68">
        <f>HYPERLINK("https://www.youtube.com/watch?v=eq0MrCCAQWU", "Video")</f>
        <v/>
      </c>
      <c r="B68" t="inlineStr">
        <is>
          <t>0:30</t>
        </is>
      </c>
      <c r="C68" t="inlineStr">
        <is>
          <t>She lived into her 80s, but she was never the same.</t>
        </is>
      </c>
      <c r="D68">
        <f>HYPERLINK("https://www.youtube.com/watch?v=eq0MrCCAQWU&amp;t=30s", "Go to time")</f>
        <v/>
      </c>
    </row>
    <row r="69">
      <c r="A69">
        <f>HYPERLINK("https://www.youtube.com/watch?v=JxbYPk1MIyw", "Video")</f>
        <v/>
      </c>
      <c r="B69" t="inlineStr">
        <is>
          <t>2:21</t>
        </is>
      </c>
      <c r="C69" t="inlineStr">
        <is>
          <t>So when television came
into the American home,</t>
        </is>
      </c>
      <c r="D69">
        <f>HYPERLINK("https://www.youtube.com/watch?v=JxbYPk1MIyw&amp;t=141s", "Go to time")</f>
        <v/>
      </c>
    </row>
    <row r="70">
      <c r="A70">
        <f>HYPERLINK("https://www.youtube.com/watch?v=tpPFdFdfxxM", "Video")</f>
        <v/>
      </c>
      <c r="B70" t="inlineStr">
        <is>
          <t>12:31</t>
        </is>
      </c>
      <c r="C70" t="inlineStr">
        <is>
          <t>to put massive amounts of money
into shovel-ready products;</t>
        </is>
      </c>
      <c r="D70">
        <f>HYPERLINK("https://www.youtube.com/watch?v=tpPFdFdfxxM&amp;t=751s", "Go to time")</f>
        <v/>
      </c>
    </row>
    <row r="71">
      <c r="A71">
        <f>HYPERLINK("https://www.youtube.com/watch?v=6vOm8D2sVOc", "Video")</f>
        <v/>
      </c>
      <c r="B71" t="inlineStr">
        <is>
          <t>4:01</t>
        </is>
      </c>
      <c r="C71" t="inlineStr">
        <is>
          <t>Hendrix and James Brown turn into Prince,
you know, OK Go was able to pop up out of</t>
        </is>
      </c>
      <c r="D71">
        <f>HYPERLINK("https://www.youtube.com/watch?v=6vOm8D2sVOc&amp;t=241s", "Go to time")</f>
        <v/>
      </c>
    </row>
    <row r="72">
      <c r="A72">
        <f>HYPERLINK("https://www.youtube.com/watch?v=QBA98jHWhoU", "Video")</f>
        <v/>
      </c>
      <c r="B72" t="inlineStr">
        <is>
          <t>57:16</t>
        </is>
      </c>
      <c r="C72" t="inlineStr">
        <is>
          <t>And as these compounds move
into more mainstream treatment,</t>
        </is>
      </c>
      <c r="D72">
        <f>HYPERLINK("https://www.youtube.com/watch?v=QBA98jHWhoU&amp;t=3436s", "Go to time")</f>
        <v/>
      </c>
    </row>
    <row r="73">
      <c r="A73">
        <f>HYPERLINK("https://www.youtube.com/watch?v=QBA98jHWhoU", "Video")</f>
        <v/>
      </c>
      <c r="B73" t="inlineStr">
        <is>
          <t>113:19</t>
        </is>
      </c>
      <c r="C73" t="inlineStr">
        <is>
          <t>it appears that we're tapping
into the same construct</t>
        </is>
      </c>
      <c r="D73">
        <f>HYPERLINK("https://www.youtube.com/watch?v=QBA98jHWhoU&amp;t=6799s", "Go to time")</f>
        <v/>
      </c>
    </row>
    <row r="74">
      <c r="A74">
        <f>HYPERLINK("https://www.youtube.com/watch?v=nuRNmPpBAuI", "Video")</f>
        <v/>
      </c>
      <c r="B74" t="inlineStr">
        <is>
          <t>10:50</t>
        </is>
      </c>
      <c r="C74" t="inlineStr">
        <is>
          <t>into a different frame of mind and</t>
        </is>
      </c>
      <c r="D74">
        <f>HYPERLINK("https://www.youtube.com/watch?v=nuRNmPpBAuI&amp;t=650s", "Go to time")</f>
        <v/>
      </c>
    </row>
    <row r="75">
      <c r="A75">
        <f>HYPERLINK("https://www.youtube.com/watch?v=nuRNmPpBAuI", "Video")</f>
        <v/>
      </c>
      <c r="B75" t="inlineStr">
        <is>
          <t>11:04</t>
        </is>
      </c>
      <c r="C75" t="inlineStr">
        <is>
          <t>into the receptive frame of mind that</t>
        </is>
      </c>
      <c r="D75">
        <f>HYPERLINK("https://www.youtube.com/watch?v=nuRNmPpBAuI&amp;t=664s", "Go to time")</f>
        <v/>
      </c>
    </row>
    <row r="76">
      <c r="A76">
        <f>HYPERLINK("https://www.youtube.com/watch?v=9TrbOoirkhM", "Video")</f>
        <v/>
      </c>
      <c r="B76" t="inlineStr">
        <is>
          <t>0:47</t>
        </is>
      </c>
      <c r="C76" t="inlineStr">
        <is>
          <t>my nervous system or consider I look at writing
on a text--or a better example is I walk into</t>
        </is>
      </c>
      <c r="D76">
        <f>HYPERLINK("https://www.youtube.com/watch?v=9TrbOoirkhM&amp;t=47s", "Go to time")</f>
        <v/>
      </c>
    </row>
    <row r="77">
      <c r="A77">
        <f>HYPERLINK("https://www.youtube.com/watch?v=Je8LofzkP00", "Video")</f>
        <v/>
      </c>
      <c r="B77" t="inlineStr">
        <is>
          <t>0:31</t>
        </is>
      </c>
      <c r="C77" t="inlineStr">
        <is>
          <t>brought games into my own classroom</t>
        </is>
      </c>
      <c r="D77">
        <f>HYPERLINK("https://www.youtube.com/watch?v=Je8LofzkP00&amp;t=31s", "Go to time")</f>
        <v/>
      </c>
    </row>
    <row r="78">
      <c r="A78">
        <f>HYPERLINK("https://www.youtube.com/watch?v=Je8LofzkP00", "Video")</f>
        <v/>
      </c>
      <c r="B78" t="inlineStr">
        <is>
          <t>6:24</t>
        </is>
      </c>
      <c r="C78" t="inlineStr">
        <is>
          <t>came into existence play was a part of</t>
        </is>
      </c>
      <c r="D78">
        <f>HYPERLINK("https://www.youtube.com/watch?v=Je8LofzkP00&amp;t=384s", "Go to time")</f>
        <v/>
      </c>
    </row>
    <row r="79">
      <c r="A79">
        <f>HYPERLINK("https://www.youtube.com/watch?v=9uOGIk38aEc", "Video")</f>
        <v/>
      </c>
      <c r="B79" t="inlineStr">
        <is>
          <t>2:01</t>
        </is>
      </c>
      <c r="C79" t="inlineStr">
        <is>
          <t>size fits all programs into the company</t>
        </is>
      </c>
      <c r="D79">
        <f>HYPERLINK("https://www.youtube.com/watch?v=9uOGIk38aEc&amp;t=121s", "Go to time")</f>
        <v/>
      </c>
    </row>
    <row r="80">
      <c r="A80">
        <f>HYPERLINK("https://www.youtube.com/watch?v=OWhsVwVy9yg", "Video")</f>
        <v/>
      </c>
      <c r="B80" t="inlineStr">
        <is>
          <t>3:42</t>
        </is>
      </c>
      <c r="C80" t="inlineStr">
        <is>
          <t>And now it’s like everyone just wants to
get into it, into the dream, the American</t>
        </is>
      </c>
      <c r="D80">
        <f>HYPERLINK("https://www.youtube.com/watch?v=OWhsVwVy9yg&amp;t=222s", "Go to time")</f>
        <v/>
      </c>
    </row>
    <row r="81">
      <c r="A81">
        <f>HYPERLINK("https://www.youtube.com/watch?v=OWhsVwVy9yg", "Video")</f>
        <v/>
      </c>
      <c r="B81" t="inlineStr">
        <is>
          <t>4:04</t>
        </is>
      </c>
      <c r="C81" t="inlineStr">
        <is>
          <t>And at the same time, you’re seeing a lot
of the workforce become gigified or turn into</t>
        </is>
      </c>
      <c r="D81">
        <f>HYPERLINK("https://www.youtube.com/watch?v=OWhsVwVy9yg&amp;t=244s", "Go to time")</f>
        <v/>
      </c>
    </row>
    <row r="82">
      <c r="A82">
        <f>HYPERLINK("https://www.youtube.com/watch?v=AjnNYPtNa6A", "Video")</f>
        <v/>
      </c>
      <c r="B82" t="inlineStr">
        <is>
          <t>4:32</t>
        </is>
      </c>
      <c r="C82" t="inlineStr">
        <is>
          <t>he bumps into this man
named Chuck Silvers</t>
        </is>
      </c>
      <c r="D82">
        <f>HYPERLINK("https://www.youtube.com/watch?v=AjnNYPtNa6A&amp;t=272s", "Go to time")</f>
        <v/>
      </c>
    </row>
    <row r="83">
      <c r="A83">
        <f>HYPERLINK("https://www.youtube.com/watch?v=wIRuMJj_igE", "Video")</f>
        <v/>
      </c>
      <c r="B83" t="inlineStr">
        <is>
          <t>5:05</t>
        </is>
      </c>
      <c r="C83" t="inlineStr">
        <is>
          <t>One time, a guest called us before he came
into the restaurant to just warn</t>
        </is>
      </c>
      <c r="D83">
        <f>HYPERLINK("https://www.youtube.com/watch?v=wIRuMJj_igE&amp;t=305s", "Go to time")</f>
        <v/>
      </c>
    </row>
    <row r="84">
      <c r="A84">
        <f>HYPERLINK("https://www.youtube.com/watch?v=ubMghRYqk8o", "Video")</f>
        <v/>
      </c>
      <c r="B84" t="inlineStr">
        <is>
          <t>31:32</t>
        </is>
      </c>
      <c r="C84" t="inlineStr">
        <is>
          <t>room and then someone is going to call your 
name and then you're going to go into doctor's</t>
        </is>
      </c>
      <c r="D84">
        <f>HYPERLINK("https://www.youtube.com/watch?v=ubMghRYqk8o&amp;t=1892s", "Go to time")</f>
        <v/>
      </c>
    </row>
    <row r="85">
      <c r="A85">
        <f>HYPERLINK("https://www.youtube.com/watch?v=C72wVnXhO5Y", "Video")</f>
        <v/>
      </c>
      <c r="B85" t="inlineStr">
        <is>
          <t>23:59</t>
        </is>
      </c>
      <c r="C85" t="inlineStr">
        <is>
          <t>into it if you want one example where</t>
        </is>
      </c>
      <c r="D85">
        <f>HYPERLINK("https://www.youtube.com/watch?v=C72wVnXhO5Y&amp;t=1439s", "Go to time")</f>
        <v/>
      </c>
    </row>
    <row r="86">
      <c r="A86">
        <f>HYPERLINK("https://www.youtube.com/watch?v=C72wVnXhO5Y", "Video")</f>
        <v/>
      </c>
      <c r="B86" t="inlineStr">
        <is>
          <t>30:35</t>
        </is>
      </c>
      <c r="C86" t="inlineStr">
        <is>
          <t>Obama and Hillary Clinton very much</t>
        </is>
      </c>
      <c r="D86">
        <f>HYPERLINK("https://www.youtube.com/watch?v=C72wVnXhO5Y&amp;t=1835s", "Go to time")</f>
        <v/>
      </c>
    </row>
    <row r="87">
      <c r="A87">
        <f>HYPERLINK("https://www.youtube.com/watch?v=-asOA1QMGtg", "Video")</f>
        <v/>
      </c>
      <c r="B87" t="inlineStr">
        <is>
          <t>45:58</t>
        </is>
      </c>
      <c r="C87" t="inlineStr">
        <is>
          <t>And once you break it
down into, for example,</t>
        </is>
      </c>
      <c r="D87">
        <f>HYPERLINK("https://www.youtube.com/watch?v=-asOA1QMGtg&amp;t=2758s", "Go to time")</f>
        <v/>
      </c>
    </row>
    <row r="88">
      <c r="A88">
        <f>HYPERLINK("https://www.youtube.com/watch?v=K4XNyP9RYdw", "Video")</f>
        <v/>
      </c>
      <c r="B88" t="inlineStr">
        <is>
          <t>3:46</t>
        </is>
      </c>
      <c r="C88" t="inlineStr">
        <is>
          <t>And so they spend an enormous amount of time
and energy into individuals that they don't</t>
        </is>
      </c>
      <c r="D88">
        <f>HYPERLINK("https://www.youtube.com/watch?v=K4XNyP9RYdw&amp;t=226s", "Go to time")</f>
        <v/>
      </c>
    </row>
    <row r="89">
      <c r="A89">
        <f>HYPERLINK("https://www.youtube.com/watch?v=syygESm9W9g", "Video")</f>
        <v/>
      </c>
      <c r="B89" t="inlineStr">
        <is>
          <t>1:47</t>
        </is>
      </c>
      <c r="C89" t="inlineStr">
        <is>
          <t>the scientists came into the area to</t>
        </is>
      </c>
      <c r="D89">
        <f>HYPERLINK("https://www.youtube.com/watch?v=syygESm9W9g&amp;t=107s", "Go to time")</f>
        <v/>
      </c>
    </row>
    <row r="90">
      <c r="A90">
        <f>HYPERLINK("https://www.youtube.com/watch?v=sO_sRSg_Rb4", "Video")</f>
        <v/>
      </c>
      <c r="B90" t="inlineStr">
        <is>
          <t>15:01</t>
        </is>
      </c>
      <c r="C90" t="inlineStr">
        <is>
          <t>because I sort of jumped into the game</t>
        </is>
      </c>
      <c r="D90">
        <f>HYPERLINK("https://www.youtube.com/watch?v=sO_sRSg_Rb4&amp;t=901s", "Go to time")</f>
        <v/>
      </c>
    </row>
    <row r="91">
      <c r="A91">
        <f>HYPERLINK("https://www.youtube.com/watch?v=YC2qoeWYr4w", "Video")</f>
        <v/>
      </c>
      <c r="B91" t="inlineStr">
        <is>
          <t>2:07</t>
        </is>
      </c>
      <c r="C91" t="inlineStr">
        <is>
          <t>to enter the atmosphere and
slam into the Yucatan Peninsula-</t>
        </is>
      </c>
      <c r="D91">
        <f>HYPERLINK("https://www.youtube.com/watch?v=YC2qoeWYr4w&amp;t=127s", "Go to time")</f>
        <v/>
      </c>
    </row>
    <row r="92">
      <c r="A92">
        <f>HYPERLINK("https://www.youtube.com/watch?v=YC2qoeWYr4w", "Video")</f>
        <v/>
      </c>
      <c r="B92" t="inlineStr">
        <is>
          <t>2:26</t>
        </is>
      </c>
      <c r="C92" t="inlineStr">
        <is>
          <t>massive amounts of material
into the atmosphere and beyond.</t>
        </is>
      </c>
      <c r="D92">
        <f>HYPERLINK("https://www.youtube.com/watch?v=YC2qoeWYr4w&amp;t=146s", "Go to time")</f>
        <v/>
      </c>
    </row>
    <row r="93">
      <c r="A93">
        <f>HYPERLINK("https://www.youtube.com/watch?v=YC2qoeWYr4w", "Video")</f>
        <v/>
      </c>
      <c r="B93" t="inlineStr">
        <is>
          <t>5:16</t>
        </is>
      </c>
      <c r="C93" t="inlineStr">
        <is>
          <t>and slammed into the Asian continent,</t>
        </is>
      </c>
      <c r="D93">
        <f>HYPERLINK("https://www.youtube.com/watch?v=YC2qoeWYr4w&amp;t=316s", "Go to time")</f>
        <v/>
      </c>
    </row>
    <row r="94">
      <c r="A94">
        <f>HYPERLINK("https://www.youtube.com/watch?v=0NbBjNiw4tk", "Video")</f>
        <v/>
      </c>
      <c r="B94" t="inlineStr">
        <is>
          <t>34:53</t>
        </is>
      </c>
      <c r="C94" t="inlineStr">
        <is>
          <t>are jumping into the game of trying to figure out whether it's physically possible</t>
        </is>
      </c>
      <c r="D94">
        <f>HYPERLINK("https://www.youtube.com/watch?v=0NbBjNiw4tk&amp;t=2093s", "Go to time")</f>
        <v/>
      </c>
    </row>
    <row r="95">
      <c r="A95">
        <f>HYPERLINK("https://www.youtube.com/watch?v=0NbBjNiw4tk", "Video")</f>
        <v/>
      </c>
      <c r="B95" t="inlineStr">
        <is>
          <t>36:34</t>
        </is>
      </c>
      <c r="C95" t="inlineStr">
        <is>
          <t>it would be the distillation of the laws of nature into four fundamental forces.</t>
        </is>
      </c>
      <c r="D95">
        <f>HYPERLINK("https://www.youtube.com/watch?v=0NbBjNiw4tk&amp;t=2194s", "Go to time")</f>
        <v/>
      </c>
    </row>
    <row r="96">
      <c r="A96">
        <f>HYPERLINK("https://www.youtube.com/watch?v=JJN0ITqJ1XQ", "Video")</f>
        <v/>
      </c>
      <c r="B96" t="inlineStr">
        <is>
          <t>2:03</t>
        </is>
      </c>
      <c r="C96" t="inlineStr">
        <is>
          <t>transformed into an new American model</t>
        </is>
      </c>
      <c r="D96">
        <f>HYPERLINK("https://www.youtube.com/watch?v=JJN0ITqJ1XQ&amp;t=123s", "Go to time")</f>
        <v/>
      </c>
    </row>
    <row r="97">
      <c r="A97">
        <f>HYPERLINK("https://www.youtube.com/watch?v=khO__hhB3Nk", "Video")</f>
        <v/>
      </c>
      <c r="B97" t="inlineStr">
        <is>
          <t>1:20</t>
        </is>
      </c>
      <c r="C97" t="inlineStr">
        <is>
          <t>University in Southern California. And 
he's looked deep into our brains on games.</t>
        </is>
      </c>
      <c r="D97">
        <f>HYPERLINK("https://www.youtube.com/watch?v=khO__hhB3Nk&amp;t=80s", "Go to time")</f>
        <v/>
      </c>
    </row>
    <row r="98">
      <c r="A98">
        <f>HYPERLINK("https://www.youtube.com/watch?v=GlSWFx1F4PM", "Video")</f>
        <v/>
      </c>
      <c r="B98" t="inlineStr">
        <is>
          <t>1:01</t>
        </is>
      </c>
      <c r="C98" t="inlineStr">
        <is>
          <t>You can't really divide
a country into two camps.</t>
        </is>
      </c>
      <c r="D98">
        <f>HYPERLINK("https://www.youtube.com/watch?v=GlSWFx1F4PM&amp;t=61s", "Go to time")</f>
        <v/>
      </c>
    </row>
    <row r="99">
      <c r="A99">
        <f>HYPERLINK("https://www.youtube.com/watch?v=GlSWFx1F4PM", "Video")</f>
        <v/>
      </c>
      <c r="B99" t="inlineStr">
        <is>
          <t>1:43</t>
        </is>
      </c>
      <c r="C99" t="inlineStr">
        <is>
          <t>People do not fit neatly into
a pro or anti-abortion camp.</t>
        </is>
      </c>
      <c r="D99">
        <f>HYPERLINK("https://www.youtube.com/watch?v=GlSWFx1F4PM&amp;t=103s", "Go to time")</f>
        <v/>
      </c>
    </row>
    <row r="100">
      <c r="A100">
        <f>HYPERLINK("https://www.youtube.com/watch?v=8DMJMRkQOVY", "Video")</f>
        <v/>
      </c>
      <c r="B100" t="inlineStr">
        <is>
          <t>56:51</t>
        </is>
      </c>
      <c r="C100" t="inlineStr">
        <is>
          <t>For example, they might be able
to get into our bloodstream</t>
        </is>
      </c>
      <c r="D100">
        <f>HYPERLINK("https://www.youtube.com/watch?v=8DMJMRkQOVY&amp;t=3411s", "Go to time")</f>
        <v/>
      </c>
    </row>
    <row r="101">
      <c r="A101">
        <f>HYPERLINK("https://www.youtube.com/watch?v=8DMJMRkQOVY", "Video")</f>
        <v/>
      </c>
      <c r="B101" t="inlineStr">
        <is>
          <t>57:18</t>
        </is>
      </c>
      <c r="C101" t="inlineStr">
        <is>
          <t>into our bloodstream, or into our brains.</t>
        </is>
      </c>
      <c r="D101">
        <f>HYPERLINK("https://www.youtube.com/watch?v=8DMJMRkQOVY&amp;t=3438s", "Go to time")</f>
        <v/>
      </c>
    </row>
    <row r="102">
      <c r="A102">
        <f>HYPERLINK("https://www.youtube.com/watch?v=kZlFytzRpEE", "Video")</f>
        <v/>
      </c>
      <c r="B102" t="inlineStr">
        <is>
          <t>1:47</t>
        </is>
      </c>
      <c r="C102" t="inlineStr">
        <is>
          <t>into one of those two camps politically</t>
        </is>
      </c>
      <c r="D102">
        <f>HYPERLINK("https://www.youtube.com/watch?v=kZlFytzRpEE&amp;t=107s", "Go to time")</f>
        <v/>
      </c>
    </row>
    <row r="103">
      <c r="A103">
        <f>HYPERLINK("https://www.youtube.com/watch?v=wywU0K8BTME", "Video")</f>
        <v/>
      </c>
      <c r="B103" t="inlineStr">
        <is>
          <t>2:15</t>
        </is>
      </c>
      <c r="C103" t="inlineStr">
        <is>
          <t>as something that brought
me into American culture</t>
        </is>
      </c>
      <c r="D103">
        <f>HYPERLINK("https://www.youtube.com/watch?v=wywU0K8BTME&amp;t=135s", "Go to time")</f>
        <v/>
      </c>
    </row>
    <row r="104">
      <c r="A104">
        <f>HYPERLINK("https://www.youtube.com/watch?v=hriKvIN20Vw", "Video")</f>
        <v/>
      </c>
      <c r="B104" t="inlineStr">
        <is>
          <t>11:32</t>
        </is>
      </c>
      <c r="C104" t="inlineStr">
        <is>
          <t>Administration did fall into the same</t>
        </is>
      </c>
      <c r="D104">
        <f>HYPERLINK("https://www.youtube.com/watch?v=hriKvIN20Vw&amp;t=692s", "Go to time")</f>
        <v/>
      </c>
    </row>
    <row r="105">
      <c r="A105">
        <f>HYPERLINK("https://www.youtube.com/watch?v=sRk6IsUUseg", "Video")</f>
        <v/>
      </c>
      <c r="B105" t="inlineStr">
        <is>
          <t>1:46</t>
        </is>
      </c>
      <c r="C105" t="inlineStr">
        <is>
          <t>then the auditory stream is turned into</t>
        </is>
      </c>
      <c r="D105">
        <f>HYPERLINK("https://www.youtube.com/watch?v=sRk6IsUUseg&amp;t=106s", "Go to time")</f>
        <v/>
      </c>
    </row>
    <row r="106">
      <c r="A106">
        <f>HYPERLINK("https://www.youtube.com/watch?v=sRk6IsUUseg", "Video")</f>
        <v/>
      </c>
      <c r="B106" t="inlineStr">
        <is>
          <t>2:20</t>
        </is>
      </c>
      <c r="C106" t="inlineStr">
        <is>
          <t>other data streams into the vest. For</t>
        </is>
      </c>
      <c r="D106">
        <f>HYPERLINK("https://www.youtube.com/watch?v=sRk6IsUUseg&amp;t=140s", "Go to time")</f>
        <v/>
      </c>
    </row>
    <row r="107">
      <c r="A107">
        <f>HYPERLINK("https://www.youtube.com/watch?v=QvHne-U4lcw", "Video")</f>
        <v/>
      </c>
      <c r="B107" t="inlineStr">
        <is>
          <t>9:25</t>
        </is>
      </c>
      <c r="C107" t="inlineStr">
        <is>
          <t>us into the game. Learning allows us to continue 
to play creativity is how we steer and flow,</t>
        </is>
      </c>
      <c r="D107">
        <f>HYPERLINK("https://www.youtube.com/watch?v=QvHne-U4lcw&amp;t=565s", "Go to time")</f>
        <v/>
      </c>
    </row>
    <row r="108">
      <c r="A108">
        <f>HYPERLINK("https://www.youtube.com/watch?v=wq-poN6sLF8", "Video")</f>
        <v/>
      </c>
      <c r="B108" t="inlineStr">
        <is>
          <t>1:09</t>
        </is>
      </c>
      <c r="C108" t="inlineStr">
        <is>
          <t>game. . . . Clinton said, “I didn’t have
sex with that woman”  and then gave her</t>
        </is>
      </c>
      <c r="D108">
        <f>HYPERLINK("https://www.youtube.com/watch?v=wq-poN6sLF8&amp;t=69s", "Go to time")</f>
        <v/>
      </c>
    </row>
    <row r="109">
      <c r="A109">
        <f>HYPERLINK("https://www.youtube.com/watch?v=6bWC5pdso68", "Video")</f>
        <v/>
      </c>
      <c r="B109" t="inlineStr">
        <is>
          <t>36:08</t>
        </is>
      </c>
      <c r="C109" t="inlineStr">
        <is>
          <t>of children cramming broccoli into their</t>
        </is>
      </c>
      <c r="D109">
        <f>HYPERLINK("https://www.youtube.com/watch?v=6bWC5pdso68&amp;t=2168s", "Go to time")</f>
        <v/>
      </c>
    </row>
    <row r="110">
      <c r="A110">
        <f>HYPERLINK("https://www.youtube.com/watch?v=rJoHJNtb8Sw", "Video")</f>
        <v/>
      </c>
      <c r="B110" t="inlineStr">
        <is>
          <t>23:21</t>
        </is>
      </c>
      <c r="C110" t="inlineStr">
        <is>
          <t>example going into to high school</t>
        </is>
      </c>
      <c r="D110">
        <f>HYPERLINK("https://www.youtube.com/watch?v=rJoHJNtb8Sw&amp;t=1401s", "Go to time")</f>
        <v/>
      </c>
    </row>
    <row r="111">
      <c r="A111">
        <f>HYPERLINK("https://www.youtube.com/watch?v=rJoHJNtb8Sw", "Video")</f>
        <v/>
      </c>
      <c r="B111" t="inlineStr">
        <is>
          <t>25:27</t>
        </is>
      </c>
      <c r="C111" t="inlineStr">
        <is>
          <t>example going into to high school</t>
        </is>
      </c>
      <c r="D111">
        <f>HYPERLINK("https://www.youtube.com/watch?v=rJoHJNtb8Sw&amp;t=1527s", "Go to time")</f>
        <v/>
      </c>
    </row>
    <row r="112">
      <c r="A112">
        <f>HYPERLINK("https://www.youtube.com/watch?v=gDDAfM9M0DA", "Video")</f>
        <v/>
      </c>
      <c r="B112" t="inlineStr">
        <is>
          <t>1:52</t>
        </is>
      </c>
      <c r="C112" t="inlineStr">
        <is>
          <t>So first off, you can't pre-program answers
into the machine.</t>
        </is>
      </c>
      <c r="D112">
        <f>HYPERLINK("https://www.youtube.com/watch?v=gDDAfM9M0DA&amp;t=112s", "Go to time")</f>
        <v/>
      </c>
    </row>
    <row r="113">
      <c r="A113">
        <f>HYPERLINK("https://www.youtube.com/watch?v=h7eYt4ZmkR8", "Video")</f>
        <v/>
      </c>
      <c r="B113" t="inlineStr">
        <is>
          <t>3:48</t>
        </is>
      </c>
      <c r="C113" t="inlineStr">
        <is>
          <t>But when this person went into a dream state
you can clearly see that the brain initiated</t>
        </is>
      </c>
      <c r="D113">
        <f>HYPERLINK("https://www.youtube.com/watch?v=h7eYt4ZmkR8&amp;t=228s", "Go to time")</f>
        <v/>
      </c>
    </row>
    <row r="114">
      <c r="A114">
        <f>HYPERLINK("https://www.youtube.com/watch?v=nn7_vtUE2G0", "Video")</f>
        <v/>
      </c>
      <c r="B114" t="inlineStr">
        <is>
          <t>2:37</t>
        </is>
      </c>
      <c r="C114" t="inlineStr">
        <is>
          <t>alternate reality games sort of fit into</t>
        </is>
      </c>
      <c r="D114">
        <f>HYPERLINK("https://www.youtube.com/watch?v=nn7_vtUE2G0&amp;t=157s", "Go to time")</f>
        <v/>
      </c>
    </row>
    <row r="115">
      <c r="A115">
        <f>HYPERLINK("https://www.youtube.com/watch?v=9zOAtu6Ykuc", "Video")</f>
        <v/>
      </c>
      <c r="B115" t="inlineStr">
        <is>
          <t>0:53</t>
        </is>
      </c>
      <c r="C115" t="inlineStr">
        <is>
          <t>into American markets people got a</t>
        </is>
      </c>
      <c r="D115">
        <f>HYPERLINK("https://www.youtube.com/watch?v=9zOAtu6Ykuc&amp;t=53s", "Go to time")</f>
        <v/>
      </c>
    </row>
    <row r="116">
      <c r="A116">
        <f>HYPERLINK("https://www.youtube.com/watch?v=pNazQV7YxcQ", "Video")</f>
        <v/>
      </c>
      <c r="B116" t="inlineStr">
        <is>
          <t>19:47</t>
        </is>
      </c>
      <c r="C116" t="inlineStr">
        <is>
          <t>turn turn into or radio the same or</t>
        </is>
      </c>
      <c r="D116">
        <f>HYPERLINK("https://www.youtube.com/watch?v=pNazQV7YxcQ&amp;t=1187s", "Go to time")</f>
        <v/>
      </c>
    </row>
    <row r="117">
      <c r="A117">
        <f>HYPERLINK("https://www.youtube.com/watch?v=M6ZeguJWWx8", "Video")</f>
        <v/>
      </c>
      <c r="B117" t="inlineStr">
        <is>
          <t>2:49</t>
        </is>
      </c>
      <c r="C117" t="inlineStr">
        <is>
          <t>Even in the most progressive couples, even
in couples that came into their couplehood</t>
        </is>
      </c>
      <c r="D117">
        <f>HYPERLINK("https://www.youtube.com/watch?v=M6ZeguJWWx8&amp;t=169s", "Go to time")</f>
        <v/>
      </c>
    </row>
    <row r="118">
      <c r="A118">
        <f>HYPERLINK("https://www.youtube.com/watch?v=KmZXUDEocxA", "Video")</f>
        <v/>
      </c>
      <c r="B118" t="inlineStr">
        <is>
          <t>7:11</t>
        </is>
      </c>
      <c r="C118" t="inlineStr">
        <is>
          <t>We cannot look into the beginning and end
of time or understand the framework of our</t>
        </is>
      </c>
      <c r="D118">
        <f>HYPERLINK("https://www.youtube.com/watch?v=KmZXUDEocxA&amp;t=431s", "Go to time")</f>
        <v/>
      </c>
    </row>
    <row r="119">
      <c r="A119">
        <f>HYPERLINK("https://www.youtube.com/watch?v=cVLpdzhcU0g", "Video")</f>
        <v/>
      </c>
      <c r="B119" t="inlineStr">
        <is>
          <t>0:47</t>
        </is>
      </c>
      <c r="C119" t="inlineStr">
        <is>
          <t>Shakespeare’s characters throw us into
the depths of lust, envy, greed, pride, ambition.</t>
        </is>
      </c>
      <c r="D119">
        <f>HYPERLINK("https://www.youtube.com/watch?v=cVLpdzhcU0g&amp;t=47s", "Go to time")</f>
        <v/>
      </c>
    </row>
    <row r="120">
      <c r="A120">
        <f>HYPERLINK("https://www.youtube.com/watch?v=cVLpdzhcU0g", "Video")</f>
        <v/>
      </c>
      <c r="B120" t="inlineStr">
        <is>
          <t>6:49</t>
        </is>
      </c>
      <c r="C120" t="inlineStr">
        <is>
          <t>am ready to give you some good reasons to
look into the classics yourself.   Now</t>
        </is>
      </c>
      <c r="D120">
        <f>HYPERLINK("https://www.youtube.com/watch?v=cVLpdzhcU0g&amp;t=409s", "Go to time")</f>
        <v/>
      </c>
    </row>
    <row r="121">
      <c r="A121">
        <f>HYPERLINK("https://www.youtube.com/watch?v=cVLpdzhcU0g", "Video")</f>
        <v/>
      </c>
      <c r="B121" t="inlineStr">
        <is>
          <t>32:11</t>
        </is>
      </c>
      <c r="C121" t="inlineStr">
        <is>
          <t>this Luther also starts a process that splinters
Christianity into a million pieces, game-changers.  Another</t>
        </is>
      </c>
      <c r="D121">
        <f>HYPERLINK("https://www.youtube.com/watch?v=cVLpdzhcU0g&amp;t=1931s", "Go to time")</f>
        <v/>
      </c>
    </row>
    <row r="122">
      <c r="A122">
        <f>HYPERLINK("https://www.youtube.com/watch?v=cVLpdzhcU0g", "Video")</f>
        <v/>
      </c>
      <c r="B122" t="inlineStr">
        <is>
          <t>54:00</t>
        </is>
      </c>
      <c r="C122" t="inlineStr">
        <is>
          <t>he did not take into proper account were the
game-changing aspects of human ingenuity and</t>
        </is>
      </c>
      <c r="D122">
        <f>HYPERLINK("https://www.youtube.com/watch?v=cVLpdzhcU0g&amp;t=3240s", "Go to time")</f>
        <v/>
      </c>
    </row>
    <row r="123">
      <c r="A123">
        <f>HYPERLINK("https://www.youtube.com/watch?v=cVLpdzhcU0g", "Video")</f>
        <v/>
      </c>
      <c r="B123" t="inlineStr">
        <is>
          <t>54:11</t>
        </is>
      </c>
      <c r="C123" t="inlineStr">
        <is>
          <t>came very much back into view.  Why, because
people were seeing resources begin to run</t>
        </is>
      </c>
      <c r="D123">
        <f>HYPERLINK("https://www.youtube.com/watch?v=cVLpdzhcU0g&amp;t=3251s", "Go to time")</f>
        <v/>
      </c>
    </row>
    <row r="124">
      <c r="A124">
        <f>HYPERLINK("https://www.youtube.com/watch?v=cVLpdzhcU0g", "Video")</f>
        <v/>
      </c>
      <c r="B124" t="inlineStr">
        <is>
          <t>57:56</t>
        </is>
      </c>
      <c r="C124" t="inlineStr">
        <is>
          <t>skeptical company among the other scouts in
the troop and sure enough a few days into</t>
        </is>
      </c>
      <c r="D124">
        <f>HYPERLINK("https://www.youtube.com/watch?v=cVLpdzhcU0g&amp;t=3476s", "Go to time")</f>
        <v/>
      </c>
    </row>
    <row r="125">
      <c r="A125">
        <f>HYPERLINK("https://www.youtube.com/watch?v=cVLpdzhcU0g", "Video")</f>
        <v/>
      </c>
      <c r="B125" t="inlineStr">
        <is>
          <t>59:12</t>
        </is>
      </c>
      <c r="C125" t="inlineStr">
        <is>
          <t>It’s the same answer I gave my son.  You
climb up into the mountains.  You make your</t>
        </is>
      </c>
      <c r="D125">
        <f>HYPERLINK("https://www.youtube.com/watch?v=cVLpdzhcU0g&amp;t=3552s", "Go to time")</f>
        <v/>
      </c>
    </row>
    <row r="126">
      <c r="A126">
        <f>HYPERLINK("https://www.youtube.com/watch?v=deJ3nZhK8KI", "Video")</f>
        <v/>
      </c>
      <c r="B126" t="inlineStr">
        <is>
          <t>1:15</t>
        </is>
      </c>
      <c r="C126" t="inlineStr">
        <is>
          <t>stream into the sink so the scrubbing
motion breaks the virus apart and then</t>
        </is>
      </c>
      <c r="D126">
        <f>HYPERLINK("https://www.youtube.com/watch?v=deJ3nZhK8KI&amp;t=75s", "Go to time")</f>
        <v/>
      </c>
    </row>
    <row r="127">
      <c r="A127">
        <f>HYPERLINK("https://www.youtube.com/watch?v=czd_kSIOiuQ", "Video")</f>
        <v/>
      </c>
      <c r="B127" t="inlineStr">
        <is>
          <t>15:24</t>
        </is>
      </c>
      <c r="C127" t="inlineStr">
        <is>
          <t>into "Canceling of the American Mind,"</t>
        </is>
      </c>
      <c r="D127">
        <f>HYPERLINK("https://www.youtube.com/watch?v=czd_kSIOiuQ&amp;t=924s", "Go to time")</f>
        <v/>
      </c>
    </row>
    <row r="128">
      <c r="A128">
        <f>HYPERLINK("https://www.youtube.com/watch?v=czd_kSIOiuQ", "Video")</f>
        <v/>
      </c>
      <c r="B128" t="inlineStr">
        <is>
          <t>32:22</t>
        </is>
      </c>
      <c r="C128" t="inlineStr">
        <is>
          <t>into their future lives
as American leaders,</t>
        </is>
      </c>
      <c r="D128">
        <f>HYPERLINK("https://www.youtube.com/watch?v=czd_kSIOiuQ&amp;t=1942s", "Go to time")</f>
        <v/>
      </c>
    </row>
    <row r="129">
      <c r="A129">
        <f>HYPERLINK("https://www.youtube.com/watch?v=i9f3vQUUg3k", "Video")</f>
        <v/>
      </c>
      <c r="B129" t="inlineStr">
        <is>
          <t>0:57</t>
        </is>
      </c>
      <c r="C129" t="inlineStr">
        <is>
          <t>analytically when we came into office</t>
        </is>
      </c>
      <c r="D129">
        <f>HYPERLINK("https://www.youtube.com/watch?v=i9f3vQUUg3k&amp;t=57s", "Go to time")</f>
        <v/>
      </c>
    </row>
    <row r="130">
      <c r="A130">
        <f>HYPERLINK("https://www.youtube.com/watch?v=VxtU29X-ZrE", "Video")</f>
        <v/>
      </c>
      <c r="B130" t="inlineStr">
        <is>
          <t>0:48</t>
        </is>
      </c>
      <c r="C130" t="inlineStr">
        <is>
          <t>regulated and one of the things that I am
very passionate about is getting capital into</t>
        </is>
      </c>
      <c r="D130">
        <f>HYPERLINK("https://www.youtube.com/watch?v=VxtU29X-ZrE&amp;t=48s", "Go to time")</f>
        <v/>
      </c>
    </row>
    <row r="131">
      <c r="A131">
        <f>HYPERLINK("https://www.youtube.com/watch?v=QpPvtG-FbZI", "Video")</f>
        <v/>
      </c>
      <c r="B131" t="inlineStr">
        <is>
          <t>0:13</t>
        </is>
      </c>
      <c r="C131" t="inlineStr">
        <is>
          <t>game you can put anything into a game</t>
        </is>
      </c>
      <c r="D131">
        <f>HYPERLINK("https://www.youtube.com/watch?v=QpPvtG-FbZI&amp;t=13s", "Go to time")</f>
        <v/>
      </c>
    </row>
    <row r="132">
      <c r="A132">
        <f>HYPERLINK("https://www.youtube.com/watch?v=QpPvtG-FbZI", "Video")</f>
        <v/>
      </c>
      <c r="B132" t="inlineStr">
        <is>
          <t>0:17</t>
        </is>
      </c>
      <c r="C132" t="inlineStr">
        <is>
          <t>games into all these other medium um</t>
        </is>
      </c>
      <c r="D132">
        <f>HYPERLINK("https://www.youtube.com/watch?v=QpPvtG-FbZI&amp;t=17s", "Go to time")</f>
        <v/>
      </c>
    </row>
    <row r="133">
      <c r="A133">
        <f>HYPERLINK("https://www.youtube.com/watch?v=QpPvtG-FbZI", "Video")</f>
        <v/>
      </c>
      <c r="B133" t="inlineStr">
        <is>
          <t>0:35</t>
        </is>
      </c>
      <c r="C133" t="inlineStr">
        <is>
          <t>subsumed um into video games and that I</t>
        </is>
      </c>
      <c r="D133">
        <f>HYPERLINK("https://www.youtube.com/watch?v=QpPvtG-FbZI&amp;t=35s", "Go to time")</f>
        <v/>
      </c>
    </row>
    <row r="134">
      <c r="A134">
        <f>HYPERLINK("https://www.youtube.com/watch?v=OjcgT_oj3jQ", "Video")</f>
        <v/>
      </c>
      <c r="B134" t="inlineStr">
        <is>
          <t>4:11</t>
        </is>
      </c>
      <c r="C134" t="inlineStr">
        <is>
          <t>You take these 30,000 dots, put it into a
computer program that can then decipher it</t>
        </is>
      </c>
      <c r="D134">
        <f>HYPERLINK("https://www.youtube.com/watch?v=OjcgT_oj3jQ&amp;t=251s", "Go to time")</f>
        <v/>
      </c>
    </row>
    <row r="135">
      <c r="A135">
        <f>HYPERLINK("https://www.youtube.com/watch?v=KDSgqOCE8Os", "Video")</f>
        <v/>
      </c>
      <c r="B135" t="inlineStr">
        <is>
          <t>4:39</t>
        </is>
      </c>
      <c r="C135" t="inlineStr">
        <is>
          <t>come back into the same regions where</t>
        </is>
      </c>
      <c r="D135">
        <f>HYPERLINK("https://www.youtube.com/watch?v=KDSgqOCE8Os&amp;t=279s", "Go to time")</f>
        <v/>
      </c>
    </row>
    <row r="136">
      <c r="A136">
        <f>HYPERLINK("https://www.youtube.com/watch?v=RZdfE_7cde0", "Video")</f>
        <v/>
      </c>
      <c r="B136" t="inlineStr">
        <is>
          <t>5:43</t>
        </is>
      </c>
      <c r="C136" t="inlineStr">
        <is>
          <t>and then to be able to seam
them together into something</t>
        </is>
      </c>
      <c r="D136">
        <f>HYPERLINK("https://www.youtube.com/watch?v=RZdfE_7cde0&amp;t=343s", "Go to time")</f>
        <v/>
      </c>
    </row>
    <row r="137">
      <c r="A137">
        <f>HYPERLINK("https://www.youtube.com/watch?v=iolIgufroLo", "Video")</f>
        <v/>
      </c>
      <c r="B137" t="inlineStr">
        <is>
          <t>5:39</t>
        </is>
      </c>
      <c r="C137" t="inlineStr">
        <is>
          <t>bush policy creep into the Obama</t>
        </is>
      </c>
      <c r="D137">
        <f>HYPERLINK("https://www.youtube.com/watch?v=iolIgufroLo&amp;t=339s", "Go to time")</f>
        <v/>
      </c>
    </row>
    <row r="138">
      <c r="A138">
        <f>HYPERLINK("https://www.youtube.com/watch?v=NoIQlliMC-Q", "Video")</f>
        <v/>
      </c>
      <c r="B138" t="inlineStr">
        <is>
          <t>9:00</t>
        </is>
      </c>
      <c r="C138" t="inlineStr">
        <is>
          <t>On every floor there are pigs
crammed into that building.</t>
        </is>
      </c>
      <c r="D138">
        <f>HYPERLINK("https://www.youtube.com/watch?v=NoIQlliMC-Q&amp;t=540s", "Go to time")</f>
        <v/>
      </c>
    </row>
    <row r="139">
      <c r="A139">
        <f>HYPERLINK("https://www.youtube.com/watch?v=NoIQlliMC-Q", "Video")</f>
        <v/>
      </c>
      <c r="B139" t="inlineStr">
        <is>
          <t>77:37</t>
        </is>
      </c>
      <c r="C139" t="inlineStr">
        <is>
          <t>And for example, you might
go into the finance sector</t>
        </is>
      </c>
      <c r="D139">
        <f>HYPERLINK("https://www.youtube.com/watch?v=NoIQlliMC-Q&amp;t=4657s", "Go to time")</f>
        <v/>
      </c>
    </row>
    <row r="140">
      <c r="A140">
        <f>HYPERLINK("https://www.youtube.com/watch?v=7bquxJYC9DA", "Video")</f>
        <v/>
      </c>
      <c r="B140" t="inlineStr">
        <is>
          <t>10:00</t>
        </is>
      </c>
      <c r="C140" t="inlineStr">
        <is>
          <t>providing a stream of capital into the</t>
        </is>
      </c>
      <c r="D140">
        <f>HYPERLINK("https://www.youtube.com/watch?v=7bquxJYC9DA&amp;t=600s", "Go to time")</f>
        <v/>
      </c>
    </row>
    <row r="141">
      <c r="A141">
        <f>HYPERLINK("https://www.youtube.com/watch?v=g_tmTYznG3o", "Video")</f>
        <v/>
      </c>
      <c r="B141" t="inlineStr">
        <is>
          <t>0:59</t>
        </is>
      </c>
      <c r="C141" t="inlineStr">
        <is>
          <t>It really only came into existence</t>
        </is>
      </c>
      <c r="D141">
        <f>HYPERLINK("https://www.youtube.com/watch?v=g_tmTYznG3o&amp;t=59s", "Go to time")</f>
        <v/>
      </c>
    </row>
    <row r="142">
      <c r="A142">
        <f>HYPERLINK("https://www.youtube.com/watch?v=ifU5XaiKfwM", "Video")</f>
        <v/>
      </c>
      <c r="B142" t="inlineStr">
        <is>
          <t>2:15</t>
        </is>
      </c>
      <c r="C142" t="inlineStr">
        <is>
          <t>Sony mitsui all of them came into the</t>
        </is>
      </c>
      <c r="D142">
        <f>HYPERLINK("https://www.youtube.com/watch?v=ifU5XaiKfwM&amp;t=135s", "Go to time")</f>
        <v/>
      </c>
    </row>
    <row r="143">
      <c r="A143">
        <f>HYPERLINK("https://www.youtube.com/watch?v=eHCOuqrZx18", "Video")</f>
        <v/>
      </c>
      <c r="B143" t="inlineStr">
        <is>
          <t>6:10</t>
        </is>
      </c>
      <c r="C143" t="inlineStr">
        <is>
          <t>thousand dollars. So the ability to subdivide 
Bitcoin into tiny amounts called satoshis,</t>
        </is>
      </c>
      <c r="D143">
        <f>HYPERLINK("https://www.youtube.com/watch?v=eHCOuqrZx18&amp;t=370s", "Go to time")</f>
        <v/>
      </c>
    </row>
    <row r="144">
      <c r="A144">
        <f>HYPERLINK("https://www.youtube.com/watch?v=eHCOuqrZx18", "Video")</f>
        <v/>
      </c>
      <c r="B144" t="inlineStr">
        <is>
          <t>6:31</t>
        </is>
      </c>
      <c r="C144" t="inlineStr">
        <is>
          <t>into small amounts to make it useful for small 
payments. So cryptocurrencies eventually will</t>
        </is>
      </c>
      <c r="D144">
        <f>HYPERLINK("https://www.youtube.com/watch?v=eHCOuqrZx18&amp;t=391s", "Go to time")</f>
        <v/>
      </c>
    </row>
    <row r="145">
      <c r="A145">
        <f>HYPERLINK("https://www.youtube.com/watch?v=3352JfO2_DM", "Video")</f>
        <v/>
      </c>
      <c r="B145" t="inlineStr">
        <is>
          <t>1:02</t>
        </is>
      </c>
      <c r="C145" t="inlineStr">
        <is>
          <t>It often takes thousands if not millions of
years for carbon to turn into diamonds, and</t>
        </is>
      </c>
      <c r="D145">
        <f>HYPERLINK("https://www.youtube.com/watch?v=3352JfO2_DM&amp;t=62s", "Go to time")</f>
        <v/>
      </c>
    </row>
    <row r="146">
      <c r="A146">
        <f>HYPERLINK("https://www.youtube.com/watch?v=RhhzVfeqINY", "Video")</f>
        <v/>
      </c>
      <c r="B146" t="inlineStr">
        <is>
          <t>8:40</t>
        </is>
      </c>
      <c r="C146" t="inlineStr">
        <is>
          <t>in 1983 in terms of which Coloureds and Indians
were brought into the same party as whites.</t>
        </is>
      </c>
      <c r="D146">
        <f>HYPERLINK("https://www.youtube.com/watch?v=RhhzVfeqINY&amp;t=520s", "Go to time")</f>
        <v/>
      </c>
    </row>
    <row r="147">
      <c r="A147">
        <f>HYPERLINK("https://www.youtube.com/watch?v=RhhzVfeqINY", "Video")</f>
        <v/>
      </c>
      <c r="B147" t="inlineStr">
        <is>
          <t>20:00</t>
        </is>
      </c>
      <c r="C147" t="inlineStr">
        <is>
          <t>the economy became much more integrated and
you had more and more black kids coming into</t>
        </is>
      </c>
      <c r="D147">
        <f>HYPERLINK("https://www.youtube.com/watch?v=RhhzVfeqINY&amp;t=1200s", "Go to time")</f>
        <v/>
      </c>
    </row>
    <row r="148">
      <c r="A148">
        <f>HYPERLINK("https://www.youtube.com/watch?v=znwUCNrjpD4", "Video")</f>
        <v/>
      </c>
      <c r="B148" t="inlineStr">
        <is>
          <t>6:47</t>
        </is>
      </c>
      <c r="C148" t="inlineStr">
        <is>
          <t>is motivation is what
gets us into the game.</t>
        </is>
      </c>
      <c r="D148">
        <f>HYPERLINK("https://www.youtube.com/watch?v=znwUCNrjpD4&amp;t=407s", "Go to time")</f>
        <v/>
      </c>
    </row>
    <row r="149">
      <c r="A149">
        <f>HYPERLINK("https://www.youtube.com/watch?v=5wyu1fW8EKM", "Video")</f>
        <v/>
      </c>
      <c r="B149" t="inlineStr">
        <is>
          <t>2:06</t>
        </is>
      </c>
      <c r="C149" t="inlineStr">
        <is>
          <t>into the same organizational unit trying</t>
        </is>
      </c>
      <c r="D149">
        <f>HYPERLINK("https://www.youtube.com/watch?v=5wyu1fW8EKM&amp;t=126s", "Go to time")</f>
        <v/>
      </c>
    </row>
    <row r="150">
      <c r="A150">
        <f>HYPERLINK("https://www.youtube.com/watch?v=A8k4tyOb0xg", "Video")</f>
        <v/>
      </c>
      <c r="B150" t="inlineStr">
        <is>
          <t>3:02</t>
        </is>
      </c>
      <c r="C150" t="inlineStr">
        <is>
          <t>into a story and how do I in the famous</t>
        </is>
      </c>
      <c r="D150">
        <f>HYPERLINK("https://www.youtube.com/watch?v=A8k4tyOb0xg&amp;t=182s", "Go to time")</f>
        <v/>
      </c>
    </row>
    <row r="151">
      <c r="A151">
        <f>HYPERLINK("https://www.youtube.com/watch?v=OfGmgFpoByE", "Video")</f>
        <v/>
      </c>
      <c r="B151" t="inlineStr">
        <is>
          <t>2:01</t>
        </is>
      </c>
      <c r="C151" t="inlineStr">
        <is>
          <t>when human odor came into it and there</t>
        </is>
      </c>
      <c r="D151">
        <f>HYPERLINK("https://www.youtube.com/watch?v=OfGmgFpoByE&amp;t=121s", "Go to time")</f>
        <v/>
      </c>
    </row>
    <row r="152">
      <c r="A152">
        <f>HYPERLINK("https://www.youtube.com/watch?v=BUjBJbDJoZQ", "Video")</f>
        <v/>
      </c>
      <c r="B152" t="inlineStr">
        <is>
          <t>1:39</t>
        </is>
      </c>
      <c r="C152" t="inlineStr">
        <is>
          <t>slam into our atmosphere from space.</t>
        </is>
      </c>
      <c r="D152">
        <f>HYPERLINK("https://www.youtube.com/watch?v=BUjBJbDJoZQ&amp;t=99s", "Go to time")</f>
        <v/>
      </c>
    </row>
    <row r="153">
      <c r="A153">
        <f>HYPERLINK("https://www.youtube.com/watch?v=BUjBJbDJoZQ", "Video")</f>
        <v/>
      </c>
      <c r="B153" t="inlineStr">
        <is>
          <t>2:44</t>
        </is>
      </c>
      <c r="C153" t="inlineStr">
        <is>
          <t>For example, if you could actually crush the
entire Earth into the size of a ping-pong</t>
        </is>
      </c>
      <c r="D153">
        <f>HYPERLINK("https://www.youtube.com/watch?v=BUjBJbDJoZQ&amp;t=164s", "Go to time")</f>
        <v/>
      </c>
    </row>
    <row r="154">
      <c r="A154">
        <f>HYPERLINK("https://www.youtube.com/watch?v=WIvMP7Tw0ac", "Video")</f>
        <v/>
      </c>
      <c r="B154" t="inlineStr">
        <is>
          <t>7:33</t>
        </is>
      </c>
      <c r="C154" t="inlineStr">
        <is>
          <t>evolving here when I came into an office</t>
        </is>
      </c>
      <c r="D154">
        <f>HYPERLINK("https://www.youtube.com/watch?v=WIvMP7Tw0ac&amp;t=453s", "Go to time")</f>
        <v/>
      </c>
    </row>
    <row r="155">
      <c r="A155">
        <f>HYPERLINK("https://www.youtube.com/watch?v=btzrreEGBTI", "Video")</f>
        <v/>
      </c>
      <c r="B155" t="inlineStr">
        <is>
          <t>1:26</t>
        </is>
      </c>
      <c r="C155" t="inlineStr">
        <is>
          <t>We are wasting people’s time who put considerable
amounts of energy, time and their youth into</t>
        </is>
      </c>
      <c r="D155">
        <f>HYPERLINK("https://www.youtube.com/watch?v=btzrreEGBTI&amp;t=86s", "Go to time")</f>
        <v/>
      </c>
    </row>
    <row r="156">
      <c r="A156">
        <f>HYPERLINK("https://www.youtube.com/watch?v=btzrreEGBTI", "Video")</f>
        <v/>
      </c>
      <c r="B156" t="inlineStr">
        <is>
          <t>2:38</t>
        </is>
      </c>
      <c r="C156" t="inlineStr">
        <is>
          <t>A guy goes into his building ever day and
he sees the custodian, morning, morning, same</t>
        </is>
      </c>
      <c r="D156">
        <f>HYPERLINK("https://www.youtube.com/watch?v=btzrreEGBTI&amp;t=158s", "Go to time")</f>
        <v/>
      </c>
    </row>
    <row r="157">
      <c r="A157">
        <f>HYPERLINK("https://www.youtube.com/watch?v=Fhea15bbBtE", "Video")</f>
        <v/>
      </c>
      <c r="B157" t="inlineStr">
        <is>
          <t>8:31</t>
        </is>
      </c>
      <c r="C157" t="inlineStr">
        <is>
          <t>neither intolerable when it came to</t>
        </is>
      </c>
      <c r="D157">
        <f>HYPERLINK("https://www.youtube.com/watch?v=Fhea15bbBtE&amp;t=511s", "Go to time")</f>
        <v/>
      </c>
    </row>
    <row r="158">
      <c r="A158">
        <f>HYPERLINK("https://www.youtube.com/watch?v=wpMLYh-UIsA", "Video")</f>
        <v/>
      </c>
      <c r="B158" t="inlineStr">
        <is>
          <t>3:23</t>
        </is>
      </c>
      <c r="C158" t="inlineStr">
        <is>
          <t>getting into this mistake so for example</t>
        </is>
      </c>
      <c r="D158">
        <f>HYPERLINK("https://www.youtube.com/watch?v=wpMLYh-UIsA&amp;t=203s", "Go to time")</f>
        <v/>
      </c>
    </row>
    <row r="159">
      <c r="A159">
        <f>HYPERLINK("https://www.youtube.com/watch?v=tB1DWgDShGI", "Video")</f>
        <v/>
      </c>
      <c r="B159" t="inlineStr">
        <is>
          <t>0:09</t>
        </is>
      </c>
      <c r="C159" t="inlineStr">
        <is>
          <t>Obama is in fits into the largest group</t>
        </is>
      </c>
      <c r="D159">
        <f>HYPERLINK("https://www.youtube.com/watch?v=tB1DWgDShGI&amp;t=9s", "Go to time")</f>
        <v/>
      </c>
    </row>
    <row r="160">
      <c r="A160">
        <f>HYPERLINK("https://www.youtube.com/watch?v=XOET9n8wnmo", "Video")</f>
        <v/>
      </c>
      <c r="B160" t="inlineStr">
        <is>
          <t>5:07</t>
        </is>
      </c>
      <c r="C160" t="inlineStr">
        <is>
          <t>And there was just kind of naked awareness
of the present moment and what came into that</t>
        </is>
      </c>
      <c r="D160">
        <f>HYPERLINK("https://www.youtube.com/watch?v=XOET9n8wnmo&amp;t=307s", "Go to time")</f>
        <v/>
      </c>
    </row>
    <row r="161">
      <c r="A161">
        <f>HYPERLINK("https://www.youtube.com/watch?v=T-wqvk96Azg", "Video")</f>
        <v/>
      </c>
      <c r="B161" t="inlineStr">
        <is>
          <t>0:39</t>
        </is>
      </c>
      <c r="C161" t="inlineStr">
        <is>
          <t>African-Americans who went into the</t>
        </is>
      </c>
      <c r="D161">
        <f>HYPERLINK("https://www.youtube.com/watch?v=T-wqvk96Azg&amp;t=39s", "Go to time")</f>
        <v/>
      </c>
    </row>
    <row r="162">
      <c r="A162">
        <f>HYPERLINK("https://www.youtube.com/watch?v=AJnKG9GkZ-8", "Video")</f>
        <v/>
      </c>
      <c r="B162" t="inlineStr">
        <is>
          <t>1:41</t>
        </is>
      </c>
      <c r="C162" t="inlineStr">
        <is>
          <t>example translated into music like</t>
        </is>
      </c>
      <c r="D162">
        <f>HYPERLINK("https://www.youtube.com/watch?v=AJnKG9GkZ-8&amp;t=101s", "Go to time")</f>
        <v/>
      </c>
    </row>
    <row r="163">
      <c r="A163">
        <f>HYPERLINK("https://www.youtube.com/watch?v=AbMHB20WEJw", "Video")</f>
        <v/>
      </c>
      <c r="B163" t="inlineStr">
        <is>
          <t>0:44</t>
        </is>
      </c>
      <c r="C163" t="inlineStr">
        <is>
          <t>bureaucrat named poo brelin went into a</t>
        </is>
      </c>
      <c r="D163">
        <f>HYPERLINK("https://www.youtube.com/watch?v=AbMHB20WEJw&amp;t=44s", "Go to time")</f>
        <v/>
      </c>
    </row>
    <row r="164">
      <c r="A164">
        <f>HYPERLINK("https://www.youtube.com/watch?v=UHnwbakaOyY", "Video")</f>
        <v/>
      </c>
      <c r="B164" t="inlineStr">
        <is>
          <t>5:17</t>
        </is>
      </c>
      <c r="C164" t="inlineStr">
        <is>
          <t>Barack Obama and Hillary Clinton but I</t>
        </is>
      </c>
      <c r="D164">
        <f>HYPERLINK("https://www.youtube.com/watch?v=UHnwbakaOyY&amp;t=317s", "Go to time")</f>
        <v/>
      </c>
    </row>
    <row r="165">
      <c r="A165">
        <f>HYPERLINK("https://www.youtube.com/watch?v=v5XQtjlzv6E", "Video")</f>
        <v/>
      </c>
      <c r="B165" t="inlineStr">
        <is>
          <t>1:14</t>
        </is>
      </c>
      <c r="C165" t="inlineStr">
        <is>
          <t>reprogram cells into embryonic stem</t>
        </is>
      </c>
      <c r="D165">
        <f>HYPERLINK("https://www.youtube.com/watch?v=v5XQtjlzv6E&amp;t=74s", "Go to time")</f>
        <v/>
      </c>
    </row>
    <row r="166">
      <c r="A166">
        <f>HYPERLINK("https://www.youtube.com/watch?v=MA8dK_QYM6g", "Video")</f>
        <v/>
      </c>
      <c r="B166" t="inlineStr">
        <is>
          <t>2:45</t>
        </is>
      </c>
      <c r="C166" t="inlineStr">
        <is>
          <t>But can you do stuff that is fairly close
to the familiar and broaden it all out into</t>
        </is>
      </c>
      <c r="D166">
        <f>HYPERLINK("https://www.youtube.com/watch?v=MA8dK_QYM6g&amp;t=165s", "Go to time")</f>
        <v/>
      </c>
    </row>
    <row r="167">
      <c r="A167">
        <f>HYPERLINK("https://www.youtube.com/watch?v=_tztJhcbml4", "Video")</f>
        <v/>
      </c>
      <c r="B167" t="inlineStr">
        <is>
          <t>2:35</t>
        </is>
      </c>
      <c r="C167" t="inlineStr">
        <is>
          <t>that decade when we came into office the</t>
        </is>
      </c>
      <c r="D167">
        <f>HYPERLINK("https://www.youtube.com/watch?v=_tztJhcbml4&amp;t=155s", "Go to time")</f>
        <v/>
      </c>
    </row>
    <row r="168">
      <c r="A168">
        <f>HYPERLINK("https://www.youtube.com/watch?v=BzHTGr-Lrcc", "Video")</f>
        <v/>
      </c>
      <c r="B168" t="inlineStr">
        <is>
          <t>3:37</t>
        </is>
      </c>
      <c r="C168" t="inlineStr">
        <is>
          <t>and I don't buy into either camp and so</t>
        </is>
      </c>
      <c r="D168">
        <f>HYPERLINK("https://www.youtube.com/watch?v=BzHTGr-Lrcc&amp;t=217s", "Go to time")</f>
        <v/>
      </c>
    </row>
    <row r="169">
      <c r="A169">
        <f>HYPERLINK("https://www.youtube.com/watch?v=fPD3BhNdXFE", "Video")</f>
        <v/>
      </c>
      <c r="B169" t="inlineStr">
        <is>
          <t>5:24</t>
        </is>
      </c>
      <c r="C169" t="inlineStr">
        <is>
          <t>since we first came into business about</t>
        </is>
      </c>
      <c r="D169">
        <f>HYPERLINK("https://www.youtube.com/watch?v=fPD3BhNdXFE&amp;t=324s", "Go to time")</f>
        <v/>
      </c>
    </row>
    <row r="170">
      <c r="A170">
        <f>HYPERLINK("https://www.youtube.com/watch?v=4VUcyqQIomU", "Video")</f>
        <v/>
      </c>
      <c r="B170" t="inlineStr">
        <is>
          <t>3:07</t>
        </is>
      </c>
      <c r="C170" t="inlineStr">
        <is>
          <t>into the American Academy of Arts and</t>
        </is>
      </c>
      <c r="D170">
        <f>HYPERLINK("https://www.youtube.com/watch?v=4VUcyqQIomU&amp;t=187s", "Go to time")</f>
        <v/>
      </c>
    </row>
    <row r="171">
      <c r="A171">
        <f>HYPERLINK("https://www.youtube.com/watch?v=4jyo6-3Zr5w", "Video")</f>
        <v/>
      </c>
      <c r="B171" t="inlineStr">
        <is>
          <t>1:49</t>
        </is>
      </c>
      <c r="C171" t="inlineStr">
        <is>
          <t>into Africa into South America even into</t>
        </is>
      </c>
      <c r="D171">
        <f>HYPERLINK("https://www.youtube.com/watch?v=4jyo6-3Zr5w&amp;t=109s", "Go to time")</f>
        <v/>
      </c>
    </row>
    <row r="172">
      <c r="A172">
        <f>HYPERLINK("https://www.youtube.com/watch?v=e3Wh9iCnmIw", "Video")</f>
        <v/>
      </c>
      <c r="B172" t="inlineStr">
        <is>
          <t>5:22</t>
        </is>
      </c>
      <c r="C172" t="inlineStr">
        <is>
          <t>The amount of matter that was converted into pure energy that killed a hundred thousand people and leveled a city</t>
        </is>
      </c>
      <c r="D172">
        <f>HYPERLINK("https://www.youtube.com/watch?v=e3Wh9iCnmIw&amp;t=322s", "Go to time")</f>
        <v/>
      </c>
    </row>
    <row r="173">
      <c r="A173">
        <f>HYPERLINK("https://www.youtube.com/watch?v=e3Wh9iCnmIw", "Video")</f>
        <v/>
      </c>
      <c r="B173" t="inlineStr">
        <is>
          <t>6:40</t>
        </is>
      </c>
      <c r="C173" t="inlineStr">
        <is>
          <t>In some cases they slam those particles into bigger heavier atoms like gold nuclei or red nuclei</t>
        </is>
      </c>
      <c r="D173">
        <f>HYPERLINK("https://www.youtube.com/watch?v=e3Wh9iCnmIw&amp;t=400s", "Go to time")</f>
        <v/>
      </c>
    </row>
    <row r="174">
      <c r="A174">
        <f>HYPERLINK("https://www.youtube.com/watch?v=e3Wh9iCnmIw", "Video")</f>
        <v/>
      </c>
      <c r="B174" t="inlineStr">
        <is>
          <t>9:26</t>
        </is>
      </c>
      <c r="C174" t="inlineStr">
        <is>
          <t>It's almost fit to a beam of light the universe never expanded all points of space and time collapse into one thing</t>
        </is>
      </c>
      <c r="D174">
        <f>HYPERLINK("https://www.youtube.com/watch?v=e3Wh9iCnmIw&amp;t=566s", "Go to time")</f>
        <v/>
      </c>
    </row>
    <row r="175">
      <c r="A175">
        <f>HYPERLINK("https://www.youtube.com/watch?v=7PgCguyNHGk", "Video")</f>
        <v/>
      </c>
      <c r="B175" t="inlineStr">
        <is>
          <t>14:27</t>
        </is>
      </c>
      <c r="C175" t="inlineStr">
        <is>
          <t>Europe Obama is in fits into the largest</t>
        </is>
      </c>
      <c r="D175">
        <f>HYPERLINK("https://www.youtube.com/watch?v=7PgCguyNHGk&amp;t=867s", "Go to time")</f>
        <v/>
      </c>
    </row>
    <row r="176">
      <c r="A176">
        <f>HYPERLINK("https://www.youtube.com/watch?v=O-Ith3X1x9k", "Video")</f>
        <v/>
      </c>
      <c r="B176" t="inlineStr">
        <is>
          <t>14:38</t>
        </is>
      </c>
      <c r="C176" t="inlineStr">
        <is>
          <t>So we've taken the work, for example, into
things like prejudice and stigma, because</t>
        </is>
      </c>
      <c r="D176">
        <f>HYPERLINK("https://www.youtube.com/watch?v=O-Ith3X1x9k&amp;t=878s", "Go to time")</f>
        <v/>
      </c>
    </row>
    <row r="177">
      <c r="A177">
        <f>HYPERLINK("https://www.youtube.com/watch?v=O-Ith3X1x9k", "Video")</f>
        <v/>
      </c>
      <c r="B177" t="inlineStr">
        <is>
          <t>15:03</t>
        </is>
      </c>
      <c r="C177" t="inlineStr">
        <is>
          <t>to amplify that hate out into harm towards
each other.</t>
        </is>
      </c>
      <c r="D177">
        <f>HYPERLINK("https://www.youtube.com/watch?v=O-Ith3X1x9k&amp;t=903s", "Go to time")</f>
        <v/>
      </c>
    </row>
    <row r="178">
      <c r="A178">
        <f>HYPERLINK("https://www.youtube.com/watch?v=eUlXmWWPNy4", "Video")</f>
        <v/>
      </c>
      <c r="B178" t="inlineStr">
        <is>
          <t>9:43</t>
        </is>
      </c>
      <c r="C178" t="inlineStr">
        <is>
          <t>simply communities of work. People married into 
them, they lived in amongst them. They became</t>
        </is>
      </c>
      <c r="D178">
        <f>HYPERLINK("https://www.youtube.com/watch?v=eUlXmWWPNy4&amp;t=583s", "Go to time")</f>
        <v/>
      </c>
    </row>
    <row r="179">
      <c r="A179">
        <f>HYPERLINK("https://www.youtube.com/watch?v=F1L5ei3TvZ4", "Video")</f>
        <v/>
      </c>
      <c r="B179" t="inlineStr">
        <is>
          <t>3:55</t>
        </is>
      </c>
      <c r="C179" t="inlineStr">
        <is>
          <t>management programs that we build into</t>
        </is>
      </c>
      <c r="D179">
        <f>HYPERLINK("https://www.youtube.com/watch?v=F1L5ei3TvZ4&amp;t=235s", "Go to time")</f>
        <v/>
      </c>
    </row>
    <row r="180">
      <c r="A180">
        <f>HYPERLINK("https://www.youtube.com/watch?v=4Ox2NbOVIYc", "Video")</f>
        <v/>
      </c>
      <c r="B180" t="inlineStr">
        <is>
          <t>1:19</t>
        </is>
      </c>
      <c r="C180" t="inlineStr">
        <is>
          <t>on bringing China into the family of</t>
        </is>
      </c>
      <c r="D180">
        <f>HYPERLINK("https://www.youtube.com/watch?v=4Ox2NbOVIYc&amp;t=79s", "Go to time")</f>
        <v/>
      </c>
    </row>
    <row r="181">
      <c r="A181">
        <f>HYPERLINK("https://www.youtube.com/watch?v=RCj2kPD-i4I", "Video")</f>
        <v/>
      </c>
      <c r="B181" t="inlineStr">
        <is>
          <t>0:53</t>
        </is>
      </c>
      <c r="C181" t="inlineStr">
        <is>
          <t>wrote down, as many things as possible into
what you're dream job is.</t>
        </is>
      </c>
      <c r="D181">
        <f>HYPERLINK("https://www.youtube.com/watch?v=RCj2kPD-i4I&amp;t=53s", "Go to time")</f>
        <v/>
      </c>
    </row>
    <row r="182">
      <c r="A182">
        <f>HYPERLINK("https://www.youtube.com/watch?v=5ZvI6KpA5MI", "Video")</f>
        <v/>
      </c>
      <c r="B182" t="inlineStr">
        <is>
          <t>3:48</t>
        </is>
      </c>
      <c r="C182" t="inlineStr">
        <is>
          <t>so poured money into his campaign much</t>
        </is>
      </c>
      <c r="D182">
        <f>HYPERLINK("https://www.youtube.com/watch?v=5ZvI6KpA5MI&amp;t=228s", "Go to time")</f>
        <v/>
      </c>
    </row>
    <row r="183">
      <c r="A183">
        <f>HYPERLINK("https://www.youtube.com/watch?v=5ZvI6KpA5MI", "Video")</f>
        <v/>
      </c>
      <c r="B183" t="inlineStr">
        <is>
          <t>22:22</t>
        </is>
      </c>
      <c r="C183" t="inlineStr">
        <is>
          <t>intellectual work into my growing family</t>
        </is>
      </c>
      <c r="D183">
        <f>HYPERLINK("https://www.youtube.com/watch?v=5ZvI6KpA5MI&amp;t=1342s", "Go to time")</f>
        <v/>
      </c>
    </row>
    <row r="184">
      <c r="A184">
        <f>HYPERLINK("https://www.youtube.com/watch?v=RzgVWpa4fzU", "Video")</f>
        <v/>
      </c>
      <c r="B184" t="inlineStr">
        <is>
          <t>1:38</t>
        </is>
      </c>
      <c r="C184" t="inlineStr">
        <is>
          <t>substances.  If you have a molecular assembler,
you can turn, for example, a glass into wood</t>
        </is>
      </c>
      <c r="D184">
        <f>HYPERLINK("https://www.youtube.com/watch?v=RzgVWpa4fzU&amp;t=98s", "Go to time")</f>
        <v/>
      </c>
    </row>
    <row r="185">
      <c r="A185">
        <f>HYPERLINK("https://www.youtube.com/watch?v=RzgVWpa4fzU", "Video")</f>
        <v/>
      </c>
      <c r="B185" t="inlineStr">
        <is>
          <t>5:04</t>
        </is>
      </c>
      <c r="C185" t="inlineStr">
        <is>
          <t>The ribosome can take hamburgers, milk shakes
and turn them into a baby in nine months.</t>
        </is>
      </c>
      <c r="D185">
        <f>HYPERLINK("https://www.youtube.com/watch?v=RzgVWpa4fzU&amp;t=304s", "Go to time")</f>
        <v/>
      </c>
    </row>
    <row r="186">
      <c r="A186">
        <f>HYPERLINK("https://www.youtube.com/watch?v=yN3XfQjHG9o", "Video")</f>
        <v/>
      </c>
      <c r="B186" t="inlineStr">
        <is>
          <t>4:10</t>
        </is>
      </c>
      <c r="C186" t="inlineStr">
        <is>
          <t>release their cells into the bloodstream</t>
        </is>
      </c>
      <c r="D186">
        <f>HYPERLINK("https://www.youtube.com/watch?v=yN3XfQjHG9o&amp;t=250s", "Go to time")</f>
        <v/>
      </c>
    </row>
    <row r="187">
      <c r="A187">
        <f>HYPERLINK("https://www.youtube.com/watch?v=Sd0MuziwvuE", "Video")</f>
        <v/>
      </c>
      <c r="B187" t="inlineStr">
        <is>
          <t>4:00</t>
        </is>
      </c>
      <c r="C187" t="inlineStr">
        <is>
          <t>uh came into power and and most</t>
        </is>
      </c>
      <c r="D187">
        <f>HYPERLINK("https://www.youtube.com/watch?v=Sd0MuziwvuE&amp;t=240s", "Go to time")</f>
        <v/>
      </c>
    </row>
    <row r="188">
      <c r="A188">
        <f>HYPERLINK("https://www.youtube.com/watch?v=cILPoUtuDbQ", "Video")</f>
        <v/>
      </c>
      <c r="B188" t="inlineStr">
        <is>
          <t>0:19</t>
        </is>
      </c>
      <c r="C188" t="inlineStr">
        <is>
          <t>into the training programs of all of the different
influence professions to see what they do</t>
        </is>
      </c>
      <c r="D188">
        <f>HYPERLINK("https://www.youtube.com/watch?v=cILPoUtuDbQ&amp;t=19s", "Go to time")</f>
        <v/>
      </c>
    </row>
    <row r="189">
      <c r="A189">
        <f>HYPERLINK("https://www.youtube.com/watch?v=Xmw_1wfUmFs", "Video")</f>
        <v/>
      </c>
      <c r="B189" t="inlineStr">
        <is>
          <t>23:46</t>
        </is>
      </c>
      <c r="C189" t="inlineStr">
        <is>
          <t>There's been a campaign
to get women into STEM.</t>
        </is>
      </c>
      <c r="D189">
        <f>HYPERLINK("https://www.youtube.com/watch?v=Xmw_1wfUmFs&amp;t=1426s", "Go to time")</f>
        <v/>
      </c>
    </row>
    <row r="190">
      <c r="A190">
        <f>HYPERLINK("https://www.youtube.com/watch?v=Xmw_1wfUmFs", "Video")</f>
        <v/>
      </c>
      <c r="B190" t="inlineStr">
        <is>
          <t>56:42</t>
        </is>
      </c>
      <c r="C190" t="inlineStr">
        <is>
          <t>and lower income Americans
opting into the institution.</t>
        </is>
      </c>
      <c r="D190">
        <f>HYPERLINK("https://www.youtube.com/watch?v=Xmw_1wfUmFs&amp;t=3402s", "Go to time")</f>
        <v/>
      </c>
    </row>
    <row r="191">
      <c r="A191">
        <f>HYPERLINK("https://www.youtube.com/watch?v=e_9Fa1sFWjw", "Video")</f>
        <v/>
      </c>
      <c r="B191" t="inlineStr">
        <is>
          <t>4:17</t>
        </is>
      </c>
      <c r="C191" t="inlineStr">
        <is>
          <t>those experiments ramp them up into</t>
        </is>
      </c>
      <c r="D191">
        <f>HYPERLINK("https://www.youtube.com/watch?v=e_9Fa1sFWjw&amp;t=257s", "Go to time")</f>
        <v/>
      </c>
    </row>
    <row r="192">
      <c r="A192">
        <f>HYPERLINK("https://www.youtube.com/watch?v=_d4ZDSCCcas", "Video")</f>
        <v/>
      </c>
      <c r="B192" t="inlineStr">
        <is>
          <t>2:57</t>
        </is>
      </c>
      <c r="C192" t="inlineStr">
        <is>
          <t>There’s no question that families stay closer
to each other further into the life-cycle</t>
        </is>
      </c>
      <c r="D192">
        <f>HYPERLINK("https://www.youtube.com/watch?v=_d4ZDSCCcas&amp;t=177s", "Go to time")</f>
        <v/>
      </c>
    </row>
    <row r="193">
      <c r="A193">
        <f>HYPERLINK("https://www.youtube.com/watch?v=TLm6dC34gYk", "Video")</f>
        <v/>
      </c>
      <c r="B193" t="inlineStr">
        <is>
          <t>3:41</t>
        </is>
      </c>
      <c r="C193" t="inlineStr">
        <is>
          <t>and slams into them.</t>
        </is>
      </c>
      <c r="D193">
        <f>HYPERLINK("https://www.youtube.com/watch?v=TLm6dC34gYk&amp;t=221s", "Go to time")</f>
        <v/>
      </c>
    </row>
    <row r="194">
      <c r="A194">
        <f>HYPERLINK("https://www.youtube.com/watch?v=KF7GkY7MmOs", "Video")</f>
        <v/>
      </c>
      <c r="B194" t="inlineStr">
        <is>
          <t>0:10</t>
        </is>
      </c>
      <c r="C194" t="inlineStr">
        <is>
          <t>dysfunctional family it bleeds into the</t>
        </is>
      </c>
      <c r="D194">
        <f>HYPERLINK("https://www.youtube.com/watch?v=KF7GkY7MmOs&amp;t=10s", "Go to time")</f>
        <v/>
      </c>
    </row>
    <row r="195">
      <c r="A195">
        <f>HYPERLINK("https://www.youtube.com/watch?v=gt0rpqnVdPI", "Video")</f>
        <v/>
      </c>
      <c r="B195" t="inlineStr">
        <is>
          <t>1:32</t>
        </is>
      </c>
      <c r="C195" t="inlineStr">
        <is>
          <t>into a quintessential American prairie</t>
        </is>
      </c>
      <c r="D195">
        <f>HYPERLINK("https://www.youtube.com/watch?v=gt0rpqnVdPI&amp;t=92s", "Go to time")</f>
        <v/>
      </c>
    </row>
    <row r="196">
      <c r="A196">
        <f>HYPERLINK("https://www.youtube.com/watch?v=KsSv1KzdiWU", "Video")</f>
        <v/>
      </c>
      <c r="B196" t="inlineStr">
        <is>
          <t>0:39</t>
        </is>
      </c>
      <c r="C196" t="inlineStr">
        <is>
          <t>releases of molecules. Say, for example, in 
the endocrine system into the blood stream,</t>
        </is>
      </c>
      <c r="D196">
        <f>HYPERLINK("https://www.youtube.com/watch?v=KsSv1KzdiWU&amp;t=39s", "Go to time")</f>
        <v/>
      </c>
    </row>
    <row r="197">
      <c r="A197">
        <f>HYPERLINK("https://www.youtube.com/watch?v=NkjADgWRq3Y", "Video")</f>
        <v/>
      </c>
      <c r="B197" t="inlineStr">
        <is>
          <t>1:37</t>
        </is>
      </c>
      <c r="C197" t="inlineStr">
        <is>
          <t>example translated into music like</t>
        </is>
      </c>
      <c r="D197">
        <f>HYPERLINK("https://www.youtube.com/watch?v=NkjADgWRq3Y&amp;t=97s", "Go to time")</f>
        <v/>
      </c>
    </row>
    <row r="198">
      <c r="A198">
        <f>HYPERLINK("https://www.youtube.com/watch?v=vCItpUdynH0", "Video")</f>
        <v/>
      </c>
      <c r="B198" t="inlineStr">
        <is>
          <t>2:02</t>
        </is>
      </c>
      <c r="C198" t="inlineStr">
        <is>
          <t>getting kids into the campus at an</t>
        </is>
      </c>
      <c r="D198">
        <f>HYPERLINK("https://www.youtube.com/watch?v=vCItpUdynH0&amp;t=122s", "Go to time")</f>
        <v/>
      </c>
    </row>
    <row r="199">
      <c r="A199">
        <f>HYPERLINK("https://www.youtube.com/watch?v=ri20T5Dlggg", "Video")</f>
        <v/>
      </c>
      <c r="B199" t="inlineStr">
        <is>
          <t>1:05</t>
        </is>
      </c>
      <c r="C199" t="inlineStr">
        <is>
          <t>Google for example and into I think 34</t>
        </is>
      </c>
      <c r="D199">
        <f>HYPERLINK("https://www.youtube.com/watch?v=ri20T5Dlggg&amp;t=65s", "Go to time")</f>
        <v/>
      </c>
    </row>
    <row r="200">
      <c r="A200">
        <f>HYPERLINK("https://www.youtube.com/watch?v=mtKZi1DOaek", "Video")</f>
        <v/>
      </c>
      <c r="B200" t="inlineStr">
        <is>
          <t>1:24</t>
        </is>
      </c>
      <c r="C200" t="inlineStr">
        <is>
          <t>the country into Civil War who became a</t>
        </is>
      </c>
      <c r="D200">
        <f>HYPERLINK("https://www.youtube.com/watch?v=mtKZi1DOaek&amp;t=84s", "Go to time")</f>
        <v/>
      </c>
    </row>
    <row r="201">
      <c r="A201">
        <f>HYPERLINK("https://www.youtube.com/watch?v=-yM6m83Umjs", "Video")</f>
        <v/>
      </c>
      <c r="B201" t="inlineStr">
        <is>
          <t>3:58</t>
        </is>
      </c>
      <c r="C201" t="inlineStr">
        <is>
          <t>And I like to bring play and game mechanics
back into workshops.</t>
        </is>
      </c>
      <c r="D201">
        <f>HYPERLINK("https://www.youtube.com/watch?v=-yM6m83Umjs&amp;t=238s", "Go to time")</f>
        <v/>
      </c>
    </row>
    <row r="202">
      <c r="A202">
        <f>HYPERLINK("https://www.youtube.com/watch?v=5AXSEjq_K-w", "Video")</f>
        <v/>
      </c>
      <c r="B202" t="inlineStr">
        <is>
          <t>7:13</t>
        </is>
      </c>
      <c r="C202" t="inlineStr">
        <is>
          <t>into it if you want to one example where</t>
        </is>
      </c>
      <c r="D202">
        <f>HYPERLINK("https://www.youtube.com/watch?v=5AXSEjq_K-w&amp;t=433s", "Go to time")</f>
        <v/>
      </c>
    </row>
    <row r="203">
      <c r="A203">
        <f>HYPERLINK("https://www.youtube.com/watch?v=JoWg0XNE7TQ", "Video")</f>
        <v/>
      </c>
      <c r="B203" t="inlineStr">
        <is>
          <t>8:24</t>
        </is>
      </c>
      <c r="C203" t="inlineStr">
        <is>
          <t>And a kid came up to him and said, “Hey
mister, will you go into that liquor store</t>
        </is>
      </c>
      <c r="D203">
        <f>HYPERLINK("https://www.youtube.com/watch?v=JoWg0XNE7TQ&amp;t=504s", "Go to time")</f>
        <v/>
      </c>
    </row>
    <row r="204">
      <c r="A204">
        <f>HYPERLINK("https://www.youtube.com/watch?v=kNd4GTyGF5M", "Video")</f>
        <v/>
      </c>
      <c r="B204" t="inlineStr">
        <is>
          <t>1:10</t>
        </is>
      </c>
      <c r="C204" t="inlineStr">
        <is>
          <t>graduated college and came into the</t>
        </is>
      </c>
      <c r="D204">
        <f>HYPERLINK("https://www.youtube.com/watch?v=kNd4GTyGF5M&amp;t=70s", "Go to time")</f>
        <v/>
      </c>
    </row>
    <row r="205">
      <c r="A205">
        <f>HYPERLINK("https://www.youtube.com/watch?v=5ORz1-LWrjo", "Video")</f>
        <v/>
      </c>
      <c r="B205" t="inlineStr">
        <is>
          <t>1:30</t>
        </is>
      </c>
      <c r="C205" t="inlineStr">
        <is>
          <t>to when we go back into
a deep dreamless sleep,</t>
        </is>
      </c>
      <c r="D205">
        <f>HYPERLINK("https://www.youtube.com/watch?v=5ORz1-LWrjo&amp;t=90s", "Go to time")</f>
        <v/>
      </c>
    </row>
    <row r="206">
      <c r="A206">
        <f>HYPERLINK("https://www.youtube.com/watch?v=gMS6bf8QH1M", "Video")</f>
        <v/>
      </c>
      <c r="B206" t="inlineStr">
        <is>
          <t>4:04</t>
        </is>
      </c>
      <c r="C206" t="inlineStr">
        <is>
          <t>we've moved quite seamlessly into that</t>
        </is>
      </c>
      <c r="D206">
        <f>HYPERLINK("https://www.youtube.com/watch?v=gMS6bf8QH1M&amp;t=244s", "Go to time")</f>
        <v/>
      </c>
    </row>
    <row r="207">
      <c r="A207">
        <f>HYPERLINK("https://www.youtube.com/watch?v=OlLbqxepHOY", "Video")</f>
        <v/>
      </c>
      <c r="B207" t="inlineStr">
        <is>
          <t>1:24</t>
        </is>
      </c>
      <c r="C207" t="inlineStr">
        <is>
          <t>exiles to fall back into the escambre</t>
        </is>
      </c>
      <c r="D207">
        <f>HYPERLINK("https://www.youtube.com/watch?v=OlLbqxepHOY&amp;t=84s", "Go to time")</f>
        <v/>
      </c>
    </row>
    <row r="208">
      <c r="A208">
        <f>HYPERLINK("https://www.youtube.com/watch?v=Jtn2Wxai-ug", "Video")</f>
        <v/>
      </c>
      <c r="B208" t="inlineStr">
        <is>
          <t>49:24</t>
        </is>
      </c>
      <c r="C208" t="inlineStr">
        <is>
          <t>and slams into them.</t>
        </is>
      </c>
      <c r="D208">
        <f>HYPERLINK("https://www.youtube.com/watch?v=Jtn2Wxai-ug&amp;t=2964s", "Go to time")</f>
        <v/>
      </c>
    </row>
    <row r="209">
      <c r="A209">
        <f>HYPERLINK("https://www.youtube.com/watch?v=N1E8l9NwNvk", "Video")</f>
        <v/>
      </c>
      <c r="B209" t="inlineStr">
        <is>
          <t>0:12</t>
        </is>
      </c>
      <c r="C209" t="inlineStr">
        <is>
          <t>of five when a cousin of mine came into</t>
        </is>
      </c>
      <c r="D209">
        <f>HYPERLINK("https://www.youtube.com/watch?v=N1E8l9NwNvk&amp;t=12s", "Go to time")</f>
        <v/>
      </c>
    </row>
    <row r="210">
      <c r="A210">
        <f>HYPERLINK("https://www.youtube.com/watch?v=Oh6EEskE-xA", "Video")</f>
        <v/>
      </c>
      <c r="B210" t="inlineStr">
        <is>
          <t>3:09</t>
        </is>
      </c>
      <c r="C210" t="inlineStr">
        <is>
          <t>When the Universe came into being,</t>
        </is>
      </c>
      <c r="D210">
        <f>HYPERLINK("https://www.youtube.com/watch?v=Oh6EEskE-xA&amp;t=189s", "Go to time")</f>
        <v/>
      </c>
    </row>
    <row r="211">
      <c r="A211">
        <f>HYPERLINK("https://www.youtube.com/watch?v=Oh6EEskE-xA", "Video")</f>
        <v/>
      </c>
      <c r="B211" t="inlineStr">
        <is>
          <t>3:11</t>
        </is>
      </c>
      <c r="C211" t="inlineStr">
        <is>
          <t>in some ways, all of time
came into being all at once.</t>
        </is>
      </c>
      <c r="D211">
        <f>HYPERLINK("https://www.youtube.com/watch?v=Oh6EEskE-xA&amp;t=191s", "Go to time")</f>
        <v/>
      </c>
    </row>
    <row r="212">
      <c r="A212">
        <f>HYPERLINK("https://www.youtube.com/watch?v=Oh6EEskE-xA", "Video")</f>
        <v/>
      </c>
      <c r="B212" t="inlineStr">
        <is>
          <t>4:59</t>
        </is>
      </c>
      <c r="C212" t="inlineStr">
        <is>
          <t>I wanna weave that into
the new person that I am.</t>
        </is>
      </c>
      <c r="D212">
        <f>HYPERLINK("https://www.youtube.com/watch?v=Oh6EEskE-xA&amp;t=299s", "Go to time")</f>
        <v/>
      </c>
    </row>
    <row r="213">
      <c r="A213">
        <f>HYPERLINK("https://www.youtube.com/watch?v=PxU62YImMMg", "Video")</f>
        <v/>
      </c>
      <c r="B213" t="inlineStr">
        <is>
          <t>0:45</t>
        </is>
      </c>
      <c r="C213" t="inlineStr">
        <is>
          <t>factors stream into sort of stress</t>
        </is>
      </c>
      <c r="D213">
        <f>HYPERLINK("https://www.youtube.com/watch?v=PxU62YImMMg&amp;t=45s", "Go to time")</f>
        <v/>
      </c>
    </row>
    <row r="214">
      <c r="A214">
        <f>HYPERLINK("https://www.youtube.com/watch?v=F3POLOM0i8Y", "Video")</f>
        <v/>
      </c>
      <c r="B214" t="inlineStr">
        <is>
          <t>6:42</t>
        </is>
      </c>
      <c r="C214" t="inlineStr">
        <is>
          <t>And what I found is—I came back out into
the world, I was a little bit worried that</t>
        </is>
      </c>
      <c r="D214">
        <f>HYPERLINK("https://www.youtube.com/watch?v=F3POLOM0i8Y&amp;t=402s", "Go to time")</f>
        <v/>
      </c>
    </row>
    <row r="215">
      <c r="A215">
        <f>HYPERLINK("https://www.youtube.com/watch?v=8-CcnAzt0ZI", "Video")</f>
        <v/>
      </c>
      <c r="B215" t="inlineStr">
        <is>
          <t>7:18</t>
        </is>
      </c>
      <c r="C215" t="inlineStr">
        <is>
          <t>providing a stream of capital into the</t>
        </is>
      </c>
      <c r="D215">
        <f>HYPERLINK("https://www.youtube.com/watch?v=8-CcnAzt0ZI&amp;t=438s", "Go to time")</f>
        <v/>
      </c>
    </row>
    <row r="216">
      <c r="A216">
        <f>HYPERLINK("https://www.youtube.com/watch?v=HLvWGfP5aVk", "Video")</f>
        <v/>
      </c>
      <c r="B216" t="inlineStr">
        <is>
          <t>12:11</t>
        </is>
      </c>
      <c r="C216" t="inlineStr">
        <is>
          <t>So when television came
into the American home,</t>
        </is>
      </c>
      <c r="D216">
        <f>HYPERLINK("https://www.youtube.com/watch?v=HLvWGfP5aVk&amp;t=731s", "Go to time")</f>
        <v/>
      </c>
    </row>
    <row r="217">
      <c r="A217">
        <f>HYPERLINK("https://www.youtube.com/watch?v=VFhXr4LMZUI", "Video")</f>
        <v/>
      </c>
      <c r="B217" t="inlineStr">
        <is>
          <t>1:13</t>
        </is>
      </c>
      <c r="C217" t="inlineStr">
        <is>
          <t>idea of baking game mechanics into</t>
        </is>
      </c>
      <c r="D217">
        <f>HYPERLINK("https://www.youtube.com/watch?v=VFhXr4LMZUI&amp;t=73s", "Go to time")</f>
        <v/>
      </c>
    </row>
    <row r="218">
      <c r="A218">
        <f>HYPERLINK("https://www.youtube.com/watch?v=U4Dm3NKsQu8", "Video")</f>
        <v/>
      </c>
      <c r="B218" t="inlineStr">
        <is>
          <t>7:26</t>
        </is>
      </c>
      <c r="C218" t="inlineStr">
        <is>
          <t>confined into these camps and they were
ruled from above this was very much the</t>
        </is>
      </c>
      <c r="D218">
        <f>HYPERLINK("https://www.youtube.com/watch?v=U4Dm3NKsQu8&amp;t=446s", "Go to time")</f>
        <v/>
      </c>
    </row>
    <row r="219">
      <c r="A219">
        <f>HYPERLINK("https://www.youtube.com/watch?v=WPQ-UihGYQA", "Video")</f>
        <v/>
      </c>
      <c r="B219" t="inlineStr">
        <is>
          <t>5:59</t>
        </is>
      </c>
      <c r="C219" t="inlineStr">
        <is>
          <t>Now I kind of lean into the weirdness
and allow myself to be just as I am.</t>
        </is>
      </c>
      <c r="D219">
        <f>HYPERLINK("https://www.youtube.com/watch?v=WPQ-UihGYQA&amp;t=359s", "Go to time")</f>
        <v/>
      </c>
    </row>
    <row r="220">
      <c r="A220">
        <f>HYPERLINK("https://www.youtube.com/watch?v=Vii-d5p1F1c", "Video")</f>
        <v/>
      </c>
      <c r="B220" t="inlineStr">
        <is>
          <t>17:42</t>
        </is>
      </c>
      <c r="C220" t="inlineStr">
        <is>
          <t>certain amount of time and then I'd roll into the 
valley below but if my ball started off rolling</t>
        </is>
      </c>
      <c r="D220">
        <f>HYPERLINK("https://www.youtube.com/watch?v=Vii-d5p1F1c&amp;t=1062s", "Go to time")</f>
        <v/>
      </c>
    </row>
    <row r="221">
      <c r="A221">
        <f>HYPERLINK("https://www.youtube.com/watch?v=19tOiB0mt94", "Video")</f>
        <v/>
      </c>
      <c r="B221" t="inlineStr">
        <is>
          <t>0:18</t>
        </is>
      </c>
      <c r="C221" t="inlineStr">
        <is>
          <t>into that problem in this campaign</t>
        </is>
      </c>
      <c r="D221">
        <f>HYPERLINK("https://www.youtube.com/watch?v=19tOiB0mt94&amp;t=18s", "Go to time")</f>
        <v/>
      </c>
    </row>
    <row r="222">
      <c r="A222">
        <f>HYPERLINK("https://www.youtube.com/watch?v=FISrIVIHxT0", "Video")</f>
        <v/>
      </c>
      <c r="B222" t="inlineStr">
        <is>
          <t>2:31</t>
        </is>
      </c>
      <c r="C222" t="inlineStr">
        <is>
          <t>the Clinton Administration came had a</t>
        </is>
      </c>
      <c r="D222">
        <f>HYPERLINK("https://www.youtube.com/watch?v=FISrIVIHxT0&amp;t=151s", "Go to time")</f>
        <v/>
      </c>
    </row>
    <row r="223">
      <c r="A223">
        <f>HYPERLINK("https://www.youtube.com/watch?v=mtWNvvROGg8", "Video")</f>
        <v/>
      </c>
      <c r="B223" t="inlineStr">
        <is>
          <t>7:54</t>
        </is>
      </c>
      <c r="C223" t="inlineStr">
        <is>
          <t>the amount of money that goes into</t>
        </is>
      </c>
      <c r="D223">
        <f>HYPERLINK("https://www.youtube.com/watch?v=mtWNvvROGg8&amp;t=474s", "Go to time")</f>
        <v/>
      </c>
    </row>
    <row r="224">
      <c r="A224">
        <f>HYPERLINK("https://www.youtube.com/watch?v=UaixHcqnSg4", "Video")</f>
        <v/>
      </c>
      <c r="B224" t="inlineStr">
        <is>
          <t>2:33</t>
        </is>
      </c>
      <c r="C224" t="inlineStr">
        <is>
          <t>This is when you get into issues like rheumatoid
arthritis, for example, a perfect example.</t>
        </is>
      </c>
      <c r="D224">
        <f>HYPERLINK("https://www.youtube.com/watch?v=UaixHcqnSg4&amp;t=153s", "Go to time")</f>
        <v/>
      </c>
    </row>
    <row r="225">
      <c r="A225">
        <f>HYPERLINK("https://www.youtube.com/watch?v=6MhdupG6FGI", "Video")</f>
        <v/>
      </c>
      <c r="B225" t="inlineStr">
        <is>
          <t>1:30</t>
        </is>
      </c>
      <c r="C225" t="inlineStr">
        <is>
          <t>So in The World Peace Game I don't pre-chew
or breakdown things into bite-size pieces,</t>
        </is>
      </c>
      <c r="D225">
        <f>HYPERLINK("https://www.youtube.com/watch?v=6MhdupG6FGI&amp;t=90s", "Go to time")</f>
        <v/>
      </c>
    </row>
    <row r="226">
      <c r="A226">
        <f>HYPERLINK("https://www.youtube.com/watch?v=EE_MEu7xn8Y", "Video")</f>
        <v/>
      </c>
      <c r="B226" t="inlineStr">
        <is>
          <t>39:33</t>
        </is>
      </c>
      <c r="C226" t="inlineStr">
        <is>
          <t>So for example, whenever
I go into a hotel,</t>
        </is>
      </c>
      <c r="D226">
        <f>HYPERLINK("https://www.youtube.com/watch?v=EE_MEu7xn8Y&amp;t=2373s", "Go to time")</f>
        <v/>
      </c>
    </row>
    <row r="227">
      <c r="A227">
        <f>HYPERLINK("https://www.youtube.com/watch?v=EE_MEu7xn8Y", "Video")</f>
        <v/>
      </c>
      <c r="B227" t="inlineStr">
        <is>
          <t>68:21</t>
        </is>
      </c>
      <c r="C227" t="inlineStr">
        <is>
          <t>You can't really divide
a country into two camps.</t>
        </is>
      </c>
      <c r="D227">
        <f>HYPERLINK("https://www.youtube.com/watch?v=EE_MEu7xn8Y&amp;t=4101s", "Go to time")</f>
        <v/>
      </c>
    </row>
    <row r="228">
      <c r="A228">
        <f>HYPERLINK("https://www.youtube.com/watch?v=EE_MEu7xn8Y", "Video")</f>
        <v/>
      </c>
      <c r="B228" t="inlineStr">
        <is>
          <t>69:00</t>
        </is>
      </c>
      <c r="C228" t="inlineStr">
        <is>
          <t>Because most people don't
neatly fit into two camps.</t>
        </is>
      </c>
      <c r="D228">
        <f>HYPERLINK("https://www.youtube.com/watch?v=EE_MEu7xn8Y&amp;t=4140s", "Go to time")</f>
        <v/>
      </c>
    </row>
    <row r="229">
      <c r="A229">
        <f>HYPERLINK("https://www.youtube.com/watch?v=EE_MEu7xn8Y", "Video")</f>
        <v/>
      </c>
      <c r="B229" t="inlineStr">
        <is>
          <t>72:11</t>
        </is>
      </c>
      <c r="C229" t="inlineStr">
        <is>
          <t>They don't fit neatly into
one camp or the other.</t>
        </is>
      </c>
      <c r="D229">
        <f>HYPERLINK("https://www.youtube.com/watch?v=EE_MEu7xn8Y&amp;t=4331s", "Go to time")</f>
        <v/>
      </c>
    </row>
    <row r="230">
      <c r="A230">
        <f>HYPERLINK("https://www.youtube.com/watch?v=EE_MEu7xn8Y", "Video")</f>
        <v/>
      </c>
      <c r="B230" t="inlineStr">
        <is>
          <t>75:09</t>
        </is>
      </c>
      <c r="C230" t="inlineStr">
        <is>
          <t>People do not fit neatly into
a pro or anti-abortion camp.</t>
        </is>
      </c>
      <c r="D230">
        <f>HYPERLINK("https://www.youtube.com/watch?v=EE_MEu7xn8Y&amp;t=4509s", "Go to time")</f>
        <v/>
      </c>
    </row>
    <row r="231">
      <c r="A231">
        <f>HYPERLINK("https://www.youtube.com/watch?v=ip8w6LO1UFY", "Video")</f>
        <v/>
      </c>
      <c r="B231" t="inlineStr">
        <is>
          <t>8:03</t>
        </is>
      </c>
      <c r="C231" t="inlineStr">
        <is>
          <t>into a cover your ass sort of game so no</t>
        </is>
      </c>
      <c r="D231">
        <f>HYPERLINK("https://www.youtube.com/watch?v=ip8w6LO1UFY&amp;t=483s", "Go to time")</f>
        <v/>
      </c>
    </row>
    <row r="232">
      <c r="A232">
        <f>HYPERLINK("https://www.youtube.com/watch?v=9MfQSVLH3pA", "Video")</f>
        <v/>
      </c>
      <c r="B232" t="inlineStr">
        <is>
          <t>5:33</t>
        </is>
      </c>
      <c r="C232" t="inlineStr">
        <is>
          <t>that are watching um and Hammer it into</t>
        </is>
      </c>
      <c r="D232">
        <f>HYPERLINK("https://www.youtube.com/watch?v=9MfQSVLH3pA&amp;t=333s", "Go to time")</f>
        <v/>
      </c>
    </row>
    <row r="233">
      <c r="A233">
        <f>HYPERLINK("https://www.youtube.com/watch?v=s0a1piFXnw8", "Video")</f>
        <v/>
      </c>
      <c r="B233" t="inlineStr">
        <is>
          <t>1:58</t>
        </is>
      </c>
      <c r="C233" t="inlineStr">
        <is>
          <t>staff meetings and when they came into</t>
        </is>
      </c>
      <c r="D233">
        <f>HYPERLINK("https://www.youtube.com/watch?v=s0a1piFXnw8&amp;t=118s", "Go to time")</f>
        <v/>
      </c>
    </row>
    <row r="234">
      <c r="A234">
        <f>HYPERLINK("https://www.youtube.com/watch?v=tR4w2nAkDNc", "Video")</f>
        <v/>
      </c>
      <c r="B234" t="inlineStr">
        <is>
          <t>0:11</t>
        </is>
      </c>
      <c r="C234" t="inlineStr">
        <is>
          <t>With backing from Mark Cuban, Eterneva is 
turning people's lost loved ones into diamonds.</t>
        </is>
      </c>
      <c r="D234">
        <f>HYPERLINK("https://www.youtube.com/watch?v=tR4w2nAkDNc&amp;t=11s", "Go to time")</f>
        <v/>
      </c>
    </row>
    <row r="235">
      <c r="A235">
        <f>HYPERLINK("https://www.youtube.com/watch?v=Nr-MoB35_Fg", "Video")</f>
        <v/>
      </c>
      <c r="B235" t="inlineStr">
        <is>
          <t>27:57</t>
        </is>
      </c>
      <c r="C235" t="inlineStr">
        <is>
          <t>prison program where we've went into</t>
        </is>
      </c>
      <c r="D235">
        <f>HYPERLINK("https://www.youtube.com/watch?v=Nr-MoB35_Fg&amp;t=1677s", "Go to time")</f>
        <v/>
      </c>
    </row>
    <row r="236">
      <c r="A236">
        <f>HYPERLINK("https://www.youtube.com/watch?v=utyGXL8IXAo", "Video")</f>
        <v/>
      </c>
      <c r="B236" t="inlineStr">
        <is>
          <t>0:36</t>
        </is>
      </c>
      <c r="C236" t="inlineStr">
        <is>
          <t>that an asteroid the size of Mount Everest
slammed into what is today Mexico.</t>
        </is>
      </c>
      <c r="D236">
        <f>HYPERLINK("https://www.youtube.com/watch?v=utyGXL8IXAo&amp;t=36s", "Go to time")</f>
        <v/>
      </c>
    </row>
    <row r="237">
      <c r="A237">
        <f>HYPERLINK("https://www.youtube.com/watch?v=bs2IognqkJI", "Video")</f>
        <v/>
      </c>
      <c r="B237" t="inlineStr">
        <is>
          <t>40:49</t>
        </is>
      </c>
      <c r="C237" t="inlineStr">
        <is>
          <t>And I have, you know, for reasons I probably
don’t have to go into, really ambivalent</t>
        </is>
      </c>
      <c r="D237">
        <f>HYPERLINK("https://www.youtube.com/watch?v=bs2IognqkJI&amp;t=2449s", "Go to time")</f>
        <v/>
      </c>
    </row>
    <row r="238">
      <c r="A238">
        <f>HYPERLINK("https://www.youtube.com/watch?v=_RX0X09HDb0", "Video")</f>
        <v/>
      </c>
      <c r="B238" t="inlineStr">
        <is>
          <t>1:46</t>
        </is>
      </c>
      <c r="C238" t="inlineStr">
        <is>
          <t>the amount of effort that goes into</t>
        </is>
      </c>
      <c r="D238">
        <f>HYPERLINK("https://www.youtube.com/watch?v=_RX0X09HDb0&amp;t=106s", "Go to time")</f>
        <v/>
      </c>
    </row>
    <row r="239">
      <c r="A239">
        <f>HYPERLINK("https://www.youtube.com/watch?v=XsBcdfKfy9o", "Video")</f>
        <v/>
      </c>
      <c r="B239" t="inlineStr">
        <is>
          <t>6:43</t>
        </is>
      </c>
      <c r="C239" t="inlineStr">
        <is>
          <t>"How good am I of turning an
idea into a research paper?"</t>
        </is>
      </c>
      <c r="D239">
        <f>HYPERLINK("https://www.youtube.com/watch?v=XsBcdfKfy9o&amp;t=403s", "Go to time")</f>
        <v/>
      </c>
    </row>
    <row r="240">
      <c r="A240">
        <f>HYPERLINK("https://www.youtube.com/watch?v=fajfkO_X0l0", "Video")</f>
        <v/>
      </c>
      <c r="B240" t="inlineStr">
        <is>
          <t>2:02</t>
        </is>
      </c>
      <c r="C240" t="inlineStr">
        <is>
          <t>of fear. But if half the people came into
the lab tomorrow and said they were feeling</t>
        </is>
      </c>
      <c r="D240">
        <f>HYPERLINK("https://www.youtube.com/watch?v=fajfkO_X0l0&amp;t=122s", "Go to time")</f>
        <v/>
      </c>
    </row>
    <row r="241">
      <c r="A241">
        <f>HYPERLINK("https://www.youtube.com/watch?v=8D4AHrKAYig", "Video")</f>
        <v/>
      </c>
      <c r="B241" t="inlineStr">
        <is>
          <t>5:21</t>
        </is>
      </c>
      <c r="C241" t="inlineStr">
        <is>
          <t>and gets me into,
“Okay, now what am I going to do about it?”</t>
        </is>
      </c>
      <c r="D241">
        <f>HYPERLINK("https://www.youtube.com/watch?v=8D4AHrKAYig&amp;t=321s", "Go to time")</f>
        <v/>
      </c>
    </row>
    <row r="242">
      <c r="A242">
        <f>HYPERLINK("https://www.youtube.com/watch?v=huP-qYF-RL0", "Video")</f>
        <v/>
      </c>
      <c r="B242" t="inlineStr">
        <is>
          <t>0:31</t>
        </is>
      </c>
      <c r="C242" t="inlineStr">
        <is>
          <t>bring into my house they're safe am i</t>
        </is>
      </c>
      <c r="D242">
        <f>HYPERLINK("https://www.youtube.com/watch?v=huP-qYF-RL0&amp;t=31s", "Go to time")</f>
        <v/>
      </c>
    </row>
    <row r="243">
      <c r="A243">
        <f>HYPERLINK("https://www.youtube.com/watch?v=pHsCLzPRdqE", "Video")</f>
        <v/>
      </c>
      <c r="B243" t="inlineStr">
        <is>
          <t>1:04</t>
        </is>
      </c>
      <c r="C243" t="inlineStr">
        <is>
          <t>yes I am uh I am looking into that as we</t>
        </is>
      </c>
      <c r="D243">
        <f>HYPERLINK("https://www.youtube.com/watch?v=pHsCLzPRdqE&amp;t=64s", "Go to time")</f>
        <v/>
      </c>
    </row>
    <row r="244">
      <c r="A244">
        <f>HYPERLINK("https://www.youtube.com/watch?v=3GoKdqZMHI0", "Video")</f>
        <v/>
      </c>
      <c r="B244" t="inlineStr">
        <is>
          <t>1:58</t>
        </is>
      </c>
      <c r="C244" t="inlineStr">
        <is>
          <t>hammer turns a more job into two days</t>
        </is>
      </c>
      <c r="D244">
        <f>HYPERLINK("https://www.youtube.com/watch?v=3GoKdqZMHI0&amp;t=118s", "Go to time")</f>
        <v/>
      </c>
    </row>
    <row r="245">
      <c r="A245">
        <f>HYPERLINK("https://www.youtube.com/watch?v=C4yenXwx7ao", "Video")</f>
        <v/>
      </c>
      <c r="B245" t="inlineStr">
        <is>
          <t>6:45</t>
        </is>
      </c>
      <c r="C245" t="inlineStr">
        <is>
          <t>hamlin mcgill and goes into private</t>
        </is>
      </c>
      <c r="D245">
        <f>HYPERLINK("https://www.youtube.com/watch?v=C4yenXwx7ao&amp;t=405s", "Go to time")</f>
        <v/>
      </c>
    </row>
    <row r="246">
      <c r="A246">
        <f>HYPERLINK("https://www.youtube.com/watch?v=8xfAmysvKLU", "Video")</f>
        <v/>
      </c>
      <c r="B246" t="inlineStr">
        <is>
          <t>2:33</t>
        </is>
      </c>
      <c r="C246" t="inlineStr">
        <is>
          <t>that out before they sent it into a damn</t>
        </is>
      </c>
      <c r="D246">
        <f>HYPERLINK("https://www.youtube.com/watch?v=8xfAmysvKLU&amp;t=153s", "Go to time")</f>
        <v/>
      </c>
    </row>
    <row r="247">
      <c r="A247">
        <f>HYPERLINK("https://www.youtube.com/watch?v=7gVHMVAVakM", "Video")</f>
        <v/>
      </c>
      <c r="B247" t="inlineStr">
        <is>
          <t>1:38</t>
        </is>
      </c>
      <c r="C247" t="inlineStr">
        <is>
          <t>to go into Financial ruin am I supposed</t>
        </is>
      </c>
      <c r="D247">
        <f>HYPERLINK("https://www.youtube.com/watch?v=7gVHMVAVakM&amp;t=98s", "Go to time")</f>
        <v/>
      </c>
    </row>
    <row r="248">
      <c r="A248">
        <f>HYPERLINK("https://www.youtube.com/watch?v=IaoeHb4duls", "Video")</f>
        <v/>
      </c>
      <c r="B248" t="inlineStr">
        <is>
          <t>2:30</t>
        </is>
      </c>
      <c r="C248" t="inlineStr">
        <is>
          <t>you broke the rules you turned cam into</t>
        </is>
      </c>
      <c r="D248">
        <f>HYPERLINK("https://www.youtube.com/watch?v=IaoeHb4duls&amp;t=150s", "Go to time")</f>
        <v/>
      </c>
    </row>
    <row r="249">
      <c r="A249">
        <f>HYPERLINK("https://www.youtube.com/watch?v=bnzyjWEyQc8", "Video")</f>
        <v/>
      </c>
      <c r="B249" t="inlineStr">
        <is>
          <t>34:59</t>
        </is>
      </c>
      <c r="C249" t="inlineStr">
        <is>
          <t>it into a damn</t>
        </is>
      </c>
      <c r="D249">
        <f>HYPERLINK("https://www.youtube.com/watch?v=bnzyjWEyQc8&amp;t=2099s", "Go to time")</f>
        <v/>
      </c>
    </row>
    <row r="250">
      <c r="A250">
        <f>HYPERLINK("https://www.youtube.com/watch?v=bnzyjWEyQc8", "Video")</f>
        <v/>
      </c>
      <c r="B250" t="inlineStr">
        <is>
          <t>47:38</t>
        </is>
      </c>
      <c r="C250" t="inlineStr">
        <is>
          <t>hammer turns a morning job into two days</t>
        </is>
      </c>
      <c r="D250">
        <f>HYPERLINK("https://www.youtube.com/watch?v=bnzyjWEyQc8&amp;t=2858s", "Go to time")</f>
        <v/>
      </c>
    </row>
    <row r="251">
      <c r="A251">
        <f>HYPERLINK("https://www.youtube.com/watch?v=9XR6GlaHLyI", "Video")</f>
        <v/>
      </c>
      <c r="B251" t="inlineStr">
        <is>
          <t>1:06</t>
        </is>
      </c>
      <c r="C251" t="inlineStr">
        <is>
          <t>weak I didn't want my family to go into</t>
        </is>
      </c>
      <c r="D251">
        <f>HYPERLINK("https://www.youtube.com/watch?v=9XR6GlaHLyI&amp;t=66s", "Go to time")</f>
        <v/>
      </c>
    </row>
    <row r="252">
      <c r="A252">
        <f>HYPERLINK("https://www.youtube.com/watch?v=9XR6GlaHLyI", "Video")</f>
        <v/>
      </c>
      <c r="B252" t="inlineStr">
        <is>
          <t>1:16</t>
        </is>
      </c>
      <c r="C252" t="inlineStr">
        <is>
          <t>named Gustavo Fring Hank sold me into</t>
        </is>
      </c>
      <c r="D252">
        <f>HYPERLINK("https://www.youtube.com/watch?v=9XR6GlaHLyI&amp;t=76s", "Go to time")</f>
        <v/>
      </c>
    </row>
    <row r="253">
      <c r="A253">
        <f>HYPERLINK("https://www.youtube.com/watch?v=x0Edm0w9pc0", "Video")</f>
        <v/>
      </c>
      <c r="B253" t="inlineStr">
        <is>
          <t>25:20</t>
        </is>
      </c>
      <c r="C253" t="inlineStr">
        <is>
          <t>weak I didn't want my family to go into</t>
        </is>
      </c>
      <c r="D253">
        <f>HYPERLINK("https://www.youtube.com/watch?v=x0Edm0w9pc0&amp;t=1520s", "Go to time")</f>
        <v/>
      </c>
    </row>
    <row r="254">
      <c r="A254">
        <f>HYPERLINK("https://www.youtube.com/watch?v=x0Edm0w9pc0", "Video")</f>
        <v/>
      </c>
      <c r="B254" t="inlineStr">
        <is>
          <t>25:30</t>
        </is>
      </c>
      <c r="C254" t="inlineStr">
        <is>
          <t>named Gustavo Fring Hank sold me into</t>
        </is>
      </c>
      <c r="D254">
        <f>HYPERLINK("https://www.youtube.com/watch?v=x0Edm0w9pc0&amp;t=1530s", "Go to time")</f>
        <v/>
      </c>
    </row>
    <row r="255">
      <c r="A255">
        <f>HYPERLINK("https://www.youtube.com/watch?v=TPpxV8na2yo", "Video")</f>
        <v/>
      </c>
      <c r="B255" t="inlineStr">
        <is>
          <t>1:42</t>
        </is>
      </c>
      <c r="C255" t="inlineStr">
        <is>
          <t>I two years ago a man came into my</t>
        </is>
      </c>
      <c r="D255">
        <f>HYPERLINK("https://www.youtube.com/watch?v=TPpxV8na2yo&amp;t=102s", "Go to time")</f>
        <v/>
      </c>
    </row>
    <row r="256">
      <c r="A256">
        <f>HYPERLINK("https://www.youtube.com/watch?v=6ErBOaY1yX4", "Video")</f>
        <v/>
      </c>
      <c r="B256" t="inlineStr">
        <is>
          <t>5:33</t>
        </is>
      </c>
      <c r="C256" t="inlineStr">
        <is>
          <t>backs in the frame settling into the</t>
        </is>
      </c>
      <c r="D256">
        <f>HYPERLINK("https://www.youtube.com/watch?v=6ErBOaY1yX4&amp;t=333s", "Go to time")</f>
        <v/>
      </c>
    </row>
    <row r="257">
      <c r="A257">
        <f>HYPERLINK("https://www.youtube.com/watch?v=6ErBOaY1yX4", "Video")</f>
        <v/>
      </c>
      <c r="B257" t="inlineStr">
        <is>
          <t>25:36</t>
        </is>
      </c>
      <c r="C257" t="inlineStr">
        <is>
          <t>into the white shoe world of hamline him</t>
        </is>
      </c>
      <c r="D257">
        <f>HYPERLINK("https://www.youtube.com/watch?v=6ErBOaY1yX4&amp;t=1536s", "Go to time")</f>
        <v/>
      </c>
    </row>
    <row r="258">
      <c r="A258">
        <f>HYPERLINK("https://www.youtube.com/watch?v=D5rSIjgRlqw", "Video")</f>
        <v/>
      </c>
      <c r="B258" t="inlineStr">
        <is>
          <t>1:15</t>
        </is>
      </c>
      <c r="C258" t="inlineStr">
        <is>
          <t>LOS: Now hacking into
gamma droid software.</t>
        </is>
      </c>
      <c r="D258">
        <f>HYPERLINK("https://www.youtube.com/watch?v=D5rSIjgRlqw&amp;t=75s", "Go to time")</f>
        <v/>
      </c>
    </row>
    <row r="259">
      <c r="A259">
        <f>HYPERLINK("https://www.youtube.com/watch?v=es91tXH_aHY", "Video")</f>
        <v/>
      </c>
      <c r="B259" t="inlineStr">
        <is>
          <t>1:33</t>
        </is>
      </c>
      <c r="C259" t="inlineStr">
        <is>
          <t>it came from we brought him into this</t>
        </is>
      </c>
      <c r="D259">
        <f>HYPERLINK("https://www.youtube.com/watch?v=es91tXH_aHY&amp;t=93s", "Go to time")</f>
        <v/>
      </c>
    </row>
    <row r="260">
      <c r="A260">
        <f>HYPERLINK("https://www.youtube.com/watch?v=eBzjZ0QGC64", "Video")</f>
        <v/>
      </c>
      <c r="B260" t="inlineStr">
        <is>
          <t>0:01</t>
        </is>
      </c>
      <c r="C260" t="inlineStr">
        <is>
          <t>when you came into my life something in</t>
        </is>
      </c>
      <c r="D260">
        <f>HYPERLINK("https://www.youtube.com/watch?v=eBzjZ0QGC64&amp;t=1s", "Go to time")</f>
        <v/>
      </c>
    </row>
    <row r="261">
      <c r="A261">
        <f>HYPERLINK("https://www.youtube.com/watch?v=ywhFSvwA3uw", "Video")</f>
        <v/>
      </c>
      <c r="B261" t="inlineStr">
        <is>
          <t>24:24</t>
        </is>
      </c>
      <c r="C261" t="inlineStr">
        <is>
          <t>and cami i could get into this you guys</t>
        </is>
      </c>
      <c r="D261">
        <f>HYPERLINK("https://www.youtube.com/watch?v=ywhFSvwA3uw&amp;t=1464s", "Go to time")</f>
        <v/>
      </c>
    </row>
    <row r="262">
      <c r="A262">
        <f>HYPERLINK("https://www.youtube.com/watch?v=mnmOPrzmdYI", "Video")</f>
        <v/>
      </c>
      <c r="B262" t="inlineStr">
        <is>
          <t>3:32</t>
        </is>
      </c>
      <c r="C262" t="inlineStr">
        <is>
          <t>champs versus newbies let's get into it</t>
        </is>
      </c>
      <c r="D262">
        <f>HYPERLINK("https://www.youtube.com/watch?v=mnmOPrzmdYI&amp;t=212s", "Go to time")</f>
        <v/>
      </c>
    </row>
    <row r="263">
      <c r="A263">
        <f>HYPERLINK("https://www.youtube.com/watch?v=ZJMiF1cfSdI", "Video")</f>
        <v/>
      </c>
      <c r="B263" t="inlineStr">
        <is>
          <t>0:03</t>
        </is>
      </c>
      <c r="C263" t="inlineStr">
        <is>
          <t>turned into a vampire middle school</t>
        </is>
      </c>
      <c r="D263">
        <f>HYPERLINK("https://www.youtube.com/watch?v=ZJMiF1cfSdI&amp;t=3s", "Go to time")</f>
        <v/>
      </c>
    </row>
    <row r="264">
      <c r="A264">
        <f>HYPERLINK("https://www.youtube.com/watch?v=f1DhKfGxSJU", "Video")</f>
        <v/>
      </c>
      <c r="B264" t="inlineStr">
        <is>
          <t>16:57</t>
        </is>
      </c>
      <c r="C264" t="inlineStr">
        <is>
          <t>You came into the Chill Grill,
and you were like...</t>
        </is>
      </c>
      <c r="D264">
        <f>HYPERLINK("https://www.youtube.com/watch?v=f1DhKfGxSJU&amp;t=1017s", "Go to time")</f>
        <v/>
      </c>
    </row>
    <row r="265">
      <c r="A265">
        <f>HYPERLINK("https://www.youtube.com/watch?v=xWlN2hlsVuw", "Video")</f>
        <v/>
      </c>
      <c r="B265" t="inlineStr">
        <is>
          <t>0:32</t>
        </is>
      </c>
      <c r="C265" t="inlineStr">
        <is>
          <t>I am so into the future.</t>
        </is>
      </c>
      <c r="D265">
        <f>HYPERLINK("https://www.youtube.com/watch?v=xWlN2hlsVuw&amp;t=32s", "Go to time")</f>
        <v/>
      </c>
    </row>
    <row r="266">
      <c r="A266">
        <f>HYPERLINK("https://www.youtube.com/watch?v=Pp4uPbutaak", "Video")</f>
        <v/>
      </c>
      <c r="B266" t="inlineStr">
        <is>
          <t>0:06</t>
        </is>
      </c>
      <c r="C266" t="inlineStr">
        <is>
          <t>never seen a game seven go into double</t>
        </is>
      </c>
      <c r="D266">
        <f>HYPERLINK("https://www.youtube.com/watch?v=Pp4uPbutaak&amp;t=6s", "Go to time")</f>
        <v/>
      </c>
    </row>
    <row r="267">
      <c r="A267">
        <f>HYPERLINK("https://www.youtube.com/watch?v=mjY6g1L7viE", "Video")</f>
        <v/>
      </c>
      <c r="B267" t="inlineStr">
        <is>
          <t>4:17</t>
        </is>
      </c>
      <c r="C267" t="inlineStr">
        <is>
          <t>This ray was programmed to
turn Chibis into best friends,</t>
        </is>
      </c>
      <c r="D267">
        <f>HYPERLINK("https://www.youtube.com/watch?v=mjY6g1L7viE&amp;t=257s", "Go to time")</f>
        <v/>
      </c>
    </row>
    <row r="268">
      <c r="A268">
        <f>HYPERLINK("https://www.youtube.com/watch?v=R4c22bJAugk", "Video")</f>
        <v/>
      </c>
      <c r="B268" t="inlineStr">
        <is>
          <t>2:38</t>
        </is>
      </c>
      <c r="C268" t="inlineStr">
        <is>
          <t>I am not getting into this with you</t>
        </is>
      </c>
      <c r="D268">
        <f>HYPERLINK("https://www.youtube.com/watch?v=R4c22bJAugk&amp;t=158s", "Go to time")</f>
        <v/>
      </c>
    </row>
    <row r="269">
      <c r="A269">
        <f>HYPERLINK("https://www.youtube.com/watch?v=MRU-aPDsirs", "Video")</f>
        <v/>
      </c>
      <c r="B269" t="inlineStr">
        <is>
          <t>13:15</t>
        </is>
      </c>
      <c r="C269" t="inlineStr">
        <is>
          <t>one now hacking into gamma Droid</t>
        </is>
      </c>
      <c r="D269">
        <f>HYPERLINK("https://www.youtube.com/watch?v=MRU-aPDsirs&amp;t=795s", "Go to time")</f>
        <v/>
      </c>
    </row>
    <row r="270">
      <c r="A270">
        <f>HYPERLINK("https://www.youtube.com/watch?v=61Xhre1RNh8", "Video")</f>
        <v/>
      </c>
      <c r="B270" t="inlineStr">
        <is>
          <t>1:46</t>
        </is>
      </c>
      <c r="C270" t="inlineStr">
        <is>
          <t>getting into today Mimi bam a</t>
        </is>
      </c>
      <c r="D270">
        <f>HYPERLINK("https://www.youtube.com/watch?v=61Xhre1RNh8&amp;t=106s", "Go to time")</f>
        <v/>
      </c>
    </row>
    <row r="271">
      <c r="A271">
        <f>HYPERLINK("https://www.youtube.com/watch?v=czS0RJyKZW0", "Video")</f>
        <v/>
      </c>
      <c r="B271" t="inlineStr">
        <is>
          <t>2:10</t>
        </is>
      </c>
      <c r="C271" t="inlineStr">
        <is>
          <t>crashed his limo into a campsite and one</t>
        </is>
      </c>
      <c r="D271">
        <f>HYPERLINK("https://www.youtube.com/watch?v=czS0RJyKZW0&amp;t=130s", "Go to time")</f>
        <v/>
      </c>
    </row>
    <row r="272">
      <c r="A272">
        <f>HYPERLINK("https://www.youtube.com/watch?v=wGBRzLyDXNA", "Video")</f>
        <v/>
      </c>
      <c r="B272" t="inlineStr">
        <is>
          <t>0:49</t>
        </is>
      </c>
      <c r="C272" t="inlineStr">
        <is>
          <t>The same gift that Grace had
of seeing into the future.</t>
        </is>
      </c>
      <c r="D272">
        <f>HYPERLINK("https://www.youtube.com/watch?v=wGBRzLyDXNA&amp;t=49s", "Go to time")</f>
        <v/>
      </c>
    </row>
    <row r="273">
      <c r="A273">
        <f>HYPERLINK("https://www.youtube.com/watch?v=9tI9C4nDQhA", "Video")</f>
        <v/>
      </c>
      <c r="B273" t="inlineStr">
        <is>
          <t>9:46</t>
        </is>
      </c>
      <c r="C273" t="inlineStr">
        <is>
          <t>I'm just gonna scream
into this for a little bit.</t>
        </is>
      </c>
      <c r="D273">
        <f>HYPERLINK("https://www.youtube.com/watch?v=9tI9C4nDQhA&amp;t=586s", "Go to time")</f>
        <v/>
      </c>
    </row>
    <row r="274">
      <c r="A274">
        <f>HYPERLINK("https://www.youtube.com/watch?v=Kaf_ExJ1B8Y", "Video")</f>
        <v/>
      </c>
      <c r="B274" t="inlineStr">
        <is>
          <t>1:28</t>
        </is>
      </c>
      <c r="C274" t="inlineStr">
        <is>
          <t>Then, act three,
I transform into
something amazing.</t>
        </is>
      </c>
      <c r="D274">
        <f>HYPERLINK("https://www.youtube.com/watch?v=Kaf_ExJ1B8Y&amp;t=88s", "Go to time")</f>
        <v/>
      </c>
    </row>
    <row r="275">
      <c r="A275">
        <f>HYPERLINK("https://www.youtube.com/watch?v=aT9YJl-V2e0", "Video")</f>
        <v/>
      </c>
      <c r="B275" t="inlineStr">
        <is>
          <t>0:24</t>
        </is>
      </c>
      <c r="C275" t="inlineStr">
        <is>
          <t>omg i am turning into my dad</t>
        </is>
      </c>
      <c r="D275">
        <f>HYPERLINK("https://www.youtube.com/watch?v=aT9YJl-V2e0&amp;t=24s", "Go to time")</f>
        <v/>
      </c>
    </row>
    <row r="276">
      <c r="A276">
        <f>HYPERLINK("https://www.youtube.com/watch?v=0JmK6SZKAwo", "Video")</f>
        <v/>
      </c>
      <c r="B276" t="inlineStr">
        <is>
          <t>0:19</t>
        </is>
      </c>
      <c r="C276" t="inlineStr">
        <is>
          <t>you can gram into one of those</t>
        </is>
      </c>
      <c r="D276">
        <f>HYPERLINK("https://www.youtube.com/watch?v=0JmK6SZKAwo&amp;t=19s", "Go to time")</f>
        <v/>
      </c>
    </row>
    <row r="277">
      <c r="A277">
        <f>HYPERLINK("https://www.youtube.com/watch?v=0JmK6SZKAwo", "Video")</f>
        <v/>
      </c>
      <c r="B277" t="inlineStr">
        <is>
          <t>23:52</t>
        </is>
      </c>
      <c r="C277" t="inlineStr">
        <is>
          <t>behind Amy please talk some sense into</t>
        </is>
      </c>
      <c r="D277">
        <f>HYPERLINK("https://www.youtube.com/watch?v=0JmK6SZKAwo&amp;t=1432s", "Go to time")</f>
        <v/>
      </c>
    </row>
    <row r="278">
      <c r="A278">
        <f>HYPERLINK("https://www.youtube.com/watch?v=Ry_Nz759o08", "Video")</f>
        <v/>
      </c>
      <c r="B278" t="inlineStr">
        <is>
          <t>3:01</t>
        </is>
      </c>
      <c r="C278" t="inlineStr">
        <is>
          <t>but it went into
my spam folder</t>
        </is>
      </c>
      <c r="D278">
        <f>HYPERLINK("https://www.youtube.com/watch?v=Ry_Nz759o08&amp;t=181s", "Go to time")</f>
        <v/>
      </c>
    </row>
    <row r="279">
      <c r="A279">
        <f>HYPERLINK("https://www.youtube.com/watch?v=jNqVebTqLLk", "Video")</f>
        <v/>
      </c>
      <c r="B279" t="inlineStr">
        <is>
          <t>4:14</t>
        </is>
      </c>
      <c r="C279" t="inlineStr">
        <is>
          <t>into ladybug to escape Adrian why am I</t>
        </is>
      </c>
      <c r="D279">
        <f>HYPERLINK("https://www.youtube.com/watch?v=jNqVebTqLLk&amp;t=254s", "Go to time")</f>
        <v/>
      </c>
    </row>
    <row r="280">
      <c r="A280">
        <f>HYPERLINK("https://www.youtube.com/watch?v=tzoCoTfarQA", "Video")</f>
        <v/>
      </c>
      <c r="B280" t="inlineStr">
        <is>
          <t>19:04</t>
        </is>
      </c>
      <c r="C280" t="inlineStr">
        <is>
          <t>came into audition and just absolutely</t>
        </is>
      </c>
      <c r="D280">
        <f>HYPERLINK("https://www.youtube.com/watch?v=tzoCoTfarQA&amp;t=1144s", "Go to time")</f>
        <v/>
      </c>
    </row>
    <row r="281">
      <c r="A281">
        <f>HYPERLINK("https://www.youtube.com/watch?v=fGg-VNMHT4A", "Video")</f>
        <v/>
      </c>
      <c r="B281" t="inlineStr">
        <is>
          <t>1:08</t>
        </is>
      </c>
      <c r="C281" t="inlineStr">
        <is>
          <t>to re-dating james conroy and i got into</t>
        </is>
      </c>
      <c r="D281">
        <f>HYPERLINK("https://www.youtube.com/watch?v=fGg-VNMHT4A&amp;t=68s", "Go to time")</f>
        <v/>
      </c>
    </row>
    <row r="282">
      <c r="A282">
        <f>HYPERLINK("https://www.youtube.com/watch?v=ekiuX_WjFBE", "Video")</f>
        <v/>
      </c>
      <c r="B282" t="inlineStr">
        <is>
          <t>0:01</t>
        </is>
      </c>
      <c r="C282" t="inlineStr">
        <is>
          <t>I tricked my family into space it</t>
        </is>
      </c>
      <c r="D282">
        <f>HYPERLINK("https://www.youtube.com/watch?v=ekiuX_WjFBE&amp;t=1s", "Go to time")</f>
        <v/>
      </c>
    </row>
    <row r="283">
      <c r="A283">
        <f>HYPERLINK("https://www.youtube.com/watch?v=HeDc6gHWOjw", "Video")</f>
        <v/>
      </c>
      <c r="B283" t="inlineStr">
        <is>
          <t>3:38</t>
        </is>
      </c>
      <c r="C283" t="inlineStr">
        <is>
          <t>my parents have had me into your camp</t>
        </is>
      </c>
      <c r="D283">
        <f>HYPERLINK("https://www.youtube.com/watch?v=HeDc6gHWOjw&amp;t=218s", "Go to time")</f>
        <v/>
      </c>
    </row>
    <row r="284">
      <c r="A284">
        <f>HYPERLINK("https://www.youtube.com/watch?v=c5f0qIwSDBs", "Video")</f>
        <v/>
      </c>
      <c r="B284" t="inlineStr">
        <is>
          <t>19:29</t>
        </is>
      </c>
      <c r="C284" t="inlineStr">
        <is>
          <t>GRAMMA: ♪ I broke into
Santa's toy shop ♪</t>
        </is>
      </c>
      <c r="D284">
        <f>HYPERLINK("https://www.youtube.com/watch?v=c5f0qIwSDBs&amp;t=1169s", "Go to time")</f>
        <v/>
      </c>
    </row>
    <row r="285">
      <c r="A285">
        <f>HYPERLINK("https://www.youtube.com/watch?v=6GxSpbc_rQg", "Video")</f>
        <v/>
      </c>
      <c r="B285" t="inlineStr">
        <is>
          <t>0:49</t>
        </is>
      </c>
      <c r="C285" t="inlineStr">
        <is>
          <t>don't Dylan got to slam into things</t>
        </is>
      </c>
      <c r="D285">
        <f>HYPERLINK("https://www.youtube.com/watch?v=6GxSpbc_rQg&amp;t=49s", "Go to time")</f>
        <v/>
      </c>
    </row>
    <row r="286">
      <c r="A286">
        <f>HYPERLINK("https://www.youtube.com/watch?v=6GxSpbc_rQg", "Video")</f>
        <v/>
      </c>
      <c r="B286" t="inlineStr">
        <is>
          <t>0:52</t>
        </is>
      </c>
      <c r="C286" t="inlineStr">
        <is>
          <t>Dylan got to slam into more things it</t>
        </is>
      </c>
      <c r="D286">
        <f>HYPERLINK("https://www.youtube.com/watch?v=6GxSpbc_rQg&amp;t=52s", "Go to time")</f>
        <v/>
      </c>
    </row>
    <row r="287">
      <c r="A287">
        <f>HYPERLINK("https://www.youtube.com/watch?v=53u88nFXAE0", "Video")</f>
        <v/>
      </c>
      <c r="B287" t="inlineStr">
        <is>
          <t>0:27</t>
        </is>
      </c>
      <c r="C287" t="inlineStr">
        <is>
          <t>I started getting into the game
and learning some of the rules.</t>
        </is>
      </c>
      <c r="D287">
        <f>HYPERLINK("https://www.youtube.com/watch?v=53u88nFXAE0&amp;t=27s", "Go to time")</f>
        <v/>
      </c>
    </row>
    <row r="288">
      <c r="A288">
        <f>HYPERLINK("https://www.youtube.com/watch?v=tWtBgPRqejQ", "Video")</f>
        <v/>
      </c>
      <c r="B288" t="inlineStr">
        <is>
          <t>0:09</t>
        </is>
      </c>
      <c r="C288" t="inlineStr">
        <is>
          <t>red team you're going to step into the</t>
        </is>
      </c>
      <c r="D288">
        <f>HYPERLINK("https://www.youtube.com/watch?v=tWtBgPRqejQ&amp;t=9s", "Go to time")</f>
        <v/>
      </c>
    </row>
    <row r="289">
      <c r="A289">
        <f>HYPERLINK("https://www.youtube.com/watch?v=tWtBgPRqejQ", "Video")</f>
        <v/>
      </c>
      <c r="B289" t="inlineStr">
        <is>
          <t>12:16</t>
        </is>
      </c>
      <c r="C289" t="inlineStr">
        <is>
          <t>red team you're going to step into the</t>
        </is>
      </c>
      <c r="D289">
        <f>HYPERLINK("https://www.youtube.com/watch?v=tWtBgPRqejQ&amp;t=736s", "Go to time")</f>
        <v/>
      </c>
    </row>
    <row r="290">
      <c r="A290">
        <f>HYPERLINK("https://www.youtube.com/watch?v=Fa-kTLcx05M", "Video")</f>
        <v/>
      </c>
      <c r="B290" t="inlineStr">
        <is>
          <t>12:30</t>
        </is>
      </c>
      <c r="C290" t="inlineStr">
        <is>
          <t>cooking he got turned into a yam for a</t>
        </is>
      </c>
      <c r="D290">
        <f>HYPERLINK("https://www.youtube.com/watch?v=Fa-kTLcx05M&amp;t=750s", "Go to time")</f>
        <v/>
      </c>
    </row>
    <row r="291">
      <c r="A291">
        <f>HYPERLINK("https://www.youtube.com/watch?v=r4CVgjegS9U", "Video")</f>
        <v/>
      </c>
      <c r="B291" t="inlineStr">
        <is>
          <t>0:27</t>
        </is>
      </c>
      <c r="C291" t="inlineStr">
        <is>
          <t>really into me can you blame her no</t>
        </is>
      </c>
      <c r="D291">
        <f>HYPERLINK("https://www.youtube.com/watch?v=r4CVgjegS9U&amp;t=27s", "Go to time")</f>
        <v/>
      </c>
    </row>
    <row r="292">
      <c r="A292">
        <f>HYPERLINK("https://www.youtube.com/watch?v=NPHMvmQe8kA", "Video")</f>
        <v/>
      </c>
      <c r="B292" t="inlineStr">
        <is>
          <t>11:25</t>
        </is>
      </c>
      <c r="C292" t="inlineStr">
        <is>
          <t>tricking your family
into doing work for you.</t>
        </is>
      </c>
      <c r="D292">
        <f>HYPERLINK("https://www.youtube.com/watch?v=NPHMvmQe8kA&amp;t=685s", "Go to time")</f>
        <v/>
      </c>
    </row>
    <row r="293">
      <c r="A293">
        <f>HYPERLINK("https://www.youtube.com/watch?v=0ZzN83mWpUo", "Video")</f>
        <v/>
      </c>
      <c r="B293" t="inlineStr">
        <is>
          <t>0:49</t>
        </is>
      </c>
      <c r="C293" t="inlineStr">
        <is>
          <t>into the sky I am sick of it sick of it</t>
        </is>
      </c>
      <c r="D293">
        <f>HYPERLINK("https://www.youtube.com/watch?v=0ZzN83mWpUo&amp;t=49s", "Go to time")</f>
        <v/>
      </c>
    </row>
    <row r="294">
      <c r="A294">
        <f>HYPERLINK("https://www.youtube.com/watch?v=eukkvqn7-Pk", "Video")</f>
        <v/>
      </c>
      <c r="B294" t="inlineStr">
        <is>
          <t>0:59</t>
        </is>
      </c>
      <c r="C294" t="inlineStr">
        <is>
          <t>been thrown we split up into two teams</t>
        </is>
      </c>
      <c r="D294">
        <f>HYPERLINK("https://www.youtube.com/watch?v=eukkvqn7-Pk&amp;t=59s", "Go to time")</f>
        <v/>
      </c>
    </row>
    <row r="295">
      <c r="A295">
        <f>HYPERLINK("https://www.youtube.com/watch?v=FqKdN_WVaZI", "Video")</f>
        <v/>
      </c>
      <c r="B295" t="inlineStr">
        <is>
          <t>15:44</t>
        </is>
      </c>
      <c r="C295" t="inlineStr">
        <is>
          <t>and just because
some new horse
came into town</t>
        </is>
      </c>
      <c r="D295">
        <f>HYPERLINK("https://www.youtube.com/watch?v=FqKdN_WVaZI&amp;t=944s", "Go to time")</f>
        <v/>
      </c>
    </row>
    <row r="296">
      <c r="A296">
        <f>HYPERLINK("https://www.youtube.com/watch?v=zbl6c8WlCZ0", "Video")</f>
        <v/>
      </c>
      <c r="B296" t="inlineStr">
        <is>
          <t>10:32</t>
        </is>
      </c>
      <c r="C296" t="inlineStr">
        <is>
          <t>than hacking into every
security camera in Brighton.</t>
        </is>
      </c>
      <c r="D296">
        <f>HYPERLINK("https://www.youtube.com/watch?v=zbl6c8WlCZ0&amp;t=632s", "Go to time")</f>
        <v/>
      </c>
    </row>
    <row r="297">
      <c r="A297">
        <f>HYPERLINK("https://www.youtube.com/watch?v=X168JZOhZe4", "Video")</f>
        <v/>
      </c>
      <c r="B297" t="inlineStr">
        <is>
          <t>13:03</t>
        </is>
      </c>
      <c r="C297" t="inlineStr">
        <is>
          <t>he married into a family of magical</t>
        </is>
      </c>
      <c r="D297">
        <f>HYPERLINK("https://www.youtube.com/watch?v=X168JZOhZe4&amp;t=783s", "Go to time")</f>
        <v/>
      </c>
    </row>
    <row r="298">
      <c r="A298">
        <f>HYPERLINK("https://www.youtube.com/watch?v=7XLdxCRir4Q", "Video")</f>
        <v/>
      </c>
      <c r="B298" t="inlineStr">
        <is>
          <t>28:42</t>
        </is>
      </c>
      <c r="C298" t="inlineStr">
        <is>
          <t>Now, step forward into
the center of the chamber.</t>
        </is>
      </c>
      <c r="D298">
        <f>HYPERLINK("https://www.youtube.com/watch?v=7XLdxCRir4Q&amp;t=1722s", "Go to time")</f>
        <v/>
      </c>
    </row>
    <row r="299">
      <c r="A299">
        <f>HYPERLINK("https://www.youtube.com/watch?v=7XLdxCRir4Q", "Video")</f>
        <v/>
      </c>
      <c r="B299" t="inlineStr">
        <is>
          <t>33:12</t>
        </is>
      </c>
      <c r="C299" t="inlineStr">
        <is>
          <t>of strategy going
into the game</t>
        </is>
      </c>
      <c r="D299">
        <f>HYPERLINK("https://www.youtube.com/watch?v=7XLdxCRir4Q&amp;t=1992s", "Go to time")</f>
        <v/>
      </c>
    </row>
    <row r="300">
      <c r="A300">
        <f>HYPERLINK("https://www.youtube.com/watch?v=zNFFQGcz-VI", "Video")</f>
        <v/>
      </c>
      <c r="B300" t="inlineStr">
        <is>
          <t>0:57</t>
        </is>
      </c>
      <c r="C300" t="inlineStr">
        <is>
          <t>could I also screamed into a pillow</t>
        </is>
      </c>
      <c r="D300">
        <f>HYPERLINK("https://www.youtube.com/watch?v=zNFFQGcz-VI&amp;t=57s", "Go to time")</f>
        <v/>
      </c>
    </row>
    <row r="301">
      <c r="A301">
        <f>HYPERLINK("https://www.youtube.com/watch?v=8oPrP46M8j4", "Video")</f>
        <v/>
      </c>
      <c r="B301" t="inlineStr">
        <is>
          <t>1:09</t>
        </is>
      </c>
      <c r="C301" t="inlineStr">
        <is>
          <t>amazing like having Ryan McIntosh</t>
        </is>
      </c>
      <c r="D301">
        <f>HYPERLINK("https://www.youtube.com/watch?v=8oPrP46M8j4&amp;t=69s", "Go to time")</f>
        <v/>
      </c>
    </row>
    <row r="302">
      <c r="A302">
        <f>HYPERLINK("https://www.youtube.com/watch?v=iO7ZztQFtJQ", "Video")</f>
        <v/>
      </c>
      <c r="B302" t="inlineStr">
        <is>
          <t>0:38</t>
        </is>
      </c>
      <c r="C302" t="inlineStr">
        <is>
          <t>child i wasn't really into games i was</t>
        </is>
      </c>
      <c r="D302">
        <f>HYPERLINK("https://www.youtube.com/watch?v=iO7ZztQFtJQ&amp;t=38s", "Go to time")</f>
        <v/>
      </c>
    </row>
    <row r="303">
      <c r="A303">
        <f>HYPERLINK("https://www.youtube.com/watch?v=UdSDL0fk6xo", "Video")</f>
        <v/>
      </c>
      <c r="B303" t="inlineStr">
        <is>
          <t>0:40</t>
        </is>
      </c>
      <c r="C303" t="inlineStr">
        <is>
          <t>into the ice cream shop officer this is</t>
        </is>
      </c>
      <c r="D303">
        <f>HYPERLINK("https://www.youtube.com/watch?v=UdSDL0fk6xo&amp;t=40s", "Go to time")</f>
        <v/>
      </c>
    </row>
    <row r="304">
      <c r="A304">
        <f>HYPERLINK("https://www.youtube.com/watch?v=fekhPFgwXdc", "Video")</f>
        <v/>
      </c>
      <c r="B304" t="inlineStr">
        <is>
          <t>1:27</t>
        </is>
      </c>
      <c r="C304" t="inlineStr">
        <is>
          <t>my parents have had me into your camp</t>
        </is>
      </c>
      <c r="D304">
        <f>HYPERLINK("https://www.youtube.com/watch?v=fekhPFgwXdc&amp;t=87s", "Go to time")</f>
        <v/>
      </c>
    </row>
    <row r="305">
      <c r="A305">
        <f>HYPERLINK("https://www.youtube.com/watch?v=OraeVucELhE", "Video")</f>
        <v/>
      </c>
      <c r="B305" t="inlineStr">
        <is>
          <t>0:58</t>
        </is>
      </c>
      <c r="C305" t="inlineStr">
        <is>
          <t>team red's going all into the beanbag</t>
        </is>
      </c>
      <c r="D305">
        <f>HYPERLINK("https://www.youtube.com/watch?v=OraeVucELhE&amp;t=58s", "Go to time")</f>
        <v/>
      </c>
    </row>
    <row r="306">
      <c r="A306">
        <f>HYPERLINK("https://www.youtube.com/watch?v=OMcMJ3N8e6s", "Video")</f>
        <v/>
      </c>
      <c r="B306" t="inlineStr">
        <is>
          <t>5:47</t>
        </is>
      </c>
      <c r="C306" t="inlineStr">
        <is>
          <t>and rammed it into a tree.</t>
        </is>
      </c>
      <c r="D306">
        <f>HYPERLINK("https://www.youtube.com/watch?v=OMcMJ3N8e6s&amp;t=347s", "Go to time")</f>
        <v/>
      </c>
    </row>
    <row r="307">
      <c r="A307">
        <f>HYPERLINK("https://www.youtube.com/watch?v=jhuY88_vVxc", "Video")</f>
        <v/>
      </c>
      <c r="B307" t="inlineStr">
        <is>
          <t>0:12</t>
        </is>
      </c>
      <c r="C307" t="inlineStr">
        <is>
          <t>how am I getting into this concert well</t>
        </is>
      </c>
      <c r="D307">
        <f>HYPERLINK("https://www.youtube.com/watch?v=jhuY88_vVxc&amp;t=12s", "Go to time")</f>
        <v/>
      </c>
    </row>
    <row r="308">
      <c r="A308">
        <f>HYPERLINK("https://www.youtube.com/watch?v=seF3Yj2467A", "Video")</f>
        <v/>
      </c>
      <c r="B308" t="inlineStr">
        <is>
          <t>24:34</t>
        </is>
      </c>
      <c r="C308" t="inlineStr">
        <is>
          <t>she's really into video games I told her</t>
        </is>
      </c>
      <c r="D308">
        <f>HYPERLINK("https://www.youtube.com/watch?v=seF3Yj2467A&amp;t=1474s", "Go to time")</f>
        <v/>
      </c>
    </row>
    <row r="309">
      <c r="A309">
        <f>HYPERLINK("https://www.youtube.com/watch?v=iQ3rPlyJpNo", "Video")</f>
        <v/>
      </c>
      <c r="B309" t="inlineStr">
        <is>
          <t>0:22</t>
        </is>
      </c>
      <c r="C309" t="inlineStr">
        <is>
          <t>wildest dreams you my into trouble if</t>
        </is>
      </c>
      <c r="D309">
        <f>HYPERLINK("https://www.youtube.com/watch?v=iQ3rPlyJpNo&amp;t=22s", "Go to time")</f>
        <v/>
      </c>
    </row>
    <row r="310">
      <c r="A310">
        <f>HYPERLINK("https://www.youtube.com/watch?v=iQ3rPlyJpNo", "Video")</f>
        <v/>
      </c>
      <c r="B310" t="inlineStr">
        <is>
          <t>1:19</t>
        </is>
      </c>
      <c r="C310" t="inlineStr">
        <is>
          <t>wildest dreams your mind will run into</t>
        </is>
      </c>
      <c r="D310">
        <f>HYPERLINK("https://www.youtube.com/watch?v=iQ3rPlyJpNo&amp;t=79s", "Go to time")</f>
        <v/>
      </c>
    </row>
    <row r="311">
      <c r="A311">
        <f>HYPERLINK("https://www.youtube.com/watch?v=kqiisMt08EM", "Video")</f>
        <v/>
      </c>
      <c r="B311" t="inlineStr">
        <is>
          <t>0:56</t>
        </is>
      </c>
      <c r="C311" t="inlineStr">
        <is>
          <t>well uh hello my name is brody winton</t>
        </is>
      </c>
      <c r="D311">
        <f>HYPERLINK("https://www.youtube.com/watch?v=kqiisMt08EM&amp;t=56s", "Go to time")</f>
        <v/>
      </c>
    </row>
    <row r="312">
      <c r="A312">
        <f>HYPERLINK("https://www.youtube.com/watch?v=MLd53GhxLV4", "Video")</f>
        <v/>
      </c>
      <c r="B312" t="inlineStr">
        <is>
          <t>0:38</t>
        </is>
      </c>
      <c r="C312" t="inlineStr">
        <is>
          <t>and Kamala can turn light
into physical matter.</t>
        </is>
      </c>
      <c r="D312">
        <f>HYPERLINK("https://www.youtube.com/watch?v=MLd53GhxLV4&amp;t=38s", "Go to time")</f>
        <v/>
      </c>
    </row>
    <row r="313">
      <c r="A313">
        <f>HYPERLINK("https://www.youtube.com/watch?v=3-Y8k-_QuzY", "Video")</f>
        <v/>
      </c>
      <c r="B313" t="inlineStr">
        <is>
          <t>0:55</t>
        </is>
      </c>
      <c r="C313" t="inlineStr">
        <is>
          <t>that melted into his skin and never came</t>
        </is>
      </c>
      <c r="D313">
        <f>HYPERLINK("https://www.youtube.com/watch?v=3-Y8k-_QuzY&amp;t=55s", "Go to time")</f>
        <v/>
      </c>
    </row>
    <row r="314">
      <c r="A314">
        <f>HYPERLINK("https://www.youtube.com/watch?v=A_2KEvnwKDQ", "Video")</f>
        <v/>
      </c>
      <c r="B314" t="inlineStr">
        <is>
          <t>1:23</t>
        </is>
      </c>
      <c r="C314" t="inlineStr">
        <is>
          <t>He tried to flatten a family's
house into a parking lot.</t>
        </is>
      </c>
      <c r="D314">
        <f>HYPERLINK("https://www.youtube.com/watch?v=A_2KEvnwKDQ&amp;t=83s", "Go to time")</f>
        <v/>
      </c>
    </row>
    <row r="315">
      <c r="A315">
        <f>HYPERLINK("https://www.youtube.com/watch?v=Nqdb1yUxJ0c", "Video")</f>
        <v/>
      </c>
      <c r="B315" t="inlineStr">
        <is>
          <t>0:08</t>
        </is>
      </c>
      <c r="C315" t="inlineStr">
        <is>
          <t>anyway she's really into video games I</t>
        </is>
      </c>
      <c r="D315">
        <f>HYPERLINK("https://www.youtube.com/watch?v=Nqdb1yUxJ0c&amp;t=8s", "Go to time")</f>
        <v/>
      </c>
    </row>
    <row r="316">
      <c r="A316">
        <f>HYPERLINK("https://www.youtube.com/watch?v=bX2KHWpM8UQ", "Video")</f>
        <v/>
      </c>
      <c r="B316" t="inlineStr">
        <is>
          <t>0:15</t>
        </is>
      </c>
      <c r="C316" t="inlineStr">
        <is>
          <t>amy and i got into a stupid fight</t>
        </is>
      </c>
      <c r="D316">
        <f>HYPERLINK("https://www.youtube.com/watch?v=bX2KHWpM8UQ&amp;t=15s", "Go to time")</f>
        <v/>
      </c>
    </row>
    <row r="317">
      <c r="A317">
        <f>HYPERLINK("https://www.youtube.com/watch?v=q8aG8cVx-oI", "Video")</f>
        <v/>
      </c>
      <c r="B317" t="inlineStr">
        <is>
          <t>32:53</t>
        </is>
      </c>
      <c r="C317" t="inlineStr">
        <is>
          <t>family and then they all screamed into</t>
        </is>
      </c>
      <c r="D317">
        <f>HYPERLINK("https://www.youtube.com/watch?v=q8aG8cVx-oI&amp;t=1973s", "Go to time")</f>
        <v/>
      </c>
    </row>
    <row r="318">
      <c r="A318">
        <f>HYPERLINK("https://www.youtube.com/watch?v=q8aG8cVx-oI", "Video")</f>
        <v/>
      </c>
      <c r="B318" t="inlineStr">
        <is>
          <t>33:23</t>
        </is>
      </c>
      <c r="C318" t="inlineStr">
        <is>
          <t>you're doing tricking your family into</t>
        </is>
      </c>
      <c r="D318">
        <f>HYPERLINK("https://www.youtube.com/watch?v=q8aG8cVx-oI&amp;t=2003s", "Go to time")</f>
        <v/>
      </c>
    </row>
    <row r="319">
      <c r="A319">
        <f>HYPERLINK("https://www.youtube.com/watch?v=v1FfLfDUqps", "Video")</f>
        <v/>
      </c>
      <c r="B319" t="inlineStr">
        <is>
          <t>3:11</t>
        </is>
      </c>
      <c r="C319" t="inlineStr">
        <is>
          <t>it family moving into my house oh no no</t>
        </is>
      </c>
      <c r="D319">
        <f>HYPERLINK("https://www.youtube.com/watch?v=v1FfLfDUqps&amp;t=191s", "Go to time")</f>
        <v/>
      </c>
    </row>
    <row r="320">
      <c r="A320">
        <f>HYPERLINK("https://www.youtube.com/watch?v=BiFxntNbEGI", "Video")</f>
        <v/>
      </c>
      <c r="B320" t="inlineStr">
        <is>
          <t>23:38</t>
        </is>
      </c>
      <c r="C320" t="inlineStr">
        <is>
          <t>ramming the moon into amphibious surface</t>
        </is>
      </c>
      <c r="D320">
        <f>HYPERLINK("https://www.youtube.com/watch?v=BiFxntNbEGI&amp;t=1418s", "Go to time")</f>
        <v/>
      </c>
    </row>
    <row r="321">
      <c r="A321">
        <f>HYPERLINK("https://www.youtube.com/watch?v=BiFxntNbEGI", "Video")</f>
        <v/>
      </c>
      <c r="B321" t="inlineStr">
        <is>
          <t>42:19</t>
        </is>
      </c>
      <c r="C321" t="inlineStr">
        <is>
          <t>you're going to grow into an amazing</t>
        </is>
      </c>
      <c r="D321">
        <f>HYPERLINK("https://www.youtube.com/watch?v=BiFxntNbEGI&amp;t=2539s", "Go to time")</f>
        <v/>
      </c>
    </row>
    <row r="322">
      <c r="A322">
        <f>HYPERLINK("https://www.youtube.com/watch?v=rUxUWjlrEkY", "Video")</f>
        <v/>
      </c>
      <c r="B322" t="inlineStr">
        <is>
          <t>10:24</t>
        </is>
      </c>
      <c r="C322" t="inlineStr">
        <is>
          <t>I TALKED TO MY UNCLE
INTO LENDING US HIS SMACK
A SKUNK GAME.</t>
        </is>
      </c>
      <c r="D322">
        <f>HYPERLINK("https://www.youtube.com/watch?v=rUxUWjlrEkY&amp;t=624s", "Go to time")</f>
        <v/>
      </c>
    </row>
    <row r="323">
      <c r="A323">
        <f>HYPERLINK("https://www.youtube.com/watch?v=GNf_oalCiHM", "Video")</f>
        <v/>
      </c>
      <c r="B323" t="inlineStr">
        <is>
          <t>0:53</t>
        </is>
      </c>
      <c r="C323" t="inlineStr">
        <is>
          <t>about a mama bear that wandered into a</t>
        </is>
      </c>
      <c r="D323">
        <f>HYPERLINK("https://www.youtube.com/watch?v=GNf_oalCiHM&amp;t=53s", "Go to time")</f>
        <v/>
      </c>
    </row>
    <row r="324">
      <c r="A324">
        <f>HYPERLINK("https://www.youtube.com/watch?v=Qx-0GbSqTvc", "Video")</f>
        <v/>
      </c>
      <c r="B324" t="inlineStr">
        <is>
          <t>2:15</t>
        </is>
      </c>
      <c r="C324" t="inlineStr">
        <is>
          <t>into the family immediately we're</t>
        </is>
      </c>
      <c r="D324">
        <f>HYPERLINK("https://www.youtube.com/watch?v=Qx-0GbSqTvc&amp;t=135s", "Go to time")</f>
        <v/>
      </c>
    </row>
    <row r="325">
      <c r="A325">
        <f>HYPERLINK("https://www.youtube.com/watch?v=IY2hHmQy3_c", "Video")</f>
        <v/>
      </c>
      <c r="B325" t="inlineStr">
        <is>
          <t>30:02</t>
        </is>
      </c>
      <c r="C325" t="inlineStr">
        <is>
          <t>into ladybug to escape Adrien why am I</t>
        </is>
      </c>
      <c r="D325">
        <f>HYPERLINK("https://www.youtube.com/watch?v=IY2hHmQy3_c&amp;t=1802s", "Go to time")</f>
        <v/>
      </c>
    </row>
    <row r="326">
      <c r="A326">
        <f>HYPERLINK("https://www.youtube.com/watch?v=J6QzqgWC7Po", "Video")</f>
        <v/>
      </c>
      <c r="B326" t="inlineStr">
        <is>
          <t>15:30</t>
        </is>
      </c>
      <c r="C326" t="inlineStr">
        <is>
          <t>Board games,
badminton rackets.</t>
        </is>
      </c>
      <c r="D326">
        <f>HYPERLINK("https://www.youtube.com/watch?v=J6QzqgWC7Po&amp;t=930s", "Go to time")</f>
        <v/>
      </c>
    </row>
    <row r="327">
      <c r="A327">
        <f>HYPERLINK("https://www.youtube.com/watch?v=_obt-x0IxeY", "Video")</f>
        <v/>
      </c>
      <c r="B327" t="inlineStr">
        <is>
          <t>46:23</t>
        </is>
      </c>
      <c r="C327" t="inlineStr">
        <is>
          <t>could i also screamed into a pillow</t>
        </is>
      </c>
      <c r="D327">
        <f>HYPERLINK("https://www.youtube.com/watch?v=_obt-x0IxeY&amp;t=2783s", "Go to time")</f>
        <v/>
      </c>
    </row>
    <row r="328">
      <c r="A328">
        <f>HYPERLINK("https://www.youtube.com/watch?v=gJjUtlUPxLQ", "Video")</f>
        <v/>
      </c>
      <c r="B328" t="inlineStr">
        <is>
          <t>18:20</t>
        </is>
      </c>
      <c r="C328" t="inlineStr">
        <is>
          <t>INTO THE STEAM-FILLED
SHOWERS.</t>
        </is>
      </c>
      <c r="D328">
        <f>HYPERLINK("https://www.youtube.com/watch?v=gJjUtlUPxLQ&amp;t=1100s", "Go to time")</f>
        <v/>
      </c>
    </row>
    <row r="329">
      <c r="A329">
        <f>HYPERLINK("https://www.youtube.com/watch?v=Ip2hdTmmkHk", "Video")</f>
        <v/>
      </c>
      <c r="B329" t="inlineStr">
        <is>
          <t>0:08</t>
        </is>
      </c>
      <c r="C329" t="inlineStr">
        <is>
          <t>into a flaming glob of Destruction what</t>
        </is>
      </c>
      <c r="D329">
        <f>HYPERLINK("https://www.youtube.com/watch?v=Ip2hdTmmkHk&amp;t=8s", "Go to time")</f>
        <v/>
      </c>
    </row>
    <row r="330">
      <c r="A330">
        <f>HYPERLINK("https://www.youtube.com/watch?v=O2ife62erLU", "Video")</f>
        <v/>
      </c>
      <c r="B330" t="inlineStr">
        <is>
          <t>0:34</t>
        </is>
      </c>
      <c r="C330" t="inlineStr">
        <is>
          <t>African-American music into a two-minute</t>
        </is>
      </c>
      <c r="D330">
        <f>HYPERLINK("https://www.youtube.com/watch?v=O2ife62erLU&amp;t=34s", "Go to time")</f>
        <v/>
      </c>
    </row>
    <row r="331">
      <c r="A331">
        <f>HYPERLINK("https://www.youtube.com/watch?v=XZhdugyMLrk", "Video")</f>
        <v/>
      </c>
      <c r="B331" t="inlineStr">
        <is>
          <t>0:41</t>
        </is>
      </c>
      <c r="C331" t="inlineStr">
        <is>
          <t>GRAMMA: (SINGING) I broke
into Santa's toy shop,</t>
        </is>
      </c>
      <c r="D331">
        <f>HYPERLINK("https://www.youtube.com/watch?v=XZhdugyMLrk&amp;t=41s", "Go to time")</f>
        <v/>
      </c>
    </row>
    <row r="332">
      <c r="A332">
        <f>HYPERLINK("https://www.youtube.com/watch?v=hI2btzM13NM", "Video")</f>
        <v/>
      </c>
      <c r="B332" t="inlineStr">
        <is>
          <t>0:43</t>
        </is>
      </c>
      <c r="C332" t="inlineStr">
        <is>
          <t>I'm into vampires, creatures of
fable, if that describes you,</t>
        </is>
      </c>
      <c r="D332">
        <f>HYPERLINK("https://www.youtube.com/watch?v=hI2btzM13NM&amp;t=43s", "Go to time")</f>
        <v/>
      </c>
    </row>
    <row r="333">
      <c r="A333">
        <f>HYPERLINK("https://www.youtube.com/watch?v=cLF7U7KXOJA", "Video")</f>
        <v/>
      </c>
      <c r="B333" t="inlineStr">
        <is>
          <t>0:01</t>
        </is>
      </c>
      <c r="C333" t="inlineStr">
        <is>
          <t>I tricked my family into space it</t>
        </is>
      </c>
      <c r="D333">
        <f>HYPERLINK("https://www.youtube.com/watch?v=cLF7U7KXOJA&amp;t=1s", "Go to time")</f>
        <v/>
      </c>
    </row>
    <row r="334">
      <c r="A334">
        <f>HYPERLINK("https://www.youtube.com/watch?v=cLF7U7KXOJA", "Video")</f>
        <v/>
      </c>
      <c r="B334" t="inlineStr">
        <is>
          <t>0:45</t>
        </is>
      </c>
      <c r="C334" t="inlineStr">
        <is>
          <t>vacation I tricked my family into space</t>
        </is>
      </c>
      <c r="D334">
        <f>HYPERLINK("https://www.youtube.com/watch?v=cLF7U7KXOJA&amp;t=45s", "Go to time")</f>
        <v/>
      </c>
    </row>
    <row r="335">
      <c r="A335">
        <f>HYPERLINK("https://www.youtube.com/watch?v=C_7AAINbvro", "Video")</f>
        <v/>
      </c>
      <c r="B335" t="inlineStr">
        <is>
          <t>4:32</t>
        </is>
      </c>
      <c r="C335" t="inlineStr">
        <is>
          <t>WE'RE GOING INTO THE LAMP.</t>
        </is>
      </c>
      <c r="D335">
        <f>HYPERLINK("https://www.youtube.com/watch?v=C_7AAINbvro&amp;t=272s", "Go to time")</f>
        <v/>
      </c>
    </row>
    <row r="336">
      <c r="A336">
        <f>HYPERLINK("https://www.youtube.com/watch?v=9ZCfUN2R6qA", "Video")</f>
        <v/>
      </c>
      <c r="B336" t="inlineStr">
        <is>
          <t>0:35</t>
        </is>
      </c>
      <c r="C336" t="inlineStr">
        <is>
          <t>cram into 11 minutes how could I</t>
        </is>
      </c>
      <c r="D336">
        <f>HYPERLINK("https://www.youtube.com/watch?v=9ZCfUN2R6qA&amp;t=35s", "Go to time")</f>
        <v/>
      </c>
    </row>
    <row r="337">
      <c r="A337">
        <f>HYPERLINK("https://www.youtube.com/watch?v=nPvX0KarghA", "Video")</f>
        <v/>
      </c>
      <c r="B337" t="inlineStr">
        <is>
          <t>19:06</t>
        </is>
      </c>
      <c r="C337" t="inlineStr">
        <is>
          <t>New plan. We sneak the cat
into the family picture.</t>
        </is>
      </c>
      <c r="D337">
        <f>HYPERLINK("https://www.youtube.com/watch?v=nPvX0KarghA&amp;t=1146s", "Go to time")</f>
        <v/>
      </c>
    </row>
    <row r="338">
      <c r="A338">
        <f>HYPERLINK("https://www.youtube.com/watch?v=MzC8xKVQUN0", "Video")</f>
        <v/>
      </c>
      <c r="B338" t="inlineStr">
        <is>
          <t>5:53</t>
        </is>
      </c>
      <c r="C338" t="inlineStr">
        <is>
          <t>archer that is very clever i am into</t>
        </is>
      </c>
      <c r="D338">
        <f>HYPERLINK("https://www.youtube.com/watch?v=MzC8xKVQUN0&amp;t=353s", "Go to time")</f>
        <v/>
      </c>
    </row>
    <row r="339">
      <c r="A339">
        <f>HYPERLINK("https://www.youtube.com/watch?v=yr8nns5POdQ", "Video")</f>
        <v/>
      </c>
      <c r="B339" t="inlineStr">
        <is>
          <t>0:37</t>
        </is>
      </c>
      <c r="C339" t="inlineStr">
        <is>
          <t>which the Kamika will have landed into</t>
        </is>
      </c>
      <c r="D339">
        <f>HYPERLINK("https://www.youtube.com/watch?v=yr8nns5POdQ&amp;t=37s", "Go to time")</f>
        <v/>
      </c>
    </row>
    <row r="340">
      <c r="A340">
        <f>HYPERLINK("https://www.youtube.com/watch?v=cXiRbCpOYk0", "Video")</f>
        <v/>
      </c>
      <c r="B340" t="inlineStr">
        <is>
          <t>0:15</t>
        </is>
      </c>
      <c r="C340" t="inlineStr">
        <is>
          <t>Amy and I got into
a stupid fight.</t>
        </is>
      </c>
      <c r="D340">
        <f>HYPERLINK("https://www.youtube.com/watch?v=cXiRbCpOYk0&amp;t=15s", "Go to time")</f>
        <v/>
      </c>
    </row>
    <row r="341">
      <c r="A341">
        <f>HYPERLINK("https://www.youtube.com/watch?v=lVV6M8ZPnoQ", "Video")</f>
        <v/>
      </c>
      <c r="B341" t="inlineStr">
        <is>
          <t>21:45</t>
        </is>
      </c>
      <c r="C341" t="inlineStr">
        <is>
          <t>THAT YOU MARRIED INTO
A WHOLE FAMILY OF
MAGICAL REPTILES.</t>
        </is>
      </c>
      <c r="D341">
        <f>HYPERLINK("https://www.youtube.com/watch?v=lVV6M8ZPnoQ&amp;t=1305s", "Go to time")</f>
        <v/>
      </c>
    </row>
    <row r="342">
      <c r="A342">
        <f>HYPERLINK("https://www.youtube.com/watch?v=z5Lxi49qPrQ", "Video")</f>
        <v/>
      </c>
      <c r="B342" t="inlineStr">
        <is>
          <t>16:29</t>
        </is>
      </c>
      <c r="C342" t="inlineStr">
        <is>
          <t>The same queen who took me
into her home and family,</t>
        </is>
      </c>
      <c r="D342">
        <f>HYPERLINK("https://www.youtube.com/watch?v=z5Lxi49qPrQ&amp;t=989s", "Go to time")</f>
        <v/>
      </c>
    </row>
    <row r="343">
      <c r="A343">
        <f>HYPERLINK("https://www.youtube.com/watch?v=FGN9YdaDodY", "Video")</f>
        <v/>
      </c>
      <c r="B343" t="inlineStr">
        <is>
          <t>30:28</t>
        </is>
      </c>
      <c r="C343" t="inlineStr">
        <is>
          <t>wigs so how am I getting into this</t>
        </is>
      </c>
      <c r="D343">
        <f>HYPERLINK("https://www.youtube.com/watch?v=FGN9YdaDodY&amp;t=1828s", "Go to time")</f>
        <v/>
      </c>
    </row>
    <row r="344">
      <c r="A344">
        <f>HYPERLINK("https://www.youtube.com/watch?v=vsr7o-pHl9c", "Video")</f>
        <v/>
      </c>
      <c r="B344" t="inlineStr">
        <is>
          <t>21:29</t>
        </is>
      </c>
      <c r="C344" t="inlineStr">
        <is>
          <t>she's really into video games I told her</t>
        </is>
      </c>
      <c r="D344">
        <f>HYPERLINK("https://www.youtube.com/watch?v=vsr7o-pHl9c&amp;t=1289s", "Go to time")</f>
        <v/>
      </c>
    </row>
    <row r="345">
      <c r="A345">
        <f>HYPERLINK("https://www.youtube.com/watch?v=QUqZQzD4Qhk", "Video")</f>
        <v/>
      </c>
      <c r="B345" t="inlineStr">
        <is>
          <t>4:20</t>
        </is>
      </c>
      <c r="C345" t="inlineStr">
        <is>
          <t>arrives to name my entry
into this contest first prize!</t>
        </is>
      </c>
      <c r="D345">
        <f>HYPERLINK("https://www.youtube.com/watch?v=QUqZQzD4Qhk&amp;t=260s", "Go to time")</f>
        <v/>
      </c>
    </row>
    <row r="346">
      <c r="A346">
        <f>HYPERLINK("https://www.youtube.com/watch?v=R8z6D8-bNR8", "Video")</f>
        <v/>
      </c>
      <c r="B346" t="inlineStr">
        <is>
          <t>7:47</t>
        </is>
      </c>
      <c r="C346" t="inlineStr">
        <is>
          <t>No. You just screamed "hoot"
and ran headfirst
into a wall of ice.</t>
        </is>
      </c>
      <c r="D346">
        <f>HYPERLINK("https://www.youtube.com/watch?v=R8z6D8-bNR8&amp;t=467s", "Go to time")</f>
        <v/>
      </c>
    </row>
    <row r="347">
      <c r="A347">
        <f>HYPERLINK("https://www.youtube.com/watch?v=yyRA8fgmVlc", "Video")</f>
        <v/>
      </c>
      <c r="B347" t="inlineStr">
        <is>
          <t>2:01</t>
        </is>
      </c>
      <c r="C347" t="inlineStr">
        <is>
          <t>cooking he got turned into a yam for a</t>
        </is>
      </c>
      <c r="D347">
        <f>HYPERLINK("https://www.youtube.com/watch?v=yyRA8fgmVlc&amp;t=121s", "Go to time")</f>
        <v/>
      </c>
    </row>
    <row r="348">
      <c r="A348">
        <f>HYPERLINK("https://www.youtube.com/watch?v=NIu2Lii4Hv0", "Video")</f>
        <v/>
      </c>
      <c r="B348" t="inlineStr">
        <is>
          <t>0:09</t>
        </is>
      </c>
      <c r="C348" t="inlineStr">
        <is>
          <t>behind Amy please talk some sense into</t>
        </is>
      </c>
      <c r="D348">
        <f>HYPERLINK("https://www.youtube.com/watch?v=NIu2Lii4Hv0&amp;t=9s", "Go to time")</f>
        <v/>
      </c>
    </row>
    <row r="349">
      <c r="A349">
        <f>HYPERLINK("https://www.youtube.com/watch?v=9_BC9KMNkV8", "Video")</f>
        <v/>
      </c>
      <c r="B349" t="inlineStr">
        <is>
          <t>1:05</t>
        </is>
      </c>
      <c r="C349" t="inlineStr">
        <is>
          <t>by ramming the moon
into Amphibia's surface.</t>
        </is>
      </c>
      <c r="D349">
        <f>HYPERLINK("https://www.youtube.com/watch?v=9_BC9KMNkV8&amp;t=65s", "Go to time")</f>
        <v/>
      </c>
    </row>
    <row r="350">
      <c r="A350">
        <f>HYPERLINK("https://www.youtube.com/watch?v=9_BC9KMNkV8", "Video")</f>
        <v/>
      </c>
      <c r="B350" t="inlineStr">
        <is>
          <t>19:47</t>
        </is>
      </c>
      <c r="C350" t="inlineStr">
        <is>
          <t>I know you're gonna
grow into an amazing frog
and take over the world.</t>
        </is>
      </c>
      <c r="D350">
        <f>HYPERLINK("https://www.youtube.com/watch?v=9_BC9KMNkV8&amp;t=1187s", "Go to time")</f>
        <v/>
      </c>
    </row>
    <row r="351">
      <c r="A351">
        <f>HYPERLINK("https://www.youtube.com/watch?v=X4BeRb4Lues", "Video")</f>
        <v/>
      </c>
      <c r="B351" t="inlineStr">
        <is>
          <t>46:10</t>
        </is>
      </c>
      <c r="C351" t="inlineStr">
        <is>
          <t>Diving into
Luke's laundry hamper.</t>
        </is>
      </c>
      <c r="D351">
        <f>HYPERLINK("https://www.youtube.com/watch?v=X4BeRb4Lues&amp;t=2770s", "Go to time")</f>
        <v/>
      </c>
    </row>
    <row r="352">
      <c r="A352">
        <f>HYPERLINK("https://www.youtube.com/watch?v=aKVK6sKP3Eg", "Video")</f>
        <v/>
      </c>
      <c r="B352" t="inlineStr">
        <is>
          <t>1:24</t>
        </is>
      </c>
      <c r="C352" t="inlineStr">
        <is>
          <t>hamburger and turn it into delicious</t>
        </is>
      </c>
      <c r="D352">
        <f>HYPERLINK("https://www.youtube.com/watch?v=aKVK6sKP3Eg&amp;t=84s", "Go to time")</f>
        <v/>
      </c>
    </row>
    <row r="353">
      <c r="A353">
        <f>HYPERLINK("https://www.youtube.com/watch?v=lPLpihgBUbo", "Video")</f>
        <v/>
      </c>
      <c r="B353" t="inlineStr">
        <is>
          <t>9:30</t>
        </is>
      </c>
      <c r="C353" t="inlineStr">
        <is>
          <t>Mom, Dad, we need to turn them
into the perfect family
for the holidays.</t>
        </is>
      </c>
      <c r="D353">
        <f>HYPERLINK("https://www.youtube.com/watch?v=lPLpihgBUbo&amp;t=570s", "Go to time")</f>
        <v/>
      </c>
    </row>
    <row r="354">
      <c r="A354">
        <f>HYPERLINK("https://www.youtube.com/watch?v=HYG_r_mNIq0", "Video")</f>
        <v/>
      </c>
      <c r="B354" t="inlineStr">
        <is>
          <t>9:38</t>
        </is>
      </c>
      <c r="C354" t="inlineStr">
        <is>
          <t>the same gift grace had seen into the</t>
        </is>
      </c>
      <c r="D354">
        <f>HYPERLINK("https://www.youtube.com/watch?v=HYG_r_mNIq0&amp;t=578s", "Go to time")</f>
        <v/>
      </c>
    </row>
    <row r="355">
      <c r="A355">
        <f>HYPERLINK("https://www.youtube.com/watch?v=Eyx1kISSWVo", "Video")</f>
        <v/>
      </c>
      <c r="B355" t="inlineStr">
        <is>
          <t>0:27</t>
        </is>
      </c>
      <c r="C355" t="inlineStr">
        <is>
          <t>that boran teen into a high scoring team</t>
        </is>
      </c>
      <c r="D355">
        <f>HYPERLINK("https://www.youtube.com/watch?v=Eyx1kISSWVo&amp;t=27s", "Go to time")</f>
        <v/>
      </c>
    </row>
    <row r="356">
      <c r="A356">
        <f>HYPERLINK("https://www.youtube.com/watch?v=6NBP0Xoqe1Y", "Video")</f>
        <v/>
      </c>
      <c r="B356" t="inlineStr">
        <is>
          <t>5:28</t>
        </is>
      </c>
      <c r="C356" t="inlineStr">
        <is>
          <t>Guys, I am super
into this new app!</t>
        </is>
      </c>
      <c r="D356">
        <f>HYPERLINK("https://www.youtube.com/watch?v=6NBP0Xoqe1Y&amp;t=328s", "Go to time")</f>
        <v/>
      </c>
    </row>
    <row r="357">
      <c r="A357">
        <f>HYPERLINK("https://www.youtube.com/watch?v=XC7qzJX_NrU", "Video")</f>
        <v/>
      </c>
      <c r="B357" t="inlineStr">
        <is>
          <t>10:36</t>
        </is>
      </c>
      <c r="C357" t="inlineStr">
        <is>
          <t>I tricked my family into space it</t>
        </is>
      </c>
      <c r="D357">
        <f>HYPERLINK("https://www.youtube.com/watch?v=XC7qzJX_NrU&amp;t=636s", "Go to time")</f>
        <v/>
      </c>
    </row>
    <row r="358">
      <c r="A358">
        <f>HYPERLINK("https://www.youtube.com/watch?v=NTpB6YjkJ1Q", "Video")</f>
        <v/>
      </c>
      <c r="B358" t="inlineStr">
        <is>
          <t>5:53</t>
        </is>
      </c>
      <c r="C358" t="inlineStr">
        <is>
          <t>into that party kids am i right</t>
        </is>
      </c>
      <c r="D358">
        <f>HYPERLINK("https://www.youtube.com/watch?v=NTpB6YjkJ1Q&amp;t=353s", "Go to time")</f>
        <v/>
      </c>
    </row>
    <row r="359">
      <c r="A359">
        <f>HYPERLINK("https://www.youtube.com/watch?v=IvAhEYdBRNs", "Video")</f>
        <v/>
      </c>
      <c r="B359" t="inlineStr">
        <is>
          <t>2:34</t>
        </is>
      </c>
      <c r="C359" t="inlineStr">
        <is>
          <t>what I tricked my family into space it</t>
        </is>
      </c>
      <c r="D359">
        <f>HYPERLINK("https://www.youtube.com/watch?v=IvAhEYdBRNs&amp;t=154s", "Go to time")</f>
        <v/>
      </c>
    </row>
    <row r="360">
      <c r="A360">
        <f>HYPERLINK("https://www.youtube.com/watch?v=7YonXyVJtkU", "Video")</f>
        <v/>
      </c>
      <c r="B360" t="inlineStr">
        <is>
          <t>3:12</t>
        </is>
      </c>
      <c r="C360" t="inlineStr">
        <is>
          <t>family moving into my house</t>
        </is>
      </c>
      <c r="D360">
        <f>HYPERLINK("https://www.youtube.com/watch?v=7YonXyVJtkU&amp;t=192s", "Go to time")</f>
        <v/>
      </c>
    </row>
    <row r="361">
      <c r="A361">
        <f>HYPERLINK("https://www.youtube.com/watch?v=8K6Ua09TEUU", "Video")</f>
        <v/>
      </c>
      <c r="B361" t="inlineStr">
        <is>
          <t>1:02</t>
        </is>
      </c>
      <c r="C361" t="inlineStr">
        <is>
          <t>oh how did you get into designing games</t>
        </is>
      </c>
      <c r="D361">
        <f>HYPERLINK("https://www.youtube.com/watch?v=8K6Ua09TEUU&amp;t=62s", "Go to time")</f>
        <v/>
      </c>
    </row>
    <row r="362">
      <c r="A362">
        <f>HYPERLINK("https://www.youtube.com/watch?v=NGHNIhYPWz4", "Video")</f>
        <v/>
      </c>
      <c r="B362" t="inlineStr">
        <is>
          <t>17:40</t>
        </is>
      </c>
      <c r="C362" t="inlineStr">
        <is>
          <t>I AM GOING TO TWIST
YOU INTO A PRETZEL</t>
        </is>
      </c>
      <c r="D362">
        <f>HYPERLINK("https://www.youtube.com/watch?v=NGHNIhYPWz4&amp;t=1060s", "Go to time")</f>
        <v/>
      </c>
    </row>
    <row r="363">
      <c r="A363">
        <f>HYPERLINK("https://www.youtube.com/watch?v=uZlFSz7Zq8U", "Video")</f>
        <v/>
      </c>
      <c r="B363" t="inlineStr">
        <is>
          <t>11:20</t>
        </is>
      </c>
      <c r="C363" t="inlineStr">
        <is>
          <t>name of a US president into the</t>
        </is>
      </c>
      <c r="D363">
        <f>HYPERLINK("https://www.youtube.com/watch?v=uZlFSz7Zq8U&amp;t=680s", "Go to time")</f>
        <v/>
      </c>
    </row>
    <row r="364">
      <c r="A364">
        <f>HYPERLINK("https://www.youtube.com/watch?v=JZ0AGtN_Uao", "Video")</f>
        <v/>
      </c>
      <c r="B364" t="inlineStr">
        <is>
          <t>13:41</t>
        </is>
      </c>
      <c r="C364" t="inlineStr">
        <is>
          <t>falling right into place hey hey samuka</t>
        </is>
      </c>
      <c r="D364">
        <f>HYPERLINK("https://www.youtube.com/watch?v=JZ0AGtN_Uao&amp;t=821s", "Go to time")</f>
        <v/>
      </c>
    </row>
    <row r="365">
      <c r="A365">
        <f>HYPERLINK("https://www.youtube.com/watch?v=QdQ58BbGRsA", "Video")</f>
        <v/>
      </c>
      <c r="B365" t="inlineStr">
        <is>
          <t>11:55</t>
        </is>
      </c>
      <c r="C365" t="inlineStr">
        <is>
          <t>condoms and then he burst into flame you</t>
        </is>
      </c>
      <c r="D365">
        <f>HYPERLINK("https://www.youtube.com/watch?v=QdQ58BbGRsA&amp;t=715s", "Go to time")</f>
        <v/>
      </c>
    </row>
    <row r="366">
      <c r="A366">
        <f>HYPERLINK("https://www.youtube.com/watch?v=WVGFIK5znFE", "Video")</f>
        <v/>
      </c>
      <c r="B366" t="inlineStr">
        <is>
          <t>0:42</t>
        </is>
      </c>
      <c r="C366" t="inlineStr">
        <is>
          <t>came into my office after lunch he put</t>
        </is>
      </c>
      <c r="D366">
        <f>HYPERLINK("https://www.youtube.com/watch?v=WVGFIK5znFE&amp;t=42s", "Go to time")</f>
        <v/>
      </c>
    </row>
    <row r="367">
      <c r="A367">
        <f>HYPERLINK("https://www.youtube.com/watch?v=Z5SHAoXyD5A", "Video")</f>
        <v/>
      </c>
      <c r="B367" t="inlineStr">
        <is>
          <t>15:01</t>
        </is>
      </c>
      <c r="C367" t="inlineStr">
        <is>
          <t>okay but I am really into Donna and I</t>
        </is>
      </c>
      <c r="D367">
        <f>HYPERLINK("https://www.youtube.com/watch?v=Z5SHAoXyD5A&amp;t=901s", "Go to time")</f>
        <v/>
      </c>
    </row>
    <row r="368">
      <c r="A368">
        <f>HYPERLINK("https://www.youtube.com/watch?v=EQZ9wtYMfyM", "Video")</f>
        <v/>
      </c>
      <c r="B368" t="inlineStr">
        <is>
          <t>22:09</t>
        </is>
      </c>
      <c r="C368" t="inlineStr">
        <is>
          <t>steam I walk into the steam room and</t>
        </is>
      </c>
      <c r="D368">
        <f>HYPERLINK("https://www.youtube.com/watch?v=EQZ9wtYMfyM&amp;t=1329s", "Go to time")</f>
        <v/>
      </c>
    </row>
    <row r="369">
      <c r="A369">
        <f>HYPERLINK("https://www.youtube.com/watch?v=Ec9a-sMSVXE", "Video")</f>
        <v/>
      </c>
      <c r="B369" t="inlineStr">
        <is>
          <t>1:31</t>
        </is>
      </c>
      <c r="C369" t="inlineStr">
        <is>
          <t>advisor Clinton's campaign Guy the one</t>
        </is>
      </c>
      <c r="D369">
        <f>HYPERLINK("https://www.youtube.com/watch?v=Ec9a-sMSVXE&amp;t=91s", "Go to time")</f>
        <v/>
      </c>
    </row>
    <row r="370">
      <c r="A370">
        <f>HYPERLINK("https://www.youtube.com/watch?v=iZK8WiF0kAU", "Video")</f>
        <v/>
      </c>
      <c r="B370" t="inlineStr">
        <is>
          <t>0:28</t>
        </is>
      </c>
      <c r="C370" t="inlineStr">
        <is>
          <t>i walk into the steam room and it's</t>
        </is>
      </c>
      <c r="D370">
        <f>HYPERLINK("https://www.youtube.com/watch?v=iZK8WiF0kAU&amp;t=28s", "Go to time")</f>
        <v/>
      </c>
    </row>
    <row r="371">
      <c r="A371">
        <f>HYPERLINK("https://www.youtube.com/watch?v=KtEgQxNFHJ4", "Video")</f>
        <v/>
      </c>
      <c r="B371" t="inlineStr">
        <is>
          <t>0:07</t>
        </is>
      </c>
      <c r="C371" t="inlineStr">
        <is>
          <t>okay okay i was uh typing names into the</t>
        </is>
      </c>
      <c r="D371">
        <f>HYPERLINK("https://www.youtube.com/watch?v=KtEgQxNFHJ4&amp;t=7s", "Go to time")</f>
        <v/>
      </c>
    </row>
    <row r="372">
      <c r="A372">
        <f>HYPERLINK("https://www.youtube.com/watch?v=m1LSoyJMPBU", "Video")</f>
        <v/>
      </c>
      <c r="B372" t="inlineStr">
        <is>
          <t>14:25</t>
        </is>
      </c>
      <c r="C372" t="inlineStr">
        <is>
          <t>advisor Clinton's campaign Guy the one</t>
        </is>
      </c>
      <c r="D372">
        <f>HYPERLINK("https://www.youtube.com/watch?v=m1LSoyJMPBU&amp;t=865s", "Go to time")</f>
        <v/>
      </c>
    </row>
    <row r="373">
      <c r="A373">
        <f>HYPERLINK("https://www.youtube.com/watch?v=HWv1x2We9ag", "Video")</f>
        <v/>
      </c>
      <c r="B373" t="inlineStr">
        <is>
          <t>8:33</t>
        </is>
      </c>
      <c r="C373" t="inlineStr">
        <is>
          <t>was the first name that that popped into</t>
        </is>
      </c>
      <c r="D373">
        <f>HYPERLINK("https://www.youtube.com/watch?v=HWv1x2We9ag&amp;t=513s", "Go to time")</f>
        <v/>
      </c>
    </row>
    <row r="374">
      <c r="A374">
        <f>HYPERLINK("https://www.youtube.com/watch?v=bJ2iWghap4c", "Video")</f>
        <v/>
      </c>
      <c r="B374" t="inlineStr">
        <is>
          <t>4:53</t>
        </is>
      </c>
      <c r="C374" t="inlineStr">
        <is>
          <t>i'm sorry but I am trying to get into</t>
        </is>
      </c>
      <c r="D374">
        <f>HYPERLINK("https://www.youtube.com/watch?v=bJ2iWghap4c&amp;t=293s", "Go to time")</f>
        <v/>
      </c>
    </row>
    <row r="375">
      <c r="A375">
        <f>HYPERLINK("https://www.youtube.com/watch?v=7XQZFIFyO4s", "Video")</f>
        <v/>
      </c>
      <c r="B375" t="inlineStr">
        <is>
          <t>38:28</t>
        </is>
      </c>
      <c r="C375" t="inlineStr">
        <is>
          <t>I walk into the steam room and it's</t>
        </is>
      </c>
      <c r="D375">
        <f>HYPERLINK("https://www.youtube.com/watch?v=7XQZFIFyO4s&amp;t=2308s", "Go to time")</f>
        <v/>
      </c>
    </row>
    <row r="376">
      <c r="A376">
        <f>HYPERLINK("https://www.youtube.com/watch?v=07SF59M1uvo", "Video")</f>
        <v/>
      </c>
      <c r="B376" t="inlineStr">
        <is>
          <t>0:18</t>
        </is>
      </c>
      <c r="C376" t="inlineStr">
        <is>
          <t>sometimes you guys just burst into Flame</t>
        </is>
      </c>
      <c r="D376">
        <f>HYPERLINK("https://www.youtube.com/watch?v=07SF59M1uvo&amp;t=18s", "Go to time")</f>
        <v/>
      </c>
    </row>
    <row r="377">
      <c r="A377">
        <f>HYPERLINK("https://www.youtube.com/watch?v=g7iAe94z438", "Video")</f>
        <v/>
      </c>
      <c r="B377" t="inlineStr">
        <is>
          <t>18:42</t>
        </is>
      </c>
      <c r="C377" t="inlineStr">
        <is>
          <t>into a calex doctoral program I got</t>
        </is>
      </c>
      <c r="D377">
        <f>HYPERLINK("https://www.youtube.com/watch?v=g7iAe94z438&amp;t=1122s", "Go to time")</f>
        <v/>
      </c>
    </row>
    <row r="378">
      <c r="A378">
        <f>HYPERLINK("https://www.youtube.com/watch?v=OQVO_0HIZAA", "Video")</f>
        <v/>
      </c>
      <c r="B378" t="inlineStr">
        <is>
          <t>15:23</t>
        </is>
      </c>
      <c r="C378" t="inlineStr">
        <is>
          <t>come into the game for him and he never</t>
        </is>
      </c>
      <c r="D378">
        <f>HYPERLINK("https://www.youtube.com/watch?v=OQVO_0HIZAA&amp;t=923s", "Go to time")</f>
        <v/>
      </c>
    </row>
    <row r="379">
      <c r="A379">
        <f>HYPERLINK("https://www.youtube.com/watch?v=8m1DQgCk-yI", "Video")</f>
        <v/>
      </c>
      <c r="B379" t="inlineStr">
        <is>
          <t>20:35</t>
        </is>
      </c>
      <c r="C379" t="inlineStr">
        <is>
          <t>and then he burst into flames I think</t>
        </is>
      </c>
      <c r="D379">
        <f>HYPERLINK("https://www.youtube.com/watch?v=8m1DQgCk-yI&amp;t=1235s", "Go to time")</f>
        <v/>
      </c>
    </row>
    <row r="380">
      <c r="A380">
        <f>HYPERLINK("https://www.youtube.com/watch?v=_6Nf6Ijgals", "Video")</f>
        <v/>
      </c>
      <c r="B380" t="inlineStr">
        <is>
          <t>3:30</t>
        </is>
      </c>
      <c r="C380" t="inlineStr">
        <is>
          <t>into the early 2010 frame.</t>
        </is>
      </c>
      <c r="D380">
        <f>HYPERLINK("https://www.youtube.com/watch?v=_6Nf6Ijgals&amp;t=210s", "Go to time")</f>
        <v/>
      </c>
    </row>
    <row r="381">
      <c r="A381">
        <f>HYPERLINK("https://www.youtube.com/watch?v=QH8-P-Q8g50", "Video")</f>
        <v/>
      </c>
      <c r="B381" t="inlineStr">
        <is>
          <t>7:31</t>
        </is>
      </c>
      <c r="C381" t="inlineStr">
        <is>
          <t>that family life is
coming into conflict</t>
        </is>
      </c>
      <c r="D381">
        <f>HYPERLINK("https://www.youtube.com/watch?v=QH8-P-Q8g50&amp;t=451s", "Go to time")</f>
        <v/>
      </c>
    </row>
    <row r="382">
      <c r="A382">
        <f>HYPERLINK("https://www.youtube.com/watch?v=QH8-P-Q8g50", "Video")</f>
        <v/>
      </c>
      <c r="B382" t="inlineStr">
        <is>
          <t>17:11</t>
        </is>
      </c>
      <c r="C382" t="inlineStr">
        <is>
          <t>from their superiors who
maybe are less tuned into team</t>
        </is>
      </c>
      <c r="D382">
        <f>HYPERLINK("https://www.youtube.com/watch?v=QH8-P-Q8g50&amp;t=1031s", "Go to time")</f>
        <v/>
      </c>
    </row>
    <row r="383">
      <c r="A383">
        <f>HYPERLINK("https://www.youtube.com/watch?v=5vljHeCB4ok", "Video")</f>
        <v/>
      </c>
      <c r="B383" t="inlineStr">
        <is>
          <t>30:54</t>
        </is>
      </c>
      <c r="C383" t="inlineStr">
        <is>
          <t>It's like, I'm great at coming
into chaos, managing ambiguity,</t>
        </is>
      </c>
      <c r="D383">
        <f>HYPERLINK("https://www.youtube.com/watch?v=5vljHeCB4ok&amp;t=1854s", "Go to time")</f>
        <v/>
      </c>
    </row>
    <row r="384">
      <c r="A384">
        <f>HYPERLINK("https://www.youtube.com/watch?v=CDe1g1IsEGY", "Video")</f>
        <v/>
      </c>
      <c r="B384" t="inlineStr">
        <is>
          <t>8:25</t>
        </is>
      </c>
      <c r="C384" t="inlineStr">
        <is>
          <t>I think this goes into if
I am invited to something</t>
        </is>
      </c>
      <c r="D384">
        <f>HYPERLINK("https://www.youtube.com/watch?v=CDe1g1IsEGY&amp;t=505s", "Go to time")</f>
        <v/>
      </c>
    </row>
    <row r="385">
      <c r="A385">
        <f>HYPERLINK("https://www.youtube.com/watch?v=YUwN9dI8MIc", "Video")</f>
        <v/>
      </c>
      <c r="B385" t="inlineStr">
        <is>
          <t>20:01</t>
        </is>
      </c>
      <c r="C385" t="inlineStr">
        <is>
          <t>you to run a program that
is inject into a patient</t>
        </is>
      </c>
      <c r="D385">
        <f>HYPERLINK("https://www.youtube.com/watch?v=YUwN9dI8MIc&amp;t=1201s", "Go to time")</f>
        <v/>
      </c>
    </row>
    <row r="386">
      <c r="A386">
        <f>HYPERLINK("https://www.youtube.com/watch?v=jbj4wwchkcE", "Video")</f>
        <v/>
      </c>
      <c r="B386" t="inlineStr">
        <is>
          <t>18:30</t>
        </is>
      </c>
      <c r="C386" t="inlineStr">
        <is>
          <t>like deep into the interiors of
Africa, India, Latin America,</t>
        </is>
      </c>
      <c r="D386">
        <f>HYPERLINK("https://www.youtube.com/watch?v=jbj4wwchkcE&amp;t=1110s", "Go to time")</f>
        <v/>
      </c>
    </row>
    <row r="387">
      <c r="A387">
        <f>HYPERLINK("https://www.youtube.com/watch?v=Cz3dV0TTSQc", "Video")</f>
        <v/>
      </c>
      <c r="B387" t="inlineStr">
        <is>
          <t>47:31</t>
        </is>
      </c>
      <c r="C387" t="inlineStr">
        <is>
          <t>ADAM GRANT: It's the guy who
comes into your workplace</t>
        </is>
      </c>
      <c r="D387">
        <f>HYPERLINK("https://www.youtube.com/watch?v=Cz3dV0TTSQc&amp;t=2851s", "Go to time")</f>
        <v/>
      </c>
    </row>
    <row r="388">
      <c r="A388">
        <f>HYPERLINK("https://www.youtube.com/watch?v=kbxz5WYiLZQ", "Video")</f>
        <v/>
      </c>
      <c r="B388" t="inlineStr">
        <is>
          <t>8:23</t>
        </is>
      </c>
      <c r="C388" t="inlineStr">
        <is>
          <t>In fact, you shouldn't go
into a team trying to show</t>
        </is>
      </c>
      <c r="D388">
        <f>HYPERLINK("https://www.youtube.com/watch?v=kbxz5WYiLZQ&amp;t=503s", "Go to time")</f>
        <v/>
      </c>
    </row>
    <row r="389">
      <c r="A389">
        <f>HYPERLINK("https://www.youtube.com/watch?v=kbxz5WYiLZQ", "Video")</f>
        <v/>
      </c>
      <c r="B389" t="inlineStr">
        <is>
          <t>23:09</t>
        </is>
      </c>
      <c r="C389" t="inlineStr">
        <is>
          <t>and they'll be shamed into
changing the Harvard policy.</t>
        </is>
      </c>
      <c r="D389">
        <f>HYPERLINK("https://www.youtube.com/watch?v=kbxz5WYiLZQ&amp;t=1389s", "Go to time")</f>
        <v/>
      </c>
    </row>
    <row r="390">
      <c r="A390">
        <f>HYPERLINK("https://www.youtube.com/watch?v=kbxz5WYiLZQ", "Video")</f>
        <v/>
      </c>
      <c r="B390" t="inlineStr">
        <is>
          <t>26:58</t>
        </is>
      </c>
      <c r="C390" t="inlineStr">
        <is>
          <t>and make people go into
these shame spirals.</t>
        </is>
      </c>
      <c r="D390">
        <f>HYPERLINK("https://www.youtube.com/watch?v=kbxz5WYiLZQ&amp;t=1618s", "Go to time")</f>
        <v/>
      </c>
    </row>
    <row r="391">
      <c r="A391">
        <f>HYPERLINK("https://www.youtube.com/watch?v=kbxz5WYiLZQ", "Video")</f>
        <v/>
      </c>
      <c r="B391" t="inlineStr">
        <is>
          <t>36:39</t>
        </is>
      </c>
      <c r="C391" t="inlineStr">
        <is>
          <t>I love it because I get little
snippets into Amanda's life.</t>
        </is>
      </c>
      <c r="D391">
        <f>HYPERLINK("https://www.youtube.com/watch?v=kbxz5WYiLZQ&amp;t=2199s", "Go to time")</f>
        <v/>
      </c>
    </row>
    <row r="392">
      <c r="A392">
        <f>HYPERLINK("https://www.youtube.com/watch?v=oc6hDUZPXmQ", "Video")</f>
        <v/>
      </c>
      <c r="B392" t="inlineStr">
        <is>
          <t>8:01</t>
        </is>
      </c>
      <c r="C392" t="inlineStr">
        <is>
          <t>is that when he came into
our meetings, he was quiet.</t>
        </is>
      </c>
      <c r="D392">
        <f>HYPERLINK("https://www.youtube.com/watch?v=oc6hDUZPXmQ&amp;t=481s", "Go to time")</f>
        <v/>
      </c>
    </row>
    <row r="393">
      <c r="A393">
        <f>HYPERLINK("https://www.youtube.com/watch?v=HikFC0R-9GA", "Video")</f>
        <v/>
      </c>
      <c r="B393" t="inlineStr">
        <is>
          <t>9:35</t>
        </is>
      </c>
      <c r="C393" t="inlineStr">
        <is>
          <t>so that your team can easily
delve into the information</t>
        </is>
      </c>
      <c r="D393">
        <f>HYPERLINK("https://www.youtube.com/watch?v=HikFC0R-9GA&amp;t=575s", "Go to time")</f>
        <v/>
      </c>
    </row>
    <row r="394">
      <c r="A394">
        <f>HYPERLINK("https://www.youtube.com/watch?v=mYF2_FBCvXw", "Video")</f>
        <v/>
      </c>
      <c r="B394" t="inlineStr">
        <is>
          <t>2:59</t>
        </is>
      </c>
      <c r="C394" t="inlineStr">
        <is>
          <t>Constant stream of new airlines coming into
the industry despite the fact that probability</t>
        </is>
      </c>
      <c r="D394">
        <f>HYPERLINK("https://www.youtube.com/watch?v=mYF2_FBCvXw&amp;t=179s", "Go to time")</f>
        <v/>
      </c>
    </row>
    <row r="395">
      <c r="A395">
        <f>HYPERLINK("https://www.youtube.com/watch?v=X_F3xdIMKxs", "Video")</f>
        <v/>
      </c>
      <c r="B395" t="inlineStr">
        <is>
          <t>4:10</t>
        </is>
      </c>
      <c r="C395" t="inlineStr">
        <is>
          <t>run into any resistance anywhere
among any of your stakeholders?</t>
        </is>
      </c>
      <c r="D395">
        <f>HYPERLINK("https://www.youtube.com/watch?v=X_F3xdIMKxs&amp;t=250s", "Go to time")</f>
        <v/>
      </c>
    </row>
    <row r="396">
      <c r="A396">
        <f>HYPERLINK("https://www.youtube.com/watch?v=5lWQ_YXeVVQ", "Video")</f>
        <v/>
      </c>
      <c r="B396" t="inlineStr">
        <is>
          <t>18:59</t>
        </is>
      </c>
      <c r="C396" t="inlineStr">
        <is>
          <t>Benjamin came into the role
with a lot of expectations,</t>
        </is>
      </c>
      <c r="D396">
        <f>HYPERLINK("https://www.youtube.com/watch?v=5lWQ_YXeVVQ&amp;t=1139s", "Go to time")</f>
        <v/>
      </c>
    </row>
    <row r="397">
      <c r="A397">
        <f>HYPERLINK("https://www.youtube.com/watch?v=H9-JUHrEgF0", "Video")</f>
        <v/>
      </c>
      <c r="B397" t="inlineStr">
        <is>
          <t>7:54</t>
        </is>
      </c>
      <c r="C397" t="inlineStr">
        <is>
          <t>so that your team can easily
delve into the information</t>
        </is>
      </c>
      <c r="D397">
        <f>HYPERLINK("https://www.youtube.com/watch?v=H9-JUHrEgF0&amp;t=474s", "Go to time")</f>
        <v/>
      </c>
    </row>
    <row r="398">
      <c r="A398">
        <f>HYPERLINK("https://www.youtube.com/watch?v=kfhxxn0BNNQ", "Video")</f>
        <v/>
      </c>
      <c r="B398" t="inlineStr">
        <is>
          <t>0:28</t>
        </is>
      </c>
      <c r="C398" t="inlineStr">
        <is>
          <t>why not delve into instagram and grow</t>
        </is>
      </c>
      <c r="D398">
        <f>HYPERLINK("https://www.youtube.com/watch?v=kfhxxn0BNNQ&amp;t=28s", "Go to time")</f>
        <v/>
      </c>
    </row>
    <row r="399">
      <c r="A399">
        <f>HYPERLINK("https://www.youtube.com/watch?v=1ZDWkl7nA-4", "Video")</f>
        <v/>
      </c>
      <c r="B399" t="inlineStr">
        <is>
          <t>7:05</t>
        </is>
      </c>
      <c r="C399" t="inlineStr">
        <is>
          <t>STEVE SARUMI: Somebody
came into my stream</t>
        </is>
      </c>
      <c r="D399">
        <f>HYPERLINK("https://www.youtube.com/watch?v=1ZDWkl7nA-4&amp;t=425s", "Go to time")</f>
        <v/>
      </c>
    </row>
    <row r="400">
      <c r="A400">
        <f>HYPERLINK("https://www.youtube.com/watch?v=4zdMH2Qmobk", "Video")</f>
        <v/>
      </c>
      <c r="B400" t="inlineStr">
        <is>
          <t>13:05</t>
        </is>
      </c>
      <c r="C400" t="inlineStr">
        <is>
          <t>or a certain amount of
money go into companies</t>
        </is>
      </c>
      <c r="D400">
        <f>HYPERLINK("https://www.youtube.com/watch?v=4zdMH2Qmobk&amp;t=785s", "Go to time")</f>
        <v/>
      </c>
    </row>
    <row r="401">
      <c r="A401">
        <f>HYPERLINK("https://www.youtube.com/watch?v=4zdMH2Qmobk", "Video")</f>
        <v/>
      </c>
      <c r="B401" t="inlineStr">
        <is>
          <t>17:42</t>
        </is>
      </c>
      <c r="C401" t="inlineStr">
        <is>
          <t>into investing in
the same people we've</t>
        </is>
      </c>
      <c r="D401">
        <f>HYPERLINK("https://www.youtube.com/watch?v=4zdMH2Qmobk&amp;t=1062s", "Go to time")</f>
        <v/>
      </c>
    </row>
    <row r="402">
      <c r="A402">
        <f>HYPERLINK("https://www.youtube.com/watch?v=ou2tuZhk5VQ", "Video")</f>
        <v/>
      </c>
      <c r="B402" t="inlineStr">
        <is>
          <t>0:02</t>
        </is>
      </c>
      <c r="C402" t="inlineStr">
        <is>
          <t>into two camps--</t>
        </is>
      </c>
      <c r="D402">
        <f>HYPERLINK("https://www.youtube.com/watch?v=ou2tuZhk5VQ&amp;t=2s", "Go to time")</f>
        <v/>
      </c>
    </row>
    <row r="403">
      <c r="A403">
        <f>HYPERLINK("https://www.youtube.com/watch?v=XXshUEDo0Iw", "Video")</f>
        <v/>
      </c>
      <c r="B403" t="inlineStr">
        <is>
          <t>1:36</t>
        </is>
      </c>
      <c r="C403" t="inlineStr">
        <is>
          <t>started using them to simply
jam more people into less space.</t>
        </is>
      </c>
      <c r="D403">
        <f>HYPERLINK("https://www.youtube.com/watch?v=XXshUEDo0Iw&amp;t=96s", "Go to time")</f>
        <v/>
      </c>
    </row>
    <row r="404">
      <c r="A404">
        <f>HYPERLINK("https://www.youtube.com/watch?v=0RNmy2aE-cE", "Video")</f>
        <v/>
      </c>
      <c r="B404" t="inlineStr">
        <is>
          <t>42:14</t>
        </is>
      </c>
      <c r="C404" t="inlineStr">
        <is>
          <t>Or am I really
veering into territory</t>
        </is>
      </c>
      <c r="D404">
        <f>HYPERLINK("https://www.youtube.com/watch?v=0RNmy2aE-cE&amp;t=2534s", "Go to time")</f>
        <v/>
      </c>
    </row>
    <row r="405">
      <c r="A405">
        <f>HYPERLINK("https://www.youtube.com/watch?v=Rk1y7Yahtic", "Video")</f>
        <v/>
      </c>
      <c r="B405" t="inlineStr">
        <is>
          <t>3:37</t>
        </is>
      </c>
      <c r="C405" t="inlineStr">
        <is>
          <t>and came into the home office there</t>
        </is>
      </c>
      <c r="D405">
        <f>HYPERLINK("https://www.youtube.com/watch?v=Rk1y7Yahtic&amp;t=217s", "Go to time")</f>
        <v/>
      </c>
    </row>
    <row r="406">
      <c r="A406">
        <f>HYPERLINK("https://www.youtube.com/watch?v=1cBoiDwRyi8", "Video")</f>
        <v/>
      </c>
      <c r="B406" t="inlineStr">
        <is>
          <t>12:04</t>
        </is>
      </c>
      <c r="C406" t="inlineStr">
        <is>
          <t>into a place like Bangladesh,
or our family ties certainly</t>
        </is>
      </c>
      <c r="D406">
        <f>HYPERLINK("https://www.youtube.com/watch?v=1cBoiDwRyi8&amp;t=724s", "Go to time")</f>
        <v/>
      </c>
    </row>
    <row r="407">
      <c r="A407">
        <f>HYPERLINK("https://www.youtube.com/watch?v=1cBoiDwRyi8", "Video")</f>
        <v/>
      </c>
      <c r="B407" t="inlineStr">
        <is>
          <t>17:37</t>
        </is>
      </c>
      <c r="C407" t="inlineStr">
        <is>
          <t>but they actually broke
through into the mainstream</t>
        </is>
      </c>
      <c r="D407">
        <f>HYPERLINK("https://www.youtube.com/watch?v=1cBoiDwRyi8&amp;t=1057s", "Go to time")</f>
        <v/>
      </c>
    </row>
    <row r="408">
      <c r="A408">
        <f>HYPERLINK("https://www.youtube.com/watch?v=2Qc2ZEO5rjg", "Video")</f>
        <v/>
      </c>
      <c r="B408" t="inlineStr">
        <is>
          <t>15:27</t>
        </is>
      </c>
      <c r="C408" t="inlineStr">
        <is>
          <t>That in essence became the
Clinton era and the development</t>
        </is>
      </c>
      <c r="D408">
        <f>HYPERLINK("https://www.youtube.com/watch?v=2Qc2ZEO5rjg&amp;t=927s", "Go to time")</f>
        <v/>
      </c>
    </row>
    <row r="409">
      <c r="A409">
        <f>HYPERLINK("https://www.youtube.com/watch?v=sXqDSekuNiY", "Video")</f>
        <v/>
      </c>
      <c r="B409" t="inlineStr">
        <is>
          <t>3:49</t>
        </is>
      </c>
      <c r="C409" t="inlineStr">
        <is>
          <t>We're going to get into some
examples of how leadership,</t>
        </is>
      </c>
      <c r="D409">
        <f>HYPERLINK("https://www.youtube.com/watch?v=sXqDSekuNiY&amp;t=229s", "Go to time")</f>
        <v/>
      </c>
    </row>
    <row r="410">
      <c r="A410">
        <f>HYPERLINK("https://www.youtube.com/watch?v=ST8h_qR29qo", "Video")</f>
        <v/>
      </c>
      <c r="B410" t="inlineStr">
        <is>
          <t>30:26</t>
        </is>
      </c>
      <c r="C410" t="inlineStr">
        <is>
          <t>Because I came into this a
little hesitantly, as you said.</t>
        </is>
      </c>
      <c r="D410">
        <f>HYPERLINK("https://www.youtube.com/watch?v=ST8h_qR29qo&amp;t=1826s", "Go to time")</f>
        <v/>
      </c>
    </row>
    <row r="411">
      <c r="A411">
        <f>HYPERLINK("https://www.youtube.com/watch?v=FFzUt9xGEKE", "Video")</f>
        <v/>
      </c>
      <c r="B411" t="inlineStr">
        <is>
          <t>15:00</t>
        </is>
      </c>
      <c r="C411" t="inlineStr">
        <is>
          <t>to bring more Jamba
Juices into airports.</t>
        </is>
      </c>
      <c r="D411">
        <f>HYPERLINK("https://www.youtube.com/watch?v=FFzUt9xGEKE&amp;t=900s", "Go to time")</f>
        <v/>
      </c>
    </row>
    <row r="412">
      <c r="A412">
        <f>HYPERLINK("https://www.youtube.com/watch?v=AXI9Ni5uy4w", "Video")</f>
        <v/>
      </c>
      <c r="B412" t="inlineStr">
        <is>
          <t>1:51</t>
        </is>
      </c>
      <c r="C412" t="inlineStr">
        <is>
          <t>at the same time right as we move into</t>
        </is>
      </c>
      <c r="D412">
        <f>HYPERLINK("https://www.youtube.com/watch?v=AXI9Ni5uy4w&amp;t=111s", "Go to time")</f>
        <v/>
      </c>
    </row>
    <row r="413">
      <c r="A413">
        <f>HYPERLINK("https://www.youtube.com/watch?v=KeihgDkaB-Y", "Video")</f>
        <v/>
      </c>
      <c r="B413" t="inlineStr">
        <is>
          <t>32:05</t>
        </is>
      </c>
      <c r="C413" t="inlineStr">
        <is>
          <t>A lot of my energy went
into work, my family,</t>
        </is>
      </c>
      <c r="D413">
        <f>HYPERLINK("https://www.youtube.com/watch?v=KeihgDkaB-Y&amp;t=1925s", "Go to time")</f>
        <v/>
      </c>
    </row>
    <row r="414">
      <c r="A414">
        <f>HYPERLINK("https://www.youtube.com/watch?v=KeihgDkaB-Y", "Video")</f>
        <v/>
      </c>
      <c r="B414" t="inlineStr">
        <is>
          <t>47:55</t>
        </is>
      </c>
      <c r="C414" t="inlineStr">
        <is>
          <t>What I wanted to do was
not run into the same kind</t>
        </is>
      </c>
      <c r="D414">
        <f>HYPERLINK("https://www.youtube.com/watch?v=KeihgDkaB-Y&amp;t=2875s", "Go to time")</f>
        <v/>
      </c>
    </row>
    <row r="415">
      <c r="A415">
        <f>HYPERLINK("https://www.youtube.com/watch?v=1tRBaCUc3Ws", "Video")</f>
        <v/>
      </c>
      <c r="B415" t="inlineStr">
        <is>
          <t>2:25</t>
        </is>
      </c>
      <c r="C415" t="inlineStr">
        <is>
          <t>need to bring in some
structure into your game.</t>
        </is>
      </c>
      <c r="D415">
        <f>HYPERLINK("https://www.youtube.com/watch?v=1tRBaCUc3Ws&amp;t=145s", "Go to time")</f>
        <v/>
      </c>
    </row>
    <row r="416">
      <c r="A416">
        <f>HYPERLINK("https://www.youtube.com/watch?v=YEEKCLUfnbI", "Video")</f>
        <v/>
      </c>
      <c r="B416" t="inlineStr">
        <is>
          <t>2:50</t>
        </is>
      </c>
      <c r="C416" t="inlineStr">
        <is>
          <t>into a game for yourself.</t>
        </is>
      </c>
      <c r="D416">
        <f>HYPERLINK("https://www.youtube.com/watch?v=YEEKCLUfnbI&amp;t=170s", "Go to time")</f>
        <v/>
      </c>
    </row>
    <row r="417">
      <c r="A417">
        <f>HYPERLINK("https://www.youtube.com/watch?v=YEEKCLUfnbI", "Video")</f>
        <v/>
      </c>
      <c r="B417" t="inlineStr">
        <is>
          <t>7:32</t>
        </is>
      </c>
      <c r="C417" t="inlineStr">
        <is>
          <t>into a game for yourself to
create some emotional distance.</t>
        </is>
      </c>
      <c r="D417">
        <f>HYPERLINK("https://www.youtube.com/watch?v=YEEKCLUfnbI&amp;t=452s", "Go to time")</f>
        <v/>
      </c>
    </row>
    <row r="418">
      <c r="A418">
        <f>HYPERLINK("https://www.youtube.com/watch?v=sQzD3st8mTk", "Video")</f>
        <v/>
      </c>
      <c r="B418" t="inlineStr">
        <is>
          <t>3:30</t>
        </is>
      </c>
      <c r="C418" t="inlineStr">
        <is>
          <t>Am I supposed to bring some of
myself into this presentation</t>
        </is>
      </c>
      <c r="D418">
        <f>HYPERLINK("https://www.youtube.com/watch?v=sQzD3st8mTk&amp;t=210s", "Go to time")</f>
        <v/>
      </c>
    </row>
    <row r="419">
      <c r="A419">
        <f>HYPERLINK("https://www.youtube.com/watch?v=o0wVonbT884", "Video")</f>
        <v/>
      </c>
      <c r="B419" t="inlineStr">
        <is>
          <t>3:52</t>
        </is>
      </c>
      <c r="C419" t="inlineStr">
        <is>
          <t>Or how you can incorporate
TV into your family</t>
        </is>
      </c>
      <c r="D419">
        <f>HYPERLINK("https://www.youtube.com/watch?v=o0wVonbT884&amp;t=232s", "Go to time")</f>
        <v/>
      </c>
    </row>
    <row r="420">
      <c r="A420">
        <f>HYPERLINK("https://www.youtube.com/watch?v=3hJsnUKah54", "Video")</f>
        <v/>
      </c>
      <c r="B420" t="inlineStr">
        <is>
          <t>5:59</t>
        </is>
      </c>
      <c r="C420" t="inlineStr">
        <is>
          <t>I typically go into
meetings with my camera on</t>
        </is>
      </c>
      <c r="D420">
        <f>HYPERLINK("https://www.youtube.com/watch?v=3hJsnUKah54&amp;t=359s", "Go to time")</f>
        <v/>
      </c>
    </row>
    <row r="421">
      <c r="A421">
        <f>HYPERLINK("https://www.youtube.com/watch?v=KMYsEwdZEj0", "Video")</f>
        <v/>
      </c>
      <c r="B421" t="inlineStr">
        <is>
          <t>2:46</t>
        </is>
      </c>
      <c r="C421" t="inlineStr">
        <is>
          <t>like, go into a concert
venue with a camera?</t>
        </is>
      </c>
      <c r="D421">
        <f>HYPERLINK("https://www.youtube.com/watch?v=KMYsEwdZEj0&amp;t=166s", "Go to time")</f>
        <v/>
      </c>
    </row>
    <row r="422">
      <c r="A422">
        <f>HYPERLINK("https://www.youtube.com/watch?v=KMYsEwdZEj0", "Video")</f>
        <v/>
      </c>
      <c r="B422" t="inlineStr">
        <is>
          <t>3:19</t>
        </is>
      </c>
      <c r="C422" t="inlineStr">
        <is>
          <t>that I, like, snuck into
places, brought my camera in.</t>
        </is>
      </c>
      <c r="D422">
        <f>HYPERLINK("https://www.youtube.com/watch?v=KMYsEwdZEj0&amp;t=199s", "Go to time")</f>
        <v/>
      </c>
    </row>
    <row r="423">
      <c r="A423">
        <f>HYPERLINK("https://www.youtube.com/watch?v=VPdccj5YPt8", "Video")</f>
        <v/>
      </c>
      <c r="B423" t="inlineStr">
        <is>
          <t>8:07</t>
        </is>
      </c>
      <c r="C423" t="inlineStr">
        <is>
          <t>into hurt feelings, lower
morale, damaged reputations,</t>
        </is>
      </c>
      <c r="D423">
        <f>HYPERLINK("https://www.youtube.com/watch?v=VPdccj5YPt8&amp;t=487s", "Go to time")</f>
        <v/>
      </c>
    </row>
    <row r="424">
      <c r="A424">
        <f>HYPERLINK("https://www.youtube.com/watch?v=s0dsKPjrlcw", "Video")</f>
        <v/>
      </c>
      <c r="B424" t="inlineStr">
        <is>
          <t>4:51</t>
        </is>
      </c>
      <c r="C424" t="inlineStr">
        <is>
          <t>doing and you would lean into the camera</t>
        </is>
      </c>
      <c r="D424">
        <f>HYPERLINK("https://www.youtube.com/watch?v=s0dsKPjrlcw&amp;t=291s", "Go to time")</f>
        <v/>
      </c>
    </row>
    <row r="425">
      <c r="A425">
        <f>HYPERLINK("https://www.youtube.com/watch?v=tXB2f6vk-q4", "Video")</f>
        <v/>
      </c>
      <c r="B425" t="inlineStr">
        <is>
          <t>16:24</t>
        </is>
      </c>
      <c r="C425" t="inlineStr">
        <is>
          <t>making down into the team well when you</t>
        </is>
      </c>
      <c r="D425">
        <f>HYPERLINK("https://www.youtube.com/watch?v=tXB2f6vk-q4&amp;t=984s", "Go to time")</f>
        <v/>
      </c>
    </row>
    <row r="426">
      <c r="A426">
        <f>HYPERLINK("https://www.youtube.com/watch?v=tXB2f6vk-q4", "Video")</f>
        <v/>
      </c>
      <c r="B426" t="inlineStr">
        <is>
          <t>24:44</t>
        </is>
      </c>
      <c r="C426" t="inlineStr">
        <is>
          <t>much more stuff can I cram into my day</t>
        </is>
      </c>
      <c r="D426">
        <f>HYPERLINK("https://www.youtube.com/watch?v=tXB2f6vk-q4&amp;t=1484s", "Go to time")</f>
        <v/>
      </c>
    </row>
    <row r="427">
      <c r="A427">
        <f>HYPERLINK("https://www.youtube.com/watch?v=7mCnr6TBIKE", "Video")</f>
        <v/>
      </c>
      <c r="B427" t="inlineStr">
        <is>
          <t>8:55</t>
        </is>
      </c>
      <c r="C427" t="inlineStr">
        <is>
          <t>where I was coming in from
outside into heading up a team.</t>
        </is>
      </c>
      <c r="D427">
        <f>HYPERLINK("https://www.youtube.com/watch?v=7mCnr6TBIKE&amp;t=535s", "Go to time")</f>
        <v/>
      </c>
    </row>
    <row r="428">
      <c r="A428">
        <f>HYPERLINK("https://www.youtube.com/watch?v=7mCnr6TBIKE", "Video")</f>
        <v/>
      </c>
      <c r="B428" t="inlineStr">
        <is>
          <t>9:06</t>
        </is>
      </c>
      <c r="C428" t="inlineStr">
        <is>
          <t>AMY BERNSTEIN: So let's dig into
this question of building trust</t>
        </is>
      </c>
      <c r="D428">
        <f>HYPERLINK("https://www.youtube.com/watch?v=7mCnr6TBIKE&amp;t=546s", "Go to time")</f>
        <v/>
      </c>
    </row>
    <row r="429">
      <c r="A429">
        <f>HYPERLINK("https://www.youtube.com/watch?v=gziUmTOFyr8", "Video")</f>
        <v/>
      </c>
      <c r="B429" t="inlineStr">
        <is>
          <t>3:26</t>
        </is>
      </c>
      <c r="C429" t="inlineStr">
        <is>
          <t>So I came into this thinking
about the natural materials</t>
        </is>
      </c>
      <c r="D429">
        <f>HYPERLINK("https://www.youtube.com/watch?v=gziUmTOFyr8&amp;t=206s", "Go to time")</f>
        <v/>
      </c>
    </row>
    <row r="430">
      <c r="A430">
        <f>HYPERLINK("https://www.youtube.com/watch?v=P562K-K5t94", "Video")</f>
        <v/>
      </c>
      <c r="B430" t="inlineStr">
        <is>
          <t>0:27</t>
        </is>
      </c>
      <c r="C430" t="inlineStr">
        <is>
          <t>Perhaps you walked
into a team meeting</t>
        </is>
      </c>
      <c r="D430">
        <f>HYPERLINK("https://www.youtube.com/watch?v=P562K-K5t94&amp;t=27s", "Go to time")</f>
        <v/>
      </c>
    </row>
    <row r="431">
      <c r="A431">
        <f>HYPERLINK("https://www.youtube.com/watch?v=nw3Y-aKwTTA", "Video")</f>
        <v/>
      </c>
      <c r="B431" t="inlineStr">
        <is>
          <t>2:30</t>
        </is>
      </c>
      <c r="C431" t="inlineStr">
        <is>
          <t>I went into a business frame
of mind my 11th grade year</t>
        </is>
      </c>
      <c r="D431">
        <f>HYPERLINK("https://www.youtube.com/watch?v=nw3Y-aKwTTA&amp;t=150s", "Go to time")</f>
        <v/>
      </c>
    </row>
    <row r="432">
      <c r="A432">
        <f>HYPERLINK("https://www.youtube.com/watch?v=hD4KUkkPAT4", "Video")</f>
        <v/>
      </c>
      <c r="B432" t="inlineStr">
        <is>
          <t>15:10</t>
        </is>
      </c>
      <c r="C432" t="inlineStr">
        <is>
          <t>as well as investments we're
making into our team member</t>
        </is>
      </c>
      <c r="D432">
        <f>HYPERLINK("https://www.youtube.com/watch?v=hD4KUkkPAT4&amp;t=910s", "Go to time")</f>
        <v/>
      </c>
    </row>
    <row r="433">
      <c r="A433">
        <f>HYPERLINK("https://www.youtube.com/watch?v=hD4KUkkPAT4", "Video")</f>
        <v/>
      </c>
      <c r="B433" t="inlineStr">
        <is>
          <t>15:35</t>
        </is>
      </c>
      <c r="C433" t="inlineStr">
        <is>
          <t>is the investment that we put
into our team member experience</t>
        </is>
      </c>
      <c r="D433">
        <f>HYPERLINK("https://www.youtube.com/watch?v=hD4KUkkPAT4&amp;t=935s", "Go to time")</f>
        <v/>
      </c>
    </row>
    <row r="434">
      <c r="A434">
        <f>HYPERLINK("https://www.youtube.com/watch?v=tnZpBQQv3dg", "Video")</f>
        <v/>
      </c>
      <c r="B434" t="inlineStr">
        <is>
          <t>2:49</t>
        </is>
      </c>
      <c r="C434" t="inlineStr">
        <is>
          <t>sensors that could be put
into, for example, a hard hat.</t>
        </is>
      </c>
      <c r="D434">
        <f>HYPERLINK("https://www.youtube.com/watch?v=tnZpBQQv3dg&amp;t=169s", "Go to time")</f>
        <v/>
      </c>
    </row>
    <row r="435">
      <c r="A435">
        <f>HYPERLINK("https://www.youtube.com/watch?v=r5O0yKixfjI", "Video")</f>
        <v/>
      </c>
      <c r="B435" t="inlineStr">
        <is>
          <t>27:22</t>
        </is>
      </c>
      <c r="C435" t="inlineStr">
        <is>
          <t>while you pour into your
own at the same time.</t>
        </is>
      </c>
      <c r="D435">
        <f>HYPERLINK("https://www.youtube.com/watch?v=r5O0yKixfjI&amp;t=1642s", "Go to time")</f>
        <v/>
      </c>
    </row>
    <row r="436">
      <c r="A436">
        <f>HYPERLINK("https://www.youtube.com/watch?v=Lm-EMZf4yzc", "Video")</f>
        <v/>
      </c>
      <c r="B436" t="inlineStr">
        <is>
          <t>7:00</t>
        </is>
      </c>
      <c r="C436" t="inlineStr">
        <is>
          <t>practice to bring into a team,
but it's more than just that.</t>
        </is>
      </c>
      <c r="D436">
        <f>HYPERLINK("https://www.youtube.com/watch?v=Lm-EMZf4yzc&amp;t=420s", "Go to time")</f>
        <v/>
      </c>
    </row>
    <row r="437">
      <c r="A437">
        <f>HYPERLINK("https://www.youtube.com/watch?v=Lm-EMZf4yzc", "Video")</f>
        <v/>
      </c>
      <c r="B437" t="inlineStr">
        <is>
          <t>10:07</t>
        </is>
      </c>
      <c r="C437" t="inlineStr">
        <is>
          <t>into a team competency.</t>
        </is>
      </c>
      <c r="D437">
        <f>HYPERLINK("https://www.youtube.com/watch?v=Lm-EMZf4yzc&amp;t=607s", "Go to time")</f>
        <v/>
      </c>
    </row>
    <row r="438">
      <c r="A438">
        <f>HYPERLINK("https://www.youtube.com/watch?v=5LQQthGf8g8", "Video")</f>
        <v/>
      </c>
      <c r="B438" t="inlineStr">
        <is>
          <t>9:49</t>
        </is>
      </c>
      <c r="C438" t="inlineStr">
        <is>
          <t>I am then going
into my meetings.</t>
        </is>
      </c>
      <c r="D438">
        <f>HYPERLINK("https://www.youtube.com/watch?v=5LQQthGf8g8&amp;t=589s", "Go to time")</f>
        <v/>
      </c>
    </row>
    <row r="439">
      <c r="A439">
        <f>HYPERLINK("https://www.youtube.com/watch?v=BjjjrNAM_Qk", "Video")</f>
        <v/>
      </c>
      <c r="B439" t="inlineStr">
        <is>
          <t>11:25</t>
        </is>
      </c>
      <c r="C439" t="inlineStr">
        <is>
          <t>One example where this
often comes into play</t>
        </is>
      </c>
      <c r="D439">
        <f>HYPERLINK("https://www.youtube.com/watch?v=BjjjrNAM_Qk&amp;t=685s", "Go to time")</f>
        <v/>
      </c>
    </row>
    <row r="440">
      <c r="A440">
        <f>HYPERLINK("https://www.youtube.com/watch?v=GZgmoxOgfig", "Video")</f>
        <v/>
      </c>
      <c r="B440" t="inlineStr">
        <is>
          <t>0:18</t>
        </is>
      </c>
      <c r="C440" t="inlineStr">
        <is>
          <t>Does it devolve into a blame
game of who's most at fault?</t>
        </is>
      </c>
      <c r="D440">
        <f>HYPERLINK("https://www.youtube.com/watch?v=GZgmoxOgfig&amp;t=18s", "Go to time")</f>
        <v/>
      </c>
    </row>
    <row r="441">
      <c r="A441">
        <f>HYPERLINK("https://www.youtube.com/watch?v=Z12dACPRtSo", "Video")</f>
        <v/>
      </c>
      <c r="B441" t="inlineStr">
        <is>
          <t>33:48</t>
        </is>
      </c>
      <c r="C441" t="inlineStr">
        <is>
          <t>to get into the
conversation within teams</t>
        </is>
      </c>
      <c r="D441">
        <f>HYPERLINK("https://www.youtube.com/watch?v=Z12dACPRtSo&amp;t=2028s", "Go to time")</f>
        <v/>
      </c>
    </row>
    <row r="442">
      <c r="A442">
        <f>HYPERLINK("https://www.youtube.com/watch?v=z9BuPIXiwq0", "Video")</f>
        <v/>
      </c>
      <c r="B442" t="inlineStr">
        <is>
          <t>55:59</t>
        </is>
      </c>
      <c r="C442" t="inlineStr">
        <is>
          <t>She came into the
conversation focused</t>
        </is>
      </c>
      <c r="D442">
        <f>HYPERLINK("https://www.youtube.com/watch?v=z9BuPIXiwq0&amp;t=3359s", "Go to time")</f>
        <v/>
      </c>
    </row>
    <row r="443">
      <c r="A443">
        <f>HYPERLINK("https://www.youtube.com/watch?v=TvV7HJLkkQw", "Video")</f>
        <v/>
      </c>
      <c r="B443" t="inlineStr">
        <is>
          <t>6:58</t>
        </is>
      </c>
      <c r="C443" t="inlineStr">
        <is>
          <t>Most people fall
into these two camps.</t>
        </is>
      </c>
      <c r="D443">
        <f>HYPERLINK("https://www.youtube.com/watch?v=TvV7HJLkkQw&amp;t=418s", "Go to time")</f>
        <v/>
      </c>
    </row>
    <row r="444">
      <c r="A444">
        <f>HYPERLINK("https://www.youtube.com/watch?v=1KHkzyyQExU", "Video")</f>
        <v/>
      </c>
      <c r="B444" t="inlineStr">
        <is>
          <t>0:54</t>
        </is>
      </c>
      <c r="C444" t="inlineStr">
        <is>
          <t>over the next 10 years into family</t>
        </is>
      </c>
      <c r="D444">
        <f>HYPERLINK("https://www.youtube.com/watch?v=1KHkzyyQExU&amp;t=54s", "Go to time")</f>
        <v/>
      </c>
    </row>
    <row r="445">
      <c r="A445">
        <f>HYPERLINK("https://www.youtube.com/watch?v=1KHkzyyQExU", "Video")</f>
        <v/>
      </c>
      <c r="B445" t="inlineStr">
        <is>
          <t>5:02</t>
        </is>
      </c>
      <c r="C445" t="inlineStr">
        <is>
          <t>americans into the workforce so</t>
        </is>
      </c>
      <c r="D445">
        <f>HYPERLINK("https://www.youtube.com/watch?v=1KHkzyyQExU&amp;t=302s", "Go to time")</f>
        <v/>
      </c>
    </row>
    <row r="446">
      <c r="A446">
        <f>HYPERLINK("https://www.youtube.com/watch?v=1KHkzyyQExU", "Video")</f>
        <v/>
      </c>
      <c r="B446" t="inlineStr">
        <is>
          <t>6:55</t>
        </is>
      </c>
      <c r="C446" t="inlineStr">
        <is>
          <t>when they get into corporate america</t>
        </is>
      </c>
      <c r="D446">
        <f>HYPERLINK("https://www.youtube.com/watch?v=1KHkzyyQExU&amp;t=415s", "Go to time")</f>
        <v/>
      </c>
    </row>
    <row r="447">
      <c r="A447">
        <f>HYPERLINK("https://www.youtube.com/watch?v=1KHkzyyQExU", "Video")</f>
        <v/>
      </c>
      <c r="B447" t="inlineStr">
        <is>
          <t>19:36</t>
        </is>
      </c>
      <c r="C447" t="inlineStr">
        <is>
          <t>african americans into the economic</t>
        </is>
      </c>
      <c r="D447">
        <f>HYPERLINK("https://www.youtube.com/watch?v=1KHkzyyQExU&amp;t=1176s", "Go to time")</f>
        <v/>
      </c>
    </row>
    <row r="448">
      <c r="A448">
        <f>HYPERLINK("https://www.youtube.com/watch?v=BLsKMTZEWn4", "Video")</f>
        <v/>
      </c>
      <c r="B448" t="inlineStr">
        <is>
          <t>12:05</t>
        </is>
      </c>
      <c r="C448" t="inlineStr">
        <is>
          <t>much deeper into the
fundamentals of the companies,</t>
        </is>
      </c>
      <c r="D448">
        <f>HYPERLINK("https://www.youtube.com/watch?v=BLsKMTZEWn4&amp;t=725s", "Go to time")</f>
        <v/>
      </c>
    </row>
    <row r="449">
      <c r="A449">
        <f>HYPERLINK("https://www.youtube.com/watch?v=-x6U2el8-Lk", "Video")</f>
        <v/>
      </c>
      <c r="B449" t="inlineStr">
        <is>
          <t>5:29</t>
        </is>
      </c>
      <c r="C449" t="inlineStr">
        <is>
          <t>apply that technique into the real exam</t>
        </is>
      </c>
      <c r="D449">
        <f>HYPERLINK("https://www.youtube.com/watch?v=-x6U2el8-Lk&amp;t=329s", "Go to time")</f>
        <v/>
      </c>
    </row>
    <row r="450">
      <c r="A450">
        <f>HYPERLINK("https://www.youtube.com/watch?v=_s1rIKaoAyM", "Video")</f>
        <v/>
      </c>
      <c r="B450" t="inlineStr">
        <is>
          <t>35:18</t>
        </is>
      </c>
      <c r="C450" t="inlineStr">
        <is>
          <t>into for example the survey provided</t>
        </is>
      </c>
      <c r="D450">
        <f>HYPERLINK("https://www.youtube.com/watch?v=_s1rIKaoAyM&amp;t=2118s", "Go to time")</f>
        <v/>
      </c>
    </row>
    <row r="451">
      <c r="A451">
        <f>HYPERLINK("https://www.youtube.com/watch?v=_s1rIKaoAyM", "Video")</f>
        <v/>
      </c>
      <c r="B451" t="inlineStr">
        <is>
          <t>54:24</t>
        </is>
      </c>
      <c r="C451" t="inlineStr">
        <is>
          <t>very high level examiners and put into</t>
        </is>
      </c>
      <c r="D451">
        <f>HYPERLINK("https://www.youtube.com/watch?v=_s1rIKaoAyM&amp;t=3264s", "Go to time")</f>
        <v/>
      </c>
    </row>
    <row r="452">
      <c r="A452">
        <f>HYPERLINK("https://www.youtube.com/watch?v=o7Qk4jmAJq0", "Video")</f>
        <v/>
      </c>
      <c r="B452" t="inlineStr">
        <is>
          <t>10:06</t>
        </is>
      </c>
      <c r="C452" t="inlineStr">
        <is>
          <t>have to go into the exam and think okay</t>
        </is>
      </c>
      <c r="D452">
        <f>HYPERLINK("https://www.youtube.com/watch?v=o7Qk4jmAJq0&amp;t=606s", "Go to time")</f>
        <v/>
      </c>
    </row>
    <row r="453">
      <c r="A453">
        <f>HYPERLINK("https://www.youtube.com/watch?v=5BJmUQFt0FI", "Video")</f>
        <v/>
      </c>
      <c r="B453" t="inlineStr">
        <is>
          <t>10:29</t>
        </is>
      </c>
      <c r="C453" t="inlineStr">
        <is>
          <t>athlete trying to go into a big game</t>
        </is>
      </c>
      <c r="D453">
        <f>HYPERLINK("https://www.youtube.com/watch?v=5BJmUQFt0FI&amp;t=629s", "Go to time")</f>
        <v/>
      </c>
    </row>
    <row r="454">
      <c r="A454">
        <f>HYPERLINK("https://www.youtube.com/watch?v=wzdG66VK75c", "Video")</f>
        <v/>
      </c>
      <c r="B454" t="inlineStr">
        <is>
          <t>32:50</t>
        </is>
      </c>
      <c r="C454" t="inlineStr">
        <is>
          <t>put it into the same software and you'll</t>
        </is>
      </c>
      <c r="D454">
        <f>HYPERLINK("https://www.youtube.com/watch?v=wzdG66VK75c&amp;t=1970s", "Go to time")</f>
        <v/>
      </c>
    </row>
    <row r="455">
      <c r="A455">
        <f>HYPERLINK("https://www.youtube.com/watch?v=wzdG66VK75c", "Video")</f>
        <v/>
      </c>
      <c r="B455" t="inlineStr">
        <is>
          <t>101:32</t>
        </is>
      </c>
      <c r="C455" t="inlineStr">
        <is>
          <t>waste into example two in the UK the</t>
        </is>
      </c>
      <c r="D455">
        <f>HYPERLINK("https://www.youtube.com/watch?v=wzdG66VK75c&amp;t=6092s", "Go to time")</f>
        <v/>
      </c>
    </row>
    <row r="456">
      <c r="A456">
        <f>HYPERLINK("https://www.youtube.com/watch?v=wzdG66VK75c", "Video")</f>
        <v/>
      </c>
      <c r="B456" t="inlineStr">
        <is>
          <t>171:14</t>
        </is>
      </c>
      <c r="C456" t="inlineStr">
        <is>
          <t>high level examiners and put into their</t>
        </is>
      </c>
      <c r="D456">
        <f>HYPERLINK("https://www.youtube.com/watch?v=wzdG66VK75c&amp;t=10274s", "Go to time")</f>
        <v/>
      </c>
    </row>
    <row r="457">
      <c r="A457">
        <f>HYPERLINK("https://www.youtube.com/watch?v=wzdG66VK75c", "Video")</f>
        <v/>
      </c>
      <c r="B457" t="inlineStr">
        <is>
          <t>188:05</t>
        </is>
      </c>
      <c r="C457" t="inlineStr">
        <is>
          <t>convert it into a band eight example</t>
        </is>
      </c>
      <c r="D457">
        <f>HYPERLINK("https://www.youtube.com/watch?v=wzdG66VK75c&amp;t=11285s", "Go to time")</f>
        <v/>
      </c>
    </row>
    <row r="458">
      <c r="A458">
        <f>HYPERLINK("https://www.youtube.com/watch?v=rqmv0LCcPTs", "Video")</f>
        <v/>
      </c>
      <c r="B458" t="inlineStr">
        <is>
          <t>7:34</t>
        </is>
      </c>
      <c r="C458" t="inlineStr">
        <is>
          <t>you shouldn't go into the exam thinking</t>
        </is>
      </c>
      <c r="D458">
        <f>HYPERLINK("https://www.youtube.com/watch?v=rqmv0LCcPTs&amp;t=454s", "Go to time")</f>
        <v/>
      </c>
    </row>
    <row r="459">
      <c r="A459">
        <f>HYPERLINK("https://www.youtube.com/watch?v=rqmv0LCcPTs", "Video")</f>
        <v/>
      </c>
      <c r="B459" t="inlineStr">
        <is>
          <t>83:40</t>
        </is>
      </c>
      <c r="C459" t="inlineStr">
        <is>
          <t>to trick The Examiner into thinking that</t>
        </is>
      </c>
      <c r="D459">
        <f>HYPERLINK("https://www.youtube.com/watch?v=rqmv0LCcPTs&amp;t=5020s", "Go to time")</f>
        <v/>
      </c>
    </row>
    <row r="460">
      <c r="A460">
        <f>HYPERLINK("https://www.youtube.com/watch?v=HYE-Y1jPH-M", "Video")</f>
        <v/>
      </c>
      <c r="B460" t="inlineStr">
        <is>
          <t>13:19</t>
        </is>
      </c>
      <c r="C460" t="inlineStr">
        <is>
          <t>Canadore you move into I am they won't</t>
        </is>
      </c>
      <c r="D460">
        <f>HYPERLINK("https://www.youtube.com/watch?v=HYE-Y1jPH-M&amp;t=799s", "Go to time")</f>
        <v/>
      </c>
    </row>
    <row r="461">
      <c r="A461">
        <f>HYPERLINK("https://www.youtube.com/watch?v=k4715CJ0Ii8", "Video")</f>
        <v/>
      </c>
      <c r="B461" t="inlineStr">
        <is>
          <t>10:04</t>
        </is>
      </c>
      <c r="C461" t="inlineStr">
        <is>
          <t>features like intonation for example I</t>
        </is>
      </c>
      <c r="D461">
        <f>HYPERLINK("https://www.youtube.com/watch?v=k4715CJ0Ii8&amp;t=604s", "Go to time")</f>
        <v/>
      </c>
    </row>
    <row r="462">
      <c r="A462">
        <f>HYPERLINK("https://www.youtube.com/watch?v=0qNw3Z4OoCk", "Video")</f>
        <v/>
      </c>
      <c r="B462" t="inlineStr">
        <is>
          <t>5:14</t>
        </is>
      </c>
      <c r="C462" t="inlineStr">
        <is>
          <t>into an essay that keeps the examiner</t>
        </is>
      </c>
      <c r="D462">
        <f>HYPERLINK("https://www.youtube.com/watch?v=0qNw3Z4OoCk&amp;t=314s", "Go to time")</f>
        <v/>
      </c>
    </row>
    <row r="463">
      <c r="A463">
        <f>HYPERLINK("https://www.youtube.com/watch?v=E4iUiRBVUa4", "Video")</f>
        <v/>
      </c>
      <c r="B463" t="inlineStr">
        <is>
          <t>11:33</t>
        </is>
      </c>
      <c r="C463" t="inlineStr">
        <is>
          <t>personal touch into a dish Gordon Ramsey</t>
        </is>
      </c>
      <c r="D463">
        <f>HYPERLINK("https://www.youtube.com/watch?v=E4iUiRBVUa4&amp;t=693s", "Go to time")</f>
        <v/>
      </c>
    </row>
    <row r="464">
      <c r="A464">
        <f>HYPERLINK("https://www.youtube.com/watch?v=q7xCHfDRdug", "Video")</f>
        <v/>
      </c>
      <c r="B464" t="inlineStr">
        <is>
          <t>41:28</t>
        </is>
      </c>
      <c r="C464" t="inlineStr">
        <is>
          <t>they're amazing at going into rooms and</t>
        </is>
      </c>
      <c r="D464">
        <f>HYPERLINK("https://www.youtube.com/watch?v=q7xCHfDRdug&amp;t=2488s", "Go to time")</f>
        <v/>
      </c>
    </row>
    <row r="465">
      <c r="A465">
        <f>HYPERLINK("https://www.youtube.com/watch?v=q7xCHfDRdug", "Video")</f>
        <v/>
      </c>
      <c r="B465" t="inlineStr">
        <is>
          <t>62:03</t>
        </is>
      </c>
      <c r="C465" t="inlineStr">
        <is>
          <t>console or ielts.org or Cambridge into</t>
        </is>
      </c>
      <c r="D465">
        <f>HYPERLINK("https://www.youtube.com/watch?v=q7xCHfDRdug&amp;t=3723s", "Go to time")</f>
        <v/>
      </c>
    </row>
    <row r="466">
      <c r="A466">
        <f>HYPERLINK("https://www.youtube.com/watch?v=q7xCHfDRdug", "Video")</f>
        <v/>
      </c>
      <c r="B466" t="inlineStr">
        <is>
          <t>100:22</t>
        </is>
      </c>
      <c r="C466" t="inlineStr">
        <is>
          <t>cameras are not allowed into the museum</t>
        </is>
      </c>
      <c r="D466">
        <f>HYPERLINK("https://www.youtube.com/watch?v=q7xCHfDRdug&amp;t=6022s", "Go to time")</f>
        <v/>
      </c>
    </row>
    <row r="467">
      <c r="A467">
        <f>HYPERLINK("https://www.youtube.com/watch?v=tgwibVefUKk", "Video")</f>
        <v/>
      </c>
      <c r="B467" t="inlineStr">
        <is>
          <t>5:59</t>
        </is>
      </c>
      <c r="C467" t="inlineStr">
        <is>
          <t>if you put it into this pyramid</t>
        </is>
      </c>
      <c r="D467">
        <f>HYPERLINK("https://www.youtube.com/watch?v=tgwibVefUKk&amp;t=359s", "Go to time")</f>
        <v/>
      </c>
    </row>
    <row r="468">
      <c r="A468">
        <f>HYPERLINK("https://www.youtube.com/watch?v=5HEmQahtJyY", "Video")</f>
        <v/>
      </c>
      <c r="B468" t="inlineStr">
        <is>
          <t>20:52</t>
        </is>
      </c>
      <c r="C468" t="inlineStr">
        <is>
          <t>academic as well because I am into</t>
        </is>
      </c>
      <c r="D468">
        <f>HYPERLINK("https://www.youtube.com/watch?v=5HEmQahtJyY&amp;t=1252s", "Go to time")</f>
        <v/>
      </c>
    </row>
    <row r="469">
      <c r="A469">
        <f>HYPERLINK("https://www.youtube.com/watch?v=HouS9iKd8io", "Video")</f>
        <v/>
      </c>
      <c r="B469" t="inlineStr">
        <is>
          <t>9:53</t>
        </is>
      </c>
      <c r="C469" t="inlineStr">
        <is>
          <t>into a strength so for example we want</t>
        </is>
      </c>
      <c r="D469">
        <f>HYPERLINK("https://www.youtube.com/watch?v=HouS9iKd8io&amp;t=593s", "Go to time")</f>
        <v/>
      </c>
    </row>
    <row r="470">
      <c r="A470">
        <f>HYPERLINK("https://www.youtube.com/watch?v=9-E8VUGMiqA", "Video")</f>
        <v/>
      </c>
      <c r="B470" t="inlineStr">
        <is>
          <t>24:05</t>
        </is>
      </c>
      <c r="C470" t="inlineStr">
        <is>
          <t>down into focusing on grammar first</t>
        </is>
      </c>
      <c r="D470">
        <f>HYPERLINK("https://www.youtube.com/watch?v=9-E8VUGMiqA&amp;t=1445s", "Go to time")</f>
        <v/>
      </c>
    </row>
    <row r="471">
      <c r="A471">
        <f>HYPERLINK("https://www.youtube.com/watch?v=5hAEajljN24", "Video")</f>
        <v/>
      </c>
      <c r="B471" t="inlineStr">
        <is>
          <t>8:23</t>
        </is>
      </c>
      <c r="C471" t="inlineStr">
        <is>
          <t>two do it under exam conditions go into</t>
        </is>
      </c>
      <c r="D471">
        <f>HYPERLINK("https://www.youtube.com/watch?v=5hAEajljN24&amp;t=503s", "Go to time")</f>
        <v/>
      </c>
    </row>
    <row r="472">
      <c r="A472">
        <f>HYPERLINK("https://www.youtube.com/watch?v=_Bfh5HVh0js", "Video")</f>
        <v/>
      </c>
      <c r="B472" t="inlineStr">
        <is>
          <t>3:38</t>
        </is>
      </c>
      <c r="C472" t="inlineStr">
        <is>
          <t>examiner going to be fooled into</t>
        </is>
      </c>
      <c r="D472">
        <f>HYPERLINK("https://www.youtube.com/watch?v=_Bfh5HVh0js&amp;t=218s", "Go to time")</f>
        <v/>
      </c>
    </row>
    <row r="473">
      <c r="A473">
        <f>HYPERLINK("https://www.youtube.com/watch?v=_Bfh5HVh0js", "Video")</f>
        <v/>
      </c>
      <c r="B473" t="inlineStr">
        <is>
          <t>21:11</t>
        </is>
      </c>
      <c r="C473" t="inlineStr">
        <is>
          <t>The Examiner into thinking that by using</t>
        </is>
      </c>
      <c r="D473">
        <f>HYPERLINK("https://www.youtube.com/watch?v=_Bfh5HVh0js&amp;t=1271s", "Go to time")</f>
        <v/>
      </c>
    </row>
    <row r="474">
      <c r="A474">
        <f>HYPERLINK("https://www.youtube.com/watch?v=qHH7rfC_f5k", "Video")</f>
        <v/>
      </c>
      <c r="B474" t="inlineStr">
        <is>
          <t>14:24</t>
        </is>
      </c>
      <c r="C474" t="inlineStr">
        <is>
          <t>drink driver who slams into us and we</t>
        </is>
      </c>
      <c r="D474">
        <f>HYPERLINK("https://www.youtube.com/watch?v=qHH7rfC_f5k&amp;t=864s", "Go to time")</f>
        <v/>
      </c>
    </row>
    <row r="475">
      <c r="A475">
        <f>HYPERLINK("https://www.youtube.com/watch?v=xGtKdsVxV8A", "Video")</f>
        <v/>
      </c>
      <c r="B475" t="inlineStr">
        <is>
          <t>89:46</t>
        </is>
      </c>
      <c r="C475" t="inlineStr">
        <is>
          <t>into McDonald's and getting a hamburger</t>
        </is>
      </c>
      <c r="D475">
        <f>HYPERLINK("https://www.youtube.com/watch?v=xGtKdsVxV8A&amp;t=5386s", "Go to time")</f>
        <v/>
      </c>
    </row>
    <row r="476">
      <c r="A476">
        <f>HYPERLINK("https://www.youtube.com/watch?v=xGtKdsVxV8A", "Video")</f>
        <v/>
      </c>
      <c r="B476" t="inlineStr">
        <is>
          <t>141:30</t>
        </is>
      </c>
      <c r="C476" t="inlineStr">
        <is>
          <t>put it into your writing is my grammar</t>
        </is>
      </c>
      <c r="D476">
        <f>HYPERLINK("https://www.youtube.com/watch?v=xGtKdsVxV8A&amp;t=8490s", "Go to time")</f>
        <v/>
      </c>
    </row>
    <row r="477">
      <c r="A477">
        <f>HYPERLINK("https://www.youtube.com/watch?v=xGtKdsVxV8A", "Video")</f>
        <v/>
      </c>
      <c r="B477" t="inlineStr">
        <is>
          <t>233:45</t>
        </is>
      </c>
      <c r="C477" t="inlineStr">
        <is>
          <t>exactly the same if you're going into</t>
        </is>
      </c>
      <c r="D477">
        <f>HYPERLINK("https://www.youtube.com/watch?v=xGtKdsVxV8A&amp;t=14025s", "Go to time")</f>
        <v/>
      </c>
    </row>
    <row r="478">
      <c r="A478">
        <f>HYPERLINK("https://www.youtube.com/watch?v=xGtKdsVxV8A", "Video")</f>
        <v/>
      </c>
      <c r="B478" t="inlineStr">
        <is>
          <t>460:59</t>
        </is>
      </c>
      <c r="C478" t="inlineStr">
        <is>
          <t>go into the exam and think okay what do</t>
        </is>
      </c>
      <c r="D478">
        <f>HYPERLINK("https://www.youtube.com/watch?v=xGtKdsVxV8A&amp;t=27659s", "Go to time")</f>
        <v/>
      </c>
    </row>
    <row r="479">
      <c r="A479">
        <f>HYPERLINK("https://www.youtube.com/watch?v=xGtKdsVxV8A", "Video")</f>
        <v/>
      </c>
      <c r="B479" t="inlineStr">
        <is>
          <t>494:30</t>
        </is>
      </c>
      <c r="C479" t="inlineStr">
        <is>
          <t>example into each main body paragraph um</t>
        </is>
      </c>
      <c r="D479">
        <f>HYPERLINK("https://www.youtube.com/watch?v=xGtKdsVxV8A&amp;t=29670s", "Go to time")</f>
        <v/>
      </c>
    </row>
    <row r="480">
      <c r="A480">
        <f>HYPERLINK("https://www.youtube.com/watch?v=b6_zfUHwlw8", "Video")</f>
        <v/>
      </c>
      <c r="B480" t="inlineStr">
        <is>
          <t>8:11</t>
        </is>
      </c>
      <c r="C480" t="inlineStr">
        <is>
          <t>we get specific programs put into us</t>
        </is>
      </c>
      <c r="D480">
        <f>HYPERLINK("https://www.youtube.com/watch?v=b6_zfUHwlw8&amp;t=491s", "Go to time")</f>
        <v/>
      </c>
    </row>
    <row r="481">
      <c r="A481">
        <f>HYPERLINK("https://www.youtube.com/watch?v=8aafXYh_gHA", "Video")</f>
        <v/>
      </c>
      <c r="B481" t="inlineStr">
        <is>
          <t>18:19</t>
        </is>
      </c>
      <c r="C481" t="inlineStr">
        <is>
          <t>four student came into the classroom and</t>
        </is>
      </c>
      <c r="D481">
        <f>HYPERLINK("https://www.youtube.com/watch?v=8aafXYh_gHA&amp;t=1099s", "Go to time")</f>
        <v/>
      </c>
    </row>
    <row r="482">
      <c r="A482">
        <f>HYPERLINK("https://www.youtube.com/watch?v=qhxzCiwX11o", "Video")</f>
        <v/>
      </c>
      <c r="B482" t="inlineStr">
        <is>
          <t>12:06</t>
        </is>
      </c>
      <c r="C482" t="inlineStr">
        <is>
          <t>investment into china the total amount</t>
        </is>
      </c>
      <c r="D482">
        <f>HYPERLINK("https://www.youtube.com/watch?v=qhxzCiwX11o&amp;t=726s", "Go to time")</f>
        <v/>
      </c>
    </row>
    <row r="483">
      <c r="A483">
        <f>HYPERLINK("https://www.youtube.com/watch?v=LrsdF_1YNfs", "Video")</f>
        <v/>
      </c>
      <c r="B483" t="inlineStr">
        <is>
          <t>16:31</t>
        </is>
      </c>
      <c r="C483" t="inlineStr">
        <is>
          <t>diagram into the diagram because what</t>
        </is>
      </c>
      <c r="D483">
        <f>HYPERLINK("https://www.youtube.com/watch?v=LrsdF_1YNfs&amp;t=991s", "Go to time")</f>
        <v/>
      </c>
    </row>
    <row r="484">
      <c r="A484">
        <f>HYPERLINK("https://www.youtube.com/watch?v=eiuK2n_hFvc", "Video")</f>
        <v/>
      </c>
      <c r="B484" t="inlineStr">
        <is>
          <t>1:51</t>
        </is>
      </c>
      <c r="C484" t="inlineStr">
        <is>
          <t>mind into the examiner's brain. Fancy</t>
        </is>
      </c>
      <c r="D484">
        <f>HYPERLINK("https://www.youtube.com/watch?v=eiuK2n_hFvc&amp;t=111s", "Go to time")</f>
        <v/>
      </c>
    </row>
    <row r="485">
      <c r="A485">
        <f>HYPERLINK("https://www.youtube.com/watch?v=95SZgg4U9fU", "Video")</f>
        <v/>
      </c>
      <c r="B485" t="inlineStr">
        <is>
          <t>2:36</t>
        </is>
      </c>
      <c r="C485" t="inlineStr">
        <is>
          <t>mind into putting our game face on it's
a way for us to tell our brain and body</t>
        </is>
      </c>
      <c r="D485">
        <f>HYPERLINK("https://www.youtube.com/watch?v=95SZgg4U9fU&amp;t=156s", "Go to time")</f>
        <v/>
      </c>
    </row>
    <row r="486">
      <c r="A486">
        <f>HYPERLINK("https://www.youtube.com/watch?v=zS26E5Xv24M", "Video")</f>
        <v/>
      </c>
      <c r="B486" t="inlineStr">
        <is>
          <t>3:17</t>
        </is>
      </c>
      <c r="C486" t="inlineStr">
        <is>
          <t>be able to tap into any market online
now America Australia Canada and the</t>
        </is>
      </c>
      <c r="D486">
        <f>HYPERLINK("https://www.youtube.com/watch?v=zS26E5Xv24M&amp;t=197s", "Go to time")</f>
        <v/>
      </c>
    </row>
    <row r="487">
      <c r="A487">
        <f>HYPERLINK("https://www.youtube.com/watch?v=60Ov9wl-h_U", "Video")</f>
        <v/>
      </c>
      <c r="B487" t="inlineStr">
        <is>
          <t>7:31</t>
        </is>
      </c>
      <c r="C487" t="inlineStr">
        <is>
          <t>same route over and over again – you're
brain starts to go into autopilot, you get</t>
        </is>
      </c>
      <c r="D487">
        <f>HYPERLINK("https://www.youtube.com/watch?v=60Ov9wl-h_U&amp;t=451s", "Go to time")</f>
        <v/>
      </c>
    </row>
    <row r="488">
      <c r="A488">
        <f>HYPERLINK("https://www.youtube.com/watch?v=ZGNq0LPH0hk", "Video")</f>
        <v/>
      </c>
      <c r="B488" t="inlineStr">
        <is>
          <t>0:31</t>
        </is>
      </c>
      <c r="C488" t="inlineStr">
        <is>
          <t>into it now I am someone who likes to
consider as many scenarios as possible</t>
        </is>
      </c>
      <c r="D488">
        <f>HYPERLINK("https://www.youtube.com/watch?v=ZGNq0LPH0hk&amp;t=31s", "Go to time")</f>
        <v/>
      </c>
    </row>
    <row r="489">
      <c r="A489">
        <f>HYPERLINK("https://www.youtube.com/watch?v=aG-1IRwYWqU", "Video")</f>
        <v/>
      </c>
      <c r="B489" t="inlineStr">
        <is>
          <t>7:32</t>
        </is>
      </c>
      <c r="C489" t="inlineStr">
        <is>
          <t>We're gonna learn how to increase the amount of willpower that we can tap into that same course was brought to you with the help</t>
        </is>
      </c>
      <c r="D489">
        <f>HYPERLINK("https://www.youtube.com/watch?v=aG-1IRwYWqU&amp;t=452s", "Go to time")</f>
        <v/>
      </c>
    </row>
    <row r="490">
      <c r="A490">
        <f>HYPERLINK("https://www.youtube.com/watch?v=KWRSoa4s64Q", "Video")</f>
        <v/>
      </c>
      <c r="B490" t="inlineStr">
        <is>
          <t>1:12</t>
        </is>
      </c>
      <c r="C490" t="inlineStr">
        <is>
          <t>later in high school I got into a game
called</t>
        </is>
      </c>
      <c r="D490">
        <f>HYPERLINK("https://www.youtube.com/watch?v=KWRSoa4s64Q&amp;t=72s", "Go to time")</f>
        <v/>
      </c>
    </row>
    <row r="491">
      <c r="A491">
        <f>HYPERLINK("https://www.youtube.com/watch?v=5T-zPP23Gmw", "Video")</f>
        <v/>
      </c>
      <c r="B491" t="inlineStr">
        <is>
          <t>4:59</t>
        </is>
      </c>
      <c r="C491" t="inlineStr">
        <is>
          <t>to climate change and the more i looked into it 
the stronger my belief in this story became the</t>
        </is>
      </c>
      <c r="D491">
        <f>HYPERLINK("https://www.youtube.com/watch?v=5T-zPP23Gmw&amp;t=299s", "Go to time")</f>
        <v/>
      </c>
    </row>
    <row r="492">
      <c r="A492">
        <f>HYPERLINK("https://www.youtube.com/watch?v=3UGRJRkaOnA", "Video")</f>
        <v/>
      </c>
      <c r="B492" t="inlineStr">
        <is>
          <t>7:39</t>
        </is>
      </c>
      <c r="C492" t="inlineStr">
        <is>
          <t>and if you run into any problems along
the way they have an amazing customer</t>
        </is>
      </c>
      <c r="D492">
        <f>HYPERLINK("https://www.youtube.com/watch?v=3UGRJRkaOnA&amp;t=459s", "Go to time")</f>
        <v/>
      </c>
    </row>
    <row r="493">
      <c r="A493">
        <f>HYPERLINK("https://www.youtube.com/watch?v=9aPZefbYRrk", "Video")</f>
        <v/>
      </c>
      <c r="B493" t="inlineStr">
        <is>
          <t>9:14</t>
        </is>
      </c>
      <c r="C493" t="inlineStr">
        <is>
          <t>full suit because he got me into that
same crazy work ethic mindset I had back</t>
        </is>
      </c>
      <c r="D493">
        <f>HYPERLINK("https://www.youtube.com/watch?v=9aPZefbYRrk&amp;t=554s", "Go to time")</f>
        <v/>
      </c>
    </row>
    <row r="494">
      <c r="A494">
        <f>HYPERLINK("https://www.youtube.com/watch?v=hgqCDvZwvd4", "Video")</f>
        <v/>
      </c>
      <c r="B494" t="inlineStr">
        <is>
          <t>3:46</t>
        </is>
      </c>
      <c r="C494" t="inlineStr">
        <is>
          <t>a jaw-dropping grammy award-winning movie at an 
actual theater if you can get yourself into this</t>
        </is>
      </c>
      <c r="D494">
        <f>HYPERLINK("https://www.youtube.com/watch?v=hgqCDvZwvd4&amp;t=226s", "Go to time")</f>
        <v/>
      </c>
    </row>
    <row r="495">
      <c r="A495">
        <f>HYPERLINK("https://www.youtube.com/watch?v=aSOvVFal0rc", "Video")</f>
        <v/>
      </c>
      <c r="B495" t="inlineStr">
        <is>
          <t>5:28</t>
        </is>
      </c>
      <c r="C495" t="inlineStr">
        <is>
          <t>into an ice cream shop and there are</t>
        </is>
      </c>
      <c r="D495">
        <f>HYPERLINK("https://www.youtube.com/watch?v=aSOvVFal0rc&amp;t=328s", "Go to time")</f>
        <v/>
      </c>
    </row>
    <row r="496">
      <c r="A496">
        <f>HYPERLINK("https://www.youtube.com/watch?v=3ZQn_xPShC0", "Video")</f>
        <v/>
      </c>
      <c r="B496" t="inlineStr">
        <is>
          <t>3:00</t>
        </is>
      </c>
      <c r="C496" t="inlineStr">
        <is>
          <t>The same applies for that empty feeling, redirect your focus onto your crafts and that empty feeling will fade into the background.</t>
        </is>
      </c>
      <c r="D496">
        <f>HYPERLINK("https://www.youtube.com/watch?v=3ZQn_xPShC0&amp;t=180s", "Go to time")</f>
        <v/>
      </c>
    </row>
    <row r="497">
      <c r="A497">
        <f>HYPERLINK("https://www.youtube.com/watch?v=Zxj3P0enJNQ", "Video")</f>
        <v/>
      </c>
      <c r="B497" t="inlineStr">
        <is>
          <t>4:13</t>
        </is>
      </c>
      <c r="C497" t="inlineStr">
        <is>
          <t>people who fall into this category are
the amateur bloggers and activists who</t>
        </is>
      </c>
      <c r="D497">
        <f>HYPERLINK("https://www.youtube.com/watch?v=Zxj3P0enJNQ&amp;t=253s", "Go to time")</f>
        <v/>
      </c>
    </row>
    <row r="498">
      <c r="A498">
        <f>HYPERLINK("https://www.youtube.com/watch?v=Zxj3P0enJNQ", "Video")</f>
        <v/>
      </c>
      <c r="B498" t="inlineStr">
        <is>
          <t>5:13</t>
        </is>
      </c>
      <c r="C498" t="inlineStr">
        <is>
          <t>often fall into the bad habit of
teaching the same things every single</t>
        </is>
      </c>
      <c r="D498">
        <f>HYPERLINK("https://www.youtube.com/watch?v=Zxj3P0enJNQ&amp;t=313s", "Go to time")</f>
        <v/>
      </c>
    </row>
    <row r="499">
      <c r="A499">
        <f>HYPERLINK("https://www.youtube.com/watch?v=CmhkmLFc74E", "Video")</f>
        <v/>
      </c>
      <c r="B499" t="inlineStr">
        <is>
          <t>2:04</t>
        </is>
      </c>
      <c r="C499" t="inlineStr">
        <is>
          <t>into your mind what am I doing with my</t>
        </is>
      </c>
      <c r="D499">
        <f>HYPERLINK("https://www.youtube.com/watch?v=CmhkmLFc74E&amp;t=124s", "Go to time")</f>
        <v/>
      </c>
    </row>
    <row r="500">
      <c r="A500">
        <f>HYPERLINK("https://www.youtube.com/watch?v=sTw_iAhonJ4", "Video")</f>
        <v/>
      </c>
      <c r="B500" t="inlineStr">
        <is>
          <t>5:37</t>
        </is>
      </c>
      <c r="C500" t="inlineStr">
        <is>
          <t>that will help you stay fresh and clean
and above all get you into the same</t>
        </is>
      </c>
      <c r="D500">
        <f>HYPERLINK("https://www.youtube.com/watch?v=sTw_iAhonJ4&amp;t=337s", "Go to time")</f>
        <v/>
      </c>
    </row>
    <row r="501">
      <c r="A501">
        <f>HYPERLINK("https://www.youtube.com/watch?v=a81Wze-w7Go", "Video")</f>
        <v/>
      </c>
      <c r="B501" t="inlineStr">
        <is>
          <t>0:34</t>
        </is>
      </c>
      <c r="C501" t="inlineStr">
        <is>
          <t>designed to convert the dreamer into a</t>
        </is>
      </c>
      <c r="D501">
        <f>HYPERLINK("https://www.youtube.com/watch?v=a81Wze-w7Go&amp;t=34s", "Go to time")</f>
        <v/>
      </c>
    </row>
    <row r="502">
      <c r="A502">
        <f>HYPERLINK("https://www.youtube.com/watch?v=a81Wze-w7Go", "Video")</f>
        <v/>
      </c>
      <c r="B502" t="inlineStr">
        <is>
          <t>2:06</t>
        </is>
      </c>
      <c r="C502" t="inlineStr">
        <is>
          <t>goal into steps for example you might</t>
        </is>
      </c>
      <c r="D502">
        <f>HYPERLINK("https://www.youtube.com/watch?v=a81Wze-w7Go&amp;t=126s", "Go to time")</f>
        <v/>
      </c>
    </row>
    <row r="503">
      <c r="A503">
        <f>HYPERLINK("https://www.youtube.com/watch?v=BZb1ePrR1lw", "Video")</f>
        <v/>
      </c>
      <c r="B503" t="inlineStr">
        <is>
          <t>6:44</t>
        </is>
      </c>
      <c r="C503" t="inlineStr">
        <is>
          <t>into humor think Michael Sarah James</t>
        </is>
      </c>
      <c r="D503">
        <f>HYPERLINK("https://www.youtube.com/watch?v=BZb1ePrR1lw&amp;t=404s", "Go to time")</f>
        <v/>
      </c>
    </row>
    <row r="504">
      <c r="A504">
        <f>HYPERLINK("https://www.youtube.com/watch?v=EkEuJBsm6Kk", "Video")</f>
        <v/>
      </c>
      <c r="B504" t="inlineStr">
        <is>
          <t>0:00</t>
        </is>
      </c>
      <c r="C504" t="inlineStr">
        <is>
          <t>we're born into this world with a game board in 
front of us across the table playing the opposing</t>
        </is>
      </c>
      <c r="D504">
        <f>HYPERLINK("https://www.youtube.com/watch?v=EkEuJBsm6Kk&amp;t=0s", "Go to time")</f>
        <v/>
      </c>
    </row>
    <row r="505">
      <c r="A505">
        <f>HYPERLINK("https://www.youtube.com/watch?v=EkEuJBsm6Kk", "Video")</f>
        <v/>
      </c>
      <c r="B505" t="inlineStr">
        <is>
          <t>0:23</t>
        </is>
      </c>
      <c r="C505" t="inlineStr">
        <is>
          <t>born into One Thing That Remains the Same however 
is that from a very young age we are told to focus</t>
        </is>
      </c>
      <c r="D505">
        <f>HYPERLINK("https://www.youtube.com/watch?v=EkEuJBsm6Kk&amp;t=23s", "Go to time")</f>
        <v/>
      </c>
    </row>
    <row r="506">
      <c r="A506">
        <f>HYPERLINK("https://www.youtube.com/watch?v=z7uWYh_kmLw", "Video")</f>
        <v/>
      </c>
      <c r="B506" t="inlineStr">
        <is>
          <t>2:40</t>
        </is>
      </c>
      <c r="C506" t="inlineStr">
        <is>
          <t>into your life you can then experience the joy of 
passing it down so that others can feel the same</t>
        </is>
      </c>
      <c r="D506">
        <f>HYPERLINK("https://www.youtube.com/watch?v=z7uWYh_kmLw&amp;t=160s", "Go to time")</f>
        <v/>
      </c>
    </row>
    <row r="507">
      <c r="A507">
        <f>HYPERLINK("https://www.youtube.com/watch?v=zR14V6yYyhg", "Video")</f>
        <v/>
      </c>
      <c r="B507" t="inlineStr">
        <is>
          <t>38:04</t>
        </is>
      </c>
      <c r="C507" t="inlineStr">
        <is>
          <t>about getting into Richard Ramirez's</t>
        </is>
      </c>
      <c r="D507">
        <f>HYPERLINK("https://www.youtube.com/watch?v=zR14V6yYyhg&amp;t=2284s", "Go to time")</f>
        <v/>
      </c>
    </row>
    <row r="508">
      <c r="A508">
        <f>HYPERLINK("https://www.youtube.com/watch?v=zR14V6yYyhg", "Video")</f>
        <v/>
      </c>
      <c r="B508" t="inlineStr">
        <is>
          <t>50:22</t>
        </is>
      </c>
      <c r="C508" t="inlineStr">
        <is>
          <t>to go into him Robin Williams is Jim</t>
        </is>
      </c>
      <c r="D508">
        <f>HYPERLINK("https://www.youtube.com/watch?v=zR14V6yYyhg&amp;t=3022s", "Go to time")</f>
        <v/>
      </c>
    </row>
    <row r="509">
      <c r="A509">
        <f>HYPERLINK("https://www.youtube.com/watch?v=qF2ABAJttlo", "Video")</f>
        <v/>
      </c>
      <c r="B509" t="inlineStr">
        <is>
          <t>1:41</t>
        </is>
      </c>
      <c r="C509" t="inlineStr">
        <is>
          <t>metamorphed into a new</t>
        </is>
      </c>
      <c r="D509">
        <f>HYPERLINK("https://www.youtube.com/watch?v=qF2ABAJttlo&amp;t=101s", "Go to time")</f>
        <v/>
      </c>
    </row>
    <row r="510">
      <c r="A510">
        <f>HYPERLINK("https://www.youtube.com/watch?v=vbmx4tcy-jc", "Video")</f>
        <v/>
      </c>
      <c r="B510" t="inlineStr">
        <is>
          <t>6:31</t>
        </is>
      </c>
      <c r="C510" t="inlineStr">
        <is>
          <t>video game into a movie or a TV show is</t>
        </is>
      </c>
      <c r="D510">
        <f>HYPERLINK("https://www.youtube.com/watch?v=vbmx4tcy-jc&amp;t=391s", "Go to time")</f>
        <v/>
      </c>
    </row>
    <row r="511">
      <c r="A511">
        <f>HYPERLINK("https://www.youtube.com/watch?v=p4stxGV14_E", "Video")</f>
        <v/>
      </c>
      <c r="B511" t="inlineStr">
        <is>
          <t>12:03</t>
        </is>
      </c>
      <c r="C511" t="inlineStr">
        <is>
          <t>movie into being like America and like</t>
        </is>
      </c>
      <c r="D511">
        <f>HYPERLINK("https://www.youtube.com/watch?v=p4stxGV14_E&amp;t=723s", "Go to time")</f>
        <v/>
      </c>
    </row>
    <row r="512">
      <c r="A512">
        <f>HYPERLINK("https://www.youtube.com/watch?v=p4stxGV14_E", "Video")</f>
        <v/>
      </c>
      <c r="B512" t="inlineStr">
        <is>
          <t>12:27</t>
        </is>
      </c>
      <c r="C512" t="inlineStr">
        <is>
          <t>bar every night gambling into the we</t>
        </is>
      </c>
      <c r="D512">
        <f>HYPERLINK("https://www.youtube.com/watch?v=p4stxGV14_E&amp;t=747s", "Go to time")</f>
        <v/>
      </c>
    </row>
    <row r="513">
      <c r="A513">
        <f>HYPERLINK("https://www.youtube.com/watch?v=vL21VCK_zLk", "Video")</f>
        <v/>
      </c>
      <c r="B513" t="inlineStr">
        <is>
          <t>1:35</t>
        </is>
      </c>
      <c r="C513" t="inlineStr">
        <is>
          <t>you feel my body slamming into yours you</t>
        </is>
      </c>
      <c r="D513">
        <f>HYPERLINK("https://www.youtube.com/watch?v=vL21VCK_zLk&amp;t=95s", "Go to time")</f>
        <v/>
      </c>
    </row>
    <row r="514">
      <c r="A514">
        <f>HYPERLINK("https://www.youtube.com/watch?v=DzbJP9JUHYk", "Video")</f>
        <v/>
      </c>
      <c r="B514" t="inlineStr">
        <is>
          <t>0:01</t>
        </is>
      </c>
      <c r="C514" t="inlineStr">
        <is>
          <t>troopers into the cameraman from the hit</t>
        </is>
      </c>
      <c r="D514">
        <f>HYPERLINK("https://www.youtube.com/watch?v=DzbJP9JUHYk&amp;t=1s", "Go to time")</f>
        <v/>
      </c>
    </row>
    <row r="515">
      <c r="A515">
        <f>HYPERLINK("https://www.youtube.com/watch?v=AMT9Bl9z6eY", "Video")</f>
        <v/>
      </c>
      <c r="B515" t="inlineStr">
        <is>
          <t>0:19</t>
        </is>
      </c>
      <c r="C515" t="inlineStr">
        <is>
          <t>stuff when we hacked into his webcam now</t>
        </is>
      </c>
      <c r="D515">
        <f>HYPERLINK("https://www.youtube.com/watch?v=AMT9Bl9z6eY&amp;t=19s", "Go to time")</f>
        <v/>
      </c>
    </row>
    <row r="516">
      <c r="A516">
        <f>HYPERLINK("https://www.youtube.com/watch?v=xN82Rhlk1EQ", "Video")</f>
        <v/>
      </c>
      <c r="B516" t="inlineStr">
        <is>
          <t>0:58</t>
        </is>
      </c>
      <c r="C516" t="inlineStr">
        <is>
          <t>fans into this new look Gotham 2 with</t>
        </is>
      </c>
      <c r="D516">
        <f>HYPERLINK("https://www.youtube.com/watch?v=xN82Rhlk1EQ&amp;t=58s", "Go to time")</f>
        <v/>
      </c>
    </row>
    <row r="517">
      <c r="A517">
        <f>HYPERLINK("https://www.youtube.com/watch?v=xN82Rhlk1EQ", "Video")</f>
        <v/>
      </c>
      <c r="B517" t="inlineStr">
        <is>
          <t>3:20</t>
        </is>
      </c>
      <c r="C517" t="inlineStr">
        <is>
          <t>into the dceu Black Adam also introduced</t>
        </is>
      </c>
      <c r="D517">
        <f>HYPERLINK("https://www.youtube.com/watch?v=xN82Rhlk1EQ&amp;t=200s", "Go to time")</f>
        <v/>
      </c>
    </row>
    <row r="518">
      <c r="A518">
        <f>HYPERLINK("https://www.youtube.com/watch?v=O21J92JXh34", "Video")</f>
        <v/>
      </c>
      <c r="B518" t="inlineStr">
        <is>
          <t>5:56</t>
        </is>
      </c>
      <c r="C518" t="inlineStr">
        <is>
          <t>into a rampless jump which he explains</t>
        </is>
      </c>
      <c r="D518">
        <f>HYPERLINK("https://www.youtube.com/watch?v=O21J92JXh34&amp;t=356s", "Go to time")</f>
        <v/>
      </c>
    </row>
    <row r="519">
      <c r="A519">
        <f>HYPERLINK("https://www.youtube.com/watch?v=Kc-yygpR90o", "Video")</f>
        <v/>
      </c>
      <c r="B519" t="inlineStr">
        <is>
          <t>9:28</t>
        </is>
      </c>
      <c r="C519" t="inlineStr">
        <is>
          <t>the B your mama always said look up into</t>
        </is>
      </c>
      <c r="D519">
        <f>HYPERLINK("https://www.youtube.com/watch?v=Kc-yygpR90o&amp;t=568s", "Go to time")</f>
        <v/>
      </c>
    </row>
    <row r="520">
      <c r="A520">
        <f>HYPERLINK("https://www.youtube.com/watch?v=Py98AixuBbc", "Video")</f>
        <v/>
      </c>
      <c r="B520" t="inlineStr">
        <is>
          <t>5:15</t>
        </is>
      </c>
      <c r="C520" t="inlineStr">
        <is>
          <t>with foam rubber was carved into the</t>
        </is>
      </c>
      <c r="D520">
        <f>HYPERLINK("https://www.youtube.com/watch?v=Py98AixuBbc&amp;t=315s", "Go to time")</f>
        <v/>
      </c>
    </row>
    <row r="521">
      <c r="A521">
        <f>HYPERLINK("https://www.youtube.com/watch?v=Py98AixuBbc", "Video")</f>
        <v/>
      </c>
      <c r="B521" t="inlineStr">
        <is>
          <t>22:19</t>
        </is>
      </c>
      <c r="C521" t="inlineStr">
        <is>
          <t>locks you into certain Framing and with</t>
        </is>
      </c>
      <c r="D521">
        <f>HYPERLINK("https://www.youtube.com/watch?v=Py98AixuBbc&amp;t=1339s", "Go to time")</f>
        <v/>
      </c>
    </row>
    <row r="522">
      <c r="A522">
        <f>HYPERLINK("https://www.youtube.com/watch?v=ltZeMpRWNfo", "Video")</f>
        <v/>
      </c>
      <c r="B522" t="inlineStr">
        <is>
          <t>0:14</t>
        </is>
      </c>
      <c r="C522" t="inlineStr">
        <is>
          <t>and incorporated it into your dream</t>
        </is>
      </c>
      <c r="D522">
        <f>HYPERLINK("https://www.youtube.com/watch?v=ltZeMpRWNfo&amp;t=14s", "Go to time")</f>
        <v/>
      </c>
    </row>
    <row r="523">
      <c r="A523">
        <f>HYPERLINK("https://www.youtube.com/watch?v=xpdiwHchwYQ", "Video")</f>
        <v/>
      </c>
      <c r="B523" t="inlineStr">
        <is>
          <t>2:20</t>
        </is>
      </c>
      <c r="C523" t="inlineStr">
        <is>
          <t>awesome video games that were made into</t>
        </is>
      </c>
      <c r="D523">
        <f>HYPERLINK("https://www.youtube.com/watch?v=xpdiwHchwYQ&amp;t=140s", "Go to time")</f>
        <v/>
      </c>
    </row>
    <row r="524">
      <c r="A524">
        <f>HYPERLINK("https://www.youtube.com/watch?v=cCiIu63Sh3k", "Video")</f>
        <v/>
      </c>
      <c r="B524" t="inlineStr">
        <is>
          <t>6:18</t>
        </is>
      </c>
      <c r="C524" t="inlineStr">
        <is>
          <t>famous but she incorporates acting into</t>
        </is>
      </c>
      <c r="D524">
        <f>HYPERLINK("https://www.youtube.com/watch?v=cCiIu63Sh3k&amp;t=378s", "Go to time")</f>
        <v/>
      </c>
    </row>
    <row r="525">
      <c r="A525">
        <f>HYPERLINK("https://www.youtube.com/watch?v=QDZsrAaq1MM", "Video")</f>
        <v/>
      </c>
      <c r="B525" t="inlineStr">
        <is>
          <t>19:36</t>
        </is>
      </c>
      <c r="C525" t="inlineStr">
        <is>
          <t>were still screaming into our indor</t>
        </is>
      </c>
      <c r="D525">
        <f>HYPERLINK("https://www.youtube.com/watch?v=QDZsrAaq1MM&amp;t=1176s", "Go to time")</f>
        <v/>
      </c>
    </row>
    <row r="526">
      <c r="A526">
        <f>HYPERLINK("https://www.youtube.com/watch?v=soj5foAp0D0", "Video")</f>
        <v/>
      </c>
      <c r="B526" t="inlineStr">
        <is>
          <t>0:50</t>
        </is>
      </c>
      <c r="C526" t="inlineStr">
        <is>
          <t>someone or something came into my room</t>
        </is>
      </c>
      <c r="D526">
        <f>HYPERLINK("https://www.youtube.com/watch?v=soj5foAp0D0&amp;t=50s", "Go to time")</f>
        <v/>
      </c>
    </row>
    <row r="527">
      <c r="A527">
        <f>HYPERLINK("https://www.youtube.com/watch?v=soj5foAp0D0", "Video")</f>
        <v/>
      </c>
      <c r="B527" t="inlineStr">
        <is>
          <t>1:40</t>
        </is>
      </c>
      <c r="C527" t="inlineStr">
        <is>
          <t>what it was what came into my room</t>
        </is>
      </c>
      <c r="D527">
        <f>HYPERLINK("https://www.youtube.com/watch?v=soj5foAp0D0&amp;t=100s", "Go to time")</f>
        <v/>
      </c>
    </row>
    <row r="528">
      <c r="A528">
        <f>HYPERLINK("https://www.youtube.com/watch?v=G4i2gzgCgtE", "Video")</f>
        <v/>
      </c>
      <c r="B528" t="inlineStr">
        <is>
          <t>13:22</t>
        </is>
      </c>
      <c r="C528" t="inlineStr">
        <is>
          <t>bamboo stalk that grows into a beautiful</t>
        </is>
      </c>
      <c r="D528">
        <f>HYPERLINK("https://www.youtube.com/watch?v=G4i2gzgCgtE&amp;t=802s", "Go to time")</f>
        <v/>
      </c>
    </row>
    <row r="529">
      <c r="A529">
        <f>HYPERLINK("https://www.youtube.com/watch?v=sfmxintSCRM", "Video")</f>
        <v/>
      </c>
      <c r="B529" t="inlineStr">
        <is>
          <t>0:21</t>
        </is>
      </c>
      <c r="C529" t="inlineStr">
        <is>
          <t>into a home game</t>
        </is>
      </c>
      <c r="D529">
        <f>HYPERLINK("https://www.youtube.com/watch?v=sfmxintSCRM&amp;t=21s", "Go to time")</f>
        <v/>
      </c>
    </row>
    <row r="530">
      <c r="A530">
        <f>HYPERLINK("https://www.youtube.com/watch?v=PEzNimdqsi8", "Video")</f>
        <v/>
      </c>
      <c r="B530" t="inlineStr">
        <is>
          <t>16:17</t>
        </is>
      </c>
      <c r="C530" t="inlineStr">
        <is>
          <t>that's it I feel like I came into this</t>
        </is>
      </c>
      <c r="D530">
        <f>HYPERLINK("https://www.youtube.com/watch?v=PEzNimdqsi8&amp;t=977s", "Go to time")</f>
        <v/>
      </c>
    </row>
    <row r="531">
      <c r="A531">
        <f>HYPERLINK("https://www.youtube.com/watch?v=-ZRcWbNf6wg", "Video")</f>
        <v/>
      </c>
      <c r="B531" t="inlineStr">
        <is>
          <t>37:45</t>
        </is>
      </c>
      <c r="C531" t="inlineStr">
        <is>
          <t>into this movie like uh William H Macy a</t>
        </is>
      </c>
      <c r="D531">
        <f>HYPERLINK("https://www.youtube.com/watch?v=-ZRcWbNf6wg&amp;t=2265s", "Go to time")</f>
        <v/>
      </c>
    </row>
    <row r="532">
      <c r="A532">
        <f>HYPERLINK("https://www.youtube.com/watch?v=-ZRcWbNf6wg", "Video")</f>
        <v/>
      </c>
      <c r="B532" t="inlineStr">
        <is>
          <t>39:47</t>
        </is>
      </c>
      <c r="C532" t="inlineStr">
        <is>
          <t>like into like the turtles and vanam and</t>
        </is>
      </c>
      <c r="D532">
        <f>HYPERLINK("https://www.youtube.com/watch?v=-ZRcWbNf6wg&amp;t=2387s", "Go to time")</f>
        <v/>
      </c>
    </row>
    <row r="533">
      <c r="A533">
        <f>HYPERLINK("https://www.youtube.com/watch?v=7W3q3AHKQQ8", "Video")</f>
        <v/>
      </c>
      <c r="B533" t="inlineStr">
        <is>
          <t>2:39</t>
        </is>
      </c>
      <c r="C533" t="inlineStr">
        <is>
          <t>you conned your way into my family</t>
        </is>
      </c>
      <c r="D533">
        <f>HYPERLINK("https://www.youtube.com/watch?v=7W3q3AHKQQ8&amp;t=159s", "Go to time")</f>
        <v/>
      </c>
    </row>
    <row r="534">
      <c r="A534">
        <f>HYPERLINK("https://www.youtube.com/watch?v=BTarcfQNE-Q", "Video")</f>
        <v/>
      </c>
      <c r="B534" t="inlineStr">
        <is>
          <t>8:00</t>
        </is>
      </c>
      <c r="C534" t="inlineStr">
        <is>
          <t>I'm fully into you you are I am and I</t>
        </is>
      </c>
      <c r="D534">
        <f>HYPERLINK("https://www.youtube.com/watch?v=BTarcfQNE-Q&amp;t=480s", "Go to time")</f>
        <v/>
      </c>
    </row>
    <row r="535">
      <c r="A535">
        <f>HYPERLINK("https://www.youtube.com/watch?v=AwJe4sDlbtA", "Video")</f>
        <v/>
      </c>
      <c r="B535" t="inlineStr">
        <is>
          <t>1:48</t>
        </is>
      </c>
      <c r="C535" t="inlineStr">
        <is>
          <t>this strange chick came into the</t>
        </is>
      </c>
      <c r="D535">
        <f>HYPERLINK("https://www.youtube.com/watch?v=AwJe4sDlbtA&amp;t=108s", "Go to time")</f>
        <v/>
      </c>
    </row>
    <row r="536">
      <c r="A536">
        <f>HYPERLINK("https://www.youtube.com/watch?v=rPWbRdk4nlY", "Video")</f>
        <v/>
      </c>
      <c r="B536" t="inlineStr">
        <is>
          <t>4:53</t>
        </is>
      </c>
      <c r="C536" t="inlineStr">
        <is>
          <t>we're getting the family into the</t>
        </is>
      </c>
      <c r="D536">
        <f>HYPERLINK("https://www.youtube.com/watch?v=rPWbRdk4nlY&amp;t=293s", "Go to time")</f>
        <v/>
      </c>
    </row>
    <row r="537">
      <c r="A537">
        <f>HYPERLINK("https://www.youtube.com/watch?v=6V3vY7TW4S8", "Video")</f>
        <v/>
      </c>
      <c r="B537" t="inlineStr">
        <is>
          <t>29:49</t>
        </is>
      </c>
      <c r="C537" t="inlineStr">
        <is>
          <t>leaning into I know the the camp</t>
        </is>
      </c>
      <c r="D537">
        <f>HYPERLINK("https://www.youtube.com/watch?v=6V3vY7TW4S8&amp;t=1789s", "Go to time")</f>
        <v/>
      </c>
    </row>
    <row r="538">
      <c r="A538">
        <f>HYPERLINK("https://www.youtube.com/watch?v=6V3vY7TW4S8", "Video")</f>
        <v/>
      </c>
      <c r="B538" t="inlineStr">
        <is>
          <t>44:13</t>
        </is>
      </c>
      <c r="C538" t="inlineStr">
        <is>
          <t>got me back into video gaming I'll be</t>
        </is>
      </c>
      <c r="D538">
        <f>HYPERLINK("https://www.youtube.com/watch?v=6V3vY7TW4S8&amp;t=2653s", "Go to time")</f>
        <v/>
      </c>
    </row>
    <row r="539">
      <c r="A539">
        <f>HYPERLINK("https://www.youtube.com/watch?v=lOhis3kNJSE", "Video")</f>
        <v/>
      </c>
      <c r="B539" t="inlineStr">
        <is>
          <t>22:26</t>
        </is>
      </c>
      <c r="C539" t="inlineStr">
        <is>
          <t>to get the basketball team into shape he</t>
        </is>
      </c>
      <c r="D539">
        <f>HYPERLINK("https://www.youtube.com/watch?v=lOhis3kNJSE&amp;t=1346s", "Go to time")</f>
        <v/>
      </c>
    </row>
    <row r="540">
      <c r="A540">
        <f>HYPERLINK("https://www.youtube.com/watch?v=a3Ea-gci8u8", "Video")</f>
        <v/>
      </c>
      <c r="B540" t="inlineStr">
        <is>
          <t>16:40</t>
        </is>
      </c>
      <c r="C540" t="inlineStr">
        <is>
          <t>of nuns into an amazing choir she is</t>
        </is>
      </c>
      <c r="D540">
        <f>HYPERLINK("https://www.youtube.com/watch?v=a3Ea-gci8u8&amp;t=1000s", "Go to time")</f>
        <v/>
      </c>
    </row>
    <row r="541">
      <c r="A541">
        <f>HYPERLINK("https://www.youtube.com/watch?v=a3Ea-gci8u8", "Video")</f>
        <v/>
      </c>
      <c r="B541" t="inlineStr">
        <is>
          <t>16:45</t>
        </is>
      </c>
      <c r="C541" t="inlineStr">
        <is>
          <t>teens into an amazing choir in the hopes</t>
        </is>
      </c>
      <c r="D541">
        <f>HYPERLINK("https://www.youtube.com/watch?v=a3Ea-gci8u8&amp;t=1005s", "Go to time")</f>
        <v/>
      </c>
    </row>
    <row r="542">
      <c r="A542">
        <f>HYPERLINK("https://www.youtube.com/watch?v=HdJ8ei7IeWA", "Video")</f>
        <v/>
      </c>
      <c r="B542" t="inlineStr">
        <is>
          <t>19:30</t>
        </is>
      </c>
      <c r="C542" t="inlineStr">
        <is>
          <t>came into it like he's pretty much like</t>
        </is>
      </c>
      <c r="D542">
        <f>HYPERLINK("https://www.youtube.com/watch?v=HdJ8ei7IeWA&amp;t=1170s", "Go to time")</f>
        <v/>
      </c>
    </row>
    <row r="543">
      <c r="A543">
        <f>HYPERLINK("https://www.youtube.com/watch?v=h8OvQ3j5uQQ", "Video")</f>
        <v/>
      </c>
      <c r="B543" t="inlineStr">
        <is>
          <t>2:52</t>
        </is>
      </c>
      <c r="C543" t="inlineStr">
        <is>
          <t>you must be the mariachi who came into</t>
        </is>
      </c>
      <c r="D543">
        <f>HYPERLINK("https://www.youtube.com/watch?v=h8OvQ3j5uQQ&amp;t=172s", "Go to time")</f>
        <v/>
      </c>
    </row>
    <row r="544">
      <c r="A544">
        <f>HYPERLINK("https://www.youtube.com/watch?v=SyCah0i9Cso", "Video")</f>
        <v/>
      </c>
      <c r="B544" t="inlineStr">
        <is>
          <t>4:11</t>
        </is>
      </c>
      <c r="C544" t="inlineStr">
        <is>
          <t>into a desert wasteland aldar must team</t>
        </is>
      </c>
      <c r="D544">
        <f>HYPERLINK("https://www.youtube.com/watch?v=SyCah0i9Cso&amp;t=251s", "Go to time")</f>
        <v/>
      </c>
    </row>
    <row r="545">
      <c r="A545">
        <f>HYPERLINK("https://www.youtube.com/watch?v=s0jj6mprR1w", "Video")</f>
        <v/>
      </c>
      <c r="B545" t="inlineStr">
        <is>
          <t>0:30</t>
        </is>
      </c>
      <c r="C545" t="inlineStr">
        <is>
          <t>throw the ambulance into the fire</t>
        </is>
      </c>
      <c r="D545">
        <f>HYPERLINK("https://www.youtube.com/watch?v=s0jj6mprR1w&amp;t=30s", "Go to time")</f>
        <v/>
      </c>
    </row>
    <row r="546">
      <c r="A546">
        <f>HYPERLINK("https://www.youtube.com/watch?v=gIRqvE83FmE", "Video")</f>
        <v/>
      </c>
      <c r="B546" t="inlineStr">
        <is>
          <t>1:06</t>
        </is>
      </c>
      <c r="C546" t="inlineStr">
        <is>
          <t>a week yeah but i came into this like</t>
        </is>
      </c>
      <c r="D546">
        <f>HYPERLINK("https://www.youtube.com/watch?v=gIRqvE83FmE&amp;t=66s", "Go to time")</f>
        <v/>
      </c>
    </row>
    <row r="547">
      <c r="A547">
        <f>HYPERLINK("https://www.youtube.com/watch?v=rsi2WcPIcQ0", "Video")</f>
        <v/>
      </c>
      <c r="B547" t="inlineStr">
        <is>
          <t>1:26</t>
        </is>
      </c>
      <c r="C547" t="inlineStr">
        <is>
          <t>gonna move my family into a neighborhood</t>
        </is>
      </c>
      <c r="D547">
        <f>HYPERLINK("https://www.youtube.com/watch?v=rsi2WcPIcQ0&amp;t=86s", "Go to time")</f>
        <v/>
      </c>
    </row>
    <row r="548">
      <c r="A548">
        <f>HYPERLINK("https://www.youtube.com/watch?v=JzvhxtnC3W4", "Video")</f>
        <v/>
      </c>
      <c r="B548" t="inlineStr">
        <is>
          <t>17:16</t>
        </is>
      </c>
      <c r="C548" t="inlineStr">
        <is>
          <t>kind of blend into this Vitamix and it's</t>
        </is>
      </c>
      <c r="D548">
        <f>HYPERLINK("https://www.youtube.com/watch?v=JzvhxtnC3W4&amp;t=1036s", "Go to time")</f>
        <v/>
      </c>
    </row>
    <row r="549">
      <c r="A549">
        <f>HYPERLINK("https://www.youtube.com/watch?v=JzvhxtnC3W4", "Video")</f>
        <v/>
      </c>
      <c r="B549" t="inlineStr">
        <is>
          <t>45:12</t>
        </is>
      </c>
      <c r="C549" t="inlineStr">
        <is>
          <t>um still about an hour into five cream</t>
        </is>
      </c>
      <c r="D549">
        <f>HYPERLINK("https://www.youtube.com/watch?v=JzvhxtnC3W4&amp;t=2712s", "Go to time")</f>
        <v/>
      </c>
    </row>
    <row r="550">
      <c r="A550">
        <f>HYPERLINK("https://www.youtube.com/watch?v=KfycFCTm8yU", "Video")</f>
        <v/>
      </c>
      <c r="B550" t="inlineStr">
        <is>
          <t>1:38</t>
        </is>
      </c>
      <c r="C550" t="inlineStr">
        <is>
          <t>Rambo this is Lieutenant Clinton</t>
        </is>
      </c>
      <c r="D550">
        <f>HYPERLINK("https://www.youtube.com/watch?v=KfycFCTm8yU&amp;t=98s", "Go to time")</f>
        <v/>
      </c>
    </row>
    <row r="551">
      <c r="A551">
        <f>HYPERLINK("https://www.youtube.com/watch?v=HoFcic509rE", "Video")</f>
        <v/>
      </c>
      <c r="B551" t="inlineStr">
        <is>
          <t>1:31</t>
        </is>
      </c>
      <c r="C551" t="inlineStr">
        <is>
          <t>came back into the house like an hour</t>
        </is>
      </c>
      <c r="D551">
        <f>HYPERLINK("https://www.youtube.com/watch?v=HoFcic509rE&amp;t=91s", "Go to time")</f>
        <v/>
      </c>
    </row>
    <row r="552">
      <c r="A552">
        <f>HYPERLINK("https://www.youtube.com/watch?v=4oQxDkDkSoM", "Video")</f>
        <v/>
      </c>
      <c r="B552" t="inlineStr">
        <is>
          <t>0:31</t>
        </is>
      </c>
      <c r="C552" t="inlineStr">
        <is>
          <t>the goddamn plane has crashed into the</t>
        </is>
      </c>
      <c r="D552">
        <f>HYPERLINK("https://www.youtube.com/watch?v=4oQxDkDkSoM&amp;t=31s", "Go to time")</f>
        <v/>
      </c>
    </row>
    <row r="553">
      <c r="A553">
        <f>HYPERLINK("https://www.youtube.com/watch?v=VtTNioNQxvk", "Video")</f>
        <v/>
      </c>
      <c r="B553" t="inlineStr">
        <is>
          <t>22:22</t>
        </is>
      </c>
      <c r="C553" t="inlineStr">
        <is>
          <t>up and seals adam into the washroom to</t>
        </is>
      </c>
      <c r="D553">
        <f>HYPERLINK("https://www.youtube.com/watch?v=VtTNioNQxvk&amp;t=1342s", "Go to time")</f>
        <v/>
      </c>
    </row>
    <row r="554">
      <c r="A554">
        <f>HYPERLINK("https://www.youtube.com/watch?v=AhwvMFlHbKw", "Video")</f>
        <v/>
      </c>
      <c r="B554" t="inlineStr">
        <is>
          <t>4:04</t>
        </is>
      </c>
      <c r="C554" t="inlineStr">
        <is>
          <t>off am I allowed to it knocked my into</t>
        </is>
      </c>
      <c r="D554">
        <f>HYPERLINK("https://www.youtube.com/watch?v=AhwvMFlHbKw&amp;t=244s", "Go to time")</f>
        <v/>
      </c>
    </row>
    <row r="555">
      <c r="A555">
        <f>HYPERLINK("https://www.youtube.com/watch?v=wT_EEkV2HUE", "Video")</f>
        <v/>
      </c>
      <c r="B555" t="inlineStr">
        <is>
          <t>0:18</t>
        </is>
      </c>
      <c r="C555" t="inlineStr">
        <is>
          <t>it is Daman I'm sorry not to get into</t>
        </is>
      </c>
      <c r="D555">
        <f>HYPERLINK("https://www.youtube.com/watch?v=wT_EEkV2HUE&amp;t=18s", "Go to time")</f>
        <v/>
      </c>
    </row>
    <row r="556">
      <c r="A556">
        <f>HYPERLINK("https://www.youtube.com/watch?v=t6UyEPrqaQI", "Video")</f>
        <v/>
      </c>
      <c r="B556" t="inlineStr">
        <is>
          <t>3:25</t>
        </is>
      </c>
      <c r="C556" t="inlineStr">
        <is>
          <t>sky and crash into this small family</t>
        </is>
      </c>
      <c r="D556">
        <f>HYPERLINK("https://www.youtube.com/watch?v=t6UyEPrqaQI&amp;t=205s", "Go to time")</f>
        <v/>
      </c>
    </row>
    <row r="557">
      <c r="A557">
        <f>HYPERLINK("https://www.youtube.com/watch?v=3wxftukchNw", "Video")</f>
        <v/>
      </c>
      <c r="B557" t="inlineStr">
        <is>
          <t>15:54</t>
        </is>
      </c>
      <c r="C557" t="inlineStr">
        <is>
          <t>adopted into the little family and is</t>
        </is>
      </c>
      <c r="D557">
        <f>HYPERLINK("https://www.youtube.com/watch?v=3wxftukchNw&amp;t=954s", "Go to time")</f>
        <v/>
      </c>
    </row>
    <row r="558">
      <c r="A558">
        <f>HYPERLINK("https://www.youtube.com/watch?v=r1rT20VGQ5o", "Video")</f>
        <v/>
      </c>
      <c r="B558" t="inlineStr">
        <is>
          <t>32:45</t>
        </is>
      </c>
      <c r="C558" t="inlineStr">
        <is>
          <t>the getting into the family aspect</t>
        </is>
      </c>
      <c r="D558">
        <f>HYPERLINK("https://www.youtube.com/watch?v=r1rT20VGQ5o&amp;t=1965s", "Go to time")</f>
        <v/>
      </c>
    </row>
    <row r="559">
      <c r="A559">
        <f>HYPERLINK("https://www.youtube.com/watch?v=pegpswIDO04", "Video")</f>
        <v/>
      </c>
      <c r="B559" t="inlineStr">
        <is>
          <t>21:06</t>
        </is>
      </c>
      <c r="C559" t="inlineStr">
        <is>
          <t>Hunt into James Bond I think what you</t>
        </is>
      </c>
      <c r="D559">
        <f>HYPERLINK("https://www.youtube.com/watch?v=pegpswIDO04&amp;t=1266s", "Go to time")</f>
        <v/>
      </c>
    </row>
    <row r="560">
      <c r="A560">
        <f>HYPERLINK("https://www.youtube.com/watch?v=pegpswIDO04", "Video")</f>
        <v/>
      </c>
      <c r="B560" t="inlineStr">
        <is>
          <t>39:31</t>
        </is>
      </c>
      <c r="C560" t="inlineStr">
        <is>
          <t>you watch him slam into that yeah but I</t>
        </is>
      </c>
      <c r="D560">
        <f>HYPERLINK("https://www.youtube.com/watch?v=pegpswIDO04&amp;t=2371s", "Go to time")</f>
        <v/>
      </c>
    </row>
    <row r="561">
      <c r="A561">
        <f>HYPERLINK("https://www.youtube.com/watch?v=Il5WMLS-GWI", "Video")</f>
        <v/>
      </c>
      <c r="B561" t="inlineStr">
        <is>
          <t>16:30</t>
        </is>
      </c>
      <c r="C561" t="inlineStr">
        <is>
          <t>into the franchise williamson rewrote</t>
        </is>
      </c>
      <c r="D561">
        <f>HYPERLINK("https://www.youtube.com/watch?v=Il5WMLS-GWI&amp;t=990s", "Go to time")</f>
        <v/>
      </c>
    </row>
    <row r="562">
      <c r="A562">
        <f>HYPERLINK("https://www.youtube.com/watch?v=Il5WMLS-GWI", "Video")</f>
        <v/>
      </c>
      <c r="B562" t="inlineStr">
        <is>
          <t>25:36</t>
        </is>
      </c>
      <c r="C562" t="inlineStr">
        <is>
          <t>brought jamie lee curtis back into the</t>
        </is>
      </c>
      <c r="D562">
        <f>HYPERLINK("https://www.youtube.com/watch?v=Il5WMLS-GWI&amp;t=1536s", "Go to time")</f>
        <v/>
      </c>
    </row>
    <row r="563">
      <c r="A563">
        <f>HYPERLINK("https://www.youtube.com/watch?v=gevwtKBKnNI", "Video")</f>
        <v/>
      </c>
      <c r="B563" t="inlineStr">
        <is>
          <t>2:43</t>
        </is>
      </c>
      <c r="C563" t="inlineStr">
        <is>
          <t>came into their own commercially and</t>
        </is>
      </c>
      <c r="D563">
        <f>HYPERLINK("https://www.youtube.com/watch?v=gevwtKBKnNI&amp;t=163s", "Go to time")</f>
        <v/>
      </c>
    </row>
    <row r="564">
      <c r="A564">
        <f>HYPERLINK("https://www.youtube.com/watch?v=BjeaHuZcPdQ", "Video")</f>
        <v/>
      </c>
      <c r="B564" t="inlineStr">
        <is>
          <t>0:03</t>
        </is>
      </c>
      <c r="C564" t="inlineStr">
        <is>
          <t>launch it into Bam's ass AKA</t>
        </is>
      </c>
      <c r="D564">
        <f>HYPERLINK("https://www.youtube.com/watch?v=BjeaHuZcPdQ&amp;t=3s", "Go to time")</f>
        <v/>
      </c>
    </row>
    <row r="565">
      <c r="A565">
        <f>HYPERLINK("https://www.youtube.com/watch?v=UlTAPDBxLoY", "Video")</f>
        <v/>
      </c>
      <c r="B565" t="inlineStr">
        <is>
          <t>20:42</t>
        </is>
      </c>
      <c r="C565" t="inlineStr">
        <is>
          <t>turned its distributor into a name</t>
        </is>
      </c>
      <c r="D565">
        <f>HYPERLINK("https://www.youtube.com/watch?v=UlTAPDBxLoY&amp;t=1242s", "Go to time")</f>
        <v/>
      </c>
    </row>
    <row r="566">
      <c r="A566">
        <f>HYPERLINK("https://www.youtube.com/watch?v=RWlOL7KM_qA", "Video")</f>
        <v/>
      </c>
      <c r="B566" t="inlineStr">
        <is>
          <t>24:14</t>
        </is>
      </c>
      <c r="C566" t="inlineStr">
        <is>
          <t>implant explosives into ego in the same</t>
        </is>
      </c>
      <c r="D566">
        <f>HYPERLINK("https://www.youtube.com/watch?v=RWlOL7KM_qA&amp;t=1454s", "Go to time")</f>
        <v/>
      </c>
    </row>
    <row r="567">
      <c r="A567">
        <f>HYPERLINK("https://www.youtube.com/watch?v=jIzQOTVCMyk", "Video")</f>
        <v/>
      </c>
      <c r="B567" t="inlineStr">
        <is>
          <t>7:42</t>
        </is>
      </c>
      <c r="C567" t="inlineStr">
        <is>
          <t>into some job am I going mad or did the</t>
        </is>
      </c>
      <c r="D567">
        <f>HYPERLINK("https://www.youtube.com/watch?v=jIzQOTVCMyk&amp;t=462s", "Go to time")</f>
        <v/>
      </c>
    </row>
    <row r="568">
      <c r="A568">
        <f>HYPERLINK("https://www.youtube.com/watch?v=XHuZ63p6zw0", "Video")</f>
        <v/>
      </c>
      <c r="B568" t="inlineStr">
        <is>
          <t>15:36</t>
        </is>
      </c>
      <c r="C568" t="inlineStr">
        <is>
          <t>into the original frames though some</t>
        </is>
      </c>
      <c r="D568">
        <f>HYPERLINK("https://www.youtube.com/watch?v=XHuZ63p6zw0&amp;t=936s", "Go to time")</f>
        <v/>
      </c>
    </row>
    <row r="569">
      <c r="A569">
        <f>HYPERLINK("https://www.youtube.com/watch?v=gQuY1ab-40s", "Video")</f>
        <v/>
      </c>
      <c r="B569" t="inlineStr">
        <is>
          <t>16:44</t>
        </is>
      </c>
      <c r="C569" t="inlineStr">
        <is>
          <t>into the world with the wrong family but</t>
        </is>
      </c>
      <c r="D569">
        <f>HYPERLINK("https://www.youtube.com/watch?v=gQuY1ab-40s&amp;t=1004s", "Go to time")</f>
        <v/>
      </c>
    </row>
    <row r="570">
      <c r="A570">
        <f>HYPERLINK("https://www.youtube.com/watch?v=INxwpKQU-u8", "Video")</f>
        <v/>
      </c>
      <c r="B570" t="inlineStr">
        <is>
          <t>23:47</t>
        </is>
      </c>
      <c r="C570" t="inlineStr">
        <is>
          <t>like you said goes into this Camp these</t>
        </is>
      </c>
      <c r="D570">
        <f>HYPERLINK("https://www.youtube.com/watch?v=INxwpKQU-u8&amp;t=1427s", "Go to time")</f>
        <v/>
      </c>
    </row>
    <row r="571">
      <c r="A571">
        <f>HYPERLINK("https://www.youtube.com/watch?v=NWyKw0acpR0", "Video")</f>
        <v/>
      </c>
      <c r="B571" t="inlineStr">
        <is>
          <t>30:11</t>
        </is>
      </c>
      <c r="C571" t="inlineStr">
        <is>
          <t>would stay watching if they came into it</t>
        </is>
      </c>
      <c r="D571">
        <f>HYPERLINK("https://www.youtube.com/watch?v=NWyKw0acpR0&amp;t=1811s", "Go to time")</f>
        <v/>
      </c>
    </row>
    <row r="572">
      <c r="A572">
        <f>HYPERLINK("https://www.youtube.com/watch?v=6LyYxpkxILE", "Video")</f>
        <v/>
      </c>
      <c r="B572" t="inlineStr">
        <is>
          <t>0:13</t>
        </is>
      </c>
      <c r="C572" t="inlineStr">
        <is>
          <t>and into the light I am offering you an</t>
        </is>
      </c>
      <c r="D572">
        <f>HYPERLINK("https://www.youtube.com/watch?v=6LyYxpkxILE&amp;t=13s", "Go to time")</f>
        <v/>
      </c>
    </row>
    <row r="573">
      <c r="A573">
        <f>HYPERLINK("https://www.youtube.com/watch?v=whTSpUWS-CY", "Video")</f>
        <v/>
      </c>
      <c r="B573" t="inlineStr">
        <is>
          <t>35:08</t>
        </is>
      </c>
      <c r="C573" t="inlineStr">
        <is>
          <t>get into James Gunn business because for</t>
        </is>
      </c>
      <c r="D573">
        <f>HYPERLINK("https://www.youtube.com/watch?v=whTSpUWS-CY&amp;t=2108s", "Go to time")</f>
        <v/>
      </c>
    </row>
    <row r="574">
      <c r="A574">
        <f>HYPERLINK("https://www.youtube.com/watch?v=YHQjbCstZME", "Video")</f>
        <v/>
      </c>
      <c r="B574" t="inlineStr">
        <is>
          <t>2:01</t>
        </is>
      </c>
      <c r="C574" t="inlineStr">
        <is>
          <t>kunis tossing a little drama into the</t>
        </is>
      </c>
      <c r="D574">
        <f>HYPERLINK("https://www.youtube.com/watch?v=YHQjbCstZME&amp;t=121s", "Go to time")</f>
        <v/>
      </c>
    </row>
    <row r="575">
      <c r="A575">
        <f>HYPERLINK("https://www.youtube.com/watch?v=5tjoWdbAStc", "Video")</f>
        <v/>
      </c>
      <c r="B575" t="inlineStr">
        <is>
          <t>1:10</t>
        </is>
      </c>
      <c r="C575" t="inlineStr">
        <is>
          <t>I'm into that I am</t>
        </is>
      </c>
      <c r="D575">
        <f>HYPERLINK("https://www.youtube.com/watch?v=5tjoWdbAStc&amp;t=70s", "Go to time")</f>
        <v/>
      </c>
    </row>
    <row r="576">
      <c r="A576">
        <f>HYPERLINK("https://www.youtube.com/watch?v=noDUPsKz1HM", "Video")</f>
        <v/>
      </c>
      <c r="B576" t="inlineStr">
        <is>
          <t>1:20</t>
        </is>
      </c>
      <c r="C576" t="inlineStr">
        <is>
          <t>dance and she came into the house her</t>
        </is>
      </c>
      <c r="D576">
        <f>HYPERLINK("https://www.youtube.com/watch?v=noDUPsKz1HM&amp;t=80s", "Go to time")</f>
        <v/>
      </c>
    </row>
    <row r="577">
      <c r="A577">
        <f>HYPERLINK("https://www.youtube.com/watch?v=IWuIntFf4uk", "Video")</f>
        <v/>
      </c>
      <c r="B577" t="inlineStr">
        <is>
          <t>49:37</t>
        </is>
      </c>
      <c r="C577" t="inlineStr">
        <is>
          <t>that when M night shyaman is put into a</t>
        </is>
      </c>
      <c r="D577">
        <f>HYPERLINK("https://www.youtube.com/watch?v=IWuIntFf4uk&amp;t=2977s", "Go to time")</f>
        <v/>
      </c>
    </row>
    <row r="578">
      <c r="A578">
        <f>HYPERLINK("https://www.youtube.com/watch?v=DNeHUCRwEec", "Video")</f>
        <v/>
      </c>
      <c r="B578" t="inlineStr">
        <is>
          <t>0:28</t>
        </is>
      </c>
      <c r="C578" t="inlineStr">
        <is>
          <t>the train came in i got into a</t>
        </is>
      </c>
      <c r="D578">
        <f>HYPERLINK("https://www.youtube.com/watch?v=DNeHUCRwEec&amp;t=28s", "Go to time")</f>
        <v/>
      </c>
    </row>
    <row r="579">
      <c r="A579">
        <f>HYPERLINK("https://www.youtube.com/watch?v=_vD49NQRDKM", "Video")</f>
        <v/>
      </c>
      <c r="B579" t="inlineStr">
        <is>
          <t>0:54</t>
        </is>
      </c>
      <c r="C579" t="inlineStr">
        <is>
          <t>not into playing games oh you're not</t>
        </is>
      </c>
      <c r="D579">
        <f>HYPERLINK("https://www.youtube.com/watch?v=_vD49NQRDKM&amp;t=54s", "Go to time")</f>
        <v/>
      </c>
    </row>
    <row r="580">
      <c r="A580">
        <f>HYPERLINK("https://www.youtube.com/watch?v=_vD49NQRDKM", "Video")</f>
        <v/>
      </c>
      <c r="B580" t="inlineStr">
        <is>
          <t>0:55</t>
        </is>
      </c>
      <c r="C580" t="inlineStr">
        <is>
          <t>into games becausee you are the queen of</t>
        </is>
      </c>
      <c r="D580">
        <f>HYPERLINK("https://www.youtube.com/watch?v=_vD49NQRDKM&amp;t=55s", "Go to time")</f>
        <v/>
      </c>
    </row>
    <row r="581">
      <c r="A581">
        <f>HYPERLINK("https://www.youtube.com/watch?v=VEtOLQqxYxI", "Video")</f>
        <v/>
      </c>
      <c r="B581" t="inlineStr">
        <is>
          <t>0:50</t>
        </is>
      </c>
      <c r="C581" t="inlineStr">
        <is>
          <t>she threw herself into those same waters</t>
        </is>
      </c>
      <c r="D581">
        <f>HYPERLINK("https://www.youtube.com/watch?v=VEtOLQqxYxI&amp;t=50s", "Go to time")</f>
        <v/>
      </c>
    </row>
    <row r="582">
      <c r="A582">
        <f>HYPERLINK("https://www.youtube.com/watch?v=2UdW17knMfw", "Video")</f>
        <v/>
      </c>
      <c r="B582" t="inlineStr">
        <is>
          <t>38:59</t>
        </is>
      </c>
      <c r="C582" t="inlineStr">
        <is>
          <t>into Rambo yeah he's going to be a mass</t>
        </is>
      </c>
      <c r="D582">
        <f>HYPERLINK("https://www.youtube.com/watch?v=2UdW17knMfw&amp;t=2339s", "Go to time")</f>
        <v/>
      </c>
    </row>
    <row r="583">
      <c r="A583">
        <f>HYPERLINK("https://www.youtube.com/watch?v=i3-jlhJgU9U", "Video")</f>
        <v/>
      </c>
      <c r="B583" t="inlineStr">
        <is>
          <t>0:38</t>
        </is>
      </c>
      <c r="C583" t="inlineStr">
        <is>
          <t>bring the subject into that dream</t>
        </is>
      </c>
      <c r="D583">
        <f>HYPERLINK("https://www.youtube.com/watch?v=i3-jlhJgU9U&amp;t=38s", "Go to time")</f>
        <v/>
      </c>
    </row>
    <row r="584">
      <c r="A584">
        <f>HYPERLINK("https://www.youtube.com/watch?v=ELbCWQcPhfs", "Video")</f>
        <v/>
      </c>
      <c r="B584" t="inlineStr">
        <is>
          <t>8:24</t>
        </is>
      </c>
      <c r="C584" t="inlineStr">
        <is>
          <t>family around the holidays isn't into</t>
        </is>
      </c>
      <c r="D584">
        <f>HYPERLINK("https://www.youtube.com/watch?v=ELbCWQcPhfs&amp;t=504s", "Go to time")</f>
        <v/>
      </c>
    </row>
    <row r="585">
      <c r="A585">
        <f>HYPERLINK("https://www.youtube.com/watch?v=ELbCWQcPhfs", "Video")</f>
        <v/>
      </c>
      <c r="B585" t="inlineStr">
        <is>
          <t>13:36</t>
        </is>
      </c>
      <c r="C585" t="inlineStr">
        <is>
          <t>into Notre Dame but let's take a shot</t>
        </is>
      </c>
      <c r="D585">
        <f>HYPERLINK("https://www.youtube.com/watch?v=ELbCWQcPhfs&amp;t=816s", "Go to time")</f>
        <v/>
      </c>
    </row>
    <row r="586">
      <c r="A586">
        <f>HYPERLINK("https://www.youtube.com/watch?v=dAtCxKWmj_k", "Video")</f>
        <v/>
      </c>
      <c r="B586" t="inlineStr">
        <is>
          <t>0:44</t>
        </is>
      </c>
      <c r="C586" t="inlineStr">
        <is>
          <t>be I came into this</t>
        </is>
      </c>
      <c r="D586">
        <f>HYPERLINK("https://www.youtube.com/watch?v=dAtCxKWmj_k&amp;t=44s", "Go to time")</f>
        <v/>
      </c>
    </row>
    <row r="587">
      <c r="A587">
        <f>HYPERLINK("https://www.youtube.com/watch?v=K9PFmssZdBo", "Video")</f>
        <v/>
      </c>
      <c r="B587" t="inlineStr">
        <is>
          <t>12:04</t>
        </is>
      </c>
      <c r="C587" t="inlineStr">
        <is>
          <t>Spider-Man into the spider-verse came</t>
        </is>
      </c>
      <c r="D587">
        <f>HYPERLINK("https://www.youtube.com/watch?v=K9PFmssZdBo&amp;t=724s", "Go to time")</f>
        <v/>
      </c>
    </row>
    <row r="588">
      <c r="A588">
        <f>HYPERLINK("https://www.youtube.com/watch?v=kMBbmNhOPao", "Video")</f>
        <v/>
      </c>
      <c r="B588" t="inlineStr">
        <is>
          <t>1:13</t>
        </is>
      </c>
      <c r="C588" t="inlineStr">
        <is>
          <t>you uh are you going into the game of</t>
        </is>
      </c>
      <c r="D588">
        <f>HYPERLINK("https://www.youtube.com/watch?v=kMBbmNhOPao&amp;t=73s", "Go to time")</f>
        <v/>
      </c>
    </row>
    <row r="589">
      <c r="A589">
        <f>HYPERLINK("https://www.youtube.com/watch?v=zQO3q1lSZ4k", "Video")</f>
        <v/>
      </c>
      <c r="B589" t="inlineStr">
        <is>
          <t>23:07</t>
        </is>
      </c>
      <c r="C589" t="inlineStr">
        <is>
          <t>individuals into a team into a family of</t>
        </is>
      </c>
      <c r="D589">
        <f>HYPERLINK("https://www.youtube.com/watch?v=zQO3q1lSZ4k&amp;t=1387s", "Go to time")</f>
        <v/>
      </c>
    </row>
    <row r="590">
      <c r="A590">
        <f>HYPERLINK("https://www.youtube.com/watch?v=8vIcT7VLx0U", "Video")</f>
        <v/>
      </c>
      <c r="B590" t="inlineStr">
        <is>
          <t>1:50</t>
        </is>
      </c>
      <c r="C590" t="inlineStr">
        <is>
          <t>nauseam today I might get into some</t>
        </is>
      </c>
      <c r="D590">
        <f>HYPERLINK("https://www.youtube.com/watch?v=8vIcT7VLx0U&amp;t=110s", "Go to time")</f>
        <v/>
      </c>
    </row>
    <row r="591">
      <c r="A591">
        <f>HYPERLINK("https://www.youtube.com/watch?v=VnhIkMF9PR8", "Video")</f>
        <v/>
      </c>
      <c r="B591" t="inlineStr">
        <is>
          <t>2:33</t>
        </is>
      </c>
      <c r="C591" t="inlineStr">
        <is>
          <t>you came into my bedroom unannounced and</t>
        </is>
      </c>
      <c r="D591">
        <f>HYPERLINK("https://www.youtube.com/watch?v=VnhIkMF9PR8&amp;t=153s", "Go to time")</f>
        <v/>
      </c>
    </row>
    <row r="592">
      <c r="A592">
        <f>HYPERLINK("https://www.youtube.com/watch?v=zkhedkasLHc", "Video")</f>
        <v/>
      </c>
      <c r="B592" t="inlineStr">
        <is>
          <t>1:27</t>
        </is>
      </c>
      <c r="C592" t="inlineStr">
        <is>
          <t>death they'll turn it into a goddamn</t>
        </is>
      </c>
      <c r="D592">
        <f>HYPERLINK("https://www.youtube.com/watch?v=zkhedkasLHc&amp;t=87s", "Go to time")</f>
        <v/>
      </c>
    </row>
    <row r="593">
      <c r="A593">
        <f>HYPERLINK("https://www.youtube.com/watch?v=sQtUnHa4wDs", "Video")</f>
        <v/>
      </c>
      <c r="B593" t="inlineStr">
        <is>
          <t>29:25</t>
        </is>
      </c>
      <c r="C593" t="inlineStr">
        <is>
          <t>dreams into reality let's</t>
        </is>
      </c>
      <c r="D593">
        <f>HYPERLINK("https://www.youtube.com/watch?v=sQtUnHa4wDs&amp;t=1765s", "Go to time")</f>
        <v/>
      </c>
    </row>
    <row r="594">
      <c r="A594">
        <f>HYPERLINK("https://www.youtube.com/watch?v=U0gTQwx2y-Q", "Video")</f>
        <v/>
      </c>
      <c r="B594" t="inlineStr">
        <is>
          <t>0:09</t>
        </is>
      </c>
      <c r="C594" t="inlineStr">
        <is>
          <t>turn into a bat a vampire bat would feed</t>
        </is>
      </c>
      <c r="D594">
        <f>HYPERLINK("https://www.youtube.com/watch?v=U0gTQwx2y-Q&amp;t=9s", "Go to time")</f>
        <v/>
      </c>
    </row>
    <row r="595">
      <c r="A595">
        <f>HYPERLINK("https://www.youtube.com/watch?v=k2vgaOIvs5k", "Video")</f>
        <v/>
      </c>
      <c r="B595" t="inlineStr">
        <is>
          <t>7:41</t>
        </is>
      </c>
      <c r="C595" t="inlineStr">
        <is>
          <t>of like a swamp the deeper you get into</t>
        </is>
      </c>
      <c r="D595">
        <f>HYPERLINK("https://www.youtube.com/watch?v=k2vgaOIvs5k&amp;t=461s", "Go to time")</f>
        <v/>
      </c>
    </row>
    <row r="596">
      <c r="A596">
        <f>HYPERLINK("https://www.youtube.com/watch?v=LpMKSXXgK2k", "Video")</f>
        <v/>
      </c>
      <c r="B596" t="inlineStr">
        <is>
          <t>2:47</t>
        </is>
      </c>
      <c r="C596" t="inlineStr">
        <is>
          <t>is that you must crawl into the same bit</t>
        </is>
      </c>
      <c r="D596">
        <f>HYPERLINK("https://www.youtube.com/watch?v=LpMKSXXgK2k&amp;t=167s", "Go to time")</f>
        <v/>
      </c>
    </row>
    <row r="597">
      <c r="A597">
        <f>HYPERLINK("https://www.youtube.com/watch?v=69ehuECWB74", "Video")</f>
        <v/>
      </c>
      <c r="B597" t="inlineStr">
        <is>
          <t>0:31</t>
        </is>
      </c>
      <c r="C597" t="inlineStr">
        <is>
          <t>yes I am but before we get into that I</t>
        </is>
      </c>
      <c r="D597">
        <f>HYPERLINK("https://www.youtube.com/watch?v=69ehuECWB74&amp;t=31s", "Go to time")</f>
        <v/>
      </c>
    </row>
    <row r="598">
      <c r="A598">
        <f>HYPERLINK("https://www.youtube.com/watch?v=eX7KaNfNG3c", "Video")</f>
        <v/>
      </c>
      <c r="B598" t="inlineStr">
        <is>
          <t>7:53</t>
        </is>
      </c>
      <c r="C598" t="inlineStr">
        <is>
          <t>order to not to fall into the same trap</t>
        </is>
      </c>
      <c r="D598">
        <f>HYPERLINK("https://www.youtube.com/watch?v=eX7KaNfNG3c&amp;t=473s", "Go to time")</f>
        <v/>
      </c>
    </row>
    <row r="599">
      <c r="A599">
        <f>HYPERLINK("https://www.youtube.com/watch?v=_BzLdcCcOAg", "Video")</f>
        <v/>
      </c>
      <c r="B599" t="inlineStr">
        <is>
          <t>0:33</t>
        </is>
      </c>
      <c r="C599" t="inlineStr">
        <is>
          <t>but I mean I'm not like into monogamy</t>
        </is>
      </c>
      <c r="D599">
        <f>HYPERLINK("https://www.youtube.com/watch?v=_BzLdcCcOAg&amp;t=33s", "Go to time")</f>
        <v/>
      </c>
    </row>
    <row r="600">
      <c r="A600">
        <f>HYPERLINK("https://www.youtube.com/watch?v=1Ylk2e-x--8", "Video")</f>
        <v/>
      </c>
      <c r="B600" t="inlineStr">
        <is>
          <t>0:31</t>
        </is>
      </c>
      <c r="C600" t="inlineStr">
        <is>
          <t>opening a window into your heart James</t>
        </is>
      </c>
      <c r="D600">
        <f>HYPERLINK("https://www.youtube.com/watch?v=1Ylk2e-x--8&amp;t=31s", "Go to time")</f>
        <v/>
      </c>
    </row>
    <row r="601">
      <c r="A601">
        <f>HYPERLINK("https://www.youtube.com/watch?v=g-TJY2Tgzfc", "Video")</f>
        <v/>
      </c>
      <c r="B601" t="inlineStr">
        <is>
          <t>0:18</t>
        </is>
      </c>
      <c r="C601" t="inlineStr">
        <is>
          <t>but I'm a scream cheese intolerant so</t>
        </is>
      </c>
      <c r="D601">
        <f>HYPERLINK("https://www.youtube.com/watch?v=g-TJY2Tgzfc&amp;t=18s", "Go to time")</f>
        <v/>
      </c>
    </row>
    <row r="602">
      <c r="A602">
        <f>HYPERLINK("https://www.youtube.com/watch?v=RoBEUjxixPY", "Video")</f>
        <v/>
      </c>
      <c r="B602" t="inlineStr">
        <is>
          <t>10:21</t>
        </is>
      </c>
      <c r="C602" t="inlineStr">
        <is>
          <t>into their 24-hour Library name one</t>
        </is>
      </c>
      <c r="D602">
        <f>HYPERLINK("https://www.youtube.com/watch?v=RoBEUjxixPY&amp;t=621s", "Go to time")</f>
        <v/>
      </c>
    </row>
    <row r="603">
      <c r="A603">
        <f>HYPERLINK("https://www.youtube.com/watch?v=S1qXnwq2CSQ", "Video")</f>
        <v/>
      </c>
      <c r="B603" t="inlineStr">
        <is>
          <t>1:58</t>
        </is>
      </c>
      <c r="C603" t="inlineStr">
        <is>
          <t>time and I've scamed these people into</t>
        </is>
      </c>
      <c r="D603">
        <f>HYPERLINK("https://www.youtube.com/watch?v=S1qXnwq2CSQ&amp;t=118s", "Go to time")</f>
        <v/>
      </c>
    </row>
    <row r="604">
      <c r="A604">
        <f>HYPERLINK("https://www.youtube.com/watch?v=3xyghFt4zv8", "Video")</f>
        <v/>
      </c>
      <c r="B604" t="inlineStr">
        <is>
          <t>2:56</t>
        </is>
      </c>
      <c r="C604" t="inlineStr">
        <is>
          <t>dreams into reality let's go</t>
        </is>
      </c>
      <c r="D604">
        <f>HYPERLINK("https://www.youtube.com/watch?v=3xyghFt4zv8&amp;t=176s", "Go to time")</f>
        <v/>
      </c>
    </row>
    <row r="605">
      <c r="A605">
        <f>HYPERLINK("https://www.youtube.com/watch?v=Lb54vFkdI3Y", "Video")</f>
        <v/>
      </c>
      <c r="B605" t="inlineStr">
        <is>
          <t>0:13</t>
        </is>
      </c>
      <c r="C605" t="inlineStr">
        <is>
          <t>chairs the first time you came into this</t>
        </is>
      </c>
      <c r="D605">
        <f>HYPERLINK("https://www.youtube.com/watch?v=Lb54vFkdI3Y&amp;t=13s", "Go to time")</f>
        <v/>
      </c>
    </row>
    <row r="606">
      <c r="A606">
        <f>HYPERLINK("https://www.youtube.com/watch?v=PjhxQXt663U", "Video")</f>
        <v/>
      </c>
      <c r="B606" t="inlineStr">
        <is>
          <t>15:56</t>
        </is>
      </c>
      <c r="C606" t="inlineStr">
        <is>
          <t>behind so I could go into drama right so</t>
        </is>
      </c>
      <c r="D606">
        <f>HYPERLINK("https://www.youtube.com/watch?v=PjhxQXt663U&amp;t=956s", "Go to time")</f>
        <v/>
      </c>
    </row>
    <row r="607">
      <c r="A607">
        <f>HYPERLINK("https://www.youtube.com/watch?v=PjhxQXt663U", "Video")</f>
        <v/>
      </c>
      <c r="B607" t="inlineStr">
        <is>
          <t>16:03</t>
        </is>
      </c>
      <c r="C607" t="inlineStr">
        <is>
          <t>we came into the bedroom and we were</t>
        </is>
      </c>
      <c r="D607">
        <f>HYPERLINK("https://www.youtube.com/watch?v=PjhxQXt663U&amp;t=963s", "Go to time")</f>
        <v/>
      </c>
    </row>
    <row r="608">
      <c r="A608">
        <f>HYPERLINK("https://www.youtube.com/watch?v=zs-Y_5ObPtY", "Video")</f>
        <v/>
      </c>
      <c r="B608" t="inlineStr">
        <is>
          <t>0:52</t>
        </is>
      </c>
      <c r="C608" t="inlineStr">
        <is>
          <t>love spell and then he came right into</t>
        </is>
      </c>
      <c r="D608">
        <f>HYPERLINK("https://www.youtube.com/watch?v=zs-Y_5ObPtY&amp;t=52s", "Go to time")</f>
        <v/>
      </c>
    </row>
    <row r="609">
      <c r="A609">
        <f>HYPERLINK("https://www.youtube.com/watch?v=m5s5ePnRbQk", "Video")</f>
        <v/>
      </c>
      <c r="B609" t="inlineStr">
        <is>
          <t>1:24</t>
        </is>
      </c>
      <c r="C609" t="inlineStr">
        <is>
          <t>screaming at me see I drew her into me</t>
        </is>
      </c>
      <c r="D609">
        <f>HYPERLINK("https://www.youtube.com/watch?v=m5s5ePnRbQk&amp;t=84s", "Go to time")</f>
        <v/>
      </c>
    </row>
    <row r="610">
      <c r="A610">
        <f>HYPERLINK("https://www.youtube.com/watch?v=8eeJFUPy20s", "Video")</f>
        <v/>
      </c>
      <c r="B610" t="inlineStr">
        <is>
          <t>15:04</t>
        </is>
      </c>
      <c r="C610" t="inlineStr">
        <is>
          <t>Motion Pictures into the cameras into</t>
        </is>
      </c>
      <c r="D610">
        <f>HYPERLINK("https://www.youtube.com/watch?v=8eeJFUPy20s&amp;t=904s", "Go to time")</f>
        <v/>
      </c>
    </row>
    <row r="611">
      <c r="A611">
        <f>HYPERLINK("https://www.youtube.com/watch?v=gRjSCR-qD3U", "Video")</f>
        <v/>
      </c>
      <c r="B611" t="inlineStr">
        <is>
          <t>0:54</t>
        </is>
      </c>
      <c r="C611" t="inlineStr">
        <is>
          <t>Amanda you will not crawl into your</t>
        </is>
      </c>
      <c r="D611">
        <f>HYPERLINK("https://www.youtube.com/watch?v=gRjSCR-qD3U&amp;t=54s", "Go to time")</f>
        <v/>
      </c>
    </row>
    <row r="612">
      <c r="A612">
        <f>HYPERLINK("https://www.youtube.com/watch?v=NI2HHCKPplM", "Video")</f>
        <v/>
      </c>
      <c r="B612" t="inlineStr">
        <is>
          <t>0:13</t>
        </is>
      </c>
      <c r="C612" t="inlineStr">
        <is>
          <t>to walk directly into an ambush who's</t>
        </is>
      </c>
      <c r="D612">
        <f>HYPERLINK("https://www.youtube.com/watch?v=NI2HHCKPplM&amp;t=13s", "Go to time")</f>
        <v/>
      </c>
    </row>
    <row r="613">
      <c r="A613">
        <f>HYPERLINK("https://www.youtube.com/watch?v=uoCBnB2IgAM", "Video")</f>
        <v/>
      </c>
      <c r="B613" t="inlineStr">
        <is>
          <t>0:05</t>
        </is>
      </c>
      <c r="C613" t="inlineStr">
        <is>
          <t>mistake we really came into worship and</t>
        </is>
      </c>
      <c r="D613">
        <f>HYPERLINK("https://www.youtube.com/watch?v=uoCBnB2IgAM&amp;t=5s", "Go to time")</f>
        <v/>
      </c>
    </row>
    <row r="614">
      <c r="A614">
        <f>HYPERLINK("https://www.youtube.com/watch?v=Sh3gujkDKAY", "Video")</f>
        <v/>
      </c>
      <c r="B614" t="inlineStr">
        <is>
          <t>2:10</t>
        </is>
      </c>
      <c r="C614" t="inlineStr">
        <is>
          <t>America and everything just falls into</t>
        </is>
      </c>
      <c r="D614">
        <f>HYPERLINK("https://www.youtube.com/watch?v=Sh3gujkDKAY&amp;t=130s", "Go to time")</f>
        <v/>
      </c>
    </row>
    <row r="615">
      <c r="A615">
        <f>HYPERLINK("https://www.youtube.com/watch?v=AAJf0X03SX4", "Video")</f>
        <v/>
      </c>
      <c r="B615" t="inlineStr">
        <is>
          <t>8:07</t>
        </is>
      </c>
      <c r="C615" t="inlineStr">
        <is>
          <t>into the gambino crime family after</t>
        </is>
      </c>
      <c r="D615">
        <f>HYPERLINK("https://www.youtube.com/watch?v=AAJf0X03SX4&amp;t=487s", "Go to time")</f>
        <v/>
      </c>
    </row>
    <row r="616">
      <c r="A616">
        <f>HYPERLINK("https://www.youtube.com/watch?v=63ZA328bi3k", "Video")</f>
        <v/>
      </c>
      <c r="B616" t="inlineStr">
        <is>
          <t>12:24</t>
        </is>
      </c>
      <c r="C616" t="inlineStr">
        <is>
          <t>into that they know it's campy they know</t>
        </is>
      </c>
      <c r="D616">
        <f>HYPERLINK("https://www.youtube.com/watch?v=63ZA328bi3k&amp;t=744s", "Go to time")</f>
        <v/>
      </c>
    </row>
    <row r="617">
      <c r="A617">
        <f>HYPERLINK("https://www.youtube.com/watch?v=63ZA328bi3k", "Video")</f>
        <v/>
      </c>
      <c r="B617" t="inlineStr">
        <is>
          <t>38:10</t>
        </is>
      </c>
      <c r="C617" t="inlineStr">
        <is>
          <t>into the camera and those are like paid</t>
        </is>
      </c>
      <c r="D617">
        <f>HYPERLINK("https://www.youtube.com/watch?v=63ZA328bi3k&amp;t=2290s", "Go to time")</f>
        <v/>
      </c>
    </row>
    <row r="618">
      <c r="A618">
        <f>HYPERLINK("https://www.youtube.com/watch?v=TkzNgwT0hm8", "Video")</f>
        <v/>
      </c>
      <c r="B618" t="inlineStr">
        <is>
          <t>1:30</t>
        </is>
      </c>
      <c r="C618" t="inlineStr">
        <is>
          <t>into it it'll show you your dreams but</t>
        </is>
      </c>
      <c r="D618">
        <f>HYPERLINK("https://www.youtube.com/watch?v=TkzNgwT0hm8&amp;t=90s", "Go to time")</f>
        <v/>
      </c>
    </row>
    <row r="619">
      <c r="A619">
        <f>HYPERLINK("https://www.youtube.com/watch?v=sAThp_11-Ek", "Video")</f>
        <v/>
      </c>
      <c r="B619" t="inlineStr">
        <is>
          <t>0:21</t>
        </is>
      </c>
      <c r="C619" t="inlineStr">
        <is>
          <t>what's the name I used to check into</t>
        </is>
      </c>
      <c r="D619">
        <f>HYPERLINK("https://www.youtube.com/watch?v=sAThp_11-Ek&amp;t=21s", "Go to time")</f>
        <v/>
      </c>
    </row>
    <row r="620">
      <c r="A620">
        <f>HYPERLINK("https://www.youtube.com/watch?v=9cEAnPUsQl8", "Video")</f>
        <v/>
      </c>
      <c r="B620" t="inlineStr">
        <is>
          <t>2:10</t>
        </is>
      </c>
      <c r="C620" t="inlineStr">
        <is>
          <t>i'll change your name and turn you into</t>
        </is>
      </c>
      <c r="D620">
        <f>HYPERLINK("https://www.youtube.com/watch?v=9cEAnPUsQl8&amp;t=130s", "Go to time")</f>
        <v/>
      </c>
    </row>
    <row r="621">
      <c r="A621">
        <f>HYPERLINK("https://www.youtube.com/watch?v=rv-bb9iKZY0", "Video")</f>
        <v/>
      </c>
      <c r="B621" t="inlineStr">
        <is>
          <t>22:02</t>
        </is>
      </c>
      <c r="C621" t="inlineStr">
        <is>
          <t>Island dig deep into chilling family</t>
        </is>
      </c>
      <c r="D621">
        <f>HYPERLINK("https://www.youtube.com/watch?v=rv-bb9iKZY0&amp;t=1322s", "Go to time")</f>
        <v/>
      </c>
    </row>
    <row r="622">
      <c r="A622">
        <f>HYPERLINK("https://www.youtube.com/watch?v=pYQLesrKif8", "Video")</f>
        <v/>
      </c>
      <c r="B622" t="inlineStr">
        <is>
          <t>0:35</t>
        </is>
      </c>
      <c r="C622" t="inlineStr">
        <is>
          <t>Boseman who broke into the mainstream</t>
        </is>
      </c>
      <c r="D622">
        <f>HYPERLINK("https://www.youtube.com/watch?v=pYQLesrKif8&amp;t=35s", "Go to time")</f>
        <v/>
      </c>
    </row>
    <row r="623">
      <c r="A623">
        <f>HYPERLINK("https://www.youtube.com/watch?v=TS40sMuK-MQ", "Video")</f>
        <v/>
      </c>
      <c r="B623" t="inlineStr">
        <is>
          <t>10:00</t>
        </is>
      </c>
      <c r="C623" t="inlineStr">
        <is>
          <t>to cross over into a mainstream sort of</t>
        </is>
      </c>
      <c r="D623">
        <f>HYPERLINK("https://www.youtube.com/watch?v=TS40sMuK-MQ&amp;t=600s", "Go to time")</f>
        <v/>
      </c>
    </row>
    <row r="624">
      <c r="A624">
        <f>HYPERLINK("https://www.youtube.com/watch?v=9oq360iiCmM", "Video")</f>
        <v/>
      </c>
      <c r="B624" t="inlineStr">
        <is>
          <t>0:35</t>
        </is>
      </c>
      <c r="C624" t="inlineStr">
        <is>
          <t>camera so follow us as we dive into some</t>
        </is>
      </c>
      <c r="D624">
        <f>HYPERLINK("https://www.youtube.com/watch?v=9oq360iiCmM&amp;t=35s", "Go to time")</f>
        <v/>
      </c>
    </row>
    <row r="625">
      <c r="A625">
        <f>HYPERLINK("https://www.youtube.com/watch?v=HsbyYVufJ6U", "Video")</f>
        <v/>
      </c>
      <c r="B625" t="inlineStr">
        <is>
          <t>9:39</t>
        </is>
      </c>
      <c r="C625" t="inlineStr">
        <is>
          <t>he told you they just came into my head</t>
        </is>
      </c>
      <c r="D625">
        <f>HYPERLINK("https://www.youtube.com/watch?v=HsbyYVufJ6U&amp;t=579s", "Go to time")</f>
        <v/>
      </c>
    </row>
    <row r="626">
      <c r="A626">
        <f>HYPERLINK("https://www.youtube.com/watch?v=GqqIQi7Or6Y", "Video")</f>
        <v/>
      </c>
      <c r="B626" t="inlineStr">
        <is>
          <t>0:03</t>
        </is>
      </c>
      <c r="C626" t="inlineStr">
        <is>
          <t>into my chamber unannounced David REO</t>
        </is>
      </c>
      <c r="D626">
        <f>HYPERLINK("https://www.youtube.com/watch?v=GqqIQi7Or6Y&amp;t=3s", "Go to time")</f>
        <v/>
      </c>
    </row>
    <row r="627">
      <c r="A627">
        <f>HYPERLINK("https://www.youtube.com/watch?v=CC48HudGqVk", "Video")</f>
        <v/>
      </c>
      <c r="B627" t="inlineStr">
        <is>
          <t>21:52</t>
        </is>
      </c>
      <c r="C627" t="inlineStr">
        <is>
          <t>various colors into a Vitamix and just</t>
        </is>
      </c>
      <c r="D627">
        <f>HYPERLINK("https://www.youtube.com/watch?v=CC48HudGqVk&amp;t=1312s", "Go to time")</f>
        <v/>
      </c>
    </row>
    <row r="628">
      <c r="A628">
        <f>HYPERLINK("https://www.youtube.com/watch?v=CC48HudGqVk", "Video")</f>
        <v/>
      </c>
      <c r="B628" t="inlineStr">
        <is>
          <t>38:15</t>
        </is>
      </c>
      <c r="C628" t="inlineStr">
        <is>
          <t>bumblebee kind of we came into Bumblebee</t>
        </is>
      </c>
      <c r="D628">
        <f>HYPERLINK("https://www.youtube.com/watch?v=CC48HudGqVk&amp;t=2295s", "Go to time")</f>
        <v/>
      </c>
    </row>
    <row r="629">
      <c r="A629">
        <f>HYPERLINK("https://www.youtube.com/watch?v=QoZPSWVl8dI", "Video")</f>
        <v/>
      </c>
      <c r="B629" t="inlineStr">
        <is>
          <t>2:06</t>
        </is>
      </c>
      <c r="C629" t="inlineStr">
        <is>
          <t>into the depths of Hell in the name of</t>
        </is>
      </c>
      <c r="D629">
        <f>HYPERLINK("https://www.youtube.com/watch?v=QoZPSWVl8dI&amp;t=126s", "Go to time")</f>
        <v/>
      </c>
    </row>
    <row r="630">
      <c r="A630">
        <f>HYPERLINK("https://www.youtube.com/watch?v=pJjnSwAd1s4", "Video")</f>
        <v/>
      </c>
      <c r="B630" t="inlineStr">
        <is>
          <t>1:54</t>
        </is>
      </c>
      <c r="C630" t="inlineStr">
        <is>
          <t>no no you came Barefoot into my office</t>
        </is>
      </c>
      <c r="D630">
        <f>HYPERLINK("https://www.youtube.com/watch?v=pJjnSwAd1s4&amp;t=114s", "Go to time")</f>
        <v/>
      </c>
    </row>
    <row r="631">
      <c r="A631">
        <f>HYPERLINK("https://www.youtube.com/watch?v=pnLimgrScYA", "Video")</f>
        <v/>
      </c>
      <c r="B631" t="inlineStr">
        <is>
          <t>1:18</t>
        </is>
      </c>
      <c r="C631" t="inlineStr">
        <is>
          <t>this woman rammed into our spider and it</t>
        </is>
      </c>
      <c r="D631">
        <f>HYPERLINK("https://www.youtube.com/watch?v=pnLimgrScYA&amp;t=78s", "Go to time")</f>
        <v/>
      </c>
    </row>
    <row r="632">
      <c r="A632">
        <f>HYPERLINK("https://www.youtube.com/watch?v=euPcRXl4QB8", "Video")</f>
        <v/>
      </c>
      <c r="B632" t="inlineStr">
        <is>
          <t>3:48</t>
        </is>
      </c>
      <c r="C632" t="inlineStr">
        <is>
          <t>name that I say to turn into this guy</t>
        </is>
      </c>
      <c r="D632">
        <f>HYPERLINK("https://www.youtube.com/watch?v=euPcRXl4QB8&amp;t=228s", "Go to time")</f>
        <v/>
      </c>
    </row>
    <row r="633">
      <c r="A633">
        <f>HYPERLINK("https://www.youtube.com/watch?v=im261Dsx_vc", "Video")</f>
        <v/>
      </c>
      <c r="B633" t="inlineStr">
        <is>
          <t>21:08</t>
        </is>
      </c>
      <c r="C633" t="inlineStr">
        <is>
          <t>insight into the infamous stunt the film</t>
        </is>
      </c>
      <c r="D633">
        <f>HYPERLINK("https://www.youtube.com/watch?v=im261Dsx_vc&amp;t=1268s", "Go to time")</f>
        <v/>
      </c>
    </row>
    <row r="634">
      <c r="A634">
        <f>HYPERLINK("https://www.youtube.com/watch?v=8umvJxPmNzs", "Video")</f>
        <v/>
      </c>
      <c r="B634" t="inlineStr">
        <is>
          <t>2:27</t>
        </is>
      </c>
      <c r="C634" t="inlineStr">
        <is>
          <t>planet into a flaming pile of rubble</t>
        </is>
      </c>
      <c r="D634">
        <f>HYPERLINK("https://www.youtube.com/watch?v=8umvJxPmNzs&amp;t=147s", "Go to time")</f>
        <v/>
      </c>
    </row>
    <row r="635">
      <c r="A635">
        <f>HYPERLINK("https://www.youtube.com/watch?v=FKYUhZYi6jU", "Video")</f>
        <v/>
      </c>
      <c r="B635" t="inlineStr">
        <is>
          <t>0:02</t>
        </is>
      </c>
      <c r="C635" t="inlineStr">
        <is>
          <t>into the actual game no no the tickets</t>
        </is>
      </c>
      <c r="D635">
        <f>HYPERLINK("https://www.youtube.com/watch?v=FKYUhZYi6jU&amp;t=2s", "Go to time")</f>
        <v/>
      </c>
    </row>
    <row r="636">
      <c r="A636">
        <f>HYPERLINK("https://www.youtube.com/watch?v=XEqlq0MJK88", "Video")</f>
        <v/>
      </c>
      <c r="B636" t="inlineStr">
        <is>
          <t>0:41</t>
        </is>
      </c>
      <c r="C636" t="inlineStr">
        <is>
          <t>sorry sam didn't mean to get into your</t>
        </is>
      </c>
      <c r="D636">
        <f>HYPERLINK("https://www.youtube.com/watch?v=XEqlq0MJK88&amp;t=41s", "Go to time")</f>
        <v/>
      </c>
    </row>
    <row r="637">
      <c r="A637">
        <f>HYPERLINK("https://www.youtube.com/watch?v=6PaVtrTL2ak", "Video")</f>
        <v/>
      </c>
      <c r="B637" t="inlineStr">
        <is>
          <t>0:34</t>
        </is>
      </c>
      <c r="C637" t="inlineStr">
        <is>
          <t>adapting video games into movies</t>
        </is>
      </c>
      <c r="D637">
        <f>HYPERLINK("https://www.youtube.com/watch?v=6PaVtrTL2ak&amp;t=34s", "Go to time")</f>
        <v/>
      </c>
    </row>
    <row r="638">
      <c r="A638">
        <f>HYPERLINK("https://www.youtube.com/watch?v=6QNflNakJaw", "Video")</f>
        <v/>
      </c>
      <c r="B638" t="inlineStr">
        <is>
          <t>9:10</t>
        </is>
      </c>
      <c r="C638" t="inlineStr">
        <is>
          <t>of video game adaptated like into movies</t>
        </is>
      </c>
      <c r="D638">
        <f>HYPERLINK("https://www.youtube.com/watch?v=6QNflNakJaw&amp;t=550s", "Go to time")</f>
        <v/>
      </c>
    </row>
    <row r="639">
      <c r="A639">
        <f>HYPERLINK("https://www.youtube.com/watch?v=6QNflNakJaw", "Video")</f>
        <v/>
      </c>
      <c r="B639" t="inlineStr">
        <is>
          <t>11:34</t>
        </is>
      </c>
      <c r="C639" t="inlineStr">
        <is>
          <t>Veronica into the Sega Dreamcast</t>
        </is>
      </c>
      <c r="D639">
        <f>HYPERLINK("https://www.youtube.com/watch?v=6QNflNakJaw&amp;t=694s", "Go to time")</f>
        <v/>
      </c>
    </row>
    <row r="640">
      <c r="A640">
        <f>HYPERLINK("https://www.youtube.com/watch?v=6QNflNakJaw", "Video")</f>
        <v/>
      </c>
      <c r="B640" t="inlineStr">
        <is>
          <t>13:31</t>
        </is>
      </c>
      <c r="C640" t="inlineStr">
        <is>
          <t>game Tim so let's go right into movie</t>
        </is>
      </c>
      <c r="D640">
        <f>HYPERLINK("https://www.youtube.com/watch?v=6QNflNakJaw&amp;t=811s", "Go to time")</f>
        <v/>
      </c>
    </row>
    <row r="641">
      <c r="A641">
        <f>HYPERLINK("https://www.youtube.com/watch?v=6QNflNakJaw", "Video")</f>
        <v/>
      </c>
      <c r="B641" t="inlineStr">
        <is>
          <t>16:36</t>
        </is>
      </c>
      <c r="C641" t="inlineStr">
        <is>
          <t>came out was super into zombie movies</t>
        </is>
      </c>
      <c r="D641">
        <f>HYPERLINK("https://www.youtube.com/watch?v=6QNflNakJaw&amp;t=996s", "Go to time")</f>
        <v/>
      </c>
    </row>
    <row r="642">
      <c r="A642">
        <f>HYPERLINK("https://www.youtube.com/watch?v=6QNflNakJaw", "Video")</f>
        <v/>
      </c>
      <c r="B642" t="inlineStr">
        <is>
          <t>23:26</t>
        </is>
      </c>
      <c r="C642" t="inlineStr">
        <is>
          <t>into Resident Evil when it came out like</t>
        </is>
      </c>
      <c r="D642">
        <f>HYPERLINK("https://www.youtube.com/watch?v=6QNflNakJaw&amp;t=1406s", "Go to time")</f>
        <v/>
      </c>
    </row>
    <row r="643">
      <c r="A643">
        <f>HYPERLINK("https://www.youtube.com/watch?v=JhxSAh89mFw", "Video")</f>
        <v/>
      </c>
      <c r="B643" t="inlineStr">
        <is>
          <t>1:12</t>
        </is>
      </c>
      <c r="C643" t="inlineStr">
        <is>
          <t>it oh it just rammed into the legend</t>
        </is>
      </c>
      <c r="D643">
        <f>HYPERLINK("https://www.youtube.com/watch?v=JhxSAh89mFw&amp;t=72s", "Go to time")</f>
        <v/>
      </c>
    </row>
    <row r="644">
      <c r="A644">
        <f>HYPERLINK("https://www.youtube.com/watch?v=m6E1U3BkHXo", "Video")</f>
        <v/>
      </c>
      <c r="B644" t="inlineStr">
        <is>
          <t>38:46</t>
        </is>
      </c>
      <c r="C644" t="inlineStr">
        <is>
          <t>sports team into his gin into his</t>
        </is>
      </c>
      <c r="D644">
        <f>HYPERLINK("https://www.youtube.com/watch?v=m6E1U3BkHXo&amp;t=2326s", "Go to time")</f>
        <v/>
      </c>
    </row>
    <row r="645">
      <c r="A645">
        <f>HYPERLINK("https://www.youtube.com/watch?v=cnxddn9F01s", "Video")</f>
        <v/>
      </c>
      <c r="B645" t="inlineStr">
        <is>
          <t>8:10</t>
        </is>
      </c>
      <c r="C645" t="inlineStr">
        <is>
          <t>all that drama helped turn this one into</t>
        </is>
      </c>
      <c r="D645">
        <f>HYPERLINK("https://www.youtube.com/watch?v=cnxddn9F01s&amp;t=490s", "Go to time")</f>
        <v/>
      </c>
    </row>
    <row r="646">
      <c r="A646">
        <f>HYPERLINK("https://www.youtube.com/watch?v=wRjwE-jr9j8", "Video")</f>
        <v/>
      </c>
      <c r="B646" t="inlineStr">
        <is>
          <t>0:05</t>
        </is>
      </c>
      <c r="C646" t="inlineStr">
        <is>
          <t>moment I brought the champagne into the</t>
        </is>
      </c>
      <c r="D646">
        <f>HYPERLINK("https://www.youtube.com/watch?v=wRjwE-jr9j8&amp;t=5s", "Go to time")</f>
        <v/>
      </c>
    </row>
    <row r="647">
      <c r="A647">
        <f>HYPERLINK("https://www.youtube.com/watch?v=XGABucV2pqQ", "Video")</f>
        <v/>
      </c>
      <c r="B647" t="inlineStr">
        <is>
          <t>8:04</t>
        </is>
      </c>
      <c r="C647" t="inlineStr">
        <is>
          <t>diamond turned into a baby our parents</t>
        </is>
      </c>
      <c r="D647">
        <f>HYPERLINK("https://www.youtube.com/watch?v=XGABucV2pqQ&amp;t=484s", "Go to time")</f>
        <v/>
      </c>
    </row>
    <row r="648">
      <c r="A648">
        <f>HYPERLINK("https://www.youtube.com/watch?v=8m5ZkaAUAhA", "Video")</f>
        <v/>
      </c>
      <c r="B648" t="inlineStr">
        <is>
          <t>11:16</t>
        </is>
      </c>
      <c r="C648" t="inlineStr">
        <is>
          <t>after moving into their dream home in</t>
        </is>
      </c>
      <c r="D648">
        <f>HYPERLINK("https://www.youtube.com/watch?v=8m5ZkaAUAhA&amp;t=676s", "Go to time")</f>
        <v/>
      </c>
    </row>
    <row r="649">
      <c r="A649">
        <f>HYPERLINK("https://www.youtube.com/watch?v=CXXwPPM8DFc", "Video")</f>
        <v/>
      </c>
      <c r="B649" t="inlineStr">
        <is>
          <t>1:29</t>
        </is>
      </c>
      <c r="C649" t="inlineStr">
        <is>
          <t>My strategy going into a game is basically to</t>
        </is>
      </c>
      <c r="D649">
        <f>HYPERLINK("https://www.youtube.com/watch?v=CXXwPPM8DFc&amp;t=89s", "Go to time")</f>
        <v/>
      </c>
    </row>
    <row r="650">
      <c r="A650">
        <f>HYPERLINK("https://www.youtube.com/watch?v=AJmi0XKvuT8", "Video")</f>
        <v/>
      </c>
      <c r="B650" t="inlineStr">
        <is>
          <t>2:39</t>
        </is>
      </c>
      <c r="C650" t="inlineStr">
        <is>
          <t>And we sneak some M&amp;Ms into his hamburger
meat at dinner.</t>
        </is>
      </c>
      <c r="D650">
        <f>HYPERLINK("https://www.youtube.com/watch?v=AJmi0XKvuT8&amp;t=159s", "Go to time")</f>
        <v/>
      </c>
    </row>
    <row r="651">
      <c r="A651">
        <f>HYPERLINK("https://www.youtube.com/watch?v=Y44_43WJZKc", "Video")</f>
        <v/>
      </c>
      <c r="B651" t="inlineStr">
        <is>
          <t>1:59</t>
        </is>
      </c>
      <c r="C651" t="inlineStr">
        <is>
          <t>of of my team broke into your locked</t>
        </is>
      </c>
      <c r="D651">
        <f>HYPERLINK("https://www.youtube.com/watch?v=Y44_43WJZKc&amp;t=119s", "Go to time")</f>
        <v/>
      </c>
    </row>
    <row r="652">
      <c r="A652">
        <f>HYPERLINK("https://www.youtube.com/watch?v=Y44_43WJZKc", "Video")</f>
        <v/>
      </c>
      <c r="B652" t="inlineStr">
        <is>
          <t>12:21</t>
        </is>
      </c>
      <c r="C652" t="inlineStr">
        <is>
          <t>disappearing into a rle I'm Argy James</t>
        </is>
      </c>
      <c r="D652">
        <f>HYPERLINK("https://www.youtube.com/watch?v=Y44_43WJZKc&amp;t=741s", "Go to time")</f>
        <v/>
      </c>
    </row>
    <row r="653">
      <c r="A653">
        <f>HYPERLINK("https://www.youtube.com/watch?v=ByoMpwThMow", "Video")</f>
        <v/>
      </c>
      <c r="B653" t="inlineStr">
        <is>
          <t>16:36</t>
        </is>
      </c>
      <c r="C653" t="inlineStr">
        <is>
          <t>whether it be the family
 you are born into or your chosen</t>
        </is>
      </c>
      <c r="D653">
        <f>HYPERLINK("https://www.youtube.com/watch?v=ByoMpwThMow&amp;t=996s", "Go to time")</f>
        <v/>
      </c>
    </row>
    <row r="654">
      <c r="A654">
        <f>HYPERLINK("https://www.youtube.com/watch?v=MOjhZCJbd9Y", "Video")</f>
        <v/>
      </c>
      <c r="B654" t="inlineStr">
        <is>
          <t>0:21</t>
        </is>
      </c>
      <c r="C654" t="inlineStr">
        <is>
          <t>She went into the sky
 and she never came back.</t>
        </is>
      </c>
      <c r="D654">
        <f>HYPERLINK("https://www.youtube.com/watch?v=MOjhZCJbd9Y&amp;t=21s", "Go to time")</f>
        <v/>
      </c>
    </row>
    <row r="655">
      <c r="A655">
        <f>HYPERLINK("https://www.youtube.com/watch?v=P-UE5xZyMjM", "Video")</f>
        <v/>
      </c>
      <c r="B655" t="inlineStr">
        <is>
          <t>8:11</t>
        </is>
      </c>
      <c r="C655" t="inlineStr">
        <is>
          <t>You would let this kid die just to get into a stupid game.</t>
        </is>
      </c>
      <c r="D655">
        <f>HYPERLINK("https://www.youtube.com/watch?v=P-UE5xZyMjM&amp;t=491s", "Go to time")</f>
        <v/>
      </c>
    </row>
    <row r="656">
      <c r="A656">
        <f>HYPERLINK("https://www.youtube.com/watch?v=PVU4G-4eRnY", "Video")</f>
        <v/>
      </c>
      <c r="B656" t="inlineStr">
        <is>
          <t>0:37</t>
        </is>
      </c>
      <c r="C656" t="inlineStr">
        <is>
          <t>I fed all of Leslie's emails, letters, and memos into a program and generated a word cloud.</t>
        </is>
      </c>
      <c r="D656">
        <f>HYPERLINK("https://www.youtube.com/watch?v=PVU4G-4eRnY&amp;t=37s", "Go to time")</f>
        <v/>
      </c>
    </row>
    <row r="657">
      <c r="A657">
        <f>HYPERLINK("https://www.youtube.com/watch?v=txa2r0f4Wys", "Video")</f>
        <v/>
      </c>
      <c r="B657" t="inlineStr">
        <is>
          <t>7:31</t>
        </is>
      </c>
      <c r="C657" t="inlineStr">
        <is>
          <t>into perspective namely that i've been</t>
        </is>
      </c>
      <c r="D657">
        <f>HYPERLINK("https://www.youtube.com/watch?v=txa2r0f4Wys&amp;t=451s", "Go to time")</f>
        <v/>
      </c>
    </row>
    <row r="658">
      <c r="A658">
        <f>HYPERLINK("https://www.youtube.com/watch?v=hSs6ESPYfGA", "Video")</f>
        <v/>
      </c>
      <c r="B658" t="inlineStr">
        <is>
          <t>2:03</t>
        </is>
      </c>
      <c r="C658" t="inlineStr">
        <is>
          <t>dolphin swam into but you are drowning</t>
        </is>
      </c>
      <c r="D658">
        <f>HYPERLINK("https://www.youtube.com/watch?v=hSs6ESPYfGA&amp;t=123s", "Go to time")</f>
        <v/>
      </c>
    </row>
    <row r="659">
      <c r="A659">
        <f>HYPERLINK("https://www.youtube.com/watch?v=7bHXz30eHJo", "Video")</f>
        <v/>
      </c>
      <c r="B659" t="inlineStr">
        <is>
          <t>1:15</t>
        </is>
      </c>
      <c r="C659" t="inlineStr">
        <is>
          <t>deeper into that I am a new vision</t>
        </is>
      </c>
      <c r="D659">
        <f>HYPERLINK("https://www.youtube.com/watch?v=7bHXz30eHJo&amp;t=75s", "Go to time")</f>
        <v/>
      </c>
    </row>
    <row r="660">
      <c r="A660">
        <f>HYPERLINK("https://www.youtube.com/watch?v=y4dzjUlzKJY", "Video")</f>
        <v/>
      </c>
      <c r="B660" t="inlineStr">
        <is>
          <t>0:32</t>
        </is>
      </c>
      <c r="C660" t="inlineStr">
        <is>
          <t>I came into this game to have fun, and I came into this game to</t>
        </is>
      </c>
      <c r="D660">
        <f>HYPERLINK("https://www.youtube.com/watch?v=y4dzjUlzKJY&amp;t=32s", "Go to time")</f>
        <v/>
      </c>
    </row>
    <row r="661">
      <c r="A661">
        <f>HYPERLINK("https://www.youtube.com/watch?v=y4dzjUlzKJY", "Video")</f>
        <v/>
      </c>
      <c r="B661" t="inlineStr">
        <is>
          <t>1:37</t>
        </is>
      </c>
      <c r="C661" t="inlineStr">
        <is>
          <t>- Coming into this game, it was very difficult</t>
        </is>
      </c>
      <c r="D661">
        <f>HYPERLINK("https://www.youtube.com/watch?v=y4dzjUlzKJY&amp;t=97s", "Go to time")</f>
        <v/>
      </c>
    </row>
    <row r="662">
      <c r="A662">
        <f>HYPERLINK("https://www.youtube.com/watch?v=P5407GiyknU", "Video")</f>
        <v/>
      </c>
      <c r="B662" t="inlineStr">
        <is>
          <t>0:25</t>
        </is>
      </c>
      <c r="C662" t="inlineStr">
        <is>
          <t>a very brilliant bright light came into</t>
        </is>
      </c>
      <c r="D662">
        <f>HYPERLINK("https://www.youtube.com/watch?v=P5407GiyknU&amp;t=25s", "Go to time")</f>
        <v/>
      </c>
    </row>
    <row r="663">
      <c r="A663">
        <f>HYPERLINK("https://www.youtube.com/watch?v=7fLuYpW7D94", "Video")</f>
        <v/>
      </c>
      <c r="B663" t="inlineStr">
        <is>
          <t>10:28</t>
        </is>
      </c>
      <c r="C663" t="inlineStr">
        <is>
          <t>julie came into my office today and he</t>
        </is>
      </c>
      <c r="D663">
        <f>HYPERLINK("https://www.youtube.com/watch?v=7fLuYpW7D94&amp;t=628s", "Go to time")</f>
        <v/>
      </c>
    </row>
    <row r="664">
      <c r="A664">
        <f>HYPERLINK("https://www.youtube.com/watch?v=yI9rOVtkPbs", "Video")</f>
        <v/>
      </c>
      <c r="B664" t="inlineStr">
        <is>
          <t>10:35</t>
        </is>
      </c>
      <c r="C664" t="inlineStr">
        <is>
          <t>graham stinton</t>
        </is>
      </c>
      <c r="D664">
        <f>HYPERLINK("https://www.youtube.com/watch?v=yI9rOVtkPbs&amp;t=635s", "Go to time")</f>
        <v/>
      </c>
    </row>
    <row r="665">
      <c r="A665">
        <f>HYPERLINK("https://www.youtube.com/watch?v=21heNRtOxfY", "Video")</f>
        <v/>
      </c>
      <c r="B665" t="inlineStr">
        <is>
          <t>1:46</t>
        </is>
      </c>
      <c r="C665" t="inlineStr">
        <is>
          <t>I came into the league</t>
        </is>
      </c>
      <c r="D665">
        <f>HYPERLINK("https://www.youtube.com/watch?v=21heNRtOxfY&amp;t=106s", "Go to time")</f>
        <v/>
      </c>
    </row>
    <row r="666">
      <c r="A666">
        <f>HYPERLINK("https://www.youtube.com/watch?v=69Ukik2WbM4", "Video")</f>
        <v/>
      </c>
      <c r="B666" t="inlineStr">
        <is>
          <t>8:55</t>
        </is>
      </c>
      <c r="C666" t="inlineStr">
        <is>
          <t>No, ma'am. I'm not stepping into that one.</t>
        </is>
      </c>
      <c r="D666">
        <f>HYPERLINK("https://www.youtube.com/watch?v=69Ukik2WbM4&amp;t=535s", "Go to time")</f>
        <v/>
      </c>
    </row>
    <row r="667">
      <c r="A667">
        <f>HYPERLINK("https://www.youtube.com/watch?v=UJInK0dbRNk", "Video")</f>
        <v/>
      </c>
      <c r="B667" t="inlineStr">
        <is>
          <t>2:26</t>
        </is>
      </c>
      <c r="C667" t="inlineStr">
        <is>
          <t>turning a family vacation into a</t>
        </is>
      </c>
      <c r="D667">
        <f>HYPERLINK("https://www.youtube.com/watch?v=UJInK0dbRNk&amp;t=146s", "Go to time")</f>
        <v/>
      </c>
    </row>
    <row r="668">
      <c r="A668">
        <f>HYPERLINK("https://www.youtube.com/watch?v=RXNSW-Cy0Mo", "Video")</f>
        <v/>
      </c>
      <c r="B668" t="inlineStr">
        <is>
          <t>14:03</t>
        </is>
      </c>
      <c r="C668" t="inlineStr">
        <is>
          <t>plugged into the same outlet</t>
        </is>
      </c>
      <c r="D668">
        <f>HYPERLINK("https://www.youtube.com/watch?v=RXNSW-Cy0Mo&amp;t=843s", "Go to time")</f>
        <v/>
      </c>
    </row>
    <row r="669">
      <c r="A669">
        <f>HYPERLINK("https://www.youtube.com/watch?v=aEK86uOMfIk", "Video")</f>
        <v/>
      </c>
      <c r="B669" t="inlineStr">
        <is>
          <t>4:05</t>
        </is>
      </c>
      <c r="C669" t="inlineStr">
        <is>
          <t>your daughter is turning into a damn man
right in front of your eyes</t>
        </is>
      </c>
      <c r="D669">
        <f>HYPERLINK("https://www.youtube.com/watch?v=aEK86uOMfIk&amp;t=245s", "Go to time")</f>
        <v/>
      </c>
    </row>
    <row r="670">
      <c r="A670">
        <f>HYPERLINK("https://www.youtube.com/watch?v=OHZIHsXD5q8", "Video")</f>
        <v/>
      </c>
      <c r="B670" t="inlineStr">
        <is>
          <t>22:22</t>
        </is>
      </c>
      <c r="C670" t="inlineStr">
        <is>
          <t>high plugged into the same Outlet so uh</t>
        </is>
      </c>
      <c r="D670">
        <f>HYPERLINK("https://www.youtube.com/watch?v=OHZIHsXD5q8&amp;t=1342s", "Go to time")</f>
        <v/>
      </c>
    </row>
    <row r="671">
      <c r="A671">
        <f>HYPERLINK("https://www.youtube.com/watch?v=d9sp5m0Komc", "Video")</f>
        <v/>
      </c>
      <c r="B671" t="inlineStr">
        <is>
          <t>4:23</t>
        </is>
      </c>
      <c r="C671" t="inlineStr">
        <is>
          <t>so you came into phaedra's room and</t>
        </is>
      </c>
      <c r="D671">
        <f>HYPERLINK("https://www.youtube.com/watch?v=d9sp5m0Komc&amp;t=263s", "Go to time")</f>
        <v/>
      </c>
    </row>
    <row r="672">
      <c r="A672">
        <f>HYPERLINK("https://www.youtube.com/watch?v=GKriUqHOjyc", "Video")</f>
        <v/>
      </c>
      <c r="B672" t="inlineStr">
        <is>
          <t>2:05</t>
        </is>
      </c>
      <c r="C672" t="inlineStr">
        <is>
          <t>Yes. And your soul came into me and</t>
        </is>
      </c>
      <c r="D672">
        <f>HYPERLINK("https://www.youtube.com/watch?v=GKriUqHOjyc&amp;t=125s", "Go to time")</f>
        <v/>
      </c>
    </row>
    <row r="673">
      <c r="A673">
        <f>HYPERLINK("https://www.youtube.com/watch?v=JFdxp-8bwUE", "Video")</f>
        <v/>
      </c>
      <c r="B673" t="inlineStr">
        <is>
          <t>2:56</t>
        </is>
      </c>
      <c r="C673" t="inlineStr">
        <is>
          <t>Yeah, you're you're you're you're tapping
into the same bits.</t>
        </is>
      </c>
      <c r="D673">
        <f>HYPERLINK("https://www.youtube.com/watch?v=JFdxp-8bwUE&amp;t=176s", "Go to time")</f>
        <v/>
      </c>
    </row>
    <row r="674">
      <c r="A674">
        <f>HYPERLINK("https://www.youtube.com/watch?v=JFdxp-8bwUE", "Video")</f>
        <v/>
      </c>
      <c r="B674" t="inlineStr">
        <is>
          <t>3:00</t>
        </is>
      </c>
      <c r="C674" t="inlineStr">
        <is>
          <t>You're tapping into the same the same things
because the character is starting to present</t>
        </is>
      </c>
      <c r="D674">
        <f>HYPERLINK("https://www.youtube.com/watch?v=JFdxp-8bwUE&amp;t=180s", "Go to time")</f>
        <v/>
      </c>
    </row>
    <row r="675">
      <c r="A675">
        <f>HYPERLINK("https://www.youtube.com/watch?v=-KDS_NuXYHI", "Video")</f>
        <v/>
      </c>
      <c r="B675" t="inlineStr">
        <is>
          <t>4:34</t>
        </is>
      </c>
      <c r="C675" t="inlineStr">
        <is>
          <t>camper just rolled into her lemon tree</t>
        </is>
      </c>
      <c r="D675">
        <f>HYPERLINK("https://www.youtube.com/watch?v=-KDS_NuXYHI&amp;t=274s", "Go to time")</f>
        <v/>
      </c>
    </row>
    <row r="676">
      <c r="A676">
        <f>HYPERLINK("https://www.youtube.com/watch?v=r0VydPJoQ88", "Video")</f>
        <v/>
      </c>
      <c r="B676" t="inlineStr">
        <is>
          <t>0:32</t>
        </is>
      </c>
      <c r="C676" t="inlineStr">
        <is>
          <t>mercedes some kid came into the</t>
        </is>
      </c>
      <c r="D676">
        <f>HYPERLINK("https://www.youtube.com/watch?v=r0VydPJoQ88&amp;t=32s", "Go to time")</f>
        <v/>
      </c>
    </row>
    <row r="677">
      <c r="A677">
        <f>HYPERLINK("https://www.youtube.com/watch?v=pZrbQbI56rw", "Video")</f>
        <v/>
      </c>
      <c r="B677" t="inlineStr">
        <is>
          <t>1:50</t>
        </is>
      </c>
      <c r="C677" t="inlineStr">
        <is>
          <t>Unless we're willing to walk away from 120
years of our family bleeding into this</t>
        </is>
      </c>
      <c r="D677">
        <f>HYPERLINK("https://www.youtube.com/watch?v=pZrbQbI56rw&amp;t=110s", "Go to time")</f>
        <v/>
      </c>
    </row>
    <row r="678">
      <c r="A678">
        <f>HYPERLINK("https://www.youtube.com/watch?v=O_6hi0qPsQQ", "Video")</f>
        <v/>
      </c>
      <c r="B678" t="inlineStr">
        <is>
          <t>3:00</t>
        </is>
      </c>
      <c r="C678" t="inlineStr">
        <is>
          <t>and I look into the security camera and</t>
        </is>
      </c>
      <c r="D678">
        <f>HYPERLINK("https://www.youtube.com/watch?v=O_6hi0qPsQQ&amp;t=180s", "Go to time")</f>
        <v/>
      </c>
    </row>
    <row r="679">
      <c r="A679">
        <f>HYPERLINK("https://www.youtube.com/watch?v=biUWOk8bEf0", "Video")</f>
        <v/>
      </c>
      <c r="B679" t="inlineStr">
        <is>
          <t>0:00</t>
        </is>
      </c>
      <c r="C679" t="inlineStr">
        <is>
          <t>When I was at drama school, I would go into like a piano room with a friend of mine, and we would play the music.</t>
        </is>
      </c>
      <c r="D679">
        <f>HYPERLINK("https://www.youtube.com/watch?v=biUWOk8bEf0&amp;t=0s", "Go to time")</f>
        <v/>
      </c>
    </row>
    <row r="680">
      <c r="A680">
        <f>HYPERLINK("https://www.youtube.com/watch?v=fjzOS8O9eX8", "Video")</f>
        <v/>
      </c>
      <c r="B680" t="inlineStr">
        <is>
          <t>2:53</t>
        </is>
      </c>
      <c r="C680" t="inlineStr">
        <is>
          <t>see the dedication that came into it</t>
        </is>
      </c>
      <c r="D680">
        <f>HYPERLINK("https://www.youtube.com/watch?v=fjzOS8O9eX8&amp;t=173s", "Go to time")</f>
        <v/>
      </c>
    </row>
    <row r="681">
      <c r="A681">
        <f>HYPERLINK("https://www.youtube.com/watch?v=Ur_loYd7QCs", "Video")</f>
        <v/>
      </c>
      <c r="B681" t="inlineStr">
        <is>
          <t>0:30</t>
        </is>
      </c>
      <c r="C681" t="inlineStr">
        <is>
          <t>named Drew comes into the picture</t>
        </is>
      </c>
      <c r="D681">
        <f>HYPERLINK("https://www.youtube.com/watch?v=Ur_loYd7QCs&amp;t=30s", "Go to time")</f>
        <v/>
      </c>
    </row>
    <row r="682">
      <c r="A682">
        <f>HYPERLINK("https://www.youtube.com/watch?v=nulE-rCLvg4", "Video")</f>
        <v/>
      </c>
      <c r="B682" t="inlineStr">
        <is>
          <t>4:07</t>
        </is>
      </c>
      <c r="C682" t="inlineStr">
        <is>
          <t>way into America's heart and that's why</t>
        </is>
      </c>
      <c r="D682">
        <f>HYPERLINK("https://www.youtube.com/watch?v=nulE-rCLvg4&amp;t=247s", "Go to time")</f>
        <v/>
      </c>
    </row>
    <row r="683">
      <c r="A683">
        <f>HYPERLINK("https://www.youtube.com/watch?v=yjSo_AQPOdU", "Video")</f>
        <v/>
      </c>
      <c r="B683" t="inlineStr">
        <is>
          <t>12:45</t>
        </is>
      </c>
      <c r="C683" t="inlineStr">
        <is>
          <t>Hillary Rodham Clinton.</t>
        </is>
      </c>
      <c r="D683">
        <f>HYPERLINK("https://www.youtube.com/watch?v=yjSo_AQPOdU&amp;t=765s", "Go to time")</f>
        <v/>
      </c>
    </row>
    <row r="684">
      <c r="A684">
        <f>HYPERLINK("https://www.youtube.com/watch?v=yjSo_AQPOdU", "Video")</f>
        <v/>
      </c>
      <c r="B684" t="inlineStr">
        <is>
          <t>12:52</t>
        </is>
      </c>
      <c r="C684" t="inlineStr">
        <is>
          <t>By me, Hillary Rodham Clinton.</t>
        </is>
      </c>
      <c r="D684">
        <f>HYPERLINK("https://www.youtube.com/watch?v=yjSo_AQPOdU&amp;t=772s", "Go to time")</f>
        <v/>
      </c>
    </row>
    <row r="685">
      <c r="A685">
        <f>HYPERLINK("https://www.youtube.com/watch?v=VxtUUri0dV4", "Video")</f>
        <v/>
      </c>
      <c r="B685" t="inlineStr">
        <is>
          <t>1:26</t>
        </is>
      </c>
      <c r="C685" t="inlineStr">
        <is>
          <t>a woman named juanita cordova went into</t>
        </is>
      </c>
      <c r="D685">
        <f>HYPERLINK("https://www.youtube.com/watch?v=VxtUUri0dV4&amp;t=86s", "Go to time")</f>
        <v/>
      </c>
    </row>
    <row r="686">
      <c r="A686">
        <f>HYPERLINK("https://www.youtube.com/watch?v=g0a5qoAi4xU", "Video")</f>
        <v/>
      </c>
      <c r="B686" t="inlineStr">
        <is>
          <t>0:12</t>
        </is>
      </c>
      <c r="C686" t="inlineStr">
        <is>
          <t>I am super confident
coming into Love Island</t>
        </is>
      </c>
      <c r="D686">
        <f>HYPERLINK("https://www.youtube.com/watch?v=g0a5qoAi4xU&amp;t=12s", "Go to time")</f>
        <v/>
      </c>
    </row>
    <row r="687">
      <c r="A687">
        <f>HYPERLINK("https://www.youtube.com/watch?v=aWAauf1jVik", "Video")</f>
        <v/>
      </c>
      <c r="B687" t="inlineStr">
        <is>
          <t>4:35</t>
        </is>
      </c>
      <c r="C687" t="inlineStr">
        <is>
          <t>made it into a dream catcher and they</t>
        </is>
      </c>
      <c r="D687">
        <f>HYPERLINK("https://www.youtube.com/watch?v=aWAauf1jVik&amp;t=275s", "Go to time")</f>
        <v/>
      </c>
    </row>
    <row r="688">
      <c r="A688">
        <f>HYPERLINK("https://www.youtube.com/watch?v=YdYPntqFcwI", "Video")</f>
        <v/>
      </c>
      <c r="B688" t="inlineStr">
        <is>
          <t>0:00</t>
        </is>
      </c>
      <c r="C688" t="inlineStr">
        <is>
          <t>I'm looking into flights for Miami.</t>
        </is>
      </c>
      <c r="D688">
        <f>HYPERLINK("https://www.youtube.com/watch?v=YdYPntqFcwI&amp;t=0s", "Go to time")</f>
        <v/>
      </c>
    </row>
    <row r="689">
      <c r="A689">
        <f>HYPERLINK("https://www.youtube.com/watch?v=AYS0lIb7YDY", "Video")</f>
        <v/>
      </c>
      <c r="B689" t="inlineStr">
        <is>
          <t>1:58</t>
        </is>
      </c>
      <c r="C689" t="inlineStr">
        <is>
          <t>to let go turning a family vacation into</t>
        </is>
      </c>
      <c r="D689">
        <f>HYPERLINK("https://www.youtube.com/watch?v=AYS0lIb7YDY&amp;t=118s", "Go to time")</f>
        <v/>
      </c>
    </row>
    <row r="690">
      <c r="A690">
        <f>HYPERLINK("https://www.youtube.com/watch?v=xw7YwzqDEEY", "Video")</f>
        <v/>
      </c>
      <c r="B690" t="inlineStr">
        <is>
          <t>4:43</t>
        </is>
      </c>
      <c r="C690" t="inlineStr">
        <is>
          <t>of course i had just slammed into the</t>
        </is>
      </c>
      <c r="D690">
        <f>HYPERLINK("https://www.youtube.com/watch?v=xw7YwzqDEEY&amp;t=283s", "Go to time")</f>
        <v/>
      </c>
    </row>
    <row r="691">
      <c r="A691">
        <f>HYPERLINK("https://www.youtube.com/watch?v=YjfqCyjfEq8", "Video")</f>
        <v/>
      </c>
      <c r="B691" t="inlineStr">
        <is>
          <t>12:16</t>
        </is>
      </c>
      <c r="C691" t="inlineStr">
        <is>
          <t>together I married into a family of</t>
        </is>
      </c>
      <c r="D691">
        <f>HYPERLINK("https://www.youtube.com/watch?v=YjfqCyjfEq8&amp;t=736s", "Go to time")</f>
        <v/>
      </c>
    </row>
    <row r="692">
      <c r="A692">
        <f>HYPERLINK("https://www.youtube.com/watch?v=8iMB26I9oaM", "Video")</f>
        <v/>
      </c>
      <c r="B692" t="inlineStr">
        <is>
          <t>1:45</t>
        </is>
      </c>
      <c r="C692" t="inlineStr">
        <is>
          <t>I have anxiety trying to fit into 
this goddamn Bel-Air bubble!</t>
        </is>
      </c>
      <c r="D692">
        <f>HYPERLINK("https://www.youtube.com/watch?v=8iMB26I9oaM&amp;t=105s", "Go to time")</f>
        <v/>
      </c>
    </row>
    <row r="693">
      <c r="A693">
        <f>HYPERLINK("https://www.youtube.com/watch?v=KmM0K3_Ok4c", "Video")</f>
        <v/>
      </c>
      <c r="B693" t="inlineStr">
        <is>
          <t>3:43</t>
        </is>
      </c>
      <c r="C693" t="inlineStr">
        <is>
          <t>but then other factors came into play</t>
        </is>
      </c>
      <c r="D693">
        <f>HYPERLINK("https://www.youtube.com/watch?v=KmM0K3_Ok4c&amp;t=223s", "Go to time")</f>
        <v/>
      </c>
    </row>
    <row r="694">
      <c r="A694">
        <f>HYPERLINK("https://www.youtube.com/watch?v=fLojwTJPExU", "Video")</f>
        <v/>
      </c>
      <c r="B694" t="inlineStr">
        <is>
          <t>4:08</t>
        </is>
      </c>
      <c r="C694" t="inlineStr">
        <is>
          <t>this you know I brought Sam into the</t>
        </is>
      </c>
      <c r="D694">
        <f>HYPERLINK("https://www.youtube.com/watch?v=fLojwTJPExU&amp;t=248s", "Go to time")</f>
        <v/>
      </c>
    </row>
    <row r="695">
      <c r="A695">
        <f>HYPERLINK("https://www.youtube.com/watch?v=X8B6uJ1i1G4", "Video")</f>
        <v/>
      </c>
      <c r="B695" t="inlineStr">
        <is>
          <t>8:00</t>
        </is>
      </c>
      <c r="C695" t="inlineStr">
        <is>
          <t>willing the bank's family go into their</t>
        </is>
      </c>
      <c r="D695">
        <f>HYPERLINK("https://www.youtube.com/watch?v=X8B6uJ1i1G4&amp;t=480s", "Go to time")</f>
        <v/>
      </c>
    </row>
    <row r="696">
      <c r="A696">
        <f>HYPERLINK("https://www.youtube.com/watch?v=p7U1mbcAKR8", "Video")</f>
        <v/>
      </c>
      <c r="B696" t="inlineStr">
        <is>
          <t>2:06</t>
        </is>
      </c>
      <c r="C696" t="inlineStr">
        <is>
          <t>into every camera he can find but get</t>
        </is>
      </c>
      <c r="D696">
        <f>HYPERLINK("https://www.youtube.com/watch?v=p7U1mbcAKR8&amp;t=126s", "Go to time")</f>
        <v/>
      </c>
    </row>
    <row r="697">
      <c r="A697">
        <f>HYPERLINK("https://www.youtube.com/watch?v=QNc4DUJEb50", "Video")</f>
        <v/>
      </c>
      <c r="B697" t="inlineStr">
        <is>
          <t>9:55</t>
        </is>
      </c>
      <c r="C697" t="inlineStr">
        <is>
          <t>And Ramona and Sonja went into the other</t>
        </is>
      </c>
      <c r="D697">
        <f>HYPERLINK("https://www.youtube.com/watch?v=QNc4DUJEb50&amp;t=595s", "Go to time")</f>
        <v/>
      </c>
    </row>
    <row r="698">
      <c r="A698">
        <f>HYPERLINK("https://www.youtube.com/watch?v=zCzizSr-o6k", "Video")</f>
        <v/>
      </c>
      <c r="B698" t="inlineStr">
        <is>
          <t>0:15</t>
        </is>
      </c>
      <c r="C698" t="inlineStr">
        <is>
          <t>know we're two days into this campaign</t>
        </is>
      </c>
      <c r="D698">
        <f>HYPERLINK("https://www.youtube.com/watch?v=zCzizSr-o6k&amp;t=15s", "Go to time")</f>
        <v/>
      </c>
    </row>
    <row r="699">
      <c r="A699">
        <f>HYPERLINK("https://www.youtube.com/watch?v=WfJakXjF1cE", "Video")</f>
        <v/>
      </c>
      <c r="B699" t="inlineStr">
        <is>
          <t>6:10</t>
        </is>
      </c>
      <c r="C699" t="inlineStr">
        <is>
          <t>love shoved into their faces Pam really</t>
        </is>
      </c>
      <c r="D699">
        <f>HYPERLINK("https://www.youtube.com/watch?v=WfJakXjF1cE&amp;t=370s", "Go to time")</f>
        <v/>
      </c>
    </row>
    <row r="700">
      <c r="A700">
        <f>HYPERLINK("https://www.youtube.com/watch?v=aZmirvVHvjg", "Video")</f>
        <v/>
      </c>
      <c r="B700" t="inlineStr">
        <is>
          <t>2:26</t>
        </is>
      </c>
      <c r="C700" t="inlineStr">
        <is>
          <t>When do the drivers start
ramming into each other?</t>
        </is>
      </c>
      <c r="D700">
        <f>HYPERLINK("https://www.youtube.com/watch?v=aZmirvVHvjg&amp;t=146s", "Go to time")</f>
        <v/>
      </c>
    </row>
    <row r="701">
      <c r="A701">
        <f>HYPERLINK("https://www.youtube.com/watch?v=62q4A1c2xuk", "Video")</f>
        <v/>
      </c>
      <c r="B701" t="inlineStr">
        <is>
          <t>3:50</t>
        </is>
      </c>
      <c r="C701" t="inlineStr">
        <is>
          <t>airport. So we went into the family like</t>
        </is>
      </c>
      <c r="D701">
        <f>HYPERLINK("https://www.youtube.com/watch?v=62q4A1c2xuk&amp;t=230s", "Go to time")</f>
        <v/>
      </c>
    </row>
    <row r="702">
      <c r="A702">
        <f>HYPERLINK("https://www.youtube.com/watch?v=t7CNldc_Utc", "Video")</f>
        <v/>
      </c>
      <c r="B702" t="inlineStr">
        <is>
          <t>3:58</t>
        </is>
      </c>
      <c r="C702" t="inlineStr">
        <is>
          <t>keith don't bring mama into this</t>
        </is>
      </c>
      <c r="D702">
        <f>HYPERLINK("https://www.youtube.com/watch?v=t7CNldc_Utc&amp;t=238s", "Go to time")</f>
        <v/>
      </c>
    </row>
    <row r="703">
      <c r="A703">
        <f>HYPERLINK("https://www.youtube.com/watch?v=sWA9oh2sc2s", "Video")</f>
        <v/>
      </c>
      <c r="B703" t="inlineStr">
        <is>
          <t>19:51</t>
        </is>
      </c>
      <c r="C703" t="inlineStr">
        <is>
          <t>gonna move back into amy's apartment</t>
        </is>
      </c>
      <c r="D703">
        <f>HYPERLINK("https://www.youtube.com/watch?v=sWA9oh2sc2s&amp;t=1191s", "Go to time")</f>
        <v/>
      </c>
    </row>
    <row r="704">
      <c r="A704">
        <f>HYPERLINK("https://www.youtube.com/watch?v=nK7su3Mfc9g", "Video")</f>
        <v/>
      </c>
      <c r="B704" t="inlineStr">
        <is>
          <t>28:39</t>
        </is>
      </c>
      <c r="C704" t="inlineStr">
        <is>
          <t>same way until she
runs into CJack60.</t>
        </is>
      </c>
      <c r="D704">
        <f>HYPERLINK("https://www.youtube.com/watch?v=nK7su3Mfc9g&amp;t=1719s", "Go to time")</f>
        <v/>
      </c>
    </row>
    <row r="705">
      <c r="A705">
        <f>HYPERLINK("https://www.youtube.com/watch?v=C8SPx-CDKAs", "Video")</f>
        <v/>
      </c>
      <c r="B705" t="inlineStr">
        <is>
          <t>1:50</t>
        </is>
      </c>
      <c r="C705" t="inlineStr">
        <is>
          <t>I am not a fan of getting into bidding wars.</t>
        </is>
      </c>
      <c r="D705">
        <f>HYPERLINK("https://www.youtube.com/watch?v=C8SPx-CDKAs&amp;t=110s", "Go to time")</f>
        <v/>
      </c>
    </row>
    <row r="706">
      <c r="A706">
        <f>HYPERLINK("https://www.youtube.com/watch?v=DRA1vnd4Htc", "Video")</f>
        <v/>
      </c>
      <c r="B706" t="inlineStr">
        <is>
          <t>3:46</t>
        </is>
      </c>
      <c r="C706" t="inlineStr">
        <is>
          <t>factors came into play why don't you</t>
        </is>
      </c>
      <c r="D706">
        <f>HYPERLINK("https://www.youtube.com/watch?v=DRA1vnd4Htc&amp;t=226s", "Go to time")</f>
        <v/>
      </c>
    </row>
    <row r="707">
      <c r="A707">
        <f>HYPERLINK("https://www.youtube.com/watch?v=rCrrgISbXeM", "Video")</f>
        <v/>
      </c>
      <c r="B707" t="inlineStr">
        <is>
          <t>0:45</t>
        </is>
      </c>
      <c r="C707" t="inlineStr">
        <is>
          <t>that tied into pet going to Vietnam for</t>
        </is>
      </c>
      <c r="D707">
        <f>HYPERLINK("https://www.youtube.com/watch?v=rCrrgISbXeM&amp;t=45s", "Go to time")</f>
        <v/>
      </c>
    </row>
    <row r="708">
      <c r="A708">
        <f>HYPERLINK("https://www.youtube.com/watch?v=Vx-i7fbxyKM", "Video")</f>
        <v/>
      </c>
      <c r="B708" t="inlineStr">
        <is>
          <t>0:23</t>
        </is>
      </c>
      <c r="C708" t="inlineStr">
        <is>
          <t>sealing yourself into the alamo these</t>
        </is>
      </c>
      <c r="D708">
        <f>HYPERLINK("https://www.youtube.com/watch?v=Vx-i7fbxyKM&amp;t=23s", "Go to time")</f>
        <v/>
      </c>
    </row>
    <row r="709">
      <c r="A709">
        <f>HYPERLINK("https://www.youtube.com/watch?v=7PU8ABab1R8", "Video")</f>
        <v/>
      </c>
      <c r="B709" t="inlineStr">
        <is>
          <t>0:18</t>
        </is>
      </c>
      <c r="C709" t="inlineStr">
        <is>
          <t>Coming into the game the way I did</t>
        </is>
      </c>
      <c r="D709">
        <f>HYPERLINK("https://www.youtube.com/watch?v=7PU8ABab1R8&amp;t=18s", "Go to time")</f>
        <v/>
      </c>
    </row>
    <row r="710">
      <c r="A710">
        <f>HYPERLINK("https://www.youtube.com/watch?v=uEsJieQpO6c", "Video")</f>
        <v/>
      </c>
      <c r="B710" t="inlineStr">
        <is>
          <t>4:34</t>
        </is>
      </c>
      <c r="C710" t="inlineStr">
        <is>
          <t>got thrown into it i will say i am</t>
        </is>
      </c>
      <c r="D710">
        <f>HYPERLINK("https://www.youtube.com/watch?v=uEsJieQpO6c&amp;t=274s", "Go to time")</f>
        <v/>
      </c>
    </row>
    <row r="711">
      <c r="A711">
        <f>HYPERLINK("https://www.youtube.com/watch?v=KWEqbUBt1eA", "Video")</f>
        <v/>
      </c>
      <c r="B711" t="inlineStr">
        <is>
          <t>0:19</t>
        </is>
      </c>
      <c r="C711" t="inlineStr">
        <is>
          <t>peacock's Instagram fans to slide into</t>
        </is>
      </c>
      <c r="D711">
        <f>HYPERLINK("https://www.youtube.com/watch?v=KWEqbUBt1eA&amp;t=19s", "Go to time")</f>
        <v/>
      </c>
    </row>
    <row r="712">
      <c r="A712">
        <f>HYPERLINK("https://www.youtube.com/watch?v=96nZqtZWJE0", "Video")</f>
        <v/>
      </c>
      <c r="B712" t="inlineStr">
        <is>
          <t>5:49</t>
        </is>
      </c>
      <c r="C712" t="inlineStr">
        <is>
          <t>I'm not so into last names, though.</t>
        </is>
      </c>
      <c r="D712">
        <f>HYPERLINK("https://www.youtube.com/watch?v=96nZqtZWJE0&amp;t=349s", "Go to time")</f>
        <v/>
      </c>
    </row>
    <row r="713">
      <c r="A713">
        <f>HYPERLINK("https://www.youtube.com/watch?v=L7CnRgnceW4", "Video")</f>
        <v/>
      </c>
      <c r="B713" t="inlineStr">
        <is>
          <t>6:39</t>
        </is>
      </c>
      <c r="C713" t="inlineStr">
        <is>
          <t>one morning my little sister came into</t>
        </is>
      </c>
      <c r="D713">
        <f>HYPERLINK("https://www.youtube.com/watch?v=L7CnRgnceW4&amp;t=399s", "Go to time")</f>
        <v/>
      </c>
    </row>
    <row r="714">
      <c r="A714">
        <f>HYPERLINK("https://www.youtube.com/watch?v=qhNt4LxMrpg", "Video")</f>
        <v/>
      </c>
      <c r="B714" t="inlineStr">
        <is>
          <t>1:37</t>
        </is>
      </c>
      <c r="C714" t="inlineStr">
        <is>
          <t>and am entering into Orthodox church soon.</t>
        </is>
      </c>
      <c r="D714">
        <f>HYPERLINK("https://www.youtube.com/watch?v=qhNt4LxMrpg&amp;t=97s", "Go to time")</f>
        <v/>
      </c>
    </row>
    <row r="715">
      <c r="A715">
        <f>HYPERLINK("https://www.youtube.com/watch?v=tJOu2l-_940", "Video")</f>
        <v/>
      </c>
      <c r="B715" t="inlineStr">
        <is>
          <t>4:09</t>
        </is>
      </c>
      <c r="C715" t="inlineStr">
        <is>
          <t>into drama and tantrum mode but how does</t>
        </is>
      </c>
      <c r="D715">
        <f>HYPERLINK("https://www.youtube.com/watch?v=tJOu2l-_940&amp;t=249s", "Go to time")</f>
        <v/>
      </c>
    </row>
    <row r="716">
      <c r="A716">
        <f>HYPERLINK("https://www.youtube.com/watch?v=vDkmW5JQU7I", "Video")</f>
        <v/>
      </c>
      <c r="B716" t="inlineStr">
        <is>
          <t>2:36</t>
        </is>
      </c>
      <c r="C716" t="inlineStr">
        <is>
          <t>likely to invest the same effort into a</t>
        </is>
      </c>
      <c r="D716">
        <f>HYPERLINK("https://www.youtube.com/watch?v=vDkmW5JQU7I&amp;t=156s", "Go to time")</f>
        <v/>
      </c>
    </row>
    <row r="717">
      <c r="A717">
        <f>HYPERLINK("https://www.youtube.com/watch?v=v1kw5Il1FFM", "Video")</f>
        <v/>
      </c>
      <c r="B717" t="inlineStr">
        <is>
          <t>1:21</t>
        </is>
      </c>
      <c r="C717" t="inlineStr">
        <is>
          <t>need to scream into a pillow Journal</t>
        </is>
      </c>
      <c r="D717">
        <f>HYPERLINK("https://www.youtube.com/watch?v=v1kw5Il1FFM&amp;t=81s", "Go to time")</f>
        <v/>
      </c>
    </row>
    <row r="718">
      <c r="A718">
        <f>HYPERLINK("https://www.youtube.com/watch?v=-pnZFAX4pDU", "Video")</f>
        <v/>
      </c>
      <c r="B718" t="inlineStr">
        <is>
          <t>1:12</t>
        </is>
      </c>
      <c r="C718" t="inlineStr">
        <is>
          <t>way to camouflage into your surroundings</t>
        </is>
      </c>
      <c r="D718">
        <f>HYPERLINK("https://www.youtube.com/watch?v=-pnZFAX4pDU&amp;t=72s", "Go to time")</f>
        <v/>
      </c>
    </row>
    <row r="719">
      <c r="A719">
        <f>HYPERLINK("https://www.youtube.com/watch?v=f1M4pQy3_fE", "Video")</f>
        <v/>
      </c>
      <c r="B719" t="inlineStr">
        <is>
          <t>16:40</t>
        </is>
      </c>
      <c r="C719" t="inlineStr">
        <is>
          <t>was brought into the team to give her an</t>
        </is>
      </c>
      <c r="D719">
        <f>HYPERLINK("https://www.youtube.com/watch?v=f1M4pQy3_fE&amp;t=1000s", "Go to time")</f>
        <v/>
      </c>
    </row>
    <row r="720">
      <c r="A720">
        <f>HYPERLINK("https://www.youtube.com/watch?v=tleepA9HvYA", "Video")</f>
        <v/>
      </c>
      <c r="B720" t="inlineStr">
        <is>
          <t>2:37</t>
        </is>
      </c>
      <c r="C720" t="inlineStr">
        <is>
          <t>from screaming into burnout mode.</t>
        </is>
      </c>
      <c r="D720">
        <f>HYPERLINK("https://www.youtube.com/watch?v=tleepA9HvYA&amp;t=157s", "Go to time")</f>
        <v/>
      </c>
    </row>
    <row r="721">
      <c r="A721">
        <f>HYPERLINK("https://www.youtube.com/watch?v=9_RIq9HMdJ0", "Video")</f>
        <v/>
      </c>
      <c r="B721" t="inlineStr">
        <is>
          <t>2:19</t>
        </is>
      </c>
      <c r="C721" t="inlineStr">
        <is>
          <t>can fall into your Daydreams but when</t>
        </is>
      </c>
      <c r="D721">
        <f>HYPERLINK("https://www.youtube.com/watch?v=9_RIq9HMdJ0&amp;t=139s", "Go to time")</f>
        <v/>
      </c>
    </row>
    <row r="722">
      <c r="A722">
        <f>HYPERLINK("https://www.youtube.com/watch?v=yH4gnmzVeOY", "Video")</f>
        <v/>
      </c>
      <c r="B722" t="inlineStr">
        <is>
          <t>0:18</t>
        </is>
      </c>
      <c r="C722" t="inlineStr">
        <is>
          <t>falling into that same trap called</t>
        </is>
      </c>
      <c r="D722">
        <f>HYPERLINK("https://www.youtube.com/watch?v=yH4gnmzVeOY&amp;t=18s", "Go to time")</f>
        <v/>
      </c>
    </row>
    <row r="723">
      <c r="A723">
        <f>HYPERLINK("https://www.youtube.com/watch?v=jtkJoapTA4Y", "Video")</f>
        <v/>
      </c>
      <c r="B723" t="inlineStr">
        <is>
          <t>3:28</t>
        </is>
      </c>
      <c r="C723" t="inlineStr">
        <is>
          <t>example say you got into an argument</t>
        </is>
      </c>
      <c r="D723">
        <f>HYPERLINK("https://www.youtube.com/watch?v=jtkJoapTA4Y&amp;t=208s", "Go to time")</f>
        <v/>
      </c>
    </row>
    <row r="724">
      <c r="A724">
        <f>HYPERLINK("https://www.youtube.com/watch?v=vfhQvGWpNsQ", "Video")</f>
        <v/>
      </c>
      <c r="B724" t="inlineStr">
        <is>
          <t>1:01</t>
        </is>
      </c>
      <c r="C724" t="inlineStr">
        <is>
          <t>Maslow puts these into a pyramid-shaped</t>
        </is>
      </c>
      <c r="D724">
        <f>HYPERLINK("https://www.youtube.com/watch?v=vfhQvGWpNsQ&amp;t=61s", "Go to time")</f>
        <v/>
      </c>
    </row>
    <row r="725">
      <c r="A725">
        <f>HYPERLINK("https://www.youtube.com/watch?v=j7AEoLCyIvo", "Video")</f>
        <v/>
      </c>
      <c r="B725" t="inlineStr">
        <is>
          <t>0:50</t>
        </is>
      </c>
      <c r="C725" t="inlineStr">
        <is>
          <t>got into gaming just to apply this label</t>
        </is>
      </c>
      <c r="D725">
        <f>HYPERLINK("https://www.youtube.com/watch?v=j7AEoLCyIvo&amp;t=50s", "Go to time")</f>
        <v/>
      </c>
    </row>
    <row r="726">
      <c r="A726">
        <f>HYPERLINK("https://www.youtube.com/watch?v=MsMT-bYjHOs", "Video")</f>
        <v/>
      </c>
      <c r="B726" t="inlineStr">
        <is>
          <t>1:53</t>
        </is>
      </c>
      <c r="C726" t="inlineStr">
        <is>
          <t>games basically trick you into</t>
        </is>
      </c>
      <c r="D726">
        <f>HYPERLINK("https://www.youtube.com/watch?v=MsMT-bYjHOs&amp;t=113s", "Go to time")</f>
        <v/>
      </c>
    </row>
    <row r="727">
      <c r="A727">
        <f>HYPERLINK("https://www.youtube.com/watch?v=KIj5cWBIb1c", "Video")</f>
        <v/>
      </c>
      <c r="B727" t="inlineStr">
        <is>
          <t>1:23</t>
        </is>
      </c>
      <c r="C727" t="inlineStr">
        <is>
          <t>stare deep into their
dreamy eyes on a date.</t>
        </is>
      </c>
      <c r="D727">
        <f>HYPERLINK("https://www.youtube.com/watch?v=KIj5cWBIb1c&amp;t=83s", "Go to time")</f>
        <v/>
      </c>
    </row>
    <row r="728">
      <c r="A728">
        <f>HYPERLINK("https://www.youtube.com/watch?v=C1iE_JhIlbI", "Video")</f>
        <v/>
      </c>
      <c r="B728" t="inlineStr">
        <is>
          <t>0:01</t>
        </is>
      </c>
      <c r="C728" t="inlineStr">
        <is>
          <t>selfishly generally falls into two camps</t>
        </is>
      </c>
      <c r="D728">
        <f>HYPERLINK("https://www.youtube.com/watch?v=C1iE_JhIlbI&amp;t=1s", "Go to time")</f>
        <v/>
      </c>
    </row>
    <row r="729">
      <c r="A729">
        <f>HYPERLINK("https://www.youtube.com/watch?v=jIS6ngKQbxQ", "Video")</f>
        <v/>
      </c>
      <c r="B729" t="inlineStr">
        <is>
          <t>1:33</t>
        </is>
      </c>
      <c r="C729" t="inlineStr">
        <is>
          <t>into them continually blaming you for</t>
        </is>
      </c>
      <c r="D729">
        <f>HYPERLINK("https://www.youtube.com/watch?v=jIS6ngKQbxQ&amp;t=93s", "Go to time")</f>
        <v/>
      </c>
    </row>
    <row r="730">
      <c r="A730">
        <f>HYPERLINK("https://www.youtube.com/watch?v=E2OqV2La4TU", "Video")</f>
        <v/>
      </c>
      <c r="B730" t="inlineStr">
        <is>
          <t>11:23</t>
        </is>
      </c>
      <c r="C730" t="inlineStr">
        <is>
          <t>I feel myself falling back into familiar</t>
        </is>
      </c>
      <c r="D730">
        <f>HYPERLINK("https://www.youtube.com/watch?v=E2OqV2La4TU&amp;t=683s", "Go to time")</f>
        <v/>
      </c>
    </row>
    <row r="731">
      <c r="A731">
        <f>HYPERLINK("https://www.youtube.com/watch?v=sd1q0aC6qS8", "Video")</f>
        <v/>
      </c>
      <c r="B731" t="inlineStr">
        <is>
          <t>2:49</t>
        </is>
      </c>
      <c r="C731" t="inlineStr">
        <is>
          <t>shame can eventually develop into a</t>
        </is>
      </c>
      <c r="D731">
        <f>HYPERLINK("https://www.youtube.com/watch?v=sd1q0aC6qS8&amp;t=169s", "Go to time")</f>
        <v/>
      </c>
    </row>
    <row r="732">
      <c r="A732">
        <f>HYPERLINK("https://www.youtube.com/watch?v=gFmj8bBnA-Q", "Video")</f>
        <v/>
      </c>
      <c r="B732" t="inlineStr">
        <is>
          <t>3:28</t>
        </is>
      </c>
      <c r="C732" t="inlineStr">
        <is>
          <t>Cramming us all into a typical</t>
        </is>
      </c>
      <c r="D732">
        <f>HYPERLINK("https://www.youtube.com/watch?v=gFmj8bBnA-Q&amp;t=208s", "Go to time")</f>
        <v/>
      </c>
    </row>
    <row r="733">
      <c r="A733">
        <f>HYPERLINK("https://www.youtube.com/watch?v=VW22HdkfAj4", "Video")</f>
        <v/>
      </c>
      <c r="B733" t="inlineStr">
        <is>
          <t>1:40</t>
        </is>
      </c>
      <c r="C733" t="inlineStr">
        <is>
          <t>bring your desires and dreams into</t>
        </is>
      </c>
      <c r="D733">
        <f>HYPERLINK("https://www.youtube.com/watch?v=VW22HdkfAj4&amp;t=100s", "Go to time")</f>
        <v/>
      </c>
    </row>
    <row r="734">
      <c r="A734">
        <f>HYPERLINK("https://www.youtube.com/watch?v=TRHdyruiPoo", "Video")</f>
        <v/>
      </c>
      <c r="B734" t="inlineStr">
        <is>
          <t>5:54</t>
        </is>
      </c>
      <c r="C734" t="inlineStr">
        <is>
          <t>to fall back into the familiar Embrace</t>
        </is>
      </c>
      <c r="D734">
        <f>HYPERLINK("https://www.youtube.com/watch?v=TRHdyruiPoo&amp;t=354s", "Go to time")</f>
        <v/>
      </c>
    </row>
    <row r="735">
      <c r="A735">
        <f>HYPERLINK("https://www.youtube.com/watch?v=YP4wxSlENI0", "Video")</f>
        <v/>
      </c>
      <c r="B735" t="inlineStr">
        <is>
          <t>2:08</t>
        </is>
      </c>
      <c r="C735" t="inlineStr">
        <is>
          <t>excessive amount of value into your work</t>
        </is>
      </c>
      <c r="D735">
        <f>HYPERLINK("https://www.youtube.com/watch?v=YP4wxSlENI0&amp;t=128s", "Go to time")</f>
        <v/>
      </c>
    </row>
    <row r="736">
      <c r="A736">
        <f>HYPERLINK("https://www.youtube.com/watch?v=sthDvhAwLR4", "Video")</f>
        <v/>
      </c>
      <c r="B736" t="inlineStr">
        <is>
          <t>1:34</t>
        </is>
      </c>
      <c r="C736" t="inlineStr">
        <is>
          <t>special occasion or staying into pamper</t>
        </is>
      </c>
      <c r="D736">
        <f>HYPERLINK("https://www.youtube.com/watch?v=sthDvhAwLR4&amp;t=94s", "Go to time")</f>
        <v/>
      </c>
    </row>
    <row r="737">
      <c r="A737">
        <f>HYPERLINK("https://www.youtube.com/watch?v=gyQX6bU1NIY", "Video")</f>
        <v/>
      </c>
      <c r="B737" t="inlineStr">
        <is>
          <t>5:02</t>
        </is>
      </c>
      <c r="C737" t="inlineStr">
        <is>
          <t>reframe them into something more</t>
        </is>
      </c>
      <c r="D737">
        <f>HYPERLINK("https://www.youtube.com/watch?v=gyQX6bU1NIY&amp;t=302s", "Go to time")</f>
        <v/>
      </c>
    </row>
    <row r="738">
      <c r="A738">
        <f>HYPERLINK("https://www.youtube.com/watch?v=jEySVCbxT8Q", "Video")</f>
        <v/>
      </c>
      <c r="B738" t="inlineStr">
        <is>
          <t>4:03</t>
        </is>
      </c>
      <c r="C738" t="inlineStr">
        <is>
          <t>and it devolves into drama and arguments.</t>
        </is>
      </c>
      <c r="D738">
        <f>HYPERLINK("https://www.youtube.com/watch?v=jEySVCbxT8Q&amp;t=243s", "Go to time")</f>
        <v/>
      </c>
    </row>
    <row r="739">
      <c r="A739">
        <f>HYPERLINK("https://www.youtube.com/watch?v=RSUMYuk-PfU", "Video")</f>
        <v/>
      </c>
      <c r="B739" t="inlineStr">
        <is>
          <t>6:26</t>
        </is>
      </c>
      <c r="C739" t="inlineStr">
        <is>
          <t>realize you're falling into the same</t>
        </is>
      </c>
      <c r="D739">
        <f>HYPERLINK("https://www.youtube.com/watch?v=RSUMYuk-PfU&amp;t=386s", "Go to time")</f>
        <v/>
      </c>
    </row>
    <row r="740">
      <c r="A740">
        <f>HYPERLINK("https://www.youtube.com/watch?v=lJDAkAHXEqg", "Video")</f>
        <v/>
      </c>
      <c r="B740" t="inlineStr">
        <is>
          <t>3:47</t>
        </is>
      </c>
      <c r="C740" t="inlineStr">
        <is>
          <t>This makes it even easier
to slip into daydream mode,</t>
        </is>
      </c>
      <c r="D740">
        <f>HYPERLINK("https://www.youtube.com/watch?v=lJDAkAHXEqg&amp;t=227s", "Go to time")</f>
        <v/>
      </c>
    </row>
    <row r="741">
      <c r="A741">
        <f>HYPERLINK("https://www.youtube.com/watch?v=KjZTOyXiVL0", "Video")</f>
        <v/>
      </c>
      <c r="B741" t="inlineStr">
        <is>
          <t>4:15</t>
        </is>
      </c>
      <c r="C741" t="inlineStr">
        <is>
          <t>become all too familiar as he slips into</t>
        </is>
      </c>
      <c r="D741">
        <f>HYPERLINK("https://www.youtube.com/watch?v=KjZTOyXiVL0&amp;t=255s", "Go to time")</f>
        <v/>
      </c>
    </row>
    <row r="742">
      <c r="A742">
        <f>HYPERLINK("https://www.youtube.com/watch?v=QhlGnXYMskM", "Video")</f>
        <v/>
      </c>
      <c r="B742" t="inlineStr">
        <is>
          <t>3:36</t>
        </is>
      </c>
      <c r="C742" t="inlineStr">
        <is>
          <t>into your bloodstream that is why it</t>
        </is>
      </c>
      <c r="D742">
        <f>HYPERLINK("https://www.youtube.com/watch?v=QhlGnXYMskM&amp;t=216s", "Go to time")</f>
        <v/>
      </c>
    </row>
    <row r="743">
      <c r="A743">
        <f>HYPERLINK("https://www.youtube.com/watch?v=TNgRbaACerE", "Video")</f>
        <v/>
      </c>
      <c r="B743" t="inlineStr">
        <is>
          <t>3:16</t>
        </is>
      </c>
      <c r="C743" t="inlineStr">
        <is>
          <t>games some people throw themselves into</t>
        </is>
      </c>
      <c r="D743">
        <f>HYPERLINK("https://www.youtube.com/watch?v=TNgRbaACerE&amp;t=196s", "Go to time")</f>
        <v/>
      </c>
    </row>
    <row r="744">
      <c r="A744">
        <f>HYPERLINK("https://www.youtube.com/watch?v=cNimH0ex0WA", "Video")</f>
        <v/>
      </c>
      <c r="B744" t="inlineStr">
        <is>
          <t>1:51</t>
        </is>
      </c>
      <c r="C744" t="inlineStr">
        <is>
          <t>they're born into and no family is</t>
        </is>
      </c>
      <c r="D744">
        <f>HYPERLINK("https://www.youtube.com/watch?v=cNimH0ex0WA&amp;t=111s", "Go to time")</f>
        <v/>
      </c>
    </row>
    <row r="745">
      <c r="A745">
        <f>HYPERLINK("https://www.youtube.com/watch?v=XBcLFoDwBEI", "Video")</f>
        <v/>
      </c>
      <c r="B745" t="inlineStr">
        <is>
          <t>3:04</t>
        </is>
      </c>
      <c r="C745" t="inlineStr">
        <is>
          <t>to the amount of effort you put into the</t>
        </is>
      </c>
      <c r="D745">
        <f>HYPERLINK("https://www.youtube.com/watch?v=XBcLFoDwBEI&amp;t=184s", "Go to time")</f>
        <v/>
      </c>
    </row>
    <row r="746">
      <c r="A746">
        <f>HYPERLINK("https://www.youtube.com/watch?v=pb6S-qUrMDY", "Video")</f>
        <v/>
      </c>
      <c r="B746" t="inlineStr">
        <is>
          <t>1:56</t>
        </is>
      </c>
      <c r="C746" t="inlineStr">
        <is>
          <t>yourself into gaming breaks find ways to</t>
        </is>
      </c>
      <c r="D746">
        <f>HYPERLINK("https://www.youtube.com/watch?v=pb6S-qUrMDY&amp;t=116s", "Go to time")</f>
        <v/>
      </c>
    </row>
    <row r="747">
      <c r="A747">
        <f>HYPERLINK("https://www.youtube.com/watch?v=oYSw73PDih8", "Video")</f>
        <v/>
      </c>
      <c r="B747" t="inlineStr">
        <is>
          <t>0:46</t>
        </is>
      </c>
      <c r="C747" t="inlineStr">
        <is>
          <t>Why am I so not into doing this now?"</t>
        </is>
      </c>
      <c r="D747">
        <f>HYPERLINK("https://www.youtube.com/watch?v=oYSw73PDih8&amp;t=46s", "Go to time")</f>
        <v/>
      </c>
    </row>
    <row r="748">
      <c r="A748">
        <f>HYPERLINK("https://www.youtube.com/watch?v=O4iJeAGuhRA", "Video")</f>
        <v/>
      </c>
      <c r="B748" t="inlineStr">
        <is>
          <t>0:50</t>
        </is>
      </c>
      <c r="C748" t="inlineStr">
        <is>
          <t>born into with the family you choose for</t>
        </is>
      </c>
      <c r="D748">
        <f>HYPERLINK("https://www.youtube.com/watch?v=O4iJeAGuhRA&amp;t=50s", "Go to time")</f>
        <v/>
      </c>
    </row>
    <row r="749">
      <c r="A749">
        <f>HYPERLINK("https://www.youtube.com/watch?v=kYCjxLK_gkg", "Video")</f>
        <v/>
      </c>
      <c r="B749" t="inlineStr">
        <is>
          <t>2:32</t>
        </is>
      </c>
      <c r="C749" t="inlineStr">
        <is>
          <t>they will burst into flames.</t>
        </is>
      </c>
      <c r="D749">
        <f>HYPERLINK("https://www.youtube.com/watch?v=kYCjxLK_gkg&amp;t=152s", "Go to time")</f>
        <v/>
      </c>
    </row>
    <row r="750">
      <c r="A750">
        <f>HYPERLINK("https://www.youtube.com/watch?v=HejyXGQN-wk", "Video")</f>
        <v/>
      </c>
      <c r="B750" t="inlineStr">
        <is>
          <t>3:52</t>
        </is>
      </c>
      <c r="C750" t="inlineStr">
        <is>
          <t>The Mesopotamian constellation myths trickled
into Egypt over a few hundred years after</t>
        </is>
      </c>
      <c r="D750">
        <f>HYPERLINK("https://www.youtube.com/watch?v=HejyXGQN-wk&amp;t=232s", "Go to time")</f>
        <v/>
      </c>
    </row>
    <row r="751">
      <c r="A751">
        <f>HYPERLINK("https://www.youtube.com/watch?v=R324GH29qDQ", "Video")</f>
        <v/>
      </c>
      <c r="B751" t="inlineStr">
        <is>
          <t>4:03</t>
        </is>
      </c>
      <c r="C751" t="inlineStr">
        <is>
          <t>Lady Bertilak sneaks
into Gawain's chambers</t>
        </is>
      </c>
      <c r="D751">
        <f>HYPERLINK("https://www.youtube.com/watch?v=R324GH29qDQ&amp;t=243s", "Go to time")</f>
        <v/>
      </c>
    </row>
    <row r="752">
      <c r="A752">
        <f>HYPERLINK("https://www.youtube.com/watch?v=R324GH29qDQ", "Video")</f>
        <v/>
      </c>
      <c r="B752" t="inlineStr">
        <is>
          <t>8:25</t>
        </is>
      </c>
      <c r="C752" t="inlineStr">
        <is>
          <t>Got sucked into an eccentric
couple's weird sex games</t>
        </is>
      </c>
      <c r="D752">
        <f>HYPERLINK("https://www.youtube.com/watch?v=R324GH29qDQ&amp;t=505s", "Go to time")</f>
        <v/>
      </c>
    </row>
    <row r="753">
      <c r="A753">
        <f>HYPERLINK("https://www.youtube.com/watch?v=bbrh_t8WhBc", "Video")</f>
        <v/>
      </c>
      <c r="B753" t="inlineStr">
        <is>
          <t>2:39</t>
        </is>
      </c>
      <c r="C753" t="inlineStr">
        <is>
          <t>into something called
principles and parameters,</t>
        </is>
      </c>
      <c r="D753">
        <f>HYPERLINK("https://www.youtube.com/watch?v=bbrh_t8WhBc&amp;t=159s", "Go to time")</f>
        <v/>
      </c>
    </row>
    <row r="754">
      <c r="A754">
        <f>HYPERLINK("https://www.youtube.com/watch?v=bbrh_t8WhBc", "Video")</f>
        <v/>
      </c>
      <c r="B754" t="inlineStr">
        <is>
          <t>7:14</t>
        </is>
      </c>
      <c r="C754" t="inlineStr">
        <is>
          <t>merge developed into grammar.</t>
        </is>
      </c>
      <c r="D754">
        <f>HYPERLINK("https://www.youtube.com/watch?v=bbrh_t8WhBc&amp;t=434s", "Go to time")</f>
        <v/>
      </c>
    </row>
    <row r="755">
      <c r="A755">
        <f>HYPERLINK("https://www.youtube.com/watch?v=523gI5kZSSA", "Video")</f>
        <v/>
      </c>
      <c r="B755" t="inlineStr">
        <is>
          <t>4:32</t>
        </is>
      </c>
      <c r="C755" t="inlineStr">
        <is>
          <t>from their ancestors the Tuatha Dé Dannan. Eventually, some even became taxonomized into different subspecies</t>
        </is>
      </c>
      <c r="D755">
        <f>HYPERLINK("https://www.youtube.com/watch?v=523gI5kZSSA&amp;t=272s", "Go to time")</f>
        <v/>
      </c>
    </row>
    <row r="756">
      <c r="A756">
        <f>HYPERLINK("https://www.youtube.com/watch?v=MQUO2AVCUKM", "Video")</f>
        <v/>
      </c>
      <c r="B756" t="inlineStr">
        <is>
          <t>4:31</t>
        </is>
      </c>
      <c r="C756" t="inlineStr">
        <is>
          <t>should try to integrate into mainstream
speaking culture as best they could.</t>
        </is>
      </c>
      <c r="D756">
        <f>HYPERLINK("https://www.youtube.com/watch?v=MQUO2AVCUKM&amp;t=271s", "Go to time")</f>
        <v/>
      </c>
    </row>
    <row r="757">
      <c r="A757">
        <f>HYPERLINK("https://www.youtube.com/watch?v=RG6XbNKViIQ", "Video")</f>
        <v/>
      </c>
      <c r="B757" t="inlineStr">
        <is>
          <t>3:19</t>
        </is>
      </c>
      <c r="C757" t="inlineStr">
        <is>
          <t>Tiamat births 11
monsters into the world.</t>
        </is>
      </c>
      <c r="D757">
        <f>HYPERLINK("https://www.youtube.com/watch?v=RG6XbNKViIQ&amp;t=199s", "Go to time")</f>
        <v/>
      </c>
    </row>
    <row r="758">
      <c r="A758">
        <f>HYPERLINK("https://www.youtube.com/watch?v=bjjWSfqw_6A", "Video")</f>
        <v/>
      </c>
      <c r="B758" t="inlineStr">
        <is>
          <t>3:22</t>
        </is>
      </c>
      <c r="C758" t="inlineStr">
        <is>
          <t>-Into it.
-Amazing.</t>
        </is>
      </c>
      <c r="D758">
        <f>HYPERLINK("https://www.youtube.com/watch?v=bjjWSfqw_6A&amp;t=202s", "Go to time")</f>
        <v/>
      </c>
    </row>
    <row r="759">
      <c r="A759">
        <f>HYPERLINK("https://www.youtube.com/watch?v=vTdIwEg5niQ", "Video")</f>
        <v/>
      </c>
      <c r="B759" t="inlineStr">
        <is>
          <t>3:15</t>
        </is>
      </c>
      <c r="C759" t="inlineStr">
        <is>
          <t>Tokoloshe myth came into existence in</t>
        </is>
      </c>
      <c r="D759">
        <f>HYPERLINK("https://www.youtube.com/watch?v=vTdIwEg5niQ&amp;t=195s", "Go to time")</f>
        <v/>
      </c>
    </row>
    <row r="760">
      <c r="A760">
        <f>HYPERLINK("https://www.youtube.com/watch?v=vTdIwEg5niQ", "Video")</f>
        <v/>
      </c>
      <c r="B760" t="inlineStr">
        <is>
          <t>4:49</t>
        </is>
      </c>
      <c r="C760" t="inlineStr">
        <is>
          <t>came into their offices with sewing</t>
        </is>
      </c>
      <c r="D760">
        <f>HYPERLINK("https://www.youtube.com/watch?v=vTdIwEg5niQ&amp;t=289s", "Go to time")</f>
        <v/>
      </c>
    </row>
    <row r="761">
      <c r="A761">
        <f>HYPERLINK("https://www.youtube.com/watch?v=k-lNeg9e60c", "Video")</f>
        <v/>
      </c>
      <c r="B761" t="inlineStr">
        <is>
          <t>7:20</t>
        </is>
      </c>
      <c r="C761" t="inlineStr">
        <is>
          <t>and other creatures that turn the sick into
monsters, I am Legend style.</t>
        </is>
      </c>
      <c r="D761">
        <f>HYPERLINK("https://www.youtube.com/watch?v=k-lNeg9e60c&amp;t=440s", "Go to time")</f>
        <v/>
      </c>
    </row>
    <row r="762">
      <c r="A762">
        <f>HYPERLINK("https://www.youtube.com/watch?v=x-GjSU4nOxE", "Video")</f>
        <v/>
      </c>
      <c r="B762" t="inlineStr">
        <is>
          <t>1:38</t>
        </is>
      </c>
      <c r="C762" t="inlineStr">
        <is>
          <t>Those are all real examples of two animals
combined into one.</t>
        </is>
      </c>
      <c r="D762">
        <f>HYPERLINK("https://www.youtube.com/watch?v=x-GjSU4nOxE&amp;t=98s", "Go to time")</f>
        <v/>
      </c>
    </row>
    <row r="763">
      <c r="A763">
        <f>HYPERLINK("https://www.youtube.com/watch?v=x-GjSU4nOxE", "Video")</f>
        <v/>
      </c>
      <c r="B763" t="inlineStr">
        <is>
          <t>4:21</t>
        </is>
      </c>
      <c r="C763" t="inlineStr">
        <is>
          <t>been found in the same place, when they were
killed by a flash flood or fell into a tar</t>
        </is>
      </c>
      <c r="D763">
        <f>HYPERLINK("https://www.youtube.com/watch?v=x-GjSU4nOxE&amp;t=261s", "Go to time")</f>
        <v/>
      </c>
    </row>
    <row r="764">
      <c r="A764">
        <f>HYPERLINK("https://www.youtube.com/watch?v=aTbdiCLHwfM", "Video")</f>
        <v/>
      </c>
      <c r="B764" t="inlineStr">
        <is>
          <t>3:19</t>
        </is>
      </c>
      <c r="C764" t="inlineStr">
        <is>
          <t>the Amazons were led into battle
by their Queen Penthesilea</t>
        </is>
      </c>
      <c r="D764">
        <f>HYPERLINK("https://www.youtube.com/watch?v=aTbdiCLHwfM&amp;t=199s", "Go to time")</f>
        <v/>
      </c>
    </row>
    <row r="765">
      <c r="A765">
        <f>HYPERLINK("https://www.youtube.com/watch?v=aTbdiCLHwfM", "Video")</f>
        <v/>
      </c>
      <c r="B765" t="inlineStr">
        <is>
          <t>9:13</t>
        </is>
      </c>
      <c r="C765" t="inlineStr">
        <is>
          <t>by the Amazons' descent into myth,</t>
        </is>
      </c>
      <c r="D765">
        <f>HYPERLINK("https://www.youtube.com/watch?v=aTbdiCLHwfM&amp;t=553s", "Go to time")</f>
        <v/>
      </c>
    </row>
    <row r="766">
      <c r="A766">
        <f>HYPERLINK("https://www.youtube.com/watch?v=demJo-CfGU0", "Video")</f>
        <v/>
      </c>
      <c r="B766" t="inlineStr">
        <is>
          <t>0:33</t>
        </is>
      </c>
      <c r="C766" t="inlineStr">
        <is>
          <t>To really dig into why vampire
cycle between scary and sexy,</t>
        </is>
      </c>
      <c r="D766">
        <f>HYPERLINK("https://www.youtube.com/watch?v=demJo-CfGU0&amp;t=33s", "Go to time")</f>
        <v/>
      </c>
    </row>
    <row r="767">
      <c r="A767">
        <f>HYPERLINK("https://www.youtube.com/watch?v=qh4Ggbdenws", "Video")</f>
        <v/>
      </c>
      <c r="B767" t="inlineStr">
        <is>
          <t>6:22</t>
        </is>
      </c>
      <c r="C767" t="inlineStr">
        <is>
          <t>when Persians came into contact with Jews 
in Babylon, and later when Muslims conquered</t>
        </is>
      </c>
      <c r="D767">
        <f>HYPERLINK("https://www.youtube.com/watch?v=qh4Ggbdenws&amp;t=382s", "Go to time")</f>
        <v/>
      </c>
    </row>
    <row r="768">
      <c r="A768">
        <f>HYPERLINK("https://www.youtube.com/watch?v=JqFNjFakpDc", "Video")</f>
        <v/>
      </c>
      <c r="B768" t="inlineStr">
        <is>
          <t>10:10</t>
        </is>
      </c>
      <c r="C768" t="inlineStr">
        <is>
          <t>"Make America Great Again" [screams into the
void]</t>
        </is>
      </c>
      <c r="D768">
        <f>HYPERLINK("https://www.youtube.com/watch?v=JqFNjFakpDc&amp;t=610s", "Go to time")</f>
        <v/>
      </c>
    </row>
    <row r="769">
      <c r="A769">
        <f>HYPERLINK("https://www.youtube.com/watch?v=Ir9do-YQoC8", "Video")</f>
        <v/>
      </c>
      <c r="B769" t="inlineStr">
        <is>
          <t>2:23</t>
        </is>
      </c>
      <c r="C769" t="inlineStr">
        <is>
          <t>It's a type of cheat code
baked into the test game</t>
        </is>
      </c>
      <c r="D769">
        <f>HYPERLINK("https://www.youtube.com/watch?v=Ir9do-YQoC8&amp;t=143s", "Go to time")</f>
        <v/>
      </c>
    </row>
    <row r="770">
      <c r="A770">
        <f>HYPERLINK("https://www.youtube.com/watch?v=wW6eKLLViK8", "Video")</f>
        <v/>
      </c>
      <c r="B770" t="inlineStr">
        <is>
          <t>13:05</t>
        </is>
      </c>
      <c r="C770" t="inlineStr">
        <is>
          <t>Then in 1975, the validity of the famous “Surgeon’s
Photograph” was called into question. A</t>
        </is>
      </c>
      <c r="D770">
        <f>HYPERLINK("https://www.youtube.com/watch?v=wW6eKLLViK8&amp;t=785s", "Go to time")</f>
        <v/>
      </c>
    </row>
    <row r="771">
      <c r="A771">
        <f>HYPERLINK("https://www.youtube.com/watch?v=dzmmx_v_4fM", "Video")</f>
        <v/>
      </c>
      <c r="B771" t="inlineStr">
        <is>
          <t>6:35</t>
        </is>
      </c>
      <c r="C771" t="inlineStr">
        <is>
          <t>and go out into the world not knowing that
only their family says it that way.</t>
        </is>
      </c>
      <c r="D771">
        <f>HYPERLINK("https://www.youtube.com/watch?v=dzmmx_v_4fM&amp;t=395s", "Go to time")</f>
        <v/>
      </c>
    </row>
    <row r="772">
      <c r="A772">
        <f>HYPERLINK("https://www.youtube.com/watch?v=FcNUxb_4qbo", "Video")</f>
        <v/>
      </c>
      <c r="B772" t="inlineStr">
        <is>
          <t>0:22</t>
        </is>
      </c>
      <c r="C772" t="inlineStr">
        <is>
          <t>While some stories have faded into ephemera
just as the floating blue flames that inspired</t>
        </is>
      </c>
      <c r="D772">
        <f>HYPERLINK("https://www.youtube.com/watch?v=FcNUxb_4qbo&amp;t=22s", "Go to time")</f>
        <v/>
      </c>
    </row>
    <row r="773">
      <c r="A773">
        <f>HYPERLINK("https://www.youtube.com/watch?v=aff9ZQLClcU", "Video")</f>
        <v/>
      </c>
      <c r="B773" t="inlineStr">
        <is>
          <t>1:30</t>
        </is>
      </c>
      <c r="C773" t="inlineStr">
        <is>
          <t>The popularity of the Grimm Brothers publications
helped launch the werewolf into mainstream</t>
        </is>
      </c>
      <c r="D773">
        <f>HYPERLINK("https://www.youtube.com/watch?v=aff9ZQLClcU&amp;t=90s", "Go to time")</f>
        <v/>
      </c>
    </row>
    <row r="774">
      <c r="A774">
        <f>HYPERLINK("https://www.youtube.com/watch?v=rtqRaKhu1VY", "Video")</f>
        <v/>
      </c>
      <c r="B774" t="inlineStr">
        <is>
          <t>10:09</t>
        </is>
      </c>
      <c r="C774" t="inlineStr">
        <is>
          <t>Bertha becomes Antoinette Cosway an heiress
in Jamaica and the story is broken into three</t>
        </is>
      </c>
      <c r="D774">
        <f>HYPERLINK("https://www.youtube.com/watch?v=rtqRaKhu1VY&amp;t=609s", "Go to time")</f>
        <v/>
      </c>
    </row>
    <row r="775">
      <c r="A775">
        <f>HYPERLINK("https://www.youtube.com/watch?v=3qZxD0wfH-M", "Video")</f>
        <v/>
      </c>
      <c r="B775" t="inlineStr">
        <is>
          <t>4:03</t>
        </is>
      </c>
      <c r="C775" t="inlineStr">
        <is>
          <t>“I wanted the American eagle to go screaming into 
the Pacific ... Why not spread its wings over the</t>
        </is>
      </c>
      <c r="D775">
        <f>HYPERLINK("https://www.youtube.com/watch?v=3qZxD0wfH-M&amp;t=243s", "Go to time")</f>
        <v/>
      </c>
    </row>
    <row r="776">
      <c r="A776">
        <f>HYPERLINK("https://www.youtube.com/watch?v=_C60yX5TD94", "Video")</f>
        <v/>
      </c>
      <c r="B776" t="inlineStr">
        <is>
          <t>5:25</t>
        </is>
      </c>
      <c r="C776" t="inlineStr">
        <is>
          <t>her bringing their family back into the</t>
        </is>
      </c>
      <c r="D776">
        <f>HYPERLINK("https://www.youtube.com/watch?v=_C60yX5TD94&amp;t=325s", "Go to time")</f>
        <v/>
      </c>
    </row>
    <row r="777">
      <c r="A777">
        <f>HYPERLINK("https://www.youtube.com/watch?v=scgn2BCcht4", "Video")</f>
        <v/>
      </c>
      <c r="B777" t="inlineStr">
        <is>
          <t>6:11</t>
        </is>
      </c>
      <c r="C777" t="inlineStr">
        <is>
          <t>through dreams and people
flying up into the sky?</t>
        </is>
      </c>
      <c r="D777">
        <f>HYPERLINK("https://www.youtube.com/watch?v=scgn2BCcht4&amp;t=371s", "Go to time")</f>
        <v/>
      </c>
    </row>
    <row r="778">
      <c r="A778">
        <f>HYPERLINK("https://www.youtube.com/watch?v=zHCGdyhHlRs", "Video")</f>
        <v/>
      </c>
      <c r="B778" t="inlineStr">
        <is>
          <t>2:20</t>
        </is>
      </c>
      <c r="C778" t="inlineStr">
        <is>
          <t>evolving into a card game,
multiple anime series, movies,</t>
        </is>
      </c>
      <c r="D778">
        <f>HYPERLINK("https://www.youtube.com/watch?v=zHCGdyhHlRs&amp;t=140s", "Go to time")</f>
        <v/>
      </c>
    </row>
    <row r="779">
      <c r="A779">
        <f>HYPERLINK("https://www.youtube.com/watch?v=zHCGdyhHlRs", "Video")</f>
        <v/>
      </c>
      <c r="B779" t="inlineStr">
        <is>
          <t>13:00</t>
        </is>
      </c>
      <c r="C779" t="inlineStr">
        <is>
          <t>into an unexpected
mainstream global context.</t>
        </is>
      </c>
      <c r="D779">
        <f>HYPERLINK("https://www.youtube.com/watch?v=zHCGdyhHlRs&amp;t=780s", "Go to time")</f>
        <v/>
      </c>
    </row>
    <row r="780">
      <c r="A780">
        <f>HYPERLINK("https://www.youtube.com/watch?v=7rrK3MHlxz8", "Video")</f>
        <v/>
      </c>
      <c r="B780" t="inlineStr">
        <is>
          <t>1:46</t>
        </is>
      </c>
      <c r="C780" t="inlineStr">
        <is>
          <t>before striding into the
city to challenge Gilgamesh</t>
        </is>
      </c>
      <c r="D780">
        <f>HYPERLINK("https://www.youtube.com/watch?v=7rrK3MHlxz8&amp;t=106s", "Go to time")</f>
        <v/>
      </c>
    </row>
    <row r="781">
      <c r="A781">
        <f>HYPERLINK("https://www.youtube.com/watch?v=7rrK3MHlxz8", "Video")</f>
        <v/>
      </c>
      <c r="B781" t="inlineStr">
        <is>
          <t>4:34</t>
        </is>
      </c>
      <c r="C781" t="inlineStr">
        <is>
          <t>Gilgamesh emerges into
a glittering garden.</t>
        </is>
      </c>
      <c r="D781">
        <f>HYPERLINK("https://www.youtube.com/watch?v=7rrK3MHlxz8&amp;t=274s", "Go to time")</f>
        <v/>
      </c>
    </row>
    <row r="782">
      <c r="A782">
        <f>HYPERLINK("https://www.youtube.com/watch?v=Fe8_13i7wDY", "Video")</f>
        <v/>
      </c>
      <c r="B782" t="inlineStr">
        <is>
          <t>1:02</t>
        </is>
      </c>
      <c r="C782" t="inlineStr">
        <is>
          <t>Technically i am one - don’t read too much
into it</t>
        </is>
      </c>
      <c r="D782">
        <f>HYPERLINK("https://www.youtube.com/watch?v=Fe8_13i7wDY&amp;t=62s", "Go to time")</f>
        <v/>
      </c>
    </row>
    <row r="783">
      <c r="A783">
        <f>HYPERLINK("https://www.youtube.com/watch?v=JdFSTQ40rsw", "Video")</f>
        <v/>
      </c>
      <c r="B783" t="inlineStr">
        <is>
          <t>0:22</t>
        </is>
      </c>
      <c r="C783" t="inlineStr">
        <is>
          <t>turn into the shambling,
silent, linen-wrapped,</t>
        </is>
      </c>
      <c r="D783">
        <f>HYPERLINK("https://www.youtube.com/watch?v=JdFSTQ40rsw&amp;t=22s", "Go to time")</f>
        <v/>
      </c>
    </row>
    <row r="784">
      <c r="A784">
        <f>HYPERLINK("https://www.youtube.com/watch?v=utJZ8YmXOnc", "Video")</f>
        <v/>
      </c>
      <c r="B784" t="inlineStr">
        <is>
          <t>5:43</t>
        </is>
      </c>
      <c r="C784" t="inlineStr">
        <is>
          <t>In Japanese shinto religion, 
Amaterasu is considered</t>
        </is>
      </c>
      <c r="D784">
        <f>HYPERLINK("https://www.youtube.com/watch?v=utJZ8YmXOnc&amp;t=343s", "Go to time")</f>
        <v/>
      </c>
    </row>
    <row r="785">
      <c r="A785">
        <f>HYPERLINK("https://www.youtube.com/watch?v=utJZ8YmXOnc", "Video")</f>
        <v/>
      </c>
      <c r="B785" t="inlineStr">
        <is>
          <t>6:16</t>
        </is>
      </c>
      <c r="C785" t="inlineStr">
        <is>
          <t>fell into decay and evil spirits roamed the Earth.</t>
        </is>
      </c>
      <c r="D785">
        <f>HYPERLINK("https://www.youtube.com/watch?v=utJZ8YmXOnc&amp;t=376s", "Go to time")</f>
        <v/>
      </c>
    </row>
    <row r="786">
      <c r="A786">
        <f>HYPERLINK("https://www.youtube.com/watch?v=39pTz2mei7s", "Video")</f>
        <v/>
      </c>
      <c r="B786" t="inlineStr">
        <is>
          <t>4:08</t>
        </is>
      </c>
      <c r="C786" t="inlineStr">
        <is>
          <t>History is built into place names.</t>
        </is>
      </c>
      <c r="D786">
        <f>HYPERLINK("https://www.youtube.com/watch?v=39pTz2mei7s&amp;t=248s", "Go to time")</f>
        <v/>
      </c>
    </row>
    <row r="787">
      <c r="A787">
        <f>HYPERLINK("https://www.youtube.com/watch?v=hRpIukjQ0RI", "Video")</f>
        <v/>
      </c>
      <c r="B787" t="inlineStr">
        <is>
          <t>0:08</t>
        </is>
      </c>
      <c r="C787" t="inlineStr">
        <is>
          <t>to evolve into the names of the colors
we use today.</t>
        </is>
      </c>
      <c r="D787">
        <f>HYPERLINK("https://www.youtube.com/watch?v=hRpIukjQ0RI&amp;t=8s", "Go to time")</f>
        <v/>
      </c>
    </row>
    <row r="788">
      <c r="A788">
        <f>HYPERLINK("https://www.youtube.com/watch?v=SzJvpmoWQrI", "Video")</f>
        <v/>
      </c>
      <c r="B788" t="inlineStr">
        <is>
          <t>12:51</t>
        </is>
      </c>
      <c r="C788" t="inlineStr">
        <is>
          <t>people can be caught up in the drama of the
story, be deep into the problems of it.</t>
        </is>
      </c>
      <c r="D788">
        <f>HYPERLINK("https://www.youtube.com/watch?v=SzJvpmoWQrI&amp;t=771s", "Go to time")</f>
        <v/>
      </c>
    </row>
    <row r="789">
      <c r="A789">
        <f>HYPERLINK("https://www.youtube.com/watch?v=eDW8OoPjvH8", "Video")</f>
        <v/>
      </c>
      <c r="B789" t="inlineStr">
        <is>
          <t>7:15</t>
        </is>
      </c>
      <c r="C789" t="inlineStr">
        <is>
          <t>came increasingly into question.</t>
        </is>
      </c>
      <c r="D789">
        <f>HYPERLINK("https://www.youtube.com/watch?v=eDW8OoPjvH8&amp;t=435s", "Go to time")</f>
        <v/>
      </c>
    </row>
    <row r="790">
      <c r="A790">
        <f>HYPERLINK("https://www.youtube.com/watch?v=bdDIMOehLm8", "Video")</f>
        <v/>
      </c>
      <c r="B790" t="inlineStr">
        <is>
          <t>10:26</t>
        </is>
      </c>
      <c r="C790" t="inlineStr">
        <is>
          <t>fanfiction's emergence into the mainstream has changed our relationship to it.</t>
        </is>
      </c>
      <c r="D790">
        <f>HYPERLINK("https://www.youtube.com/watch?v=bdDIMOehLm8&amp;t=626s", "Go to time")</f>
        <v/>
      </c>
    </row>
    <row r="791">
      <c r="A791">
        <f>HYPERLINK("https://www.youtube.com/watch?v=c_ywuNEEiVE", "Video")</f>
        <v/>
      </c>
      <c r="B791" t="inlineStr">
        <is>
          <t>1:03</t>
        </is>
      </c>
      <c r="C791" t="inlineStr">
        <is>
          <t>- into the witch trials of Germany and the
famines that led people to make some very</t>
        </is>
      </c>
      <c r="D791">
        <f>HYPERLINK("https://www.youtube.com/watch?v=c_ywuNEEiVE&amp;t=63s", "Go to time")</f>
        <v/>
      </c>
    </row>
    <row r="792">
      <c r="A792">
        <f>HYPERLINK("https://www.youtube.com/watch?v=3QWizbz1ltE", "Video")</f>
        <v/>
      </c>
      <c r="B792" t="inlineStr">
        <is>
          <t>10:16</t>
        </is>
      </c>
      <c r="C792" t="inlineStr">
        <is>
          <t>reborn into your own family.</t>
        </is>
      </c>
      <c r="D792">
        <f>HYPERLINK("https://www.youtube.com/watch?v=3QWizbz1ltE&amp;t=616s", "Go to time")</f>
        <v/>
      </c>
    </row>
    <row r="793">
      <c r="A793">
        <f>HYPERLINK("https://www.youtube.com/watch?v=ov6rZePlRK8", "Video")</f>
        <v/>
      </c>
      <c r="B793" t="inlineStr">
        <is>
          <t>6:06</t>
        </is>
      </c>
      <c r="C793" t="inlineStr">
        <is>
          <t>which sent Kamapua'a
into a fit of rage.</t>
        </is>
      </c>
      <c r="D793">
        <f>HYPERLINK("https://www.youtube.com/watch?v=ov6rZePlRK8&amp;t=366s", "Go to time")</f>
        <v/>
      </c>
    </row>
    <row r="794">
      <c r="A794">
        <f>HYPERLINK("https://www.youtube.com/watch?v=DDfK3wf3V_I", "Video")</f>
        <v/>
      </c>
      <c r="B794" t="inlineStr">
        <is>
          <t>0:06</t>
        </is>
      </c>
      <c r="C794" t="inlineStr">
        <is>
          <t>the curb by your house, hurrying faster and
faster as the stream turns into a mini-river...</t>
        </is>
      </c>
      <c r="D794">
        <f>HYPERLINK("https://www.youtube.com/watch?v=DDfK3wf3V_I&amp;t=6s", "Go to time")</f>
        <v/>
      </c>
    </row>
    <row r="795">
      <c r="A795">
        <f>HYPERLINK("https://www.youtube.com/watch?v=DDfK3wf3V_I", "Video")</f>
        <v/>
      </c>
      <c r="B795" t="inlineStr">
        <is>
          <t>4:42</t>
        </is>
      </c>
      <c r="C795" t="inlineStr">
        <is>
          <t>The novel delves deep into the invaders (nicknamed
“Shit Weasels”) that gestate in their</t>
        </is>
      </c>
      <c r="D795">
        <f>HYPERLINK("https://www.youtube.com/watch?v=DDfK3wf3V_I&amp;t=282s", "Go to time")</f>
        <v/>
      </c>
    </row>
    <row r="796">
      <c r="A796">
        <f>HYPERLINK("https://www.youtube.com/watch?v=RpH5axdiGT0", "Video")</f>
        <v/>
      </c>
      <c r="B796" t="inlineStr">
        <is>
          <t>12:27</t>
        </is>
      </c>
      <c r="C796" t="inlineStr">
        <is>
          <t>more Samantha you bring Don into this</t>
        </is>
      </c>
      <c r="D796">
        <f>HYPERLINK("https://www.youtube.com/watch?v=RpH5axdiGT0&amp;t=747s", "Go to time")</f>
        <v/>
      </c>
    </row>
    <row r="797">
      <c r="A797">
        <f>HYPERLINK("https://www.youtube.com/watch?v=1qOWHnmVDUI", "Video")</f>
        <v/>
      </c>
      <c r="B797" t="inlineStr">
        <is>
          <t>3:05</t>
        </is>
      </c>
      <c r="C797" t="inlineStr">
        <is>
          <t>into that ever gave a damn about my son</t>
        </is>
      </c>
      <c r="D797">
        <f>HYPERLINK("https://www.youtube.com/watch?v=1qOWHnmVDUI&amp;t=185s", "Go to time")</f>
        <v/>
      </c>
    </row>
    <row r="798">
      <c r="A798">
        <f>HYPERLINK("https://www.youtube.com/watch?v=BqRZEhF1ppU", "Video")</f>
        <v/>
      </c>
      <c r="B798" t="inlineStr">
        <is>
          <t>11:54</t>
        </is>
      </c>
      <c r="C798" t="inlineStr">
        <is>
          <t>into trying to land Obama well it better</t>
        </is>
      </c>
      <c r="D798">
        <f>HYPERLINK("https://www.youtube.com/watch?v=BqRZEhF1ppU&amp;t=714s", "Go to time")</f>
        <v/>
      </c>
    </row>
    <row r="799">
      <c r="A799">
        <f>HYPERLINK("https://www.youtube.com/watch?v=ucCkVD1VewE", "Video")</f>
        <v/>
      </c>
      <c r="B799" t="inlineStr">
        <is>
          <t>12:05</t>
        </is>
      </c>
      <c r="C799" t="inlineStr">
        <is>
          <t>because I came into work today no Mr</t>
        </is>
      </c>
      <c r="D799">
        <f>HYPERLINK("https://www.youtube.com/watch?v=ucCkVD1VewE&amp;t=725s", "Go to time")</f>
        <v/>
      </c>
    </row>
    <row r="800">
      <c r="A800">
        <f>HYPERLINK("https://www.youtube.com/watch?v=znumXVo2dK0", "Video")</f>
        <v/>
      </c>
      <c r="B800" t="inlineStr">
        <is>
          <t>5:43</t>
        </is>
      </c>
      <c r="C800" t="inlineStr">
        <is>
          <t>bullying Benjamin into accessing my</t>
        </is>
      </c>
      <c r="D800">
        <f>HYPERLINK("https://www.youtube.com/watch?v=znumXVo2dK0&amp;t=343s", "Go to time")</f>
        <v/>
      </c>
    </row>
    <row r="801">
      <c r="A801">
        <f>HYPERLINK("https://www.youtube.com/watch?v=sSpZOMdKHQE", "Video")</f>
        <v/>
      </c>
      <c r="B801" t="inlineStr">
        <is>
          <t>3:24</t>
        </is>
      </c>
      <c r="C801" t="inlineStr">
        <is>
          <t>came into my office and said you saw a</t>
        </is>
      </c>
      <c r="D801">
        <f>HYPERLINK("https://www.youtube.com/watch?v=sSpZOMdKHQE&amp;t=204s", "Go to time")</f>
        <v/>
      </c>
    </row>
    <row r="802">
      <c r="A802">
        <f>HYPERLINK("https://www.youtube.com/watch?v=GwrRF727hUE", "Video")</f>
        <v/>
      </c>
      <c r="B802" t="inlineStr">
        <is>
          <t>1:34</t>
        </is>
      </c>
      <c r="C802" t="inlineStr">
        <is>
          <t>to get into the goddamn bar you were the</t>
        </is>
      </c>
      <c r="D802">
        <f>HYPERLINK("https://www.youtube.com/watch?v=GwrRF727hUE&amp;t=94s", "Go to time")</f>
        <v/>
      </c>
    </row>
    <row r="803">
      <c r="A803">
        <f>HYPERLINK("https://www.youtube.com/watch?v=LUcolckODbg", "Video")</f>
        <v/>
      </c>
      <c r="B803" t="inlineStr">
        <is>
          <t>7:50</t>
        </is>
      </c>
      <c r="C803" t="inlineStr">
        <is>
          <t>case long before you and I came into the</t>
        </is>
      </c>
      <c r="D803">
        <f>HYPERLINK("https://www.youtube.com/watch?v=LUcolckODbg&amp;t=470s", "Go to time")</f>
        <v/>
      </c>
    </row>
    <row r="804">
      <c r="A804">
        <f>HYPERLINK("https://www.youtube.com/watch?v=-xpHa_TGYs8", "Video")</f>
        <v/>
      </c>
      <c r="B804" t="inlineStr">
        <is>
          <t>1:20</t>
        </is>
      </c>
      <c r="C804" t="inlineStr">
        <is>
          <t>yes but you came into my chambers ready</t>
        </is>
      </c>
      <c r="D804">
        <f>HYPERLINK("https://www.youtube.com/watch?v=-xpHa_TGYs8&amp;t=80s", "Go to time")</f>
        <v/>
      </c>
    </row>
    <row r="805">
      <c r="A805">
        <f>HYPERLINK("https://www.youtube.com/watch?v=L8D2qkQnv6g", "Video")</f>
        <v/>
      </c>
      <c r="B805" t="inlineStr">
        <is>
          <t>3:33</t>
        </is>
      </c>
      <c r="C805" t="inlineStr">
        <is>
          <t>on the same page you backed us into a</t>
        </is>
      </c>
      <c r="D805">
        <f>HYPERLINK("https://www.youtube.com/watch?v=L8D2qkQnv6g&amp;t=213s", "Go to time")</f>
        <v/>
      </c>
    </row>
    <row r="806">
      <c r="A806">
        <f>HYPERLINK("https://www.youtube.com/watch?v=IMJuhBzdiOQ", "Video")</f>
        <v/>
      </c>
      <c r="B806" t="inlineStr">
        <is>
          <t>6:37</t>
        </is>
      </c>
      <c r="C806" t="inlineStr">
        <is>
          <t>into those dreamy brown eyes of yours</t>
        </is>
      </c>
      <c r="D806">
        <f>HYPERLINK("https://www.youtube.com/watch?v=IMJuhBzdiOQ&amp;t=397s", "Go to time")</f>
        <v/>
      </c>
    </row>
    <row r="807">
      <c r="A807">
        <f>HYPERLINK("https://www.youtube.com/watch?v=9v4JE-YD1p0", "Video")</f>
        <v/>
      </c>
      <c r="B807" t="inlineStr">
        <is>
          <t>1:55</t>
        </is>
      </c>
      <c r="C807" t="inlineStr">
        <is>
          <t>name that pops into your head Harvey</t>
        </is>
      </c>
      <c r="D807">
        <f>HYPERLINK("https://www.youtube.com/watch?v=9v4JE-YD1p0&amp;t=115s", "Go to time")</f>
        <v/>
      </c>
    </row>
    <row r="808">
      <c r="A808">
        <f>HYPERLINK("https://www.youtube.com/watch?v=WJ9s6emOe0I", "Video")</f>
        <v/>
      </c>
      <c r="B808" t="inlineStr">
        <is>
          <t>0:20</t>
        </is>
      </c>
      <c r="C808" t="inlineStr">
        <is>
          <t>Cameron who's gonna enter that plea into</t>
        </is>
      </c>
      <c r="D808">
        <f>HYPERLINK("https://www.youtube.com/watch?v=WJ9s6emOe0I&amp;t=20s", "Go to time")</f>
        <v/>
      </c>
    </row>
    <row r="809">
      <c r="A809">
        <f>HYPERLINK("https://www.youtube.com/watch?v=MFO97tt0paQ", "Video")</f>
        <v/>
      </c>
      <c r="B809" t="inlineStr">
        <is>
          <t>2:00</t>
        </is>
      </c>
      <c r="C809" t="inlineStr">
        <is>
          <t>yes but you came into my Chambers ready</t>
        </is>
      </c>
      <c r="D809">
        <f>HYPERLINK("https://www.youtube.com/watch?v=MFO97tt0paQ&amp;t=120s", "Go to time")</f>
        <v/>
      </c>
    </row>
    <row r="810">
      <c r="A810">
        <f>HYPERLINK("https://www.youtube.com/watch?v=CF4oCizy44A", "Video")</f>
        <v/>
      </c>
      <c r="B810" t="inlineStr">
        <is>
          <t>2:43</t>
        </is>
      </c>
      <c r="C810" t="inlineStr">
        <is>
          <t>into taking his name off our wall</t>
        </is>
      </c>
      <c r="D810">
        <f>HYPERLINK("https://www.youtube.com/watch?v=CF4oCizy44A&amp;t=163s", "Go to time")</f>
        <v/>
      </c>
    </row>
    <row r="811">
      <c r="A811">
        <f>HYPERLINK("https://www.youtube.com/watch?v=WmxHq_Jr-zg", "Video")</f>
        <v/>
      </c>
      <c r="B811" t="inlineStr">
        <is>
          <t>8:15</t>
        </is>
      </c>
      <c r="C811" t="inlineStr">
        <is>
          <t>go into therapy well I am and I opened</t>
        </is>
      </c>
      <c r="D811">
        <f>HYPERLINK("https://www.youtube.com/watch?v=WmxHq_Jr-zg&amp;t=495s", "Go to time")</f>
        <v/>
      </c>
    </row>
    <row r="812">
      <c r="A812">
        <f>HYPERLINK("https://www.youtube.com/watch?v=IJmgYe5xGLg", "Video")</f>
        <v/>
      </c>
      <c r="B812" t="inlineStr">
        <is>
          <t>7:20</t>
        </is>
      </c>
      <c r="C812" t="inlineStr">
        <is>
          <t>hack into the bar and put your name in</t>
        </is>
      </c>
      <c r="D812">
        <f>HYPERLINK("https://www.youtube.com/watch?v=IJmgYe5xGLg&amp;t=440s", "Go to time")</f>
        <v/>
      </c>
    </row>
    <row r="813">
      <c r="A813">
        <f>HYPERLINK("https://www.youtube.com/watch?v=rLnhTXRWJYI", "Video")</f>
        <v/>
      </c>
      <c r="B813" t="inlineStr">
        <is>
          <t>6:33</t>
        </is>
      </c>
      <c r="C813" t="inlineStr">
        <is>
          <t>didn't stop it you slammed it right into</t>
        </is>
      </c>
      <c r="D813">
        <f>HYPERLINK("https://www.youtube.com/watch?v=rLnhTXRWJYI&amp;t=393s", "Go to time")</f>
        <v/>
      </c>
    </row>
    <row r="814">
      <c r="A814">
        <f>HYPERLINK("https://www.youtube.com/watch?v=l_ExJAW_hbs", "Video")</f>
        <v/>
      </c>
      <c r="B814" t="inlineStr">
        <is>
          <t>3:31</t>
        </is>
      </c>
      <c r="C814" t="inlineStr">
        <is>
          <t>someone buys it slots their name into it</t>
        </is>
      </c>
      <c r="D814">
        <f>HYPERLINK("https://www.youtube.com/watch?v=l_ExJAW_hbs&amp;t=211s", "Go to time")</f>
        <v/>
      </c>
    </row>
    <row r="815">
      <c r="A815">
        <f>HYPERLINK("https://www.youtube.com/watch?v=bRZGyBprbW8", "Video")</f>
        <v/>
      </c>
      <c r="B815" t="inlineStr">
        <is>
          <t>0:12</t>
        </is>
      </c>
      <c r="C815" t="inlineStr">
        <is>
          <t>manipulate me into trying to land Obama</t>
        </is>
      </c>
      <c r="D815">
        <f>HYPERLINK("https://www.youtube.com/watch?v=bRZGyBprbW8&amp;t=12s", "Go to time")</f>
        <v/>
      </c>
    </row>
    <row r="816">
      <c r="A816">
        <f>HYPERLINK("https://www.youtube.com/watch?v=vNx9dflYZs0", "Video")</f>
        <v/>
      </c>
      <c r="B816" t="inlineStr">
        <is>
          <t>4:47</t>
        </is>
      </c>
      <c r="C816" t="inlineStr">
        <is>
          <t>been more samantha you bring donna into</t>
        </is>
      </c>
      <c r="D816">
        <f>HYPERLINK("https://www.youtube.com/watch?v=vNx9dflYZs0&amp;t=287s", "Go to time")</f>
        <v/>
      </c>
    </row>
    <row r="817">
      <c r="A817">
        <f>HYPERLINK("https://www.youtube.com/watch?v=co-ONteNP5E", "Video")</f>
        <v/>
      </c>
      <c r="B817" t="inlineStr">
        <is>
          <t>1:41</t>
        </is>
      </c>
      <c r="C817" t="inlineStr">
        <is>
          <t>long before you and I came into the</t>
        </is>
      </c>
      <c r="D817">
        <f>HYPERLINK("https://www.youtube.com/watch?v=co-ONteNP5E&amp;t=101s", "Go to time")</f>
        <v/>
      </c>
    </row>
    <row r="818">
      <c r="A818">
        <f>HYPERLINK("https://www.youtube.com/watch?v=bkKY_4z7Jgs", "Video")</f>
        <v/>
      </c>
      <c r="B818" t="inlineStr">
        <is>
          <t>6:45</t>
        </is>
      </c>
      <c r="C818" t="inlineStr">
        <is>
          <t>my family doesn't get dragged into this</t>
        </is>
      </c>
      <c r="D818">
        <f>HYPERLINK("https://www.youtube.com/watch?v=bkKY_4z7Jgs&amp;t=405s", "Go to time")</f>
        <v/>
      </c>
    </row>
    <row r="819">
      <c r="A819">
        <f>HYPERLINK("https://www.youtube.com/watch?v=ddAOQwxzq1o", "Video")</f>
        <v/>
      </c>
      <c r="B819" t="inlineStr">
        <is>
          <t>3:53</t>
        </is>
      </c>
      <c r="C819" t="inlineStr">
        <is>
          <t>who's ever Bamboozled me into giving</t>
        </is>
      </c>
      <c r="D819">
        <f>HYPERLINK("https://www.youtube.com/watch?v=ddAOQwxzq1o&amp;t=233s", "Go to time")</f>
        <v/>
      </c>
    </row>
    <row r="820">
      <c r="A820">
        <f>HYPERLINK("https://www.youtube.com/watch?v=a_GzwxEahDs", "Video")</f>
        <v/>
      </c>
      <c r="B820" t="inlineStr">
        <is>
          <t>1:42</t>
        </is>
      </c>
      <c r="C820" t="inlineStr">
        <is>
          <t>programmed my phone number into it oh</t>
        </is>
      </c>
      <c r="D820">
        <f>HYPERLINK("https://www.youtube.com/watch?v=a_GzwxEahDs&amp;t=102s", "Go to time")</f>
        <v/>
      </c>
    </row>
    <row r="821">
      <c r="A821">
        <f>HYPERLINK("https://www.youtube.com/watch?v=n7jWMLxkQnQ", "Video")</f>
        <v/>
      </c>
      <c r="B821" t="inlineStr">
        <is>
          <t>23:41</t>
        </is>
      </c>
      <c r="C821" t="inlineStr">
        <is>
          <t>my family doesn't get dragged into this</t>
        </is>
      </c>
      <c r="D821">
        <f>HYPERLINK("https://www.youtube.com/watch?v=n7jWMLxkQnQ&amp;t=1421s", "Go to time")</f>
        <v/>
      </c>
    </row>
    <row r="822">
      <c r="A822">
        <f>HYPERLINK("https://www.youtube.com/watch?v=pw7_WDgi94M", "Video")</f>
        <v/>
      </c>
      <c r="B822" t="inlineStr">
        <is>
          <t>4:40</t>
        </is>
      </c>
      <c r="C822" t="inlineStr">
        <is>
          <t>Liam they sure [ __ ] gonna look into you</t>
        </is>
      </c>
      <c r="D822">
        <f>HYPERLINK("https://www.youtube.com/watch?v=pw7_WDgi94M&amp;t=280s", "Go to time")</f>
        <v/>
      </c>
    </row>
    <row r="823">
      <c r="A823">
        <f>HYPERLINK("https://www.youtube.com/watch?v=akOpNeIw7f4", "Video")</f>
        <v/>
      </c>
      <c r="B823" t="inlineStr">
        <is>
          <t>0:12</t>
        </is>
      </c>
      <c r="C823" t="inlineStr">
        <is>
          <t>into trying to land Obama well it better</t>
        </is>
      </c>
      <c r="D823">
        <f>HYPERLINK("https://www.youtube.com/watch?v=akOpNeIw7f4&amp;t=12s", "Go to time")</f>
        <v/>
      </c>
    </row>
    <row r="824">
      <c r="A824">
        <f>HYPERLINK("https://www.youtube.com/watch?v=ExJ57ts4gnA", "Video")</f>
        <v/>
      </c>
      <c r="B824" t="inlineStr">
        <is>
          <t>4:44</t>
        </is>
      </c>
      <c r="C824" t="inlineStr">
        <is>
          <t>the guy that came into my deposition</t>
        </is>
      </c>
      <c r="D824">
        <f>HYPERLINK("https://www.youtube.com/watch?v=ExJ57ts4gnA&amp;t=284s", "Go to time")</f>
        <v/>
      </c>
    </row>
    <row r="825">
      <c r="A825">
        <f>HYPERLINK("https://www.youtube.com/watch?v=sTg6pGXUjYc", "Video")</f>
        <v/>
      </c>
      <c r="B825" t="inlineStr">
        <is>
          <t>0:02</t>
        </is>
      </c>
      <c r="C825" t="inlineStr">
        <is>
          <t>came back and you and I got into it you</t>
        </is>
      </c>
      <c r="D825">
        <f>HYPERLINK("https://www.youtube.com/watch?v=sTg6pGXUjYc&amp;t=2s", "Go to time")</f>
        <v/>
      </c>
    </row>
    <row r="826">
      <c r="A826">
        <f>HYPERLINK("https://www.youtube.com/watch?v=iXG3_-Jtexc", "Video")</f>
        <v/>
      </c>
      <c r="B826" t="inlineStr">
        <is>
          <t>2:20</t>
        </is>
      </c>
      <c r="C826" t="inlineStr">
        <is>
          <t>yes but you came into my chambers ready</t>
        </is>
      </c>
      <c r="D826">
        <f>HYPERLINK("https://www.youtube.com/watch?v=iXG3_-Jtexc&amp;t=140s", "Go to time")</f>
        <v/>
      </c>
    </row>
    <row r="827">
      <c r="A827">
        <f>HYPERLINK("https://www.youtube.com/watch?v=5GT1_rd16VI", "Video")</f>
        <v/>
      </c>
      <c r="B827" t="inlineStr">
        <is>
          <t>1:57</t>
        </is>
      </c>
      <c r="C827" t="inlineStr">
        <is>
          <t>first name that pops into your head</t>
        </is>
      </c>
      <c r="D827">
        <f>HYPERLINK("https://www.youtube.com/watch?v=5GT1_rd16VI&amp;t=117s", "Go to time")</f>
        <v/>
      </c>
    </row>
    <row r="828">
      <c r="A828">
        <f>HYPERLINK("https://www.youtube.com/watch?v=0NV1KdWRHck", "Video")</f>
        <v/>
      </c>
      <c r="B828" t="inlineStr">
        <is>
          <t>11:43</t>
        </is>
      </c>
      <c r="C828" t="inlineStr">
        <is>
          <t>who accidentally ventured
into the business of selling dreams,</t>
        </is>
      </c>
      <c r="D828">
        <f>HYPERLINK("https://www.youtube.com/watch?v=0NV1KdWRHck&amp;t=703s", "Go to time")</f>
        <v/>
      </c>
    </row>
    <row r="829">
      <c r="A829">
        <f>HYPERLINK("https://www.youtube.com/watch?v=xgBnYr0_FRk", "Video")</f>
        <v/>
      </c>
      <c r="B829" t="inlineStr">
        <is>
          <t>5:37</t>
        </is>
      </c>
      <c r="C829" t="inlineStr">
        <is>
          <t>into the PhD program at Harvard University</t>
        </is>
      </c>
      <c r="D829">
        <f>HYPERLINK("https://www.youtube.com/watch?v=xgBnYr0_FRk&amp;t=337s", "Go to time")</f>
        <v/>
      </c>
    </row>
    <row r="830">
      <c r="A830">
        <f>HYPERLINK("https://www.youtube.com/watch?v=jmQWOPDqxWA", "Video")</f>
        <v/>
      </c>
      <c r="B830" t="inlineStr">
        <is>
          <t>42:34</t>
        </is>
      </c>
      <c r="C830" t="inlineStr">
        <is>
          <t>and the amount
of passion you put into it --</t>
        </is>
      </c>
      <c r="D830">
        <f>HYPERLINK("https://www.youtube.com/watch?v=jmQWOPDqxWA&amp;t=2554s", "Go to time")</f>
        <v/>
      </c>
    </row>
    <row r="831">
      <c r="A831">
        <f>HYPERLINK("https://www.youtube.com/watch?v=6wNif5SlN08", "Video")</f>
        <v/>
      </c>
      <c r="B831" t="inlineStr">
        <is>
          <t>3:02</t>
        </is>
      </c>
      <c r="C831" t="inlineStr">
        <is>
          <t>I remember walking into the camp
holding her hand,</t>
        </is>
      </c>
      <c r="D831">
        <f>HYPERLINK("https://www.youtube.com/watch?v=6wNif5SlN08&amp;t=182s", "Go to time")</f>
        <v/>
      </c>
    </row>
    <row r="832">
      <c r="A832">
        <f>HYPERLINK("https://www.youtube.com/watch?v=TdBAHexVYzc", "Video")</f>
        <v/>
      </c>
      <c r="B832" t="inlineStr">
        <is>
          <t>9:35</t>
        </is>
      </c>
      <c r="C832" t="inlineStr">
        <is>
          <t>for example, figuring out how to deliver
the CRISPR tool into cells.</t>
        </is>
      </c>
      <c r="D832">
        <f>HYPERLINK("https://www.youtube.com/watch?v=TdBAHexVYzc&amp;t=575s", "Go to time")</f>
        <v/>
      </c>
    </row>
    <row r="833">
      <c r="A833">
        <f>HYPERLINK("https://www.youtube.com/watch?v=xRL2vVAa47I", "Video")</f>
        <v/>
      </c>
      <c r="B833" t="inlineStr">
        <is>
          <t>1:47</t>
        </is>
      </c>
      <c r="C833" t="inlineStr">
        <is>
          <t>Imagine your face and your name
above everything you've put into that box,</t>
        </is>
      </c>
      <c r="D833">
        <f>HYPERLINK("https://www.youtube.com/watch?v=xRL2vVAa47I&amp;t=107s", "Go to time")</f>
        <v/>
      </c>
    </row>
    <row r="834">
      <c r="A834">
        <f>HYPERLINK("https://www.youtube.com/watch?v=HiA41B9LbJI", "Video")</f>
        <v/>
      </c>
      <c r="B834" t="inlineStr">
        <is>
          <t>2:59</t>
        </is>
      </c>
      <c r="C834" t="inlineStr">
        <is>
          <t>We shoot electrons into the sample,</t>
        </is>
      </c>
      <c r="D834">
        <f>HYPERLINK("https://www.youtube.com/watch?v=HiA41B9LbJI&amp;t=179s", "Go to time")</f>
        <v/>
      </c>
    </row>
    <row r="835">
      <c r="A835">
        <f>HYPERLINK("https://www.youtube.com/watch?v=SixQ6cTzYaI", "Video")</f>
        <v/>
      </c>
      <c r="B835" t="inlineStr">
        <is>
          <t>0:09</t>
        </is>
      </c>
      <c r="C835" t="inlineStr">
        <is>
          <t>and an American Jew walk into a room?</t>
        </is>
      </c>
      <c r="D835">
        <f>HYPERLINK("https://www.youtube.com/watch?v=SixQ6cTzYaI&amp;t=9s", "Go to time")</f>
        <v/>
      </c>
    </row>
    <row r="836">
      <c r="A836">
        <f>HYPERLINK("https://www.youtube.com/watch?v=RAh0Q3XsB6w", "Video")</f>
        <v/>
      </c>
      <c r="B836" t="inlineStr">
        <is>
          <t>6:53</t>
        </is>
      </c>
      <c r="C836" t="inlineStr">
        <is>
          <t>is that when President
Lula da Silva came into power</t>
        </is>
      </c>
      <c r="D836">
        <f>HYPERLINK("https://www.youtube.com/watch?v=RAh0Q3XsB6w&amp;t=413s", "Go to time")</f>
        <v/>
      </c>
    </row>
    <row r="837">
      <c r="A837">
        <f>HYPERLINK("https://www.youtube.com/watch?v=btQHSDrLlok", "Video")</f>
        <v/>
      </c>
      <c r="B837" t="inlineStr">
        <is>
          <t>3:02</t>
        </is>
      </c>
      <c r="C837" t="inlineStr">
        <is>
          <t>Fiber also slows absorption of sugars
into the bloodstream</t>
        </is>
      </c>
      <c r="D837">
        <f>HYPERLINK("https://www.youtube.com/watch?v=btQHSDrLlok&amp;t=182s", "Go to time")</f>
        <v/>
      </c>
    </row>
    <row r="838">
      <c r="A838">
        <f>HYPERLINK("https://www.youtube.com/watch?v=RkoaaVo_RgU", "Video")</f>
        <v/>
      </c>
      <c r="B838" t="inlineStr">
        <is>
          <t>4:55</t>
        </is>
      </c>
      <c r="C838" t="inlineStr">
        <is>
          <t>and moving into the United States,
thousands of miles away from family,</t>
        </is>
      </c>
      <c r="D838">
        <f>HYPERLINK("https://www.youtube.com/watch?v=RkoaaVo_RgU&amp;t=295s", "Go to time")</f>
        <v/>
      </c>
    </row>
    <row r="839">
      <c r="A839">
        <f>HYPERLINK("https://www.youtube.com/watch?v=ktOeFgmdIAo", "Video")</f>
        <v/>
      </c>
      <c r="B839" t="inlineStr">
        <is>
          <t>0:47</t>
        </is>
      </c>
      <c r="C839" t="inlineStr">
        <is>
          <t>like cortisol and adrenaline
into my bloodstream.</t>
        </is>
      </c>
      <c r="D839">
        <f>HYPERLINK("https://www.youtube.com/watch?v=ktOeFgmdIAo&amp;t=47s", "Go to time")</f>
        <v/>
      </c>
    </row>
    <row r="840">
      <c r="A840">
        <f>HYPERLINK("https://www.youtube.com/watch?v=LsAN-TEJfN0", "Video")</f>
        <v/>
      </c>
      <c r="B840" t="inlineStr">
        <is>
          <t>17:16</t>
        </is>
      </c>
      <c r="C840" t="inlineStr">
        <is>
          <t>So when I later went into business
and became a philanthropist,</t>
        </is>
      </c>
      <c r="D840">
        <f>HYPERLINK("https://www.youtube.com/watch?v=LsAN-TEJfN0&amp;t=1036s", "Go to time")</f>
        <v/>
      </c>
    </row>
    <row r="841">
      <c r="A841">
        <f>HYPERLINK("https://www.youtube.com/watch?v=rmfzwwrCrrU", "Video")</f>
        <v/>
      </c>
      <c r="B841" t="inlineStr">
        <is>
          <t>10:08</t>
        </is>
      </c>
      <c r="C841" t="inlineStr">
        <is>
          <t>it's that we can yell and scream,
we can go out into the streets,</t>
        </is>
      </c>
      <c r="D841">
        <f>HYPERLINK("https://www.youtube.com/watch?v=rmfzwwrCrrU&amp;t=608s", "Go to time")</f>
        <v/>
      </c>
    </row>
    <row r="842">
      <c r="A842">
        <f>HYPERLINK("https://www.youtube.com/watch?v=aooScY6qr20", "Video")</f>
        <v/>
      </c>
      <c r="B842" t="inlineStr">
        <is>
          <t>9:22</t>
        </is>
      </c>
      <c r="C842" t="inlineStr">
        <is>
          <t>that we program
into the resulting polymer.</t>
        </is>
      </c>
      <c r="D842">
        <f>HYPERLINK("https://www.youtube.com/watch?v=aooScY6qr20&amp;t=562s", "Go to time")</f>
        <v/>
      </c>
    </row>
    <row r="843">
      <c r="A843">
        <f>HYPERLINK("https://www.youtube.com/watch?v=E3cK8IL0JCE", "Video")</f>
        <v/>
      </c>
      <c r="B843" t="inlineStr">
        <is>
          <t>10:22</t>
        </is>
      </c>
      <c r="C843" t="inlineStr">
        <is>
          <t>we descend into echo chambers
with people who think just like us.</t>
        </is>
      </c>
      <c r="D843">
        <f>HYPERLINK("https://www.youtube.com/watch?v=E3cK8IL0JCE&amp;t=622s", "Go to time")</f>
        <v/>
      </c>
    </row>
    <row r="844">
      <c r="A844">
        <f>HYPERLINK("https://www.youtube.com/watch?v=kuCPvKW4k5w", "Video")</f>
        <v/>
      </c>
      <c r="B844" t="inlineStr">
        <is>
          <t>8:37</t>
        </is>
      </c>
      <c r="C844" t="inlineStr">
        <is>
          <t>individual cameras into the global view</t>
        </is>
      </c>
      <c r="D844">
        <f>HYPERLINK("https://www.youtube.com/watch?v=kuCPvKW4k5w&amp;t=517s", "Go to time")</f>
        <v/>
      </c>
    </row>
    <row r="845">
      <c r="A845">
        <f>HYPERLINK("https://www.youtube.com/watch?v=k3clwllhdlg", "Video")</f>
        <v/>
      </c>
      <c r="B845" t="inlineStr">
        <is>
          <t>3:06</t>
        </is>
      </c>
      <c r="C845" t="inlineStr">
        <is>
          <t>and burst into flames.</t>
        </is>
      </c>
      <c r="D845">
        <f>HYPERLINK("https://www.youtube.com/watch?v=k3clwllhdlg&amp;t=186s", "Go to time")</f>
        <v/>
      </c>
    </row>
    <row r="846">
      <c r="A846">
        <f>HYPERLINK("https://www.youtube.com/watch?v=HY71088saG4", "Video")</f>
        <v/>
      </c>
      <c r="B846" t="inlineStr">
        <is>
          <t>0:57</t>
        </is>
      </c>
      <c r="C846" t="inlineStr">
        <is>
          <t>so my James Bond name
turned into "Salty Irena,"</t>
        </is>
      </c>
      <c r="D846">
        <f>HYPERLINK("https://www.youtube.com/watch?v=HY71088saG4&amp;t=57s", "Go to time")</f>
        <v/>
      </c>
    </row>
    <row r="847">
      <c r="A847">
        <f>HYPERLINK("https://www.youtube.com/watch?v=VSUWNy_-pLI", "Video")</f>
        <v/>
      </c>
      <c r="B847" t="inlineStr">
        <is>
          <t>3:06</t>
        </is>
      </c>
      <c r="C847" t="inlineStr">
        <is>
          <t>Did you look away
or directly into the flame?</t>
        </is>
      </c>
      <c r="D847">
        <f>HYPERLINK("https://www.youtube.com/watch?v=VSUWNy_-pLI&amp;t=186s", "Go to time")</f>
        <v/>
      </c>
    </row>
    <row r="848">
      <c r="A848">
        <f>HYPERLINK("https://www.youtube.com/watch?v=AS0K0XOMNwA", "Video")</f>
        <v/>
      </c>
      <c r="B848" t="inlineStr">
        <is>
          <t>9:43</t>
        </is>
      </c>
      <c r="C848" t="inlineStr">
        <is>
          <t>where we integrate gamma wave stimulation
into our daily environment</t>
        </is>
      </c>
      <c r="D848">
        <f>HYPERLINK("https://www.youtube.com/watch?v=AS0K0XOMNwA&amp;t=583s", "Go to time")</f>
        <v/>
      </c>
    </row>
    <row r="849">
      <c r="A849">
        <f>HYPERLINK("https://www.youtube.com/watch?v=rfmDJzBorE0", "Video")</f>
        <v/>
      </c>
      <c r="B849" t="inlineStr">
        <is>
          <t>9:11</t>
        </is>
      </c>
      <c r="C849" t="inlineStr">
        <is>
          <t>because the fungi can tap
into other plants at the same time,</t>
        </is>
      </c>
      <c r="D849">
        <f>HYPERLINK("https://www.youtube.com/watch?v=rfmDJzBorE0&amp;t=551s", "Go to time")</f>
        <v/>
      </c>
    </row>
    <row r="850">
      <c r="A850">
        <f>HYPERLINK("https://www.youtube.com/watch?v=KIh2-S2jXls", "Video")</f>
        <v/>
      </c>
      <c r="B850" t="inlineStr">
        <is>
          <t>22:01</t>
        </is>
      </c>
      <c r="C850" t="inlineStr">
        <is>
          <t>well, actually when the virus
first came into the city,</t>
        </is>
      </c>
      <c r="D850">
        <f>HYPERLINK("https://www.youtube.com/watch?v=KIh2-S2jXls&amp;t=1321s", "Go to time")</f>
        <v/>
      </c>
    </row>
    <row r="851">
      <c r="A851">
        <f>HYPERLINK("https://www.youtube.com/watch?v=wXODvu8UfXc", "Video")</f>
        <v/>
      </c>
      <c r="B851" t="inlineStr">
        <is>
          <t>5:46</t>
        </is>
      </c>
      <c r="C851" t="inlineStr">
        <is>
          <t>into the project to renew
American democracy.</t>
        </is>
      </c>
      <c r="D851">
        <f>HYPERLINK("https://www.youtube.com/watch?v=wXODvu8UfXc&amp;t=346s", "Go to time")</f>
        <v/>
      </c>
    </row>
    <row r="852">
      <c r="A852">
        <f>HYPERLINK("https://www.youtube.com/watch?v=K_RSZC0s8a4", "Video")</f>
        <v/>
      </c>
      <c r="B852" t="inlineStr">
        <is>
          <t>1:50</t>
        </is>
      </c>
      <c r="C852" t="inlineStr">
        <is>
          <t>I asked them, why am I getting
into this pattern?</t>
        </is>
      </c>
      <c r="D852">
        <f>HYPERLINK("https://www.youtube.com/watch?v=K_RSZC0s8a4&amp;t=110s", "Go to time")</f>
        <v/>
      </c>
    </row>
    <row r="853">
      <c r="A853">
        <f>HYPERLINK("https://www.youtube.com/watch?v=K_RSZC0s8a4", "Video")</f>
        <v/>
      </c>
      <c r="B853" t="inlineStr">
        <is>
          <t>7:26</t>
        </is>
      </c>
      <c r="C853" t="inlineStr">
        <is>
          <t>that the patient walks
into your exam room</t>
        </is>
      </c>
      <c r="D853">
        <f>HYPERLINK("https://www.youtube.com/watch?v=K_RSZC0s8a4&amp;t=446s", "Go to time")</f>
        <v/>
      </c>
    </row>
    <row r="854">
      <c r="A854">
        <f>HYPERLINK("https://www.youtube.com/watch?v=Cvl2tHwuvzk", "Video")</f>
        <v/>
      </c>
      <c r="B854" t="inlineStr">
        <is>
          <t>11:36</t>
        </is>
      </c>
      <c r="C854" t="inlineStr">
        <is>
          <t>a camera can extract the light
and turn a negative into a positive.</t>
        </is>
      </c>
      <c r="D854">
        <f>HYPERLINK("https://www.youtube.com/watch?v=Cvl2tHwuvzk&amp;t=696s", "Go to time")</f>
        <v/>
      </c>
    </row>
    <row r="855">
      <c r="A855">
        <f>HYPERLINK("https://www.youtube.com/watch?v=bwcyXcOpWVs", "Video")</f>
        <v/>
      </c>
      <c r="B855" t="inlineStr">
        <is>
          <t>13:01</t>
        </is>
      </c>
      <c r="C855" t="inlineStr">
        <is>
          <t>from a collection of individuals
into a trusting team,</t>
        </is>
      </c>
      <c r="D855">
        <f>HYPERLINK("https://www.youtube.com/watch?v=bwcyXcOpWVs&amp;t=781s", "Go to time")</f>
        <v/>
      </c>
    </row>
    <row r="856">
      <c r="A856">
        <f>HYPERLINK("https://www.youtube.com/watch?v=Nh-TVcNFtVI", "Video")</f>
        <v/>
      </c>
      <c r="B856" t="inlineStr">
        <is>
          <t>0:45</t>
        </is>
      </c>
      <c r="C856" t="inlineStr">
        <is>
          <t>So I clambered into his trishaw,</t>
        </is>
      </c>
      <c r="D856">
        <f>HYPERLINK("https://www.youtube.com/watch?v=Nh-TVcNFtVI&amp;t=45s", "Go to time")</f>
        <v/>
      </c>
    </row>
    <row r="857">
      <c r="A857">
        <f>HYPERLINK("https://www.youtube.com/watch?v=m19jit19v9w", "Video")</f>
        <v/>
      </c>
      <c r="B857" t="inlineStr">
        <is>
          <t>7:13</t>
        </is>
      </c>
      <c r="C857" t="inlineStr">
        <is>
          <t>it's actually reabsorbed
into their bloodstream</t>
        </is>
      </c>
      <c r="D857">
        <f>HYPERLINK("https://www.youtube.com/watch?v=m19jit19v9w&amp;t=433s", "Go to time")</f>
        <v/>
      </c>
    </row>
    <row r="858">
      <c r="A858">
        <f>HYPERLINK("https://www.youtube.com/watch?v=ptIecdCZ3dg", "Video")</f>
        <v/>
      </c>
      <c r="B858" t="inlineStr">
        <is>
          <t>15:40</t>
        </is>
      </c>
      <c r="C858" t="inlineStr">
        <is>
          <t>so for example, when you're
looking into the screen,</t>
        </is>
      </c>
      <c r="D858">
        <f>HYPERLINK("https://www.youtube.com/watch?v=ptIecdCZ3dg&amp;t=940s", "Go to time")</f>
        <v/>
      </c>
    </row>
    <row r="859">
      <c r="A859">
        <f>HYPERLINK("https://www.youtube.com/watch?v=ptIecdCZ3dg", "Video")</f>
        <v/>
      </c>
      <c r="B859" t="inlineStr">
        <is>
          <t>15:45</t>
        </is>
      </c>
      <c r="C859" t="inlineStr">
        <is>
          <t>So something as simple
as even just looking into the camera</t>
        </is>
      </c>
      <c r="D859">
        <f>HYPERLINK("https://www.youtube.com/watch?v=ptIecdCZ3dg&amp;t=945s", "Go to time")</f>
        <v/>
      </c>
    </row>
    <row r="860">
      <c r="A860">
        <f>HYPERLINK("https://www.youtube.com/watch?v=MSevAi_YarQ", "Video")</f>
        <v/>
      </c>
      <c r="B860" t="inlineStr">
        <is>
          <t>4:11</t>
        </is>
      </c>
      <c r="C860" t="inlineStr">
        <is>
          <t>Latin Americans moving north
into Central and North America.</t>
        </is>
      </c>
      <c r="D860">
        <f>HYPERLINK("https://www.youtube.com/watch?v=MSevAi_YarQ&amp;t=251s", "Go to time")</f>
        <v/>
      </c>
    </row>
    <row r="861">
      <c r="A861">
        <f>HYPERLINK("https://www.youtube.com/watch?v=xyaf_GmVNzo", "Video")</f>
        <v/>
      </c>
      <c r="B861" t="inlineStr">
        <is>
          <t>5:02</t>
        </is>
      </c>
      <c r="C861" t="inlineStr">
        <is>
          <t>is a legacy of punching into work
with a physical stamp.</t>
        </is>
      </c>
      <c r="D861">
        <f>HYPERLINK("https://www.youtube.com/watch?v=xyaf_GmVNzo&amp;t=302s", "Go to time")</f>
        <v/>
      </c>
    </row>
    <row r="862">
      <c r="A862">
        <f>HYPERLINK("https://www.youtube.com/watch?v=CeUoS2T2hhc", "Video")</f>
        <v/>
      </c>
      <c r="B862" t="inlineStr">
        <is>
          <t>15:29</t>
        </is>
      </c>
      <c r="C862" t="inlineStr">
        <is>
          <t>And it's just a focused energy
into the same pan</t>
        </is>
      </c>
      <c r="D862">
        <f>HYPERLINK("https://www.youtube.com/watch?v=CeUoS2T2hhc&amp;t=929s", "Go to time")</f>
        <v/>
      </c>
    </row>
    <row r="863">
      <c r="A863">
        <f>HYPERLINK("https://www.youtube.com/watch?v=EBQO5GegfPA", "Video")</f>
        <v/>
      </c>
      <c r="B863" t="inlineStr">
        <is>
          <t>1:55</t>
        </is>
      </c>
      <c r="C863" t="inlineStr">
        <is>
          <t>have been disappeared
into detention camps.</t>
        </is>
      </c>
      <c r="D863">
        <f>HYPERLINK("https://www.youtube.com/watch?v=EBQO5GegfPA&amp;t=115s", "Go to time")</f>
        <v/>
      </c>
    </row>
    <row r="864">
      <c r="A864">
        <f>HYPERLINK("https://www.youtube.com/watch?v=n6ql90yGWt0", "Video")</f>
        <v/>
      </c>
      <c r="B864" t="inlineStr">
        <is>
          <t>2:55</t>
        </is>
      </c>
      <c r="C864" t="inlineStr">
        <is>
          <t>the amount of carbon taken up
or fluxed into the ocean</t>
        </is>
      </c>
      <c r="D864">
        <f>HYPERLINK("https://www.youtube.com/watch?v=n6ql90yGWt0&amp;t=175s", "Go to time")</f>
        <v/>
      </c>
    </row>
    <row r="865">
      <c r="A865">
        <f>HYPERLINK("https://www.youtube.com/watch?v=gmG5ADvPN98", "Video")</f>
        <v/>
      </c>
      <c r="B865" t="inlineStr">
        <is>
          <t>8:33</t>
        </is>
      </c>
      <c r="C865" t="inlineStr">
        <is>
          <t>into a reexamination of all of this?</t>
        </is>
      </c>
      <c r="D865">
        <f>HYPERLINK("https://www.youtube.com/watch?v=gmG5ADvPN98&amp;t=513s", "Go to time")</f>
        <v/>
      </c>
    </row>
    <row r="866">
      <c r="A866">
        <f>HYPERLINK("https://www.youtube.com/watch?v=xnPaaxytfGs", "Video")</f>
        <v/>
      </c>
      <c r="B866" t="inlineStr">
        <is>
          <t>0:54</t>
        </is>
      </c>
      <c r="C866" t="inlineStr">
        <is>
          <t>Getting into my dream industry.</t>
        </is>
      </c>
      <c r="D866">
        <f>HYPERLINK("https://www.youtube.com/watch?v=xnPaaxytfGs&amp;t=54s", "Go to time")</f>
        <v/>
      </c>
    </row>
    <row r="867">
      <c r="A867">
        <f>HYPERLINK("https://www.youtube.com/watch?v=xnPaaxytfGs", "Video")</f>
        <v/>
      </c>
      <c r="B867" t="inlineStr">
        <is>
          <t>2:02</t>
        </is>
      </c>
      <c r="C867" t="inlineStr">
        <is>
          <t>which is the same oil
that you put into your car,</t>
        </is>
      </c>
      <c r="D867">
        <f>HYPERLINK("https://www.youtube.com/watch?v=xnPaaxytfGs&amp;t=122s", "Go to time")</f>
        <v/>
      </c>
    </row>
    <row r="868">
      <c r="A868">
        <f>HYPERLINK("https://www.youtube.com/watch?v=xnPaaxytfGs", "Video")</f>
        <v/>
      </c>
      <c r="B868" t="inlineStr">
        <is>
          <t>2:04</t>
        </is>
      </c>
      <c r="C868" t="inlineStr">
        <is>
          <t>the same fuel you put into your car.</t>
        </is>
      </c>
      <c r="D868">
        <f>HYPERLINK("https://www.youtube.com/watch?v=xnPaaxytfGs&amp;t=124s", "Go to time")</f>
        <v/>
      </c>
    </row>
    <row r="869">
      <c r="A869">
        <f>HYPERLINK("https://www.youtube.com/watch?v=hv88_R-XDDw", "Video")</f>
        <v/>
      </c>
      <c r="B869" t="inlineStr">
        <is>
          <t>17:33</t>
        </is>
      </c>
      <c r="C869" t="inlineStr">
        <is>
          <t>being funneled into two programs but</t>
        </is>
      </c>
      <c r="D869">
        <f>HYPERLINK("https://www.youtube.com/watch?v=hv88_R-XDDw&amp;t=1053s", "Go to time")</f>
        <v/>
      </c>
    </row>
    <row r="870">
      <c r="A870">
        <f>HYPERLINK("https://www.youtube.com/watch?v=hv88_R-XDDw", "Video")</f>
        <v/>
      </c>
      <c r="B870" t="inlineStr">
        <is>
          <t>29:02</t>
        </is>
      </c>
      <c r="C870" t="inlineStr">
        <is>
          <t>into social service service programs you</t>
        </is>
      </c>
      <c r="D870">
        <f>HYPERLINK("https://www.youtube.com/watch?v=hv88_R-XDDw&amp;t=1742s", "Go to time")</f>
        <v/>
      </c>
    </row>
    <row r="871">
      <c r="A871">
        <f>HYPERLINK("https://www.youtube.com/watch?v=L4N1q4RNi9I", "Video")</f>
        <v/>
      </c>
      <c r="B871" t="inlineStr">
        <is>
          <t>10:07</t>
        </is>
      </c>
      <c r="C871" t="inlineStr">
        <is>
          <t>but when those fundamentals are in place,
they can take you to the mountaintop.</t>
        </is>
      </c>
      <c r="D871">
        <f>HYPERLINK("https://www.youtube.com/watch?v=L4N1q4RNi9I&amp;t=607s", "Go to time")</f>
        <v/>
      </c>
    </row>
    <row r="872">
      <c r="A872">
        <f>HYPERLINK("https://www.youtube.com/watch?v=IOrmS8vJDQw", "Video")</f>
        <v/>
      </c>
      <c r="B872" t="inlineStr">
        <is>
          <t>3:28</t>
        </is>
      </c>
      <c r="C872" t="inlineStr">
        <is>
          <t>and a group of us broke into teams</t>
        </is>
      </c>
      <c r="D872">
        <f>HYPERLINK("https://www.youtube.com/watch?v=IOrmS8vJDQw&amp;t=208s", "Go to time")</f>
        <v/>
      </c>
    </row>
    <row r="873">
      <c r="A873">
        <f>HYPERLINK("https://www.youtube.com/watch?v=nBN9zG1JNPg", "Video")</f>
        <v/>
      </c>
      <c r="B873" t="inlineStr">
        <is>
          <t>5:42</t>
        </is>
      </c>
      <c r="C873" t="inlineStr">
        <is>
          <t>For example, if you walked
into a messy kitchen</t>
        </is>
      </c>
      <c r="D873">
        <f>HYPERLINK("https://www.youtube.com/watch?v=nBN9zG1JNPg&amp;t=342s", "Go to time")</f>
        <v/>
      </c>
    </row>
    <row r="874">
      <c r="A874">
        <f>HYPERLINK("https://www.youtube.com/watch?v=nBN9zG1JNPg", "Video")</f>
        <v/>
      </c>
      <c r="B874" t="inlineStr">
        <is>
          <t>14:52</t>
        </is>
      </c>
      <c r="C874" t="inlineStr">
        <is>
          <t>but they both bring so much love
with them into the family.</t>
        </is>
      </c>
      <c r="D874">
        <f>HYPERLINK("https://www.youtube.com/watch?v=nBN9zG1JNPg&amp;t=892s", "Go to time")</f>
        <v/>
      </c>
    </row>
    <row r="875">
      <c r="A875">
        <f>HYPERLINK("https://www.youtube.com/watch?v=YYRI164Y-_M", "Video")</f>
        <v/>
      </c>
      <c r="B875" t="inlineStr">
        <is>
          <t>2:27</t>
        </is>
      </c>
      <c r="C875" t="inlineStr">
        <is>
          <t>Long story short, I got into the program,
and almost overnight my life changed.</t>
        </is>
      </c>
      <c r="D875">
        <f>HYPERLINK("https://www.youtube.com/watch?v=YYRI164Y-_M&amp;t=147s", "Go to time")</f>
        <v/>
      </c>
    </row>
    <row r="876">
      <c r="A876">
        <f>HYPERLINK("https://www.youtube.com/watch?v=2ix8JEqCJ1s", "Video")</f>
        <v/>
      </c>
      <c r="B876" t="inlineStr">
        <is>
          <t>1:34</t>
        </is>
      </c>
      <c r="C876" t="inlineStr">
        <is>
          <t>into the heart of
the American conversation.</t>
        </is>
      </c>
      <c r="D876">
        <f>HYPERLINK("https://www.youtube.com/watch?v=2ix8JEqCJ1s&amp;t=94s", "Go to time")</f>
        <v/>
      </c>
    </row>
    <row r="877">
      <c r="A877">
        <f>HYPERLINK("https://www.youtube.com/watch?v=j-6zwv31qjg", "Video")</f>
        <v/>
      </c>
      <c r="B877" t="inlineStr">
        <is>
          <t>5:18</t>
        </is>
      </c>
      <c r="C877" t="inlineStr">
        <is>
          <t>but it took four generations
for our family to move into homeownership</t>
        </is>
      </c>
      <c r="D877">
        <f>HYPERLINK("https://www.youtube.com/watch?v=j-6zwv31qjg&amp;t=318s", "Go to time")</f>
        <v/>
      </c>
    </row>
    <row r="878">
      <c r="A878">
        <f>HYPERLINK("https://www.youtube.com/watch?v=oEIYHTlbeLA", "Video")</f>
        <v/>
      </c>
      <c r="B878" t="inlineStr">
        <is>
          <t>6:29</t>
        </is>
      </c>
      <c r="C878" t="inlineStr">
        <is>
          <t>and forced people into labor camps.</t>
        </is>
      </c>
      <c r="D878">
        <f>HYPERLINK("https://www.youtube.com/watch?v=oEIYHTlbeLA&amp;t=389s", "Go to time")</f>
        <v/>
      </c>
    </row>
    <row r="879">
      <c r="A879">
        <f>HYPERLINK("https://www.youtube.com/watch?v=DTIjvPLkJgo", "Video")</f>
        <v/>
      </c>
      <c r="B879" t="inlineStr">
        <is>
          <t>3:06</t>
        </is>
      </c>
      <c r="C879" t="inlineStr">
        <is>
          <t>it turns into a pyramid
and back into a flat sheet</t>
        </is>
      </c>
      <c r="D879">
        <f>HYPERLINK("https://www.youtube.com/watch?v=DTIjvPLkJgo&amp;t=186s", "Go to time")</f>
        <v/>
      </c>
    </row>
    <row r="880">
      <c r="A880">
        <f>HYPERLINK("https://www.youtube.com/watch?v=MyD0m7JXgjA", "Video")</f>
        <v/>
      </c>
      <c r="B880" t="inlineStr">
        <is>
          <t>0:10</t>
        </is>
      </c>
      <c r="C880" t="inlineStr">
        <is>
          <t>When I was 10, my family and I packed up
our entire lives into large suitcases</t>
        </is>
      </c>
      <c r="D880">
        <f>HYPERLINK("https://www.youtube.com/watch?v=MyD0m7JXgjA&amp;t=10s", "Go to time")</f>
        <v/>
      </c>
    </row>
    <row r="881">
      <c r="A881">
        <f>HYPERLINK("https://www.youtube.com/watch?v=MyD0m7JXgjA", "Video")</f>
        <v/>
      </c>
      <c r="B881" t="inlineStr">
        <is>
          <t>9:15</t>
        </is>
      </c>
      <c r="C881" t="inlineStr">
        <is>
          <t>of getting into their dream school."</t>
        </is>
      </c>
      <c r="D881">
        <f>HYPERLINK("https://www.youtube.com/watch?v=MyD0m7JXgjA&amp;t=555s", "Go to time")</f>
        <v/>
      </c>
    </row>
    <row r="882">
      <c r="A882">
        <f>HYPERLINK("https://www.youtube.com/watch?v=MyD0m7JXgjA", "Video")</f>
        <v/>
      </c>
      <c r="B882" t="inlineStr">
        <is>
          <t>10:48</t>
        </is>
      </c>
      <c r="C882" t="inlineStr">
        <is>
          <t>to the secrets of getting
into your dream college,</t>
        </is>
      </c>
      <c r="D882">
        <f>HYPERLINK("https://www.youtube.com/watch?v=MyD0m7JXgjA&amp;t=648s", "Go to time")</f>
        <v/>
      </c>
    </row>
    <row r="883">
      <c r="A883">
        <f>HYPERLINK("https://www.youtube.com/watch?v=1pky-86YSrI", "Video")</f>
        <v/>
      </c>
      <c r="B883" t="inlineStr">
        <is>
          <t>2:41</t>
        </is>
      </c>
      <c r="C883" t="inlineStr">
        <is>
          <t>like Lizzo, breaking into the mainstream.</t>
        </is>
      </c>
      <c r="D883">
        <f>HYPERLINK("https://www.youtube.com/watch?v=1pky-86YSrI&amp;t=161s", "Go to time")</f>
        <v/>
      </c>
    </row>
    <row r="884">
      <c r="A884">
        <f>HYPERLINK("https://www.youtube.com/watch?v=1w3NXBXdY5c", "Video")</f>
        <v/>
      </c>
      <c r="B884" t="inlineStr">
        <is>
          <t>9:26</t>
        </is>
      </c>
      <c r="C884" t="inlineStr">
        <is>
          <t>and Teddy came into the library</t>
        </is>
      </c>
      <c r="D884">
        <f>HYPERLINK("https://www.youtube.com/watch?v=1w3NXBXdY5c&amp;t=566s", "Go to time")</f>
        <v/>
      </c>
    </row>
    <row r="885">
      <c r="A885">
        <f>HYPERLINK("https://www.youtube.com/watch?v=Dfe7gLe3pW0", "Video")</f>
        <v/>
      </c>
      <c r="B885" t="inlineStr">
        <is>
          <t>11:25</t>
        </is>
      </c>
      <c r="C885" t="inlineStr">
        <is>
          <t>came into existence by bringing that</t>
        </is>
      </c>
      <c r="D885">
        <f>HYPERLINK("https://www.youtube.com/watch?v=Dfe7gLe3pW0&amp;t=685s", "Go to time")</f>
        <v/>
      </c>
    </row>
    <row r="886">
      <c r="A886">
        <f>HYPERLINK("https://www.youtube.com/watch?v=I-B_Oa6_eNU", "Video")</f>
        <v/>
      </c>
      <c r="B886" t="inlineStr">
        <is>
          <t>23:59</t>
        </is>
      </c>
      <c r="C886" t="inlineStr">
        <is>
          <t>global South into top uh programs</t>
        </is>
      </c>
      <c r="D886">
        <f>HYPERLINK("https://www.youtube.com/watch?v=I-B_Oa6_eNU&amp;t=1439s", "Go to time")</f>
        <v/>
      </c>
    </row>
    <row r="887">
      <c r="A887">
        <f>HYPERLINK("https://www.youtube.com/watch?v=73rUjrow5pI", "Video")</f>
        <v/>
      </c>
      <c r="B887" t="inlineStr">
        <is>
          <t>2:48</t>
        </is>
      </c>
      <c r="C887" t="inlineStr">
        <is>
          <t>And then our team will immediately
spring into action.</t>
        </is>
      </c>
      <c r="D887">
        <f>HYPERLINK("https://www.youtube.com/watch?v=73rUjrow5pI&amp;t=168s", "Go to time")</f>
        <v/>
      </c>
    </row>
    <row r="888">
      <c r="A888">
        <f>HYPERLINK("https://www.youtube.com/watch?v=73rUjrow5pI", "Video")</f>
        <v/>
      </c>
      <c r="B888" t="inlineStr">
        <is>
          <t>6:24</t>
        </is>
      </c>
      <c r="C888" t="inlineStr">
        <is>
          <t>A couple months ago, a 24-year-old mother
came into one of the hospitals</t>
        </is>
      </c>
      <c r="D888">
        <f>HYPERLINK("https://www.youtube.com/watch?v=73rUjrow5pI&amp;t=384s", "Go to time")</f>
        <v/>
      </c>
    </row>
    <row r="889">
      <c r="A889">
        <f>HYPERLINK("https://www.youtube.com/watch?v=8_cEKbzbC98", "Video")</f>
        <v/>
      </c>
      <c r="B889" t="inlineStr">
        <is>
          <t>2:06</t>
        </is>
      </c>
      <c r="C889" t="inlineStr">
        <is>
          <t>and succumb to lotteries
to try to get into programs.</t>
        </is>
      </c>
      <c r="D889">
        <f>HYPERLINK("https://www.youtube.com/watch?v=8_cEKbzbC98&amp;t=126s", "Go to time")</f>
        <v/>
      </c>
    </row>
    <row r="890">
      <c r="A890">
        <f>HYPERLINK("https://www.youtube.com/watch?v=I6xuJu7gLe0", "Video")</f>
        <v/>
      </c>
      <c r="B890" t="inlineStr">
        <is>
          <t>8:28</t>
        </is>
      </c>
      <c r="C890" t="inlineStr">
        <is>
          <t>It was hammered into their heads
over hundreds of years</t>
        </is>
      </c>
      <c r="D890">
        <f>HYPERLINK("https://www.youtube.com/watch?v=I6xuJu7gLe0&amp;t=508s", "Go to time")</f>
        <v/>
      </c>
    </row>
    <row r="891">
      <c r="A891">
        <f>HYPERLINK("https://www.youtube.com/watch?v=I6xuJu7gLe0", "Video")</f>
        <v/>
      </c>
      <c r="B891" t="inlineStr">
        <is>
          <t>10:16</t>
        </is>
      </c>
      <c r="C891" t="inlineStr">
        <is>
          <t>and cram you into these neat little boxes
people have decided for you:</t>
        </is>
      </c>
      <c r="D891">
        <f>HYPERLINK("https://www.youtube.com/watch?v=I6xuJu7gLe0&amp;t=616s", "Go to time")</f>
        <v/>
      </c>
    </row>
    <row r="892">
      <c r="A892">
        <f>HYPERLINK("https://www.youtube.com/watch?v=P0uu6_Dm2CI", "Video")</f>
        <v/>
      </c>
      <c r="B892" t="inlineStr">
        <is>
          <t>10:53</t>
        </is>
      </c>
      <c r="C892" t="inlineStr">
        <is>
          <t>But when I walk into those rooms
with that camera,</t>
        </is>
      </c>
      <c r="D892">
        <f>HYPERLINK("https://www.youtube.com/watch?v=P0uu6_Dm2CI&amp;t=653s", "Go to time")</f>
        <v/>
      </c>
    </row>
    <row r="893">
      <c r="A893">
        <f>HYPERLINK("https://www.youtube.com/watch?v=BBHnLH98bNg", "Video")</f>
        <v/>
      </c>
      <c r="B893" t="inlineStr">
        <is>
          <t>22:04</t>
        </is>
      </c>
      <c r="C893" t="inlineStr">
        <is>
          <t>Americans are so into like there's my</t>
        </is>
      </c>
      <c r="D893">
        <f>HYPERLINK("https://www.youtube.com/watch?v=BBHnLH98bNg&amp;t=1324s", "Go to time")</f>
        <v/>
      </c>
    </row>
    <row r="894">
      <c r="A894">
        <f>HYPERLINK("https://www.youtube.com/watch?v=McxUiTl61nY", "Video")</f>
        <v/>
      </c>
      <c r="B894" t="inlineStr">
        <is>
          <t>2:16</t>
        </is>
      </c>
      <c r="C894" t="inlineStr">
        <is>
          <t>And he says, "No, we're going
to build this into our camper."</t>
        </is>
      </c>
      <c r="D894">
        <f>HYPERLINK("https://www.youtube.com/watch?v=McxUiTl61nY&amp;t=136s", "Go to time")</f>
        <v/>
      </c>
    </row>
    <row r="895">
      <c r="A895">
        <f>HYPERLINK("https://www.youtube.com/watch?v=qDFNgc8jsrc", "Video")</f>
        <v/>
      </c>
      <c r="B895" t="inlineStr">
        <is>
          <t>2:49</t>
        </is>
      </c>
      <c r="C895" t="inlineStr">
        <is>
          <t>I ran into the barber shop
and screamed -- I'm 11.</t>
        </is>
      </c>
      <c r="D895">
        <f>HYPERLINK("https://www.youtube.com/watch?v=qDFNgc8jsrc&amp;t=169s", "Go to time")</f>
        <v/>
      </c>
    </row>
    <row r="896">
      <c r="A896">
        <f>HYPERLINK("https://www.youtube.com/watch?v=qDFNgc8jsrc", "Video")</f>
        <v/>
      </c>
      <c r="B896" t="inlineStr">
        <is>
          <t>8:42</t>
        </is>
      </c>
      <c r="C896" t="inlineStr">
        <is>
          <t>literally I started to tap
into the most powerful examples</t>
        </is>
      </c>
      <c r="D896">
        <f>HYPERLINK("https://www.youtube.com/watch?v=qDFNgc8jsrc&amp;t=522s", "Go to time")</f>
        <v/>
      </c>
    </row>
    <row r="897">
      <c r="A897">
        <f>HYPERLINK("https://www.youtube.com/watch?v=RqAOrr_FPxo", "Video")</f>
        <v/>
      </c>
      <c r="B897" t="inlineStr">
        <is>
          <t>11:59</t>
        </is>
      </c>
      <c r="C897" t="inlineStr">
        <is>
          <t>We can embed early detection programs
into our existing structures</t>
        </is>
      </c>
      <c r="D897">
        <f>HYPERLINK("https://www.youtube.com/watch?v=RqAOrr_FPxo&amp;t=719s", "Go to time")</f>
        <v/>
      </c>
    </row>
    <row r="898">
      <c r="A898">
        <f>HYPERLINK("https://www.youtube.com/watch?v=pY5UdMh6WJg", "Video")</f>
        <v/>
      </c>
      <c r="B898" t="inlineStr">
        <is>
          <t>5:02</t>
        </is>
      </c>
      <c r="C898" t="inlineStr">
        <is>
          <t>One million people came out
into the streets of Tokyo</t>
        </is>
      </c>
      <c r="D898">
        <f>HYPERLINK("https://www.youtube.com/watch?v=pY5UdMh6WJg&amp;t=302s", "Go to time")</f>
        <v/>
      </c>
    </row>
    <row r="899">
      <c r="A899">
        <f>HYPERLINK("https://www.youtube.com/watch?v=pY5UdMh6WJg", "Video")</f>
        <v/>
      </c>
      <c r="B899" t="inlineStr">
        <is>
          <t>6:29</t>
        </is>
      </c>
      <c r="C899" t="inlineStr">
        <is>
          <t>into a 9-9 game in which everybody
is intensely involved.</t>
        </is>
      </c>
      <c r="D899">
        <f>HYPERLINK("https://www.youtube.com/watch?v=pY5UdMh6WJg&amp;t=389s", "Go to time")</f>
        <v/>
      </c>
    </row>
    <row r="900">
      <c r="A900">
        <f>HYPERLINK("https://www.youtube.com/watch?v=czLeGETRMAA", "Video")</f>
        <v/>
      </c>
      <c r="B900" t="inlineStr">
        <is>
          <t>1:17</t>
        </is>
      </c>
      <c r="C900" t="inlineStr">
        <is>
          <t>you might shoot steam
into the curing chamber</t>
        </is>
      </c>
      <c r="D900">
        <f>HYPERLINK("https://www.youtube.com/watch?v=czLeGETRMAA&amp;t=77s", "Go to time")</f>
        <v/>
      </c>
    </row>
    <row r="901">
      <c r="A901">
        <f>HYPERLINK("https://www.youtube.com/watch?v=czLeGETRMAA", "Video")</f>
        <v/>
      </c>
      <c r="B901" t="inlineStr">
        <is>
          <t>4:00</t>
        </is>
      </c>
      <c r="C901" t="inlineStr">
        <is>
          <t>and transforming it
into a useful family of chemicals</t>
        </is>
      </c>
      <c r="D901">
        <f>HYPERLINK("https://www.youtube.com/watch?v=czLeGETRMAA&amp;t=240s", "Go to time")</f>
        <v/>
      </c>
    </row>
    <row r="902">
      <c r="A902">
        <f>HYPERLINK("https://www.youtube.com/watch?v=jlhtTKPkg5M", "Video")</f>
        <v/>
      </c>
      <c r="B902" t="inlineStr">
        <is>
          <t>1:42</t>
        </is>
      </c>
      <c r="C902" t="inlineStr">
        <is>
          <t>Quickly, my brother and his wife
went into a fearsome blame game,</t>
        </is>
      </c>
      <c r="D902">
        <f>HYPERLINK("https://www.youtube.com/watch?v=jlhtTKPkg5M&amp;t=102s", "Go to time")</f>
        <v/>
      </c>
    </row>
    <row r="903">
      <c r="A903">
        <f>HYPERLINK("https://www.youtube.com/watch?v=Rcm3rPz_Q94", "Video")</f>
        <v/>
      </c>
      <c r="B903" t="inlineStr">
        <is>
          <t>3:28</t>
        </is>
      </c>
      <c r="C903" t="inlineStr">
        <is>
          <t>HS: When I put them
into the same hearing range,</t>
        </is>
      </c>
      <c r="D903">
        <f>HYPERLINK("https://www.youtube.com/watch?v=Rcm3rPz_Q94&amp;t=208s", "Go to time")</f>
        <v/>
      </c>
    </row>
    <row r="904">
      <c r="A904">
        <f>HYPERLINK("https://www.youtube.com/watch?v=rE_SxmltgmA", "Video")</f>
        <v/>
      </c>
      <c r="B904" t="inlineStr">
        <is>
          <t>13:55</t>
        </is>
      </c>
      <c r="C904" t="inlineStr">
        <is>
          <t>We all came into this room
defined by our differences.</t>
        </is>
      </c>
      <c r="D904">
        <f>HYPERLINK("https://www.youtube.com/watch?v=rE_SxmltgmA&amp;t=835s", "Go to time")</f>
        <v/>
      </c>
    </row>
    <row r="905">
      <c r="A905">
        <f>HYPERLINK("https://www.youtube.com/watch?v=8SJi0sHrEI4", "Video")</f>
        <v/>
      </c>
      <c r="B905" t="inlineStr">
        <is>
          <t>1:35</t>
        </is>
      </c>
      <c r="C905" t="inlineStr">
        <is>
          <t>villages turned into towns,
towns became cities,</t>
        </is>
      </c>
      <c r="D905">
        <f>HYPERLINK("https://www.youtube.com/watch?v=8SJi0sHrEI4&amp;t=95s", "Go to time")</f>
        <v/>
      </c>
    </row>
    <row r="906">
      <c r="A906">
        <f>HYPERLINK("https://www.youtube.com/watch?v=-k0p-DYYZKU", "Video")</f>
        <v/>
      </c>
      <c r="B906" t="inlineStr">
        <is>
          <t>16:08</t>
        </is>
      </c>
      <c r="C906" t="inlineStr">
        <is>
          <t>WPR: It's just so interesting how much
vulnerability and shame play into this.</t>
        </is>
      </c>
      <c r="D906">
        <f>HYPERLINK("https://www.youtube.com/watch?v=-k0p-DYYZKU&amp;t=968s", "Go to time")</f>
        <v/>
      </c>
    </row>
    <row r="907">
      <c r="A907">
        <f>HYPERLINK("https://www.youtube.com/watch?v=IcaDZK1Njb0", "Video")</f>
        <v/>
      </c>
      <c r="B907" t="inlineStr">
        <is>
          <t>10:15</t>
        </is>
      </c>
      <c r="C907" t="inlineStr">
        <is>
          <t>and it's coming into frame.</t>
        </is>
      </c>
      <c r="D907">
        <f>HYPERLINK("https://www.youtube.com/watch?v=IcaDZK1Njb0&amp;t=615s", "Go to time")</f>
        <v/>
      </c>
    </row>
    <row r="908">
      <c r="A908">
        <f>HYPERLINK("https://www.youtube.com/watch?v=2UZKME9WP9M", "Video")</f>
        <v/>
      </c>
      <c r="B908" t="inlineStr">
        <is>
          <t>9:23</t>
        </is>
      </c>
      <c r="C908" t="inlineStr">
        <is>
          <t>The final piece of the puzzle
came into place in 2016,</t>
        </is>
      </c>
      <c r="D908">
        <f>HYPERLINK("https://www.youtube.com/watch?v=2UZKME9WP9M&amp;t=563s", "Go to time")</f>
        <v/>
      </c>
    </row>
    <row r="909">
      <c r="A909">
        <f>HYPERLINK("https://www.youtube.com/watch?v=qC1QlUr5mCE", "Video")</f>
        <v/>
      </c>
      <c r="B909" t="inlineStr">
        <is>
          <t>2:45</t>
        </is>
      </c>
      <c r="C909" t="inlineStr">
        <is>
          <t>you're likely going to be bumping
into skills ambassadors at shopping malls,</t>
        </is>
      </c>
      <c r="D909">
        <f>HYPERLINK("https://www.youtube.com/watch?v=qC1QlUr5mCE&amp;t=165s", "Go to time")</f>
        <v/>
      </c>
    </row>
    <row r="910">
      <c r="A910">
        <f>HYPERLINK("https://www.youtube.com/watch?v=UxQDG6WQT5s", "Video")</f>
        <v/>
      </c>
      <c r="B910" t="inlineStr">
        <is>
          <t>7:24</t>
        </is>
      </c>
      <c r="C910" t="inlineStr">
        <is>
          <t>allowing the viewer
to step into a dreamlike fusion</t>
        </is>
      </c>
      <c r="D910">
        <f>HYPERLINK("https://www.youtube.com/watch?v=UxQDG6WQT5s&amp;t=444s", "Go to time")</f>
        <v/>
      </c>
    </row>
    <row r="911">
      <c r="A911">
        <f>HYPERLINK("https://www.youtube.com/watch?v=UxQDG6WQT5s", "Video")</f>
        <v/>
      </c>
      <c r="B911" t="inlineStr">
        <is>
          <t>10:11</t>
        </is>
      </c>
      <c r="C911" t="inlineStr">
        <is>
          <t>Now, I am inviting you to one last journey
into the mind of a machine.</t>
        </is>
      </c>
      <c r="D911">
        <f>HYPERLINK("https://www.youtube.com/watch?v=UxQDG6WQT5s&amp;t=611s", "Go to time")</f>
        <v/>
      </c>
    </row>
    <row r="912">
      <c r="A912">
        <f>HYPERLINK("https://www.youtube.com/watch?v=lrUQn26zp_c", "Video")</f>
        <v/>
      </c>
      <c r="B912" t="inlineStr">
        <is>
          <t>1:12</t>
        </is>
      </c>
      <c r="C912" t="inlineStr">
        <is>
          <t>then turned into pajamas,
then cut up into nappies,</t>
        </is>
      </c>
      <c r="D912">
        <f>HYPERLINK("https://www.youtube.com/watch?v=lrUQn26zp_c&amp;t=72s", "Go to time")</f>
        <v/>
      </c>
    </row>
    <row r="913">
      <c r="A913">
        <f>HYPERLINK("https://www.youtube.com/watch?v=lrUQn26zp_c", "Video")</f>
        <v/>
      </c>
      <c r="B913" t="inlineStr">
        <is>
          <t>3:07</t>
        </is>
      </c>
      <c r="C913" t="inlineStr">
        <is>
          <t>and we have vast amounts
of the stuff to tap into.</t>
        </is>
      </c>
      <c r="D913">
        <f>HYPERLINK("https://www.youtube.com/watch?v=lrUQn26zp_c&amp;t=187s", "Go to time")</f>
        <v/>
      </c>
    </row>
    <row r="914">
      <c r="A914">
        <f>HYPERLINK("https://www.youtube.com/watch?v=8MyHLz6Spoc", "Video")</f>
        <v/>
      </c>
      <c r="B914" t="inlineStr">
        <is>
          <t>4:59</t>
        </is>
      </c>
      <c r="C914" t="inlineStr">
        <is>
          <t>shift into renewables
and get with the program."</t>
        </is>
      </c>
      <c r="D914">
        <f>HYPERLINK("https://www.youtube.com/watch?v=8MyHLz6Spoc&amp;t=299s", "Go to time")</f>
        <v/>
      </c>
    </row>
    <row r="915">
      <c r="A915">
        <f>HYPERLINK("https://www.youtube.com/watch?v=8MyHLz6Spoc", "Video")</f>
        <v/>
      </c>
      <c r="B915" t="inlineStr">
        <is>
          <t>6:40</t>
        </is>
      </c>
      <c r="C915" t="inlineStr">
        <is>
          <t>that we turn reluctance into a scramble.</t>
        </is>
      </c>
      <c r="D915">
        <f>HYPERLINK("https://www.youtube.com/watch?v=8MyHLz6Spoc&amp;t=400s", "Go to time")</f>
        <v/>
      </c>
    </row>
    <row r="916">
      <c r="A916">
        <f>HYPERLINK("https://www.youtube.com/watch?v=xTra-yePY_A", "Video")</f>
        <v/>
      </c>
      <c r="B916" t="inlineStr">
        <is>
          <t>3:40</t>
        </is>
      </c>
      <c r="C916" t="inlineStr">
        <is>
          <t>One is a young child
born into poverty in America;</t>
        </is>
      </c>
      <c r="D916">
        <f>HYPERLINK("https://www.youtube.com/watch?v=xTra-yePY_A&amp;t=220s", "Go to time")</f>
        <v/>
      </c>
    </row>
    <row r="917">
      <c r="A917">
        <f>HYPERLINK("https://www.youtube.com/watch?v=lSPxeA6Z_m4", "Video")</f>
        <v/>
      </c>
      <c r="B917" t="inlineStr">
        <is>
          <t>11:44</t>
        </is>
      </c>
      <c r="C917" t="inlineStr">
        <is>
          <t>into a pretty big part of South America,</t>
        </is>
      </c>
      <c r="D917">
        <f>HYPERLINK("https://www.youtube.com/watch?v=lSPxeA6Z_m4&amp;t=704s", "Go to time")</f>
        <v/>
      </c>
    </row>
    <row r="918">
      <c r="A918">
        <f>HYPERLINK("https://www.youtube.com/watch?v=fmc0Pk8A0T0", "Video")</f>
        <v/>
      </c>
      <c r="B918" t="inlineStr">
        <is>
          <t>13:42</t>
        </is>
      </c>
      <c r="C918" t="inlineStr">
        <is>
          <t>And get into the same boat
and start rowing.</t>
        </is>
      </c>
      <c r="D918">
        <f>HYPERLINK("https://www.youtube.com/watch?v=fmc0Pk8A0T0&amp;t=822s", "Go to time")</f>
        <v/>
      </c>
    </row>
    <row r="919">
      <c r="A919">
        <f>HYPERLINK("https://www.youtube.com/watch?v=fmc0Pk8A0T0", "Video")</f>
        <v/>
      </c>
      <c r="B919" t="inlineStr">
        <is>
          <t>14:50</t>
        </is>
      </c>
      <c r="C919" t="inlineStr">
        <is>
          <t>We dream that transforming conflict
into collaboration in other industries,</t>
        </is>
      </c>
      <c r="D919">
        <f>HYPERLINK("https://www.youtube.com/watch?v=fmc0Pk8A0T0&amp;t=890s", "Go to time")</f>
        <v/>
      </c>
    </row>
    <row r="920">
      <c r="A920">
        <f>HYPERLINK("https://www.youtube.com/watch?v=6djPLVa9aQ4", "Video")</f>
        <v/>
      </c>
      <c r="B920" t="inlineStr">
        <is>
          <t>1:23</t>
        </is>
      </c>
      <c r="C920" t="inlineStr">
        <is>
          <t>when other people are put
into the same situation.</t>
        </is>
      </c>
      <c r="D920">
        <f>HYPERLINK("https://www.youtube.com/watch?v=6djPLVa9aQ4&amp;t=83s", "Go to time")</f>
        <v/>
      </c>
    </row>
    <row r="921">
      <c r="A921">
        <f>HYPERLINK("https://www.youtube.com/watch?v=wYb3Wimn01s", "Video")</f>
        <v/>
      </c>
      <c r="B921" t="inlineStr">
        <is>
          <t>4:04</t>
        </is>
      </c>
      <c r="C921" t="inlineStr">
        <is>
          <t>It's really hard to cram a full symphony
into a small theater,</t>
        </is>
      </c>
      <c r="D921">
        <f>HYPERLINK("https://www.youtube.com/watch?v=wYb3Wimn01s&amp;t=244s", "Go to time")</f>
        <v/>
      </c>
    </row>
    <row r="922">
      <c r="A922">
        <f>HYPERLINK("https://www.youtube.com/watch?v=SNHUu7YkNjA", "Video")</f>
        <v/>
      </c>
      <c r="B922" t="inlineStr">
        <is>
          <t>9:13</t>
        </is>
      </c>
      <c r="C922" t="inlineStr">
        <is>
          <t>we're eating into the Amazon we're</t>
        </is>
      </c>
      <c r="D922">
        <f>HYPERLINK("https://www.youtube.com/watch?v=SNHUu7YkNjA&amp;t=553s", "Go to time")</f>
        <v/>
      </c>
    </row>
    <row r="923">
      <c r="A923">
        <f>HYPERLINK("https://www.youtube.com/watch?v=kqItMybTKTo", "Video")</f>
        <v/>
      </c>
      <c r="B923" t="inlineStr">
        <is>
          <t>10:09</t>
        </is>
      </c>
      <c r="C923" t="inlineStr">
        <is>
          <t>I moved all of my family's clothes
into one closet off the laundry room,</t>
        </is>
      </c>
      <c r="D923">
        <f>HYPERLINK("https://www.youtube.com/watch?v=kqItMybTKTo&amp;t=609s", "Go to time")</f>
        <v/>
      </c>
    </row>
    <row r="924">
      <c r="A924">
        <f>HYPERLINK("https://www.youtube.com/watch?v=IqcuV11xp0U", "Video")</f>
        <v/>
      </c>
      <c r="B924" t="inlineStr">
        <is>
          <t>3:29</t>
        </is>
      </c>
      <c r="C924" t="inlineStr">
        <is>
          <t>were crammed into a big hotel
next to the UN building.</t>
        </is>
      </c>
      <c r="D924">
        <f>HYPERLINK("https://www.youtube.com/watch?v=IqcuV11xp0U&amp;t=209s", "Go to time")</f>
        <v/>
      </c>
    </row>
    <row r="925">
      <c r="A925">
        <f>HYPERLINK("https://www.youtube.com/watch?v=uOvK8roYVUU", "Video")</f>
        <v/>
      </c>
      <c r="B925" t="inlineStr">
        <is>
          <t>1:21</t>
        </is>
      </c>
      <c r="C925" t="inlineStr">
        <is>
          <t>I went into labor the same night
of our user conference.</t>
        </is>
      </c>
      <c r="D925">
        <f>HYPERLINK("https://www.youtube.com/watch?v=uOvK8roYVUU&amp;t=81s", "Go to time")</f>
        <v/>
      </c>
    </row>
    <row r="926">
      <c r="A926">
        <f>HYPERLINK("https://www.youtube.com/watch?v=Ix8Cz-veat4", "Video")</f>
        <v/>
      </c>
      <c r="B926" t="inlineStr">
        <is>
          <t>0:39</t>
        </is>
      </c>
      <c r="C926" t="inlineStr">
        <is>
          <t>As they started to arrive into camps,</t>
        </is>
      </c>
      <c r="D926">
        <f>HYPERLINK("https://www.youtube.com/watch?v=Ix8Cz-veat4&amp;t=39s", "Go to time")</f>
        <v/>
      </c>
    </row>
    <row r="927">
      <c r="A927">
        <f>HYPERLINK("https://www.youtube.com/watch?v=xjvTIP7pV20", "Video")</f>
        <v/>
      </c>
      <c r="B927" t="inlineStr">
        <is>
          <t>8:12</t>
        </is>
      </c>
      <c r="C927" t="inlineStr">
        <is>
          <t>back into American classrooms</t>
        </is>
      </c>
      <c r="D927">
        <f>HYPERLINK("https://www.youtube.com/watch?v=xjvTIP7pV20&amp;t=492s", "Go to time")</f>
        <v/>
      </c>
    </row>
    <row r="928">
      <c r="A928">
        <f>HYPERLINK("https://www.youtube.com/watch?v=R84vqXjXWJc", "Video")</f>
        <v/>
      </c>
      <c r="B928" t="inlineStr">
        <is>
          <t>1:02</t>
        </is>
      </c>
      <c r="C928" t="inlineStr">
        <is>
          <t>I used to dream of watching my womb
weave wonder into this world.</t>
        </is>
      </c>
      <c r="D928">
        <f>HYPERLINK("https://www.youtube.com/watch?v=R84vqXjXWJc&amp;t=62s", "Go to time")</f>
        <v/>
      </c>
    </row>
    <row r="929">
      <c r="A929">
        <f>HYPERLINK("https://www.youtube.com/watch?v=DJGreSgaOTc", "Video")</f>
        <v/>
      </c>
      <c r="B929" t="inlineStr">
        <is>
          <t>20:52</t>
        </is>
      </c>
      <c r="C929" t="inlineStr">
        <is>
          <t>and got involved
in the Hillary Clinton campaign.</t>
        </is>
      </c>
      <c r="D929">
        <f>HYPERLINK("https://www.youtube.com/watch?v=DJGreSgaOTc&amp;t=1252s", "Go to time")</f>
        <v/>
      </c>
    </row>
    <row r="930">
      <c r="A930">
        <f>HYPERLINK("https://www.youtube.com/watch?v=fkFkm_ymego", "Video")</f>
        <v/>
      </c>
      <c r="B930" t="inlineStr">
        <is>
          <t>8:14</t>
        </is>
      </c>
      <c r="C930" t="inlineStr">
        <is>
          <t>into games that village children
could play with and learn from.</t>
        </is>
      </c>
      <c r="D930">
        <f>HYPERLINK("https://www.youtube.com/watch?v=fkFkm_ymego&amp;t=494s", "Go to time")</f>
        <v/>
      </c>
    </row>
    <row r="931">
      <c r="A931">
        <f>HYPERLINK("https://www.youtube.com/watch?v=cGxybNBWy1U", "Video")</f>
        <v/>
      </c>
      <c r="B931" t="inlineStr">
        <is>
          <t>5:29</t>
        </is>
      </c>
      <c r="C931" t="inlineStr">
        <is>
          <t>A man had manipulated her
into masturbating in front of her web cam,</t>
        </is>
      </c>
      <c r="D931">
        <f>HYPERLINK("https://www.youtube.com/watch?v=cGxybNBWy1U&amp;t=329s", "Go to time")</f>
        <v/>
      </c>
    </row>
    <row r="932">
      <c r="A932">
        <f>HYPERLINK("https://www.youtube.com/watch?v=jN-Atdqqpgw", "Video")</f>
        <v/>
      </c>
      <c r="B932" t="inlineStr">
        <is>
          <t>4:10</t>
        </is>
      </c>
      <c r="C932" t="inlineStr">
        <is>
          <t>There's so much nitrogen dioxide
emitted into American homes</t>
        </is>
      </c>
      <c r="D932">
        <f>HYPERLINK("https://www.youtube.com/watch?v=jN-Atdqqpgw&amp;t=250s", "Go to time")</f>
        <v/>
      </c>
    </row>
    <row r="933">
      <c r="A933">
        <f>HYPERLINK("https://www.youtube.com/watch?v=qaE194b_Dk8", "Video")</f>
        <v/>
      </c>
      <c r="B933" t="inlineStr">
        <is>
          <t>5:48</t>
        </is>
      </c>
      <c r="C933" t="inlineStr">
        <is>
          <t>Two weeks into invasion,
my team and I remembered:</t>
        </is>
      </c>
      <c r="D933">
        <f>HYPERLINK("https://www.youtube.com/watch?v=qaE194b_Dk8&amp;t=348s", "Go to time")</f>
        <v/>
      </c>
    </row>
    <row r="934">
      <c r="A934">
        <f>HYPERLINK("https://www.youtube.com/watch?v=wmE8dQcZgB4", "Video")</f>
        <v/>
      </c>
      <c r="B934" t="inlineStr">
        <is>
          <t>10:10</t>
        </is>
      </c>
      <c r="C934" t="inlineStr">
        <is>
          <t>we'll refund the subscription amount
directly into the child's bank account.</t>
        </is>
      </c>
      <c r="D934">
        <f>HYPERLINK("https://www.youtube.com/watch?v=wmE8dQcZgB4&amp;t=610s", "Go to time")</f>
        <v/>
      </c>
    </row>
    <row r="935">
      <c r="A935">
        <f>HYPERLINK("https://www.youtube.com/watch?v=_uUskajC1Ps", "Video")</f>
        <v/>
      </c>
      <c r="B935" t="inlineStr">
        <is>
          <t>10:32</t>
        </is>
      </c>
      <c r="C935" t="inlineStr">
        <is>
          <t>you can cram into a well-edited
60-second video,</t>
        </is>
      </c>
      <c r="D935">
        <f>HYPERLINK("https://www.youtube.com/watch?v=_uUskajC1Ps&amp;t=632s", "Go to time")</f>
        <v/>
      </c>
    </row>
    <row r="936">
      <c r="A936">
        <f>HYPERLINK("https://www.youtube.com/watch?v=_uUskajC1Ps", "Video")</f>
        <v/>
      </c>
      <c r="B936" t="inlineStr">
        <is>
          <t>17:22</t>
        </is>
      </c>
      <c r="C936" t="inlineStr">
        <is>
          <t>And we work with them to turn these dreams
into a credible multi-year plan.</t>
        </is>
      </c>
      <c r="D936">
        <f>HYPERLINK("https://www.youtube.com/watch?v=_uUskajC1Ps&amp;t=1042s", "Go to time")</f>
        <v/>
      </c>
    </row>
    <row r="937">
      <c r="A937">
        <f>HYPERLINK("https://www.youtube.com/watch?v=i_1_J-T-XYQ", "Video")</f>
        <v/>
      </c>
      <c r="B937" t="inlineStr">
        <is>
          <t>17:11</t>
        </is>
      </c>
      <c r="C937" t="inlineStr">
        <is>
          <t>of get into the same rut when we hang</t>
        </is>
      </c>
      <c r="D937">
        <f>HYPERLINK("https://www.youtube.com/watch?v=i_1_J-T-XYQ&amp;t=1031s", "Go to time")</f>
        <v/>
      </c>
    </row>
    <row r="938">
      <c r="A938">
        <f>HYPERLINK("https://www.youtube.com/watch?v=5cWkKwGUt3g", "Video")</f>
        <v/>
      </c>
      <c r="B938" t="inlineStr">
        <is>
          <t>1:08</t>
        </is>
      </c>
      <c r="C938" t="inlineStr">
        <is>
          <t>This lingo came into play
when the Bronx was burning,</t>
        </is>
      </c>
      <c r="D938">
        <f>HYPERLINK("https://www.youtube.com/watch?v=5cWkKwGUt3g&amp;t=68s", "Go to time")</f>
        <v/>
      </c>
    </row>
    <row r="939">
      <c r="A939">
        <f>HYPERLINK("https://www.youtube.com/watch?v=ecGXP4G3Zs0", "Video")</f>
        <v/>
      </c>
      <c r="B939" t="inlineStr">
        <is>
          <t>3:04</t>
        </is>
      </c>
      <c r="C939" t="inlineStr">
        <is>
          <t>Although I got into
my dream university in Canada,</t>
        </is>
      </c>
      <c r="D939">
        <f>HYPERLINK("https://www.youtube.com/watch?v=ecGXP4G3Zs0&amp;t=184s", "Go to time")</f>
        <v/>
      </c>
    </row>
    <row r="940">
      <c r="A940">
        <f>HYPERLINK("https://www.youtube.com/watch?v=r9Zz4hYuGdw", "Video")</f>
        <v/>
      </c>
      <c r="B940" t="inlineStr">
        <is>
          <t>6:07</t>
        </is>
      </c>
      <c r="C940" t="inlineStr">
        <is>
          <t>growing their dreams into reality.</t>
        </is>
      </c>
      <c r="D940">
        <f>HYPERLINK("https://www.youtube.com/watch?v=r9Zz4hYuGdw&amp;t=367s", "Go to time")</f>
        <v/>
      </c>
    </row>
    <row r="941">
      <c r="A941">
        <f>HYPERLINK("https://www.youtube.com/watch?v=sNQfoYm3WI0", "Video")</f>
        <v/>
      </c>
      <c r="B941" t="inlineStr">
        <is>
          <t>5:09</t>
        </is>
      </c>
      <c r="C941" t="inlineStr">
        <is>
          <t>Beaked whales, for example,
can go into panicked dives</t>
        </is>
      </c>
      <c r="D941">
        <f>HYPERLINK("https://www.youtube.com/watch?v=sNQfoYm3WI0&amp;t=309s", "Go to time")</f>
        <v/>
      </c>
    </row>
    <row r="942">
      <c r="A942">
        <f>HYPERLINK("https://www.youtube.com/watch?v=ORthzIOEf30", "Video")</f>
        <v/>
      </c>
      <c r="B942" t="inlineStr">
        <is>
          <t>5:03</t>
        </is>
      </c>
      <c r="C942" t="inlineStr">
        <is>
          <t>And this brings us into the realm
of a brain region called the amygdala.</t>
        </is>
      </c>
      <c r="D942">
        <f>HYPERLINK("https://www.youtube.com/watch?v=ORthzIOEf30&amp;t=303s", "Go to time")</f>
        <v/>
      </c>
    </row>
    <row r="943">
      <c r="A943">
        <f>HYPERLINK("https://www.youtube.com/watch?v=lAzQWtkPzbI", "Video")</f>
        <v/>
      </c>
      <c r="B943" t="inlineStr">
        <is>
          <t>3:15</t>
        </is>
      </c>
      <c r="C943" t="inlineStr">
        <is>
          <t>into cotton fibers, the same
as my shirt is made of,</t>
        </is>
      </c>
      <c r="D943">
        <f>HYPERLINK("https://www.youtube.com/watch?v=lAzQWtkPzbI&amp;t=195s", "Go to time")</f>
        <v/>
      </c>
    </row>
    <row r="944">
      <c r="A944">
        <f>HYPERLINK("https://www.youtube.com/watch?v=ddxHlkIuHqg", "Video")</f>
        <v/>
      </c>
      <c r="B944" t="inlineStr">
        <is>
          <t>4:36</t>
        </is>
      </c>
      <c r="C944" t="inlineStr">
        <is>
          <t>adults, who had to be helped
into my exam room by their mothers.</t>
        </is>
      </c>
      <c r="D944">
        <f>HYPERLINK("https://www.youtube.com/watch?v=ddxHlkIuHqg&amp;t=276s", "Go to time")</f>
        <v/>
      </c>
    </row>
    <row r="945">
      <c r="A945">
        <f>HYPERLINK("https://www.youtube.com/watch?v=nOHbn8Q1fBM", "Video")</f>
        <v/>
      </c>
      <c r="B945" t="inlineStr">
        <is>
          <t>3:34</t>
        </is>
      </c>
      <c r="C945" t="inlineStr">
        <is>
          <t>and this is kind of throwing
your family into a disarray.</t>
        </is>
      </c>
      <c r="D945">
        <f>HYPERLINK("https://www.youtube.com/watch?v=nOHbn8Q1fBM&amp;t=214s", "Go to time")</f>
        <v/>
      </c>
    </row>
    <row r="946">
      <c r="A946">
        <f>HYPERLINK("https://www.youtube.com/watch?v=nOHbn8Q1fBM", "Video")</f>
        <v/>
      </c>
      <c r="B946" t="inlineStr">
        <is>
          <t>3:54</t>
        </is>
      </c>
      <c r="C946" t="inlineStr">
        <is>
          <t>into this sci-fi
frame of reference. Right?</t>
        </is>
      </c>
      <c r="D946">
        <f>HYPERLINK("https://www.youtube.com/watch?v=nOHbn8Q1fBM&amp;t=234s", "Go to time")</f>
        <v/>
      </c>
    </row>
    <row r="947">
      <c r="A947">
        <f>HYPERLINK("https://www.youtube.com/watch?v=9w0PL2_-oAE", "Video")</f>
        <v/>
      </c>
      <c r="B947" t="inlineStr">
        <is>
          <t>56:23</t>
        </is>
      </c>
      <c r="C947" t="inlineStr">
        <is>
          <t>and moved it more into the mainstream</t>
        </is>
      </c>
      <c r="D947">
        <f>HYPERLINK("https://www.youtube.com/watch?v=9w0PL2_-oAE&amp;t=3383s", "Go to time")</f>
        <v/>
      </c>
    </row>
    <row r="948">
      <c r="A948">
        <f>HYPERLINK("https://www.youtube.com/watch?v=9w0PL2_-oAE", "Video")</f>
        <v/>
      </c>
      <c r="B948" t="inlineStr">
        <is>
          <t>57:03</t>
        </is>
      </c>
      <c r="C948" t="inlineStr">
        <is>
          <t>to expand beyond that for example into</t>
        </is>
      </c>
      <c r="D948">
        <f>HYPERLINK("https://www.youtube.com/watch?v=9w0PL2_-oAE&amp;t=3423s", "Go to time")</f>
        <v/>
      </c>
    </row>
    <row r="949">
      <c r="A949">
        <f>HYPERLINK("https://www.youtube.com/watch?v=PXB3-yVGHcI", "Video")</f>
        <v/>
      </c>
      <c r="B949" t="inlineStr">
        <is>
          <t>0:44</t>
        </is>
      </c>
      <c r="C949" t="inlineStr">
        <is>
          <t>and forcing them into boarding schools
where they were given English names</t>
        </is>
      </c>
      <c r="D949">
        <f>HYPERLINK("https://www.youtube.com/watch?v=PXB3-yVGHcI&amp;t=44s", "Go to time")</f>
        <v/>
      </c>
    </row>
    <row r="950">
      <c r="A950">
        <f>HYPERLINK("https://www.youtube.com/watch?v=N0JtOnCnqaA", "Video")</f>
        <v/>
      </c>
      <c r="B950" t="inlineStr">
        <is>
          <t>3:09</t>
        </is>
      </c>
      <c r="C950" t="inlineStr">
        <is>
          <t>pumping carbon dioxide
into organic matter at amazing rates,</t>
        </is>
      </c>
      <c r="D950">
        <f>HYPERLINK("https://www.youtube.com/watch?v=N0JtOnCnqaA&amp;t=189s", "Go to time")</f>
        <v/>
      </c>
    </row>
    <row r="951">
      <c r="A951">
        <f>HYPERLINK("https://www.youtube.com/watch?v=qNvDRuGK84I", "Video")</f>
        <v/>
      </c>
      <c r="B951" t="inlineStr">
        <is>
          <t>7:50</t>
        </is>
      </c>
      <c r="C951" t="inlineStr">
        <is>
          <t>and then they turned
those screams into stories</t>
        </is>
      </c>
      <c r="D951">
        <f>HYPERLINK("https://www.youtube.com/watch?v=qNvDRuGK84I&amp;t=470s", "Go to time")</f>
        <v/>
      </c>
    </row>
    <row r="952">
      <c r="A952">
        <f>HYPERLINK("https://www.youtube.com/watch?v=Sa27SUR0Mlo", "Video")</f>
        <v/>
      </c>
      <c r="B952" t="inlineStr">
        <is>
          <t>8:05</t>
        </is>
      </c>
      <c r="C952" t="inlineStr">
        <is>
          <t>that when a mother and her five children
walk into the camp,</t>
        </is>
      </c>
      <c r="D952">
        <f>HYPERLINK("https://www.youtube.com/watch?v=Sa27SUR0Mlo&amp;t=485s", "Go to time")</f>
        <v/>
      </c>
    </row>
    <row r="953">
      <c r="A953">
        <f>HYPERLINK("https://www.youtube.com/watch?v=Sa27SUR0Mlo", "Video")</f>
        <v/>
      </c>
      <c r="B953" t="inlineStr">
        <is>
          <t>8:25</t>
        </is>
      </c>
      <c r="C953" t="inlineStr">
        <is>
          <t>when that mother and her children
walk into the camp.</t>
        </is>
      </c>
      <c r="D953">
        <f>HYPERLINK("https://www.youtube.com/watch?v=Sa27SUR0Mlo&amp;t=505s", "Go to time")</f>
        <v/>
      </c>
    </row>
    <row r="954">
      <c r="A954">
        <f>HYPERLINK("https://www.youtube.com/watch?v=XqRMV8ICMiM", "Video")</f>
        <v/>
      </c>
      <c r="B954" t="inlineStr">
        <is>
          <t>7:04</t>
        </is>
      </c>
      <c r="C954" t="inlineStr">
        <is>
          <t>and put that money into medication
takeback programs instead.</t>
        </is>
      </c>
      <c r="D954">
        <f>HYPERLINK("https://www.youtube.com/watch?v=XqRMV8ICMiM&amp;t=424s", "Go to time")</f>
        <v/>
      </c>
    </row>
    <row r="955">
      <c r="A955">
        <f>HYPERLINK("https://www.youtube.com/watch?v=UI6IKlHh-pQ", "Video")</f>
        <v/>
      </c>
      <c r="B955" t="inlineStr">
        <is>
          <t>7:05</t>
        </is>
      </c>
      <c r="C955" t="inlineStr">
        <is>
          <t>and into a waking dream,</t>
        </is>
      </c>
      <c r="D955">
        <f>HYPERLINK("https://www.youtube.com/watch?v=UI6IKlHh-pQ&amp;t=425s", "Go to time")</f>
        <v/>
      </c>
    </row>
    <row r="956">
      <c r="A956">
        <f>HYPERLINK("https://www.youtube.com/watch?v=8goi3AD4RWo", "Video")</f>
        <v/>
      </c>
      <c r="B956" t="inlineStr">
        <is>
          <t>1:02</t>
        </is>
      </c>
      <c r="C956" t="inlineStr">
        <is>
          <t>When I came into this research,</t>
        </is>
      </c>
      <c r="D956">
        <f>HYPERLINK("https://www.youtube.com/watch?v=8goi3AD4RWo&amp;t=62s", "Go to time")</f>
        <v/>
      </c>
    </row>
    <row r="957">
      <c r="A957">
        <f>HYPERLINK("https://www.youtube.com/watch?v=8goi3AD4RWo", "Video")</f>
        <v/>
      </c>
      <c r="B957" t="inlineStr">
        <is>
          <t>2:42</t>
        </is>
      </c>
      <c r="C957" t="inlineStr">
        <is>
          <t>I will inevitably try to jam 60 minutes
of these little fixes into it</t>
        </is>
      </c>
      <c r="D957">
        <f>HYPERLINK("https://www.youtube.com/watch?v=8goi3AD4RWo&amp;t=162s", "Go to time")</f>
        <v/>
      </c>
    </row>
    <row r="958">
      <c r="A958">
        <f>HYPERLINK("https://www.youtube.com/watch?v=9EBkS2kE7uk", "Video")</f>
        <v/>
      </c>
      <c r="B958" t="inlineStr">
        <is>
          <t>0:51</t>
        </is>
      </c>
      <c r="C958" t="inlineStr">
        <is>
          <t>Just the reality that from the moment
I came into this world,</t>
        </is>
      </c>
      <c r="D958">
        <f>HYPERLINK("https://www.youtube.com/watch?v=9EBkS2kE7uk&amp;t=51s", "Go to time")</f>
        <v/>
      </c>
    </row>
    <row r="959">
      <c r="A959">
        <f>HYPERLINK("https://www.youtube.com/watch?v=xnfEBUI_YTE", "Video")</f>
        <v/>
      </c>
      <c r="B959" t="inlineStr">
        <is>
          <t>4:27</t>
        </is>
      </c>
      <c r="C959" t="inlineStr">
        <is>
          <t>They cross over a thin membrane
into the bloodstream by diffusion.</t>
        </is>
      </c>
      <c r="D959">
        <f>HYPERLINK("https://www.youtube.com/watch?v=xnfEBUI_YTE&amp;t=267s", "Go to time")</f>
        <v/>
      </c>
    </row>
    <row r="960">
      <c r="A960">
        <f>HYPERLINK("https://www.youtube.com/watch?v=xnfEBUI_YTE", "Video")</f>
        <v/>
      </c>
      <c r="B960" t="inlineStr">
        <is>
          <t>6:39</t>
        </is>
      </c>
      <c r="C960" t="inlineStr">
        <is>
          <t>that thin membrane over which oxygen
was diffusing into the bloodstream.</t>
        </is>
      </c>
      <c r="D960">
        <f>HYPERLINK("https://www.youtube.com/watch?v=xnfEBUI_YTE&amp;t=399s", "Go to time")</f>
        <v/>
      </c>
    </row>
    <row r="961">
      <c r="A961">
        <f>HYPERLINK("https://www.youtube.com/watch?v=vWJwa7lntTs", "Video")</f>
        <v/>
      </c>
      <c r="B961" t="inlineStr">
        <is>
          <t>7:03</t>
        </is>
      </c>
      <c r="C961" t="inlineStr">
        <is>
          <t>that's ever taken an exam glove
and blown it up into a balloon,</t>
        </is>
      </c>
      <c r="D961">
        <f>HYPERLINK("https://www.youtube.com/watch?v=vWJwa7lntTs&amp;t=423s", "Go to time")</f>
        <v/>
      </c>
    </row>
    <row r="962">
      <c r="A962">
        <f>HYPERLINK("https://www.youtube.com/watch?v=ag33QJmknXM", "Video")</f>
        <v/>
      </c>
      <c r="B962" t="inlineStr">
        <is>
          <t>2:58</t>
        </is>
      </c>
      <c r="C962" t="inlineStr">
        <is>
          <t>So what Donald J. Trump or Hillary Clinton
proposed to do for the Americans</t>
        </is>
      </c>
      <c r="D962">
        <f>HYPERLINK("https://www.youtube.com/watch?v=ag33QJmknXM&amp;t=178s", "Go to time")</f>
        <v/>
      </c>
    </row>
    <row r="963">
      <c r="A963">
        <f>HYPERLINK("https://www.youtube.com/watch?v=_vCIktrORFU", "Video")</f>
        <v/>
      </c>
      <c r="B963" t="inlineStr">
        <is>
          <t>1:59</t>
        </is>
      </c>
      <c r="C963" t="inlineStr">
        <is>
          <t>For all appearances' sake,
I was born into the ideal family dynamic:</t>
        </is>
      </c>
      <c r="D963">
        <f>HYPERLINK("https://www.youtube.com/watch?v=_vCIktrORFU&amp;t=119s", "Go to time")</f>
        <v/>
      </c>
    </row>
    <row r="964">
      <c r="A964">
        <f>HYPERLINK("https://www.youtube.com/watch?v=QTau-xHsz80", "Video")</f>
        <v/>
      </c>
      <c r="B964" t="inlineStr">
        <is>
          <t>3:46</t>
        </is>
      </c>
      <c r="C964" t="inlineStr">
        <is>
          <t>into a constructive framework</t>
        </is>
      </c>
      <c r="D964">
        <f>HYPERLINK("https://www.youtube.com/watch?v=QTau-xHsz80&amp;t=226s", "Go to time")</f>
        <v/>
      </c>
    </row>
    <row r="965">
      <c r="A965">
        <f>HYPERLINK("https://www.youtube.com/watch?v=QTau-xHsz80", "Video")</f>
        <v/>
      </c>
      <c r="B965" t="inlineStr">
        <is>
          <t>10:36</t>
        </is>
      </c>
      <c r="C965" t="inlineStr">
        <is>
          <t>into the ear of the head
of the paramilitary forces,</t>
        </is>
      </c>
      <c r="D965">
        <f>HYPERLINK("https://www.youtube.com/watch?v=QTau-xHsz80&amp;t=636s", "Go to time")</f>
        <v/>
      </c>
    </row>
    <row r="966">
      <c r="A966">
        <f>HYPERLINK("https://www.youtube.com/watch?v=hBJo_qRDnw8", "Video")</f>
        <v/>
      </c>
      <c r="B966" t="inlineStr">
        <is>
          <t>20:29</t>
        </is>
      </c>
      <c r="C966" t="inlineStr">
        <is>
          <t>And then when he came into office,</t>
        </is>
      </c>
      <c r="D966">
        <f>HYPERLINK("https://www.youtube.com/watch?v=hBJo_qRDnw8&amp;t=1229s", "Go to time")</f>
        <v/>
      </c>
    </row>
    <row r="967">
      <c r="A967">
        <f>HYPERLINK("https://www.youtube.com/watch?v=NBMTc71yrpk", "Video")</f>
        <v/>
      </c>
      <c r="B967" t="inlineStr">
        <is>
          <t>6:34</t>
        </is>
      </c>
      <c r="C967" t="inlineStr">
        <is>
          <t>Then it was made into TV drama
that aired all across Asia.</t>
        </is>
      </c>
      <c r="D967">
        <f>HYPERLINK("https://www.youtube.com/watch?v=NBMTc71yrpk&amp;t=394s", "Go to time")</f>
        <v/>
      </c>
    </row>
    <row r="968">
      <c r="A968">
        <f>HYPERLINK("https://www.youtube.com/watch?v=KCr8s57hdzY", "Video")</f>
        <v/>
      </c>
      <c r="B968" t="inlineStr">
        <is>
          <t>6:33</t>
        </is>
      </c>
      <c r="C968" t="inlineStr">
        <is>
          <t>But the way she had divided the world
into two imaginary camps,</t>
        </is>
      </c>
      <c r="D968">
        <f>HYPERLINK("https://www.youtube.com/watch?v=KCr8s57hdzY&amp;t=393s", "Go to time")</f>
        <v/>
      </c>
    </row>
    <row r="969">
      <c r="A969">
        <f>HYPERLINK("https://www.youtube.com/watch?v=KCr8s57hdzY", "Video")</f>
        <v/>
      </c>
      <c r="B969" t="inlineStr">
        <is>
          <t>6:38</t>
        </is>
      </c>
      <c r="C969" t="inlineStr">
        <is>
          <t>into two opposite camps --</t>
        </is>
      </c>
      <c r="D969">
        <f>HYPERLINK("https://www.youtube.com/watch?v=KCr8s57hdzY&amp;t=398s", "Go to time")</f>
        <v/>
      </c>
    </row>
    <row r="970">
      <c r="A970">
        <f>HYPERLINK("https://www.youtube.com/watch?v=KCr8s57hdzY", "Video")</f>
        <v/>
      </c>
      <c r="B970" t="inlineStr">
        <is>
          <t>13:11</t>
        </is>
      </c>
      <c r="C970" t="inlineStr">
        <is>
          <t>"Intolerance of ambiguity is the sign
of an authoritarian personality."</t>
        </is>
      </c>
      <c r="D970">
        <f>HYPERLINK("https://www.youtube.com/watch?v=KCr8s57hdzY&amp;t=791s", "Go to time")</f>
        <v/>
      </c>
    </row>
    <row r="971">
      <c r="A971">
        <f>HYPERLINK("https://www.youtube.com/watch?v=KCr8s57hdzY", "Video")</f>
        <v/>
      </c>
      <c r="B971" t="inlineStr">
        <is>
          <t>13:21</t>
        </is>
      </c>
      <c r="C971" t="inlineStr">
        <is>
          <t>that same intolerance of ambiguity --</t>
        </is>
      </c>
      <c r="D971">
        <f>HYPERLINK("https://www.youtube.com/watch?v=KCr8s57hdzY&amp;t=801s", "Go to time")</f>
        <v/>
      </c>
    </row>
    <row r="972">
      <c r="A972">
        <f>HYPERLINK("https://www.youtube.com/watch?v=eucTQXM4ymE", "Video")</f>
        <v/>
      </c>
      <c r="B972" t="inlineStr">
        <is>
          <t>5:14</t>
        </is>
      </c>
      <c r="C972" t="inlineStr">
        <is>
          <t>off the same forces that are driving
families all over the UK into despair,</t>
        </is>
      </c>
      <c r="D972">
        <f>HYPERLINK("https://www.youtube.com/watch?v=eucTQXM4ymE&amp;t=314s", "Go to time")</f>
        <v/>
      </c>
    </row>
    <row r="973">
      <c r="A973">
        <f>HYPERLINK("https://www.youtube.com/watch?v=AMVgX8cXsHA", "Video")</f>
        <v/>
      </c>
      <c r="B973" t="inlineStr">
        <is>
          <t>4:08</t>
        </is>
      </c>
      <c r="C973" t="inlineStr">
        <is>
          <t>I was into Nietzsche and Schopenhauer
and Sartre and Camus.</t>
        </is>
      </c>
      <c r="D973">
        <f>HYPERLINK("https://www.youtube.com/watch?v=AMVgX8cXsHA&amp;t=248s", "Go to time")</f>
        <v/>
      </c>
    </row>
    <row r="974">
      <c r="A974">
        <f>HYPERLINK("https://www.youtube.com/watch?v=c0bsKc4tiuY", "Video")</f>
        <v/>
      </c>
      <c r="B974" t="inlineStr">
        <is>
          <t>2:36</t>
        </is>
      </c>
      <c r="C974" t="inlineStr">
        <is>
          <t>I went into my living room
and I put up a camera,</t>
        </is>
      </c>
      <c r="D974">
        <f>HYPERLINK("https://www.youtube.com/watch?v=c0bsKc4tiuY&amp;t=156s", "Go to time")</f>
        <v/>
      </c>
    </row>
    <row r="975">
      <c r="A975">
        <f>HYPERLINK("https://www.youtube.com/watch?v=n0J1zCHURsQ", "Video")</f>
        <v/>
      </c>
      <c r="B975" t="inlineStr">
        <is>
          <t>2:08</t>
        </is>
      </c>
      <c r="C975" t="inlineStr">
        <is>
          <t>gaining unexpected insights
into fundamental biology.</t>
        </is>
      </c>
      <c r="D975">
        <f>HYPERLINK("https://www.youtube.com/watch?v=n0J1zCHURsQ&amp;t=128s", "Go to time")</f>
        <v/>
      </c>
    </row>
    <row r="976">
      <c r="A976">
        <f>HYPERLINK("https://www.youtube.com/watch?v=XbLDeWYBZw4", "Video")</f>
        <v/>
      </c>
      <c r="B976" t="inlineStr">
        <is>
          <t>3:23</t>
        </is>
      </c>
      <c r="C976" t="inlineStr">
        <is>
          <t>that goes into a high-rise, for example.</t>
        </is>
      </c>
      <c r="D976">
        <f>HYPERLINK("https://www.youtube.com/watch?v=XbLDeWYBZw4&amp;t=203s", "Go to time")</f>
        <v/>
      </c>
    </row>
    <row r="977">
      <c r="A977">
        <f>HYPERLINK("https://www.youtube.com/watch?v=v9f6twy70iM", "Video")</f>
        <v/>
      </c>
      <c r="B977" t="inlineStr">
        <is>
          <t>10:21</t>
        </is>
      </c>
      <c r="C977" t="inlineStr">
        <is>
          <t>"sometimes, we will walk into a room
where a family has been around a person</t>
        </is>
      </c>
      <c r="D977">
        <f>HYPERLINK("https://www.youtube.com/watch?v=v9f6twy70iM&amp;t=621s", "Go to time")</f>
        <v/>
      </c>
    </row>
    <row r="978">
      <c r="A978">
        <f>HYPERLINK("https://www.youtube.com/watch?v=3dy4SGkSD8M", "Video")</f>
        <v/>
      </c>
      <c r="B978" t="inlineStr">
        <is>
          <t>0:56</t>
        </is>
      </c>
      <c r="C978" t="inlineStr">
        <is>
          <t>EH: You came to LA
to break into Hollywood,</t>
        </is>
      </c>
      <c r="D978">
        <f>HYPERLINK("https://www.youtube.com/watch?v=3dy4SGkSD8M&amp;t=56s", "Go to time")</f>
        <v/>
      </c>
    </row>
    <row r="979">
      <c r="A979">
        <f>HYPERLINK("https://www.youtube.com/watch?v=3dy4SGkSD8M", "Video")</f>
        <v/>
      </c>
      <c r="B979" t="inlineStr">
        <is>
          <t>2:05</t>
        </is>
      </c>
      <c r="C979" t="inlineStr">
        <is>
          <t>You're inducted into the TV Hall of Fame
on the first day that it exists.</t>
        </is>
      </c>
      <c r="D979">
        <f>HYPERLINK("https://www.youtube.com/watch?v=3dy4SGkSD8M&amp;t=125s", "Go to time")</f>
        <v/>
      </c>
    </row>
    <row r="980">
      <c r="A980">
        <f>HYPERLINK("https://www.youtube.com/watch?v=KCxbl5QgFZw", "Video")</f>
        <v/>
      </c>
      <c r="B980" t="inlineStr">
        <is>
          <t>35:24</t>
        </is>
      </c>
      <c r="C980" t="inlineStr">
        <is>
          <t>and people's donation-matching campaigns
fade into the background,</t>
        </is>
      </c>
      <c r="D980">
        <f>HYPERLINK("https://www.youtube.com/watch?v=KCxbl5QgFZw&amp;t=2124s", "Go to time")</f>
        <v/>
      </c>
    </row>
    <row r="981">
      <c r="A981">
        <f>HYPERLINK("https://www.youtube.com/watch?v=KCxbl5QgFZw", "Video")</f>
        <v/>
      </c>
      <c r="B981" t="inlineStr">
        <is>
          <t>41:14</t>
        </is>
      </c>
      <c r="C981" t="inlineStr">
        <is>
          <t>that no one is being asked
to assimilate into white American culture.</t>
        </is>
      </c>
      <c r="D981">
        <f>HYPERLINK("https://www.youtube.com/watch?v=KCxbl5QgFZw&amp;t=2474s", "Go to time")</f>
        <v/>
      </c>
    </row>
    <row r="982">
      <c r="A982">
        <f>HYPERLINK("https://www.youtube.com/watch?v=KCxbl5QgFZw", "Video")</f>
        <v/>
      </c>
      <c r="B982" t="inlineStr">
        <is>
          <t>45:18</t>
        </is>
      </c>
      <c r="C982" t="inlineStr">
        <is>
          <t>From Maryam Mohit: "In terms of putting
into practice the transformative policies,</t>
        </is>
      </c>
      <c r="D982">
        <f>HYPERLINK("https://www.youtube.com/watch?v=KCxbl5QgFZw&amp;t=2718s", "Go to time")</f>
        <v/>
      </c>
    </row>
    <row r="983">
      <c r="A983">
        <f>HYPERLINK("https://www.youtube.com/watch?v=L5rE-Ur9pSI", "Video")</f>
        <v/>
      </c>
      <c r="B983" t="inlineStr">
        <is>
          <t>8:11</t>
        </is>
      </c>
      <c r="C983" t="inlineStr">
        <is>
          <t>Am I not into the sex?
Am I cheating in my mind?</t>
        </is>
      </c>
      <c r="D983">
        <f>HYPERLINK("https://www.youtube.com/watch?v=L5rE-Ur9pSI&amp;t=491s", "Go to time")</f>
        <v/>
      </c>
    </row>
    <row r="984">
      <c r="A984">
        <f>HYPERLINK("https://www.youtube.com/watch?v=a_yYWpiC3t0", "Video")</f>
        <v/>
      </c>
      <c r="B984" t="inlineStr">
        <is>
          <t>24:27</t>
        </is>
      </c>
      <c r="C984" t="inlineStr">
        <is>
          <t>that the Americans got sucked into.</t>
        </is>
      </c>
      <c r="D984">
        <f>HYPERLINK("https://www.youtube.com/watch?v=a_yYWpiC3t0&amp;t=1467s", "Go to time")</f>
        <v/>
      </c>
    </row>
    <row r="985">
      <c r="A985">
        <f>HYPERLINK("https://www.youtube.com/watch?v=g2pVB9Ci5pI", "Video")</f>
        <v/>
      </c>
      <c r="B985" t="inlineStr">
        <is>
          <t>0:45</t>
        </is>
      </c>
      <c r="C985" t="inlineStr">
        <is>
          <t>and digital-only products are making their
way into our lives through gaming,</t>
        </is>
      </c>
      <c r="D985">
        <f>HYPERLINK("https://www.youtube.com/watch?v=g2pVB9Ci5pI&amp;t=45s", "Go to time")</f>
        <v/>
      </c>
    </row>
    <row r="986">
      <c r="A986">
        <f>HYPERLINK("https://www.youtube.com/watch?v=zIwLWfaAg-8", "Video")</f>
        <v/>
      </c>
      <c r="B986" t="inlineStr">
        <is>
          <t>1:32</t>
        </is>
      </c>
      <c r="C986" t="inlineStr">
        <is>
          <t>seamlessly into the fabric of the city.</t>
        </is>
      </c>
      <c r="D986">
        <f>HYPERLINK("https://www.youtube.com/watch?v=zIwLWfaAg-8&amp;t=92s", "Go to time")</f>
        <v/>
      </c>
    </row>
    <row r="987">
      <c r="A987">
        <f>HYPERLINK("https://www.youtube.com/watch?v=4fhS8LF5nAo", "Video")</f>
        <v/>
      </c>
      <c r="B987" t="inlineStr">
        <is>
          <t>0:48</t>
        </is>
      </c>
      <c r="C987" t="inlineStr">
        <is>
          <t>of sexual abuse and sexual assault
into mainstream conversation,</t>
        </is>
      </c>
      <c r="D987">
        <f>HYPERLINK("https://www.youtube.com/watch?v=4fhS8LF5nAo&amp;t=48s", "Go to time")</f>
        <v/>
      </c>
    </row>
    <row r="988">
      <c r="A988">
        <f>HYPERLINK("https://www.youtube.com/watch?v=P6FORpg0KVo", "Video")</f>
        <v/>
      </c>
      <c r="B988" t="inlineStr">
        <is>
          <t>12:35</t>
        </is>
      </c>
      <c r="C988" t="inlineStr">
        <is>
          <t>you can actually gamify
and turn into something like Duolingo,</t>
        </is>
      </c>
      <c r="D988">
        <f>HYPERLINK("https://www.youtube.com/watch?v=P6FORpg0KVo&amp;t=755s", "Go to time")</f>
        <v/>
      </c>
    </row>
    <row r="989">
      <c r="A989">
        <f>HYPERLINK("https://www.youtube.com/watch?v=gnbVwu04oiA", "Video")</f>
        <v/>
      </c>
      <c r="B989" t="inlineStr">
        <is>
          <t>11:16</t>
        </is>
      </c>
      <c r="C989" t="inlineStr">
        <is>
          <t>can be brought into the same document</t>
        </is>
      </c>
      <c r="D989">
        <f>HYPERLINK("https://www.youtube.com/watch?v=gnbVwu04oiA&amp;t=676s", "Go to time")</f>
        <v/>
      </c>
    </row>
    <row r="990">
      <c r="A990">
        <f>HYPERLINK("https://www.youtube.com/watch?v=gnbVwu04oiA", "Video")</f>
        <v/>
      </c>
      <c r="B990" t="inlineStr">
        <is>
          <t>12:28</t>
        </is>
      </c>
      <c r="C990" t="inlineStr">
        <is>
          <t>invite into their team and listen to?</t>
        </is>
      </c>
      <c r="D990">
        <f>HYPERLINK("https://www.youtube.com/watch?v=gnbVwu04oiA&amp;t=748s", "Go to time")</f>
        <v/>
      </c>
    </row>
    <row r="991">
      <c r="A991">
        <f>HYPERLINK("https://www.youtube.com/watch?v=cJg_tPB0Nu0", "Video")</f>
        <v/>
      </c>
      <c r="B991" t="inlineStr">
        <is>
          <t>0:44</t>
        </is>
      </c>
      <c r="C991" t="inlineStr">
        <is>
          <t>into your bloodstream</t>
        </is>
      </c>
      <c r="D991">
        <f>HYPERLINK("https://www.youtube.com/watch?v=cJg_tPB0Nu0&amp;t=44s", "Go to time")</f>
        <v/>
      </c>
    </row>
    <row r="992">
      <c r="A992">
        <f>HYPERLINK("https://www.youtube.com/watch?v=gyPoqFcvt9w", "Video")</f>
        <v/>
      </c>
      <c r="B992" t="inlineStr">
        <is>
          <t>0:36</t>
        </is>
      </c>
      <c r="C992" t="inlineStr">
        <is>
          <t>I was welcomed into the home
of a beautiful Icelandic family</t>
        </is>
      </c>
      <c r="D992">
        <f>HYPERLINK("https://www.youtube.com/watch?v=gyPoqFcvt9w&amp;t=36s", "Go to time")</f>
        <v/>
      </c>
    </row>
    <row r="993">
      <c r="A993">
        <f>HYPERLINK("https://www.youtube.com/watch?v=JSiRpwZbZ7Q", "Video")</f>
        <v/>
      </c>
      <c r="B993" t="inlineStr">
        <is>
          <t>3:49</t>
        </is>
      </c>
      <c r="C993" t="inlineStr">
        <is>
          <t>Instead, they were transformed
into dynamic, athletic,</t>
        </is>
      </c>
      <c r="D993">
        <f>HYPERLINK("https://www.youtube.com/watch?v=JSiRpwZbZ7Q&amp;t=229s", "Go to time")</f>
        <v/>
      </c>
    </row>
    <row r="994">
      <c r="A994">
        <f>HYPERLINK("https://www.youtube.com/watch?v=-moW9jvvMr4", "Video")</f>
        <v/>
      </c>
      <c r="B994" t="inlineStr">
        <is>
          <t>0:50</t>
        </is>
      </c>
      <c r="C994" t="inlineStr">
        <is>
          <t>about half of us
will drift off into a daydream,</t>
        </is>
      </c>
      <c r="D994">
        <f>HYPERLINK("https://www.youtube.com/watch?v=-moW9jvvMr4&amp;t=50s", "Go to time")</f>
        <v/>
      </c>
    </row>
    <row r="995">
      <c r="A995">
        <f>HYPERLINK("https://www.youtube.com/watch?v=oCgewIIKbSA", "Video")</f>
        <v/>
      </c>
      <c r="B995" t="inlineStr">
        <is>
          <t>11:21</t>
        </is>
      </c>
      <c r="C995" t="inlineStr">
        <is>
          <t>the left came into conflict after being</t>
        </is>
      </c>
      <c r="D995">
        <f>HYPERLINK("https://www.youtube.com/watch?v=oCgewIIKbSA&amp;t=681s", "Go to time")</f>
        <v/>
      </c>
    </row>
    <row r="996">
      <c r="A996">
        <f>HYPERLINK("https://www.youtube.com/watch?v=Y1kO-0Yo1R0", "Video")</f>
        <v/>
      </c>
      <c r="B996" t="inlineStr">
        <is>
          <t>1:14</t>
        </is>
      </c>
      <c r="C996" t="inlineStr">
        <is>
          <t>We never dived into the social or other
political ramifications of why that was</t>
        </is>
      </c>
      <c r="D996">
        <f>HYPERLINK("https://www.youtube.com/watch?v=Y1kO-0Yo1R0&amp;t=74s", "Go to time")</f>
        <v/>
      </c>
    </row>
    <row r="997">
      <c r="A997">
        <f>HYPERLINK("https://www.youtube.com/watch?v=hqpKUkYqreM", "Video")</f>
        <v/>
      </c>
      <c r="B997" t="inlineStr">
        <is>
          <t>29:48</t>
        </is>
      </c>
      <c r="C997" t="inlineStr">
        <is>
          <t>We're not going into sort of naming
names and all the rest of it,</t>
        </is>
      </c>
      <c r="D997">
        <f>HYPERLINK("https://www.youtube.com/watch?v=hqpKUkYqreM&amp;t=1788s", "Go to time")</f>
        <v/>
      </c>
    </row>
    <row r="998">
      <c r="A998">
        <f>HYPERLINK("https://www.youtube.com/watch?v=WhpAYw9kCt8", "Video")</f>
        <v/>
      </c>
      <c r="B998" t="inlineStr">
        <is>
          <t>2:38</t>
        </is>
      </c>
      <c r="C998" t="inlineStr">
        <is>
          <t>now turned into what I came to think of
as the withdrawal feeling.</t>
        </is>
      </c>
      <c r="D998">
        <f>HYPERLINK("https://www.youtube.com/watch?v=WhpAYw9kCt8&amp;t=158s", "Go to time")</f>
        <v/>
      </c>
    </row>
    <row r="999">
      <c r="A999">
        <f>HYPERLINK("https://www.youtube.com/watch?v=ros3INVOQEU", "Video")</f>
        <v/>
      </c>
      <c r="B999" t="inlineStr">
        <is>
          <t>1:14</t>
        </is>
      </c>
      <c r="C999" t="inlineStr">
        <is>
          <t>To make matters worse,
when the doctor came into the room,</t>
        </is>
      </c>
      <c r="D999">
        <f>HYPERLINK("https://www.youtube.com/watch?v=ros3INVOQEU&amp;t=74s", "Go to time")</f>
        <v/>
      </c>
    </row>
    <row r="1000">
      <c r="A1000">
        <f>HYPERLINK("https://www.youtube.com/watch?v=p-Yd4PdmYzg", "Video")</f>
        <v/>
      </c>
      <c r="B1000" t="inlineStr">
        <is>
          <t>6:05</t>
        </is>
      </c>
      <c r="C1000" t="inlineStr">
        <is>
          <t>a patient named Barbara
walked into my office.</t>
        </is>
      </c>
      <c r="D1000">
        <f>HYPERLINK("https://www.youtube.com/watch?v=p-Yd4PdmYzg&amp;t=365s", "Go to time")</f>
        <v/>
      </c>
    </row>
    <row r="1001">
      <c r="A1001">
        <f>HYPERLINK("https://www.youtube.com/watch?v=vVx39Jv6PFM", "Video")</f>
        <v/>
      </c>
      <c r="B1001" t="inlineStr">
        <is>
          <t>3:22</t>
        </is>
      </c>
      <c r="C1001" t="inlineStr">
        <is>
          <t>and Elliot came screaming
into the world, like most babies do,</t>
        </is>
      </c>
      <c r="D1001">
        <f>HYPERLINK("https://www.youtube.com/watch?v=vVx39Jv6PFM&amp;t=202s", "Go to time")</f>
        <v/>
      </c>
    </row>
    <row r="1002">
      <c r="A1002">
        <f>HYPERLINK("https://www.youtube.com/watch?v=3Z1wAag8z54", "Video")</f>
        <v/>
      </c>
      <c r="B1002" t="inlineStr">
        <is>
          <t>1:44</t>
        </is>
      </c>
      <c r="C1002" t="inlineStr">
        <is>
          <t>So if we take a sample of people
and we divide them into four groups</t>
        </is>
      </c>
      <c r="D1002">
        <f>HYPERLINK("https://www.youtube.com/watch?v=3Z1wAag8z54&amp;t=104s", "Go to time")</f>
        <v/>
      </c>
    </row>
    <row r="1003">
      <c r="A1003">
        <f>HYPERLINK("https://www.youtube.com/watch?v=NX0Plqw73K0", "Video")</f>
        <v/>
      </c>
      <c r="B1003" t="inlineStr">
        <is>
          <t>6:21</t>
        </is>
      </c>
      <c r="C1003" t="inlineStr">
        <is>
          <t>and letting the medical response teams
automatically tie into the car</t>
        </is>
      </c>
      <c r="D1003">
        <f>HYPERLINK("https://www.youtube.com/watch?v=NX0Plqw73K0&amp;t=381s", "Go to time")</f>
        <v/>
      </c>
    </row>
    <row r="1004">
      <c r="A1004">
        <f>HYPERLINK("https://www.youtube.com/watch?v=ygHwQXIlKJI", "Video")</f>
        <v/>
      </c>
      <c r="B1004" t="inlineStr">
        <is>
          <t>9:46</t>
        </is>
      </c>
      <c r="C1004" t="inlineStr">
        <is>
          <t>that would immerse the visitors
into the wilderness of this amazing place.</t>
        </is>
      </c>
      <c r="D1004">
        <f>HYPERLINK("https://www.youtube.com/watch?v=ygHwQXIlKJI&amp;t=586s", "Go to time")</f>
        <v/>
      </c>
    </row>
    <row r="1005">
      <c r="A1005">
        <f>HYPERLINK("https://www.youtube.com/watch?v=Mr8nvXvl-y8", "Video")</f>
        <v/>
      </c>
      <c r="B1005" t="inlineStr">
        <is>
          <t>4:33</t>
        </is>
      </c>
      <c r="C1005" t="inlineStr">
        <is>
          <t>So everyone who came into contact
with Ella or a family like Ella's</t>
        </is>
      </c>
      <c r="D1005">
        <f>HYPERLINK("https://www.youtube.com/watch?v=Mr8nvXvl-y8&amp;t=273s", "Go to time")</f>
        <v/>
      </c>
    </row>
    <row r="1006">
      <c r="A1006">
        <f>HYPERLINK("https://www.youtube.com/watch?v=VHMYl70ibHQ", "Video")</f>
        <v/>
      </c>
      <c r="B1006" t="inlineStr">
        <is>
          <t>0:41</t>
        </is>
      </c>
      <c r="C1006" t="inlineStr">
        <is>
          <t>we have a good record
of turning ambitions into successes.</t>
        </is>
      </c>
      <c r="D1006">
        <f>HYPERLINK("https://www.youtube.com/watch?v=VHMYl70ibHQ&amp;t=41s", "Go to time")</f>
        <v/>
      </c>
    </row>
    <row r="1007">
      <c r="A1007">
        <f>HYPERLINK("https://www.youtube.com/watch?v=DAk-9LvYU1Q", "Video")</f>
        <v/>
      </c>
      <c r="B1007" t="inlineStr">
        <is>
          <t>3:32</t>
        </is>
      </c>
      <c r="C1007" t="inlineStr">
        <is>
          <t>gets into your internet-connected
surveillance camera at home,</t>
        </is>
      </c>
      <c r="D1007">
        <f>HYPERLINK("https://www.youtube.com/watch?v=DAk-9LvYU1Q&amp;t=212s", "Go to time")</f>
        <v/>
      </c>
    </row>
    <row r="1008">
      <c r="A1008">
        <f>HYPERLINK("https://www.youtube.com/watch?v=DOa5ijO5Ba4", "Video")</f>
        <v/>
      </c>
      <c r="B1008" t="inlineStr">
        <is>
          <t>29:41</t>
        </is>
      </c>
      <c r="C1008" t="inlineStr">
        <is>
          <t>And then we wrapped all of that
into a financial education program,</t>
        </is>
      </c>
      <c r="D1008">
        <f>HYPERLINK("https://www.youtube.com/watch?v=DOa5ijO5Ba4&amp;t=1781s", "Go to time")</f>
        <v/>
      </c>
    </row>
    <row r="1009">
      <c r="A1009">
        <f>HYPERLINK("https://www.youtube.com/watch?v=_m8jRiOpcTA", "Video")</f>
        <v/>
      </c>
      <c r="B1009" t="inlineStr">
        <is>
          <t>5:48</t>
        </is>
      </c>
      <c r="C1009" t="inlineStr">
        <is>
          <t>And that was the point where
Ilon came into my life.</t>
        </is>
      </c>
      <c r="D1009">
        <f>HYPERLINK("https://www.youtube.com/watch?v=_m8jRiOpcTA&amp;t=348s", "Go to time")</f>
        <v/>
      </c>
    </row>
    <row r="1010">
      <c r="A1010">
        <f>HYPERLINK("https://www.youtube.com/watch?v=XXllBMHeKJE", "Video")</f>
        <v/>
      </c>
      <c r="B1010" t="inlineStr">
        <is>
          <t>5:21</t>
        </is>
      </c>
      <c r="C1010" t="inlineStr">
        <is>
          <t>and deploy them into the highest-need
communities in America.</t>
        </is>
      </c>
      <c r="D1010">
        <f>HYPERLINK("https://www.youtube.com/watch?v=XXllBMHeKJE&amp;t=321s", "Go to time")</f>
        <v/>
      </c>
    </row>
    <row r="1011">
      <c r="A1011">
        <f>HYPERLINK("https://www.youtube.com/watch?v=XXllBMHeKJE", "Video")</f>
        <v/>
      </c>
      <c r="B1011" t="inlineStr">
        <is>
          <t>11:26</t>
        </is>
      </c>
      <c r="C1011" t="inlineStr">
        <is>
          <t>In America, we can fall further
into the darkness of discord, or not.</t>
        </is>
      </c>
      <c r="D1011">
        <f>HYPERLINK("https://www.youtube.com/watch?v=XXllBMHeKJE&amp;t=686s", "Go to time")</f>
        <v/>
      </c>
    </row>
    <row r="1012">
      <c r="A1012">
        <f>HYPERLINK("https://www.youtube.com/watch?v=qAo9fA7c2VE", "Video")</f>
        <v/>
      </c>
      <c r="B1012" t="inlineStr">
        <is>
          <t>2:06</t>
        </is>
      </c>
      <c r="C1012" t="inlineStr">
        <is>
          <t>Though she spends a fair amount of time
trying to speak that into existence,</t>
        </is>
      </c>
      <c r="D1012">
        <f>HYPERLINK("https://www.youtube.com/watch?v=qAo9fA7c2VE&amp;t=126s", "Go to time")</f>
        <v/>
      </c>
    </row>
    <row r="1013">
      <c r="A1013">
        <f>HYPERLINK("https://www.youtube.com/watch?v=zamvnyBB-SU", "Video")</f>
        <v/>
      </c>
      <c r="B1013" t="inlineStr">
        <is>
          <t>3:16</t>
        </is>
      </c>
      <c r="C1013" t="inlineStr">
        <is>
          <t>and we even came into this wonderful
new era of cell and gene therapies.</t>
        </is>
      </c>
      <c r="D1013">
        <f>HYPERLINK("https://www.youtube.com/watch?v=zamvnyBB-SU&amp;t=196s", "Go to time")</f>
        <v/>
      </c>
    </row>
    <row r="1014">
      <c r="A1014">
        <f>HYPERLINK("https://www.youtube.com/watch?v=dKob6b8QzkU", "Video")</f>
        <v/>
      </c>
      <c r="B1014" t="inlineStr">
        <is>
          <t>4:09</t>
        </is>
      </c>
      <c r="C1014" t="inlineStr">
        <is>
          <t>and scientists are famously shy
about reading too much into our studies,</t>
        </is>
      </c>
      <c r="D1014">
        <f>HYPERLINK("https://www.youtube.com/watch?v=dKob6b8QzkU&amp;t=249s", "Go to time")</f>
        <v/>
      </c>
    </row>
    <row r="1015">
      <c r="A1015">
        <f>HYPERLINK("https://www.youtube.com/watch?v=RUYmYE7ZJ_E", "Video")</f>
        <v/>
      </c>
      <c r="B1015" t="inlineStr">
        <is>
          <t>1:18</t>
        </is>
      </c>
      <c r="C1015" t="inlineStr">
        <is>
          <t>Seven years ago, I stepped into
the family business,</t>
        </is>
      </c>
      <c r="D1015">
        <f>HYPERLINK("https://www.youtube.com/watch?v=RUYmYE7ZJ_E&amp;t=78s", "Go to time")</f>
        <v/>
      </c>
    </row>
    <row r="1016">
      <c r="A1016">
        <f>HYPERLINK("https://www.youtube.com/watch?v=F2XPF6rQ6fs", "Video")</f>
        <v/>
      </c>
      <c r="B1016" t="inlineStr">
        <is>
          <t>5:35</t>
        </is>
      </c>
      <c r="C1016" t="inlineStr">
        <is>
          <t>It's like, the entire soccer team
chases the ball into the corner,</t>
        </is>
      </c>
      <c r="D1016">
        <f>HYPERLINK("https://www.youtube.com/watch?v=F2XPF6rQ6fs&amp;t=335s", "Go to time")</f>
        <v/>
      </c>
    </row>
    <row r="1017">
      <c r="A1017">
        <f>HYPERLINK("https://www.youtube.com/watch?v=PUW89NpDYJw", "Video")</f>
        <v/>
      </c>
      <c r="B1017" t="inlineStr">
        <is>
          <t>0:15</t>
        </is>
      </c>
      <c r="C1017" t="inlineStr">
        <is>
          <t>three Americans launched into space.</t>
        </is>
      </c>
      <c r="D1017">
        <f>HYPERLINK("https://www.youtube.com/watch?v=PUW89NpDYJw&amp;t=15s", "Go to time")</f>
        <v/>
      </c>
    </row>
    <row r="1018">
      <c r="A1018">
        <f>HYPERLINK("https://www.youtube.com/watch?v=PUW89NpDYJw", "Video")</f>
        <v/>
      </c>
      <c r="B1018" t="inlineStr">
        <is>
          <t>8:04</t>
        </is>
      </c>
      <c r="C1018" t="inlineStr">
        <is>
          <t>And for them, this actually represented
a socialist infiltration into America.</t>
        </is>
      </c>
      <c r="D1018">
        <f>HYPERLINK("https://www.youtube.com/watch?v=PUW89NpDYJw&amp;t=484s", "Go to time")</f>
        <v/>
      </c>
    </row>
    <row r="1019">
      <c r="A1019">
        <f>HYPERLINK("https://www.youtube.com/watch?v=PUW89NpDYJw", "Video")</f>
        <v/>
      </c>
      <c r="B1019" t="inlineStr">
        <is>
          <t>13:35</t>
        </is>
      </c>
      <c r="C1019" t="inlineStr">
        <is>
          <t>about assimilation, about something
being taken into America</t>
        </is>
      </c>
      <c r="D1019">
        <f>HYPERLINK("https://www.youtube.com/watch?v=PUW89NpDYJw&amp;t=815s", "Go to time")</f>
        <v/>
      </c>
    </row>
    <row r="1020">
      <c r="A1020">
        <f>HYPERLINK("https://www.youtube.com/watch?v=PUW89NpDYJw", "Video")</f>
        <v/>
      </c>
      <c r="B1020" t="inlineStr">
        <is>
          <t>13:53</t>
        </is>
      </c>
      <c r="C1020" t="inlineStr">
        <is>
          <t>Futura was a German typeface,
taken in, made into an American commodity.</t>
        </is>
      </c>
      <c r="D1020">
        <f>HYPERLINK("https://www.youtube.com/watch?v=PUW89NpDYJw&amp;t=833s", "Go to time")</f>
        <v/>
      </c>
    </row>
    <row r="1021">
      <c r="A1021">
        <f>HYPERLINK("https://www.youtube.com/watch?v=k3cCNC7pqdo", "Video")</f>
        <v/>
      </c>
      <c r="B1021" t="inlineStr">
        <is>
          <t>11:27</t>
        </is>
      </c>
      <c r="C1021" t="inlineStr">
        <is>
          <t>where you're slamming protons
into each other</t>
        </is>
      </c>
      <c r="D1021">
        <f>HYPERLINK("https://www.youtube.com/watch?v=k3cCNC7pqdo&amp;t=687s", "Go to time")</f>
        <v/>
      </c>
    </row>
    <row r="1022">
      <c r="A1022">
        <f>HYPERLINK("https://www.youtube.com/watch?v=-k-bg0q3NNw", "Video")</f>
        <v/>
      </c>
      <c r="B1022" t="inlineStr">
        <is>
          <t>5:02</t>
        </is>
      </c>
      <c r="C1022" t="inlineStr">
        <is>
          <t>Those are not plays that make someone
run into the team store and say,</t>
        </is>
      </c>
      <c r="D1022">
        <f>HYPERLINK("https://www.youtube.com/watch?v=-k-bg0q3NNw&amp;t=302s", "Go to time")</f>
        <v/>
      </c>
    </row>
    <row r="1023">
      <c r="A1023">
        <f>HYPERLINK("https://www.youtube.com/watch?v=lGkh7-xOb3I", "Video")</f>
        <v/>
      </c>
      <c r="B1023" t="inlineStr">
        <is>
          <t>5:11</t>
        </is>
      </c>
      <c r="C1023" t="inlineStr">
        <is>
          <t>one of Walter's neighbors
ran into the school screaming</t>
        </is>
      </c>
      <c r="D1023">
        <f>HYPERLINK("https://www.youtube.com/watch?v=lGkh7-xOb3I&amp;t=311s", "Go to time")</f>
        <v/>
      </c>
    </row>
    <row r="1024">
      <c r="A1024">
        <f>HYPERLINK("https://www.youtube.com/watch?v=CD7iYdtrJfY", "Video")</f>
        <v/>
      </c>
      <c r="B1024" t="inlineStr">
        <is>
          <t>5:27</t>
        </is>
      </c>
      <c r="C1024" t="inlineStr">
        <is>
          <t>and they're often pressured
into these programs</t>
        </is>
      </c>
      <c r="D1024">
        <f>HYPERLINK("https://www.youtube.com/watch?v=CD7iYdtrJfY&amp;t=327s", "Go to time")</f>
        <v/>
      </c>
    </row>
    <row r="1025">
      <c r="A1025">
        <f>HYPERLINK("https://www.youtube.com/watch?v=lhoCdZFoktQ", "Video")</f>
        <v/>
      </c>
      <c r="B1025" t="inlineStr">
        <is>
          <t>12:16</t>
        </is>
      </c>
      <c r="C1025" t="inlineStr">
        <is>
          <t>seamlessly transitions
into "The Sunshine,"</t>
        </is>
      </c>
      <c r="D1025">
        <f>HYPERLINK("https://www.youtube.com/watch?v=lhoCdZFoktQ&amp;t=736s", "Go to time")</f>
        <v/>
      </c>
    </row>
    <row r="1026">
      <c r="A1026">
        <f>HYPERLINK("https://www.youtube.com/watch?v=MMzNxiB7NRc", "Video")</f>
        <v/>
      </c>
      <c r="B1026" t="inlineStr">
        <is>
          <t>1:04</t>
        </is>
      </c>
      <c r="C1026" t="inlineStr">
        <is>
          <t>TV and VHS brought sports and drama
into our living rooms.</t>
        </is>
      </c>
      <c r="D1026">
        <f>HYPERLINK("https://www.youtube.com/watch?v=MMzNxiB7NRc&amp;t=64s", "Go to time")</f>
        <v/>
      </c>
    </row>
    <row r="1027">
      <c r="A1027">
        <f>HYPERLINK("https://www.youtube.com/watch?v=qWwEoD68gwQ", "Video")</f>
        <v/>
      </c>
      <c r="B1027" t="inlineStr">
        <is>
          <t>30:58</t>
        </is>
      </c>
      <c r="C1027" t="inlineStr">
        <is>
          <t>into quarantine away from their families</t>
        </is>
      </c>
      <c r="D1027">
        <f>HYPERLINK("https://www.youtube.com/watch?v=qWwEoD68gwQ&amp;t=1858s", "Go to time")</f>
        <v/>
      </c>
    </row>
    <row r="1028">
      <c r="A1028">
        <f>HYPERLINK("https://www.youtube.com/watch?v=qWwEoD68gwQ", "Video")</f>
        <v/>
      </c>
      <c r="B1028" t="inlineStr">
        <is>
          <t>42:46</t>
        </is>
      </c>
      <c r="C1028" t="inlineStr">
        <is>
          <t>family violence child abuse into their</t>
        </is>
      </c>
      <c r="D1028">
        <f>HYPERLINK("https://www.youtube.com/watch?v=qWwEoD68gwQ&amp;t=2566s", "Go to time")</f>
        <v/>
      </c>
    </row>
    <row r="1029">
      <c r="A1029">
        <f>HYPERLINK("https://www.youtube.com/watch?v=Z6bxX3mcfJg", "Video")</f>
        <v/>
      </c>
      <c r="B1029" t="inlineStr">
        <is>
          <t>6:10</t>
        </is>
      </c>
      <c r="C1029" t="inlineStr">
        <is>
          <t>that people would slip
the word vampire into the title,</t>
        </is>
      </c>
      <c r="D1029">
        <f>HYPERLINK("https://www.youtube.com/watch?v=Z6bxX3mcfJg&amp;t=370s", "Go to time")</f>
        <v/>
      </c>
    </row>
    <row r="1030">
      <c r="A1030">
        <f>HYPERLINK("https://www.youtube.com/watch?v=L7X17aash2s", "Video")</f>
        <v/>
      </c>
      <c r="B1030" t="inlineStr">
        <is>
          <t>15:59</t>
        </is>
      </c>
      <c r="C1030" t="inlineStr">
        <is>
          <t>and packaged them into
what became "Our Musical Universe."</t>
        </is>
      </c>
      <c r="D1030">
        <f>HYPERLINK("https://www.youtube.com/watch?v=L7X17aash2s&amp;t=959s", "Go to time")</f>
        <v/>
      </c>
    </row>
    <row r="1031">
      <c r="A1031">
        <f>HYPERLINK("https://www.youtube.com/watch?v=qcmNFKr-Qyk", "Video")</f>
        <v/>
      </c>
      <c r="B1031" t="inlineStr">
        <is>
          <t>12:15</t>
        </is>
      </c>
      <c r="C1031" t="inlineStr">
        <is>
          <t>where the climate emergency
is moving into the mainstream.</t>
        </is>
      </c>
      <c r="D1031">
        <f>HYPERLINK("https://www.youtube.com/watch?v=qcmNFKr-Qyk&amp;t=735s", "Go to time")</f>
        <v/>
      </c>
    </row>
    <row r="1032">
      <c r="A1032">
        <f>HYPERLINK("https://www.youtube.com/watch?v=VmLMMNhxZMU", "Video")</f>
        <v/>
      </c>
      <c r="B1032" t="inlineStr">
        <is>
          <t>2:33</t>
        </is>
      </c>
      <c r="C1032" t="inlineStr">
        <is>
          <t>And he came into my office one day
wearing a billowy white shirt</t>
        </is>
      </c>
      <c r="D1032">
        <f>HYPERLINK("https://www.youtube.com/watch?v=VmLMMNhxZMU&amp;t=153s", "Go to time")</f>
        <v/>
      </c>
    </row>
    <row r="1033">
      <c r="A1033">
        <f>HYPERLINK("https://www.youtube.com/watch?v=VmLMMNhxZMU", "Video")</f>
        <v/>
      </c>
      <c r="B1033" t="inlineStr">
        <is>
          <t>7:36</t>
        </is>
      </c>
      <c r="C1033" t="inlineStr">
        <is>
          <t>My legal team and others
went into court right away and sued,</t>
        </is>
      </c>
      <c r="D1033">
        <f>HYPERLINK("https://www.youtube.com/watch?v=VmLMMNhxZMU&amp;t=456s", "Go to time")</f>
        <v/>
      </c>
    </row>
    <row r="1034">
      <c r="A1034">
        <f>HYPERLINK("https://www.youtube.com/watch?v=3OgsRa7VDtI", "Video")</f>
        <v/>
      </c>
      <c r="B1034" t="inlineStr">
        <is>
          <t>2:58</t>
        </is>
      </c>
      <c r="C1034" t="inlineStr">
        <is>
          <t>to bring that very same disruption
directly into government,</t>
        </is>
      </c>
      <c r="D1034">
        <f>HYPERLINK("https://www.youtube.com/watch?v=3OgsRa7VDtI&amp;t=178s", "Go to time")</f>
        <v/>
      </c>
    </row>
    <row r="1035">
      <c r="A1035">
        <f>HYPERLINK("https://www.youtube.com/watch?v=3OgsRa7VDtI", "Video")</f>
        <v/>
      </c>
      <c r="B1035" t="inlineStr">
        <is>
          <t>9:59</t>
        </is>
      </c>
      <c r="C1035" t="inlineStr">
        <is>
          <t>could have kept pouring money
into the failing program.</t>
        </is>
      </c>
      <c r="D1035">
        <f>HYPERLINK("https://www.youtube.com/watch?v=3OgsRa7VDtI&amp;t=599s", "Go to time")</f>
        <v/>
      </c>
    </row>
    <row r="1036">
      <c r="A1036">
        <f>HYPERLINK("https://www.youtube.com/watch?v=B905LapVP7I", "Video")</f>
        <v/>
      </c>
      <c r="B1036" t="inlineStr">
        <is>
          <t>8:42</t>
        </is>
      </c>
      <c r="C1036" t="inlineStr">
        <is>
          <t>and this was a chance to turn
those dreams into a reality.</t>
        </is>
      </c>
      <c r="D1036">
        <f>HYPERLINK("https://www.youtube.com/watch?v=B905LapVP7I&amp;t=522s", "Go to time")</f>
        <v/>
      </c>
    </row>
    <row r="1037">
      <c r="A1037">
        <f>HYPERLINK("https://www.youtube.com/watch?v=nCmlX23tmHg", "Video")</f>
        <v/>
      </c>
      <c r="B1037" t="inlineStr">
        <is>
          <t>9:06</t>
        </is>
      </c>
      <c r="C1037" t="inlineStr">
        <is>
          <t>and a path into the mainstream
financial system.</t>
        </is>
      </c>
      <c r="D1037">
        <f>HYPERLINK("https://www.youtube.com/watch?v=nCmlX23tmHg&amp;t=546s", "Go to time")</f>
        <v/>
      </c>
    </row>
    <row r="1038">
      <c r="A1038">
        <f>HYPERLINK("https://www.youtube.com/watch?v=04PmEJaYKd0", "Video")</f>
        <v/>
      </c>
      <c r="B1038" t="inlineStr">
        <is>
          <t>1:51</t>
        </is>
      </c>
      <c r="C1038" t="inlineStr">
        <is>
          <t>and I am begging her to come back,
but it's like I'm shouting into the void.</t>
        </is>
      </c>
      <c r="D1038">
        <f>HYPERLINK("https://www.youtube.com/watch?v=04PmEJaYKd0&amp;t=111s", "Go to time")</f>
        <v/>
      </c>
    </row>
    <row r="1039">
      <c r="A1039">
        <f>HYPERLINK("https://www.youtube.com/watch?v=HR9956gDpUY", "Video")</f>
        <v/>
      </c>
      <c r="B1039" t="inlineStr">
        <is>
          <t>3:44</t>
        </is>
      </c>
      <c r="C1039" t="inlineStr">
        <is>
          <t>most of our samples
vaporized into nothing,</t>
        </is>
      </c>
      <c r="D1039">
        <f>HYPERLINK("https://www.youtube.com/watch?v=HR9956gDpUY&amp;t=224s", "Go to time")</f>
        <v/>
      </c>
    </row>
    <row r="1040">
      <c r="A1040">
        <f>HYPERLINK("https://www.youtube.com/watch?v=hVyYilPj5Sc", "Video")</f>
        <v/>
      </c>
      <c r="B1040" t="inlineStr">
        <is>
          <t>3:49</t>
        </is>
      </c>
      <c r="C1040" t="inlineStr">
        <is>
          <t>This is what happens when the nitrogen
moves into water streams,</t>
        </is>
      </c>
      <c r="D1040">
        <f>HYPERLINK("https://www.youtube.com/watch?v=hVyYilPj5Sc&amp;t=229s", "Go to time")</f>
        <v/>
      </c>
    </row>
    <row r="1041">
      <c r="A1041">
        <f>HYPERLINK("https://www.youtube.com/watch?v=qlzjohcBkmg", "Video")</f>
        <v/>
      </c>
      <c r="B1041" t="inlineStr">
        <is>
          <t>7:59</t>
        </is>
      </c>
      <c r="C1041" t="inlineStr">
        <is>
          <t>for babies born into the poorest families.</t>
        </is>
      </c>
      <c r="D1041">
        <f>HYPERLINK("https://www.youtube.com/watch?v=qlzjohcBkmg&amp;t=479s", "Go to time")</f>
        <v/>
      </c>
    </row>
    <row r="1042">
      <c r="A1042">
        <f>HYPERLINK("https://www.youtube.com/watch?v=qlzjohcBkmg", "Video")</f>
        <v/>
      </c>
      <c r="B1042" t="inlineStr">
        <is>
          <t>8:01</t>
        </is>
      </c>
      <c r="C1042" t="inlineStr">
        <is>
          <t>Babies born into the wealthiest families</t>
        </is>
      </c>
      <c r="D1042">
        <f>HYPERLINK("https://www.youtube.com/watch?v=qlzjohcBkmg&amp;t=481s", "Go to time")</f>
        <v/>
      </c>
    </row>
    <row r="1043">
      <c r="A1043">
        <f>HYPERLINK("https://www.youtube.com/watch?v=9mfir8F2lpE", "Video")</f>
        <v/>
      </c>
      <c r="B1043" t="inlineStr">
        <is>
          <t>6:37</t>
        </is>
      </c>
      <c r="C1043" t="inlineStr">
        <is>
          <t>the game has evolved into what
my team and I at My Home Stars,</t>
        </is>
      </c>
      <c r="D1043">
        <f>HYPERLINK("https://www.youtube.com/watch?v=9mfir8F2lpE&amp;t=397s", "Go to time")</f>
        <v/>
      </c>
    </row>
    <row r="1044">
      <c r="A1044">
        <f>HYPERLINK("https://www.youtube.com/watch?v=9mfir8F2lpE", "Video")</f>
        <v/>
      </c>
      <c r="B1044" t="inlineStr">
        <is>
          <t>10:10</t>
        </is>
      </c>
      <c r="C1044" t="inlineStr">
        <is>
          <t>into a game that we shall be able to make
available to other children</t>
        </is>
      </c>
      <c r="D1044">
        <f>HYPERLINK("https://www.youtube.com/watch?v=9mfir8F2lpE&amp;t=610s", "Go to time")</f>
        <v/>
      </c>
    </row>
    <row r="1045">
      <c r="A1045">
        <f>HYPERLINK("https://www.youtube.com/watch?v=Swj-8DrVT2M", "Video")</f>
        <v/>
      </c>
      <c r="B1045" t="inlineStr">
        <is>
          <t>2:55</t>
        </is>
      </c>
      <c r="C1045" t="inlineStr">
        <is>
          <t>And that is how my mother
came into this world.</t>
        </is>
      </c>
      <c r="D1045">
        <f>HYPERLINK("https://www.youtube.com/watch?v=Swj-8DrVT2M&amp;t=175s", "Go to time")</f>
        <v/>
      </c>
    </row>
    <row r="1046">
      <c r="A1046">
        <f>HYPERLINK("https://www.youtube.com/watch?v=5nys6iebjHw", "Video")</f>
        <v/>
      </c>
      <c r="B1046" t="inlineStr">
        <is>
          <t>3:58</t>
        </is>
      </c>
      <c r="C1046" t="inlineStr">
        <is>
          <t>When I was a teenager, our family
would go into Salt Lake City,</t>
        </is>
      </c>
      <c r="D1046">
        <f>HYPERLINK("https://www.youtube.com/watch?v=5nys6iebjHw&amp;t=238s", "Go to time")</f>
        <v/>
      </c>
    </row>
    <row r="1047">
      <c r="A1047">
        <f>HYPERLINK("https://www.youtube.com/watch?v=5nys6iebjHw", "Video")</f>
        <v/>
      </c>
      <c r="B1047" t="inlineStr">
        <is>
          <t>8:24</t>
        </is>
      </c>
      <c r="C1047" t="inlineStr">
        <is>
          <t>And this is where my background
on the ranch came into play.</t>
        </is>
      </c>
      <c r="D1047">
        <f>HYPERLINK("https://www.youtube.com/watch?v=5nys6iebjHw&amp;t=504s", "Go to time")</f>
        <v/>
      </c>
    </row>
    <row r="1048">
      <c r="A1048">
        <f>HYPERLINK("https://www.youtube.com/watch?v=itLUXZnLRn8", "Video")</f>
        <v/>
      </c>
      <c r="B1048" t="inlineStr">
        <is>
          <t>9:51</t>
        </is>
      </c>
      <c r="C1048" t="inlineStr">
        <is>
          <t>to turn the entire campus
into a space of play and active learning.</t>
        </is>
      </c>
      <c r="D1048">
        <f>HYPERLINK("https://www.youtube.com/watch?v=itLUXZnLRn8&amp;t=591s", "Go to time")</f>
        <v/>
      </c>
    </row>
    <row r="1049">
      <c r="A1049">
        <f>HYPERLINK("https://www.youtube.com/watch?v=AgR5Q_3HPvs", "Video")</f>
        <v/>
      </c>
      <c r="B1049" t="inlineStr">
        <is>
          <t>2:48</t>
        </is>
      </c>
      <c r="C1049" t="inlineStr">
        <is>
          <t>soon turned into disasters downstream.</t>
        </is>
      </c>
      <c r="D1049">
        <f>HYPERLINK("https://www.youtube.com/watch?v=AgR5Q_3HPvs&amp;t=168s", "Go to time")</f>
        <v/>
      </c>
    </row>
    <row r="1050">
      <c r="A1050">
        <f>HYPERLINK("https://www.youtube.com/watch?v=4INdeZ5HYpw", "Video")</f>
        <v/>
      </c>
      <c r="B1050" t="inlineStr">
        <is>
          <t>4:38</t>
        </is>
      </c>
      <c r="C1050" t="inlineStr">
        <is>
          <t>We arrange these atoms
into this familiar table.</t>
        </is>
      </c>
      <c r="D1050">
        <f>HYPERLINK("https://www.youtube.com/watch?v=4INdeZ5HYpw&amp;t=278s", "Go to time")</f>
        <v/>
      </c>
    </row>
    <row r="1051">
      <c r="A1051">
        <f>HYPERLINK("https://www.youtube.com/watch?v=CbnQtb9LUY4", "Video")</f>
        <v/>
      </c>
      <c r="B1051" t="inlineStr">
        <is>
          <t>0:32</t>
        </is>
      </c>
      <c r="C1051" t="inlineStr">
        <is>
          <t>How do you feel about cramming
even more into every waking hour?</t>
        </is>
      </c>
      <c r="D1051">
        <f>HYPERLINK("https://www.youtube.com/watch?v=CbnQtb9LUY4&amp;t=32s", "Go to time")</f>
        <v/>
      </c>
    </row>
    <row r="1052">
      <c r="A1052">
        <f>HYPERLINK("https://www.youtube.com/watch?v=D1m1SQIdMkk", "Video")</f>
        <v/>
      </c>
      <c r="B1052" t="inlineStr">
        <is>
          <t>14:34</t>
        </is>
      </c>
      <c r="C1052" t="inlineStr">
        <is>
          <t>into existing screening programs
for cervical dysplasia</t>
        </is>
      </c>
      <c r="D1052">
        <f>HYPERLINK("https://www.youtube.com/watch?v=D1m1SQIdMkk&amp;t=874s", "Go to time")</f>
        <v/>
      </c>
    </row>
    <row r="1053">
      <c r="A1053">
        <f>HYPERLINK("https://www.youtube.com/watch?v=AEKy1AS75Zs", "Video")</f>
        <v/>
      </c>
      <c r="B1053" t="inlineStr">
        <is>
          <t>3:47</t>
        </is>
      </c>
      <c r="C1053" t="inlineStr">
        <is>
          <t>we found other family members
who had fled into the camp earlier on,</t>
        </is>
      </c>
      <c r="D1053">
        <f>HYPERLINK("https://www.youtube.com/watch?v=AEKy1AS75Zs&amp;t=227s", "Go to time")</f>
        <v/>
      </c>
    </row>
    <row r="1054">
      <c r="A1054">
        <f>HYPERLINK("https://www.youtube.com/watch?v=AEKy1AS75Zs", "Video")</f>
        <v/>
      </c>
      <c r="B1054" t="inlineStr">
        <is>
          <t>4:33</t>
        </is>
      </c>
      <c r="C1054" t="inlineStr">
        <is>
          <t>came back into my life.</t>
        </is>
      </c>
      <c r="D1054">
        <f>HYPERLINK("https://www.youtube.com/watch?v=AEKy1AS75Zs&amp;t=273s", "Go to time")</f>
        <v/>
      </c>
    </row>
    <row r="1055">
      <c r="A1055">
        <f>HYPERLINK("https://www.youtube.com/watch?v=N9HF8mMe2pU", "Video")</f>
        <v/>
      </c>
      <c r="B1055" t="inlineStr">
        <is>
          <t>2:13</t>
        </is>
      </c>
      <c r="C1055" t="inlineStr">
        <is>
          <t>They took my family into their home,</t>
        </is>
      </c>
      <c r="D1055">
        <f>HYPERLINK("https://www.youtube.com/watch?v=N9HF8mMe2pU&amp;t=133s", "Go to time")</f>
        <v/>
      </c>
    </row>
    <row r="1056">
      <c r="A1056">
        <f>HYPERLINK("https://www.youtube.com/watch?v=Irx0tC92fdE", "Video")</f>
        <v/>
      </c>
      <c r="B1056" t="inlineStr">
        <is>
          <t>2:14</t>
        </is>
      </c>
      <c r="C1056" t="inlineStr">
        <is>
          <t>About an hour into this trip
I cross the Sagamore Bridge,</t>
        </is>
      </c>
      <c r="D1056">
        <f>HYPERLINK("https://www.youtube.com/watch?v=Irx0tC92fdE&amp;t=134s", "Go to time")</f>
        <v/>
      </c>
    </row>
    <row r="1057">
      <c r="A1057">
        <f>HYPERLINK("https://www.youtube.com/watch?v=bZsn1_DARRs", "Video")</f>
        <v/>
      </c>
      <c r="B1057" t="inlineStr">
        <is>
          <t>11:14</t>
        </is>
      </c>
      <c r="C1057" t="inlineStr">
        <is>
          <t>that can be spun
into a highly programmable yarn.</t>
        </is>
      </c>
      <c r="D1057">
        <f>HYPERLINK("https://www.youtube.com/watch?v=bZsn1_DARRs&amp;t=674s", "Go to time")</f>
        <v/>
      </c>
    </row>
    <row r="1058">
      <c r="A1058">
        <f>HYPERLINK("https://www.youtube.com/watch?v=0juLRi90kRg", "Video")</f>
        <v/>
      </c>
      <c r="B1058" t="inlineStr">
        <is>
          <t>7:28</t>
        </is>
      </c>
      <c r="C1058" t="inlineStr">
        <is>
          <t>in order to make our dream into a reality.</t>
        </is>
      </c>
      <c r="D1058">
        <f>HYPERLINK("https://www.youtube.com/watch?v=0juLRi90kRg&amp;t=448s", "Go to time")</f>
        <v/>
      </c>
    </row>
    <row r="1059">
      <c r="A1059">
        <f>HYPERLINK("https://www.youtube.com/watch?v=0juLRi90kRg", "Video")</f>
        <v/>
      </c>
      <c r="B1059" t="inlineStr">
        <is>
          <t>13:12</t>
        </is>
      </c>
      <c r="C1059" t="inlineStr">
        <is>
          <t>in making this dream into a reality.</t>
        </is>
      </c>
      <c r="D1059">
        <f>HYPERLINK("https://www.youtube.com/watch?v=0juLRi90kRg&amp;t=792s", "Go to time")</f>
        <v/>
      </c>
    </row>
    <row r="1060">
      <c r="A1060">
        <f>HYPERLINK("https://www.youtube.com/watch?v=DDaldVHUedI", "Video")</f>
        <v/>
      </c>
      <c r="B1060" t="inlineStr">
        <is>
          <t>3:17</t>
        </is>
      </c>
      <c r="C1060" t="inlineStr">
        <is>
          <t>But something amazing happened
when I went into that class.</t>
        </is>
      </c>
      <c r="D1060">
        <f>HYPERLINK("https://www.youtube.com/watch?v=DDaldVHUedI&amp;t=197s", "Go to time")</f>
        <v/>
      </c>
    </row>
    <row r="1061">
      <c r="A1061">
        <f>HYPERLINK("https://www.youtube.com/watch?v=OlgcaYAO5VM", "Video")</f>
        <v/>
      </c>
      <c r="B1061" t="inlineStr">
        <is>
          <t>0:27</t>
        </is>
      </c>
      <c r="C1061" t="inlineStr">
        <is>
          <t>We're actually taking you
into the Amazon rainforest at night.</t>
        </is>
      </c>
      <c r="D1061">
        <f>HYPERLINK("https://www.youtube.com/watch?v=OlgcaYAO5VM&amp;t=27s", "Go to time")</f>
        <v/>
      </c>
    </row>
    <row r="1062">
      <c r="A1062">
        <f>HYPERLINK("https://www.youtube.com/watch?v=B1fkNcmDrlM", "Video")</f>
        <v/>
      </c>
      <c r="B1062" t="inlineStr">
        <is>
          <t>6:43</t>
        </is>
      </c>
      <c r="C1062" t="inlineStr">
        <is>
          <t>Say I divide all of you guys
into two teams:</t>
        </is>
      </c>
      <c r="D1062">
        <f>HYPERLINK("https://www.youtube.com/watch?v=B1fkNcmDrlM&amp;t=403s", "Go to time")</f>
        <v/>
      </c>
    </row>
    <row r="1063">
      <c r="A1063">
        <f>HYPERLINK("https://www.youtube.com/watch?v=TST0CsV8LHI", "Video")</f>
        <v/>
      </c>
      <c r="B1063" t="inlineStr">
        <is>
          <t>2:59</t>
        </is>
      </c>
      <c r="C1063" t="inlineStr">
        <is>
          <t>so that they could fit
into the camera of a telescope.</t>
        </is>
      </c>
      <c r="D1063">
        <f>HYPERLINK("https://www.youtube.com/watch?v=TST0CsV8LHI&amp;t=179s", "Go to time")</f>
        <v/>
      </c>
    </row>
    <row r="1064">
      <c r="A1064">
        <f>HYPERLINK("https://www.youtube.com/watch?v=TST0CsV8LHI", "Video")</f>
        <v/>
      </c>
      <c r="B1064" t="inlineStr">
        <is>
          <t>3:26</t>
        </is>
      </c>
      <c r="C1064" t="inlineStr">
        <is>
          <t>and load them into the camera.</t>
        </is>
      </c>
      <c r="D1064">
        <f>HYPERLINK("https://www.youtube.com/watch?v=TST0CsV8LHI&amp;t=206s", "Go to time")</f>
        <v/>
      </c>
    </row>
    <row r="1065">
      <c r="A1065">
        <f>HYPERLINK("https://www.youtube.com/watch?v=TST0CsV8LHI", "Video")</f>
        <v/>
      </c>
      <c r="B1065" t="inlineStr">
        <is>
          <t>3:48</t>
        </is>
      </c>
      <c r="C1065" t="inlineStr">
        <is>
          <t>And then when they actually
put it into the camera,</t>
        </is>
      </c>
      <c r="D1065">
        <f>HYPERLINK("https://www.youtube.com/watch?v=TST0CsV8LHI&amp;t=228s", "Go to time")</f>
        <v/>
      </c>
    </row>
    <row r="1066">
      <c r="A1066">
        <f>HYPERLINK("https://www.youtube.com/watch?v=TST0CsV8LHI", "Video")</f>
        <v/>
      </c>
      <c r="B1066" t="inlineStr">
        <is>
          <t>3:58</t>
        </is>
      </c>
      <c r="C1066" t="inlineStr">
        <is>
          <t>Sometimes plates had to be bent
to fit into a telescope's camera,</t>
        </is>
      </c>
      <c r="D1066">
        <f>HYPERLINK("https://www.youtube.com/watch?v=TST0CsV8LHI&amp;t=238s", "Go to time")</f>
        <v/>
      </c>
    </row>
    <row r="1067">
      <c r="A1067">
        <f>HYPERLINK("https://www.youtube.com/watch?v=TST0CsV8LHI", "Video")</f>
        <v/>
      </c>
      <c r="B1067" t="inlineStr">
        <is>
          <t>4:14</t>
        </is>
      </c>
      <c r="C1067" t="inlineStr">
        <is>
          <t>But it would usually end
with the [plate] loaded into a camera</t>
        </is>
      </c>
      <c r="D1067">
        <f>HYPERLINK("https://www.youtube.com/watch?v=TST0CsV8LHI&amp;t=254s", "Go to time")</f>
        <v/>
      </c>
    </row>
    <row r="1068">
      <c r="A1068">
        <f>HYPERLINK("https://www.youtube.com/watch?v=TST0CsV8LHI", "Video")</f>
        <v/>
      </c>
      <c r="B1068" t="inlineStr">
        <is>
          <t>5:49</t>
        </is>
      </c>
      <c r="C1068" t="inlineStr">
        <is>
          <t>So the lights came blazing on
and flooding into the telescope</t>
        </is>
      </c>
      <c r="D1068">
        <f>HYPERLINK("https://www.youtube.com/watch?v=TST0CsV8LHI&amp;t=349s", "Go to time")</f>
        <v/>
      </c>
    </row>
    <row r="1069">
      <c r="A1069">
        <f>HYPERLINK("https://www.youtube.com/watch?v=aGiIIGjlHg0", "Video")</f>
        <v/>
      </c>
      <c r="B1069" t="inlineStr">
        <is>
          <t>9:58</t>
        </is>
      </c>
      <c r="C1069" t="inlineStr">
        <is>
          <t>giving credentials that allow folks
to transition into programming roles.</t>
        </is>
      </c>
      <c r="D1069">
        <f>HYPERLINK("https://www.youtube.com/watch?v=aGiIIGjlHg0&amp;t=598s", "Go to time")</f>
        <v/>
      </c>
    </row>
    <row r="1070">
      <c r="A1070">
        <f>HYPERLINK("https://www.youtube.com/watch?v=DL8_WHr9COs", "Video")</f>
        <v/>
      </c>
      <c r="B1070" t="inlineStr">
        <is>
          <t>4:29</t>
        </is>
      </c>
      <c r="C1070" t="inlineStr">
        <is>
          <t>but let's put it into context
with some examples, shall we?</t>
        </is>
      </c>
      <c r="D1070">
        <f>HYPERLINK("https://www.youtube.com/watch?v=DL8_WHr9COs&amp;t=269s", "Go to time")</f>
        <v/>
      </c>
    </row>
    <row r="1071">
      <c r="A1071">
        <f>HYPERLINK("https://www.youtube.com/watch?v=nTNdC8UMcCg", "Video")</f>
        <v/>
      </c>
      <c r="B1071" t="inlineStr">
        <is>
          <t>1:08</t>
        </is>
      </c>
      <c r="C1071" t="inlineStr">
        <is>
          <t>as more people came into the Pacific.</t>
        </is>
      </c>
      <c r="D1071">
        <f>HYPERLINK("https://www.youtube.com/watch?v=nTNdC8UMcCg&amp;t=68s", "Go to time")</f>
        <v/>
      </c>
    </row>
    <row r="1072">
      <c r="A1072">
        <f>HYPERLINK("https://www.youtube.com/watch?v=3lH47D9b1OY", "Video")</f>
        <v/>
      </c>
      <c r="B1072" t="inlineStr">
        <is>
          <t>0:42</t>
        </is>
      </c>
      <c r="C1072" t="inlineStr">
        <is>
          <t>forced one in three families
with an incarcerated loved one into debt.</t>
        </is>
      </c>
      <c r="D1072">
        <f>HYPERLINK("https://www.youtube.com/watch?v=3lH47D9b1OY&amp;t=42s", "Go to time")</f>
        <v/>
      </c>
    </row>
    <row r="1073">
      <c r="A1073">
        <f>HYPERLINK("https://www.youtube.com/watch?v=uU2L5nTSHtc", "Video")</f>
        <v/>
      </c>
      <c r="B1073" t="inlineStr">
        <is>
          <t>2:46</t>
        </is>
      </c>
      <c r="C1073" t="inlineStr">
        <is>
          <t>that every single Macintosh apple
came from one tree</t>
        </is>
      </c>
      <c r="D1073">
        <f>HYPERLINK("https://www.youtube.com/watch?v=uU2L5nTSHtc&amp;t=166s", "Go to time")</f>
        <v/>
      </c>
    </row>
    <row r="1074">
      <c r="A1074">
        <f>HYPERLINK("https://www.youtube.com/watch?v=BoRXbjGJrI0", "Video")</f>
        <v/>
      </c>
      <c r="B1074" t="inlineStr">
        <is>
          <t>5:40</t>
        </is>
      </c>
      <c r="C1074" t="inlineStr">
        <is>
          <t>the Indian Residential School
Settlement Agreement came into effect.</t>
        </is>
      </c>
      <c r="D1074">
        <f>HYPERLINK("https://www.youtube.com/watch?v=BoRXbjGJrI0&amp;t=340s", "Go to time")</f>
        <v/>
      </c>
    </row>
    <row r="1075">
      <c r="A1075">
        <f>HYPERLINK("https://www.youtube.com/watch?v=BoRXbjGJrI0", "Video")</f>
        <v/>
      </c>
      <c r="B1075" t="inlineStr">
        <is>
          <t>7:42</t>
        </is>
      </c>
      <c r="C1075" t="inlineStr">
        <is>
          <t>came into effect,</t>
        </is>
      </c>
      <c r="D1075">
        <f>HYPERLINK("https://www.youtube.com/watch?v=BoRXbjGJrI0&amp;t=462s", "Go to time")</f>
        <v/>
      </c>
    </row>
    <row r="1076">
      <c r="A1076">
        <f>HYPERLINK("https://www.youtube.com/watch?v=vmxHUiiHgNk", "Video")</f>
        <v/>
      </c>
      <c r="B1076" t="inlineStr">
        <is>
          <t>0:16</t>
        </is>
      </c>
      <c r="C1076" t="inlineStr">
        <is>
          <t>and I came into the office one day,</t>
        </is>
      </c>
      <c r="D1076">
        <f>HYPERLINK("https://www.youtube.com/watch?v=vmxHUiiHgNk&amp;t=16s", "Go to time")</f>
        <v/>
      </c>
    </row>
    <row r="1077">
      <c r="A1077">
        <f>HYPERLINK("https://www.youtube.com/watch?v=NuBtcUGqgMc", "Video")</f>
        <v/>
      </c>
      <c r="B1077" t="inlineStr">
        <is>
          <t>1:01</t>
        </is>
      </c>
      <c r="C1077" t="inlineStr">
        <is>
          <t>and the pantaloon came into being.</t>
        </is>
      </c>
      <c r="D1077">
        <f>HYPERLINK("https://www.youtube.com/watch?v=NuBtcUGqgMc&amp;t=61s", "Go to time")</f>
        <v/>
      </c>
    </row>
    <row r="1078">
      <c r="A1078">
        <f>HYPERLINK("https://www.youtube.com/watch?v=ez7HOFKTtH0", "Video")</f>
        <v/>
      </c>
      <c r="B1078" t="inlineStr">
        <is>
          <t>8:58</t>
        </is>
      </c>
      <c r="C1078" t="inlineStr">
        <is>
          <t>being injected into our bloodstream.</t>
        </is>
      </c>
      <c r="D1078">
        <f>HYPERLINK("https://www.youtube.com/watch?v=ez7HOFKTtH0&amp;t=538s", "Go to time")</f>
        <v/>
      </c>
    </row>
    <row r="1079">
      <c r="A1079">
        <f>HYPERLINK("https://www.youtube.com/watch?v=rsL4vztsChc", "Video")</f>
        <v/>
      </c>
      <c r="B1079" t="inlineStr">
        <is>
          <t>13:17</t>
        </is>
      </c>
      <c r="C1079" t="inlineStr">
        <is>
          <t>putting into the environment the amount</t>
        </is>
      </c>
      <c r="D1079">
        <f>HYPERLINK("https://www.youtube.com/watch?v=rsL4vztsChc&amp;t=797s", "Go to time")</f>
        <v/>
      </c>
    </row>
    <row r="1080">
      <c r="A1080">
        <f>HYPERLINK("https://www.youtube.com/watch?v=yXh1p2oBbPI", "Video")</f>
        <v/>
      </c>
      <c r="B1080" t="inlineStr">
        <is>
          <t>4:23</t>
        </is>
      </c>
      <c r="C1080" t="inlineStr">
        <is>
          <t>into your bloodstream,</t>
        </is>
      </c>
      <c r="D1080">
        <f>HYPERLINK("https://www.youtube.com/watch?v=yXh1p2oBbPI&amp;t=263s", "Go to time")</f>
        <v/>
      </c>
    </row>
    <row r="1081">
      <c r="A1081">
        <f>HYPERLINK("https://www.youtube.com/watch?v=uxQ0OoyaALQ", "Video")</f>
        <v/>
      </c>
      <c r="B1081" t="inlineStr">
        <is>
          <t>25:20</t>
        </is>
      </c>
      <c r="C1081" t="inlineStr">
        <is>
          <t>certain amount of money into that</t>
        </is>
      </c>
      <c r="D1081">
        <f>HYPERLINK("https://www.youtube.com/watch?v=uxQ0OoyaALQ&amp;t=1520s", "Go to time")</f>
        <v/>
      </c>
    </row>
    <row r="1082">
      <c r="A1082">
        <f>HYPERLINK("https://www.youtube.com/watch?v=uL5XUwfkxZw", "Video")</f>
        <v/>
      </c>
      <c r="B1082" t="inlineStr">
        <is>
          <t>4:08</t>
        </is>
      </c>
      <c r="C1082" t="inlineStr">
        <is>
          <t>"Well, you could get
into the space program."</t>
        </is>
      </c>
      <c r="D1082">
        <f>HYPERLINK("https://www.youtube.com/watch?v=uL5XUwfkxZw&amp;t=248s", "Go to time")</f>
        <v/>
      </c>
    </row>
    <row r="1083">
      <c r="A1083">
        <f>HYPERLINK("https://www.youtube.com/watch?v=XZ65W5ZxapA", "Video")</f>
        <v/>
      </c>
      <c r="B1083" t="inlineStr">
        <is>
          <t>8:26</t>
        </is>
      </c>
      <c r="C1083" t="inlineStr">
        <is>
          <t>into a six-month outpatient program,</t>
        </is>
      </c>
      <c r="D1083">
        <f>HYPERLINK("https://www.youtube.com/watch?v=XZ65W5ZxapA&amp;t=506s", "Go to time")</f>
        <v/>
      </c>
    </row>
    <row r="1084">
      <c r="A1084">
        <f>HYPERLINK("https://www.youtube.com/watch?v=VEgltjydwZ8", "Video")</f>
        <v/>
      </c>
      <c r="B1084" t="inlineStr">
        <is>
          <t>3:00</t>
        </is>
      </c>
      <c r="C1084" t="inlineStr">
        <is>
          <t>So let's deep dive into an example
of ube or greater yam.</t>
        </is>
      </c>
      <c r="D1084">
        <f>HYPERLINK("https://www.youtube.com/watch?v=VEgltjydwZ8&amp;t=180s", "Go to time")</f>
        <v/>
      </c>
    </row>
    <row r="1085">
      <c r="A1085">
        <f>HYPERLINK("https://www.youtube.com/watch?v=J4r9pgx_95E", "Video")</f>
        <v/>
      </c>
      <c r="B1085" t="inlineStr">
        <is>
          <t>3:01</t>
        </is>
      </c>
      <c r="C1085" t="inlineStr">
        <is>
          <t>or particulate matter
that gets into your bloodstream</t>
        </is>
      </c>
      <c r="D1085">
        <f>HYPERLINK("https://www.youtube.com/watch?v=J4r9pgx_95E&amp;t=181s", "Go to time")</f>
        <v/>
      </c>
    </row>
    <row r="1086">
      <c r="A1086">
        <f>HYPERLINK("https://www.youtube.com/watch?v=q3_AS6GM2Cs", "Video")</f>
        <v/>
      </c>
      <c r="B1086" t="inlineStr">
        <is>
          <t>11:25</t>
        </is>
      </c>
      <c r="C1086" t="inlineStr">
        <is>
          <t>I’m going to throw this tampon
into the audience,</t>
        </is>
      </c>
      <c r="D1086">
        <f>HYPERLINK("https://www.youtube.com/watch?v=q3_AS6GM2Cs&amp;t=685s", "Go to time")</f>
        <v/>
      </c>
    </row>
    <row r="1087">
      <c r="A1087">
        <f>HYPERLINK("https://www.youtube.com/watch?v=2Brajdazp1o", "Video")</f>
        <v/>
      </c>
      <c r="B1087" t="inlineStr">
        <is>
          <t>8:18</t>
        </is>
      </c>
      <c r="C1087" t="inlineStr">
        <is>
          <t>turning all their poo and pee,
over time, into a soil amendment.</t>
        </is>
      </c>
      <c r="D1087">
        <f>HYPERLINK("https://www.youtube.com/watch?v=2Brajdazp1o&amp;t=498s", "Go to time")</f>
        <v/>
      </c>
    </row>
    <row r="1088">
      <c r="A1088">
        <f>HYPERLINK("https://www.youtube.com/watch?v=cEG0Tp-iLuo", "Video")</f>
        <v/>
      </c>
      <c r="B1088" t="inlineStr">
        <is>
          <t>4:21</t>
        </is>
      </c>
      <c r="C1088" t="inlineStr">
        <is>
          <t>All my family were into
performing in some way,</t>
        </is>
      </c>
      <c r="D1088">
        <f>HYPERLINK("https://www.youtube.com/watch?v=cEG0Tp-iLuo&amp;t=261s", "Go to time")</f>
        <v/>
      </c>
    </row>
    <row r="1089">
      <c r="A1089">
        <f>HYPERLINK("https://www.youtube.com/watch?v=pzN4WGPC4kc", "Video")</f>
        <v/>
      </c>
      <c r="B1089" t="inlineStr">
        <is>
          <t>9:43</t>
        </is>
      </c>
      <c r="C1089" t="inlineStr">
        <is>
          <t>into local education programs.</t>
        </is>
      </c>
      <c r="D1089">
        <f>HYPERLINK("https://www.youtube.com/watch?v=pzN4WGPC4kc&amp;t=583s", "Go to time")</f>
        <v/>
      </c>
    </row>
    <row r="1090">
      <c r="A1090">
        <f>HYPERLINK("https://www.youtube.com/watch?v=klroP1mToFA", "Video")</f>
        <v/>
      </c>
      <c r="B1090" t="inlineStr">
        <is>
          <t>10:23</t>
        </is>
      </c>
      <c r="C1090" t="inlineStr">
        <is>
          <t>We are supporting community programs
that get girls into education.</t>
        </is>
      </c>
      <c r="D1090">
        <f>HYPERLINK("https://www.youtube.com/watch?v=klroP1mToFA&amp;t=623s", "Go to time")</f>
        <v/>
      </c>
    </row>
    <row r="1091">
      <c r="A1091">
        <f>HYPERLINK("https://www.youtube.com/watch?v=OQSMr-3GGvQ", "Video")</f>
        <v/>
      </c>
      <c r="B1091" t="inlineStr">
        <is>
          <t>9:07</t>
        </is>
      </c>
      <c r="C1091" t="inlineStr">
        <is>
          <t>into a company called Cambridge Analytica.</t>
        </is>
      </c>
      <c r="D1091">
        <f>HYPERLINK("https://www.youtube.com/watch?v=OQSMr-3GGvQ&amp;t=547s", "Go to time")</f>
        <v/>
      </c>
    </row>
    <row r="1092">
      <c r="A1092">
        <f>HYPERLINK("https://www.youtube.com/watch?v=-3y6_7_5PcQ", "Video")</f>
        <v/>
      </c>
      <c r="B1092" t="inlineStr">
        <is>
          <t>2:32</t>
        </is>
      </c>
      <c r="C1092" t="inlineStr">
        <is>
          <t>Rising drug costs are pushing
families into homelessness,</t>
        </is>
      </c>
      <c r="D1092">
        <f>HYPERLINK("https://www.youtube.com/watch?v=-3y6_7_5PcQ&amp;t=152s", "Go to time")</f>
        <v/>
      </c>
    </row>
    <row r="1093">
      <c r="A1093">
        <f>HYPERLINK("https://www.youtube.com/watch?v=-3y6_7_5PcQ", "Video")</f>
        <v/>
      </c>
      <c r="B1093" t="inlineStr">
        <is>
          <t>4:08</t>
        </is>
      </c>
      <c r="C1093" t="inlineStr">
        <is>
          <t>recently conducted an investigation
into the 12 best-selling drugs in America.</t>
        </is>
      </c>
      <c r="D1093">
        <f>HYPERLINK("https://www.youtube.com/watch?v=-3y6_7_5PcQ&amp;t=248s", "Go to time")</f>
        <v/>
      </c>
    </row>
    <row r="1094">
      <c r="A1094">
        <f>HYPERLINK("https://www.youtube.com/watch?v=vGX3FA_rQq4", "Video")</f>
        <v/>
      </c>
      <c r="B1094" t="inlineStr">
        <is>
          <t>1:14</t>
        </is>
      </c>
      <c r="C1094" t="inlineStr">
        <is>
          <t>I carefully placed my hand
into the clam's mouth and waited.</t>
        </is>
      </c>
      <c r="D1094">
        <f>HYPERLINK("https://www.youtube.com/watch?v=vGX3FA_rQq4&amp;t=74s", "Go to time")</f>
        <v/>
      </c>
    </row>
    <row r="1095">
      <c r="A1095">
        <f>HYPERLINK("https://www.youtube.com/watch?v=2gOvQIMWbCY", "Video")</f>
        <v/>
      </c>
      <c r="B1095" t="inlineStr">
        <is>
          <t>17:38</t>
        </is>
      </c>
      <c r="C1095" t="inlineStr">
        <is>
          <t>I feel like they determine who I am
when I walk into a room.</t>
        </is>
      </c>
      <c r="D1095">
        <f>HYPERLINK("https://www.youtube.com/watch?v=2gOvQIMWbCY&amp;t=1058s", "Go to time")</f>
        <v/>
      </c>
    </row>
    <row r="1096">
      <c r="A1096">
        <f>HYPERLINK("https://www.youtube.com/watch?v=ovKqmRyOGcg", "Video")</f>
        <v/>
      </c>
      <c r="B1096" t="inlineStr">
        <is>
          <t>2:10</t>
        </is>
      </c>
      <c r="C1096" t="inlineStr">
        <is>
          <t>my Spanish literature teacher
came into the room.</t>
        </is>
      </c>
      <c r="D1096">
        <f>HYPERLINK("https://www.youtube.com/watch?v=ovKqmRyOGcg&amp;t=130s", "Go to time")</f>
        <v/>
      </c>
    </row>
    <row r="1097">
      <c r="A1097">
        <f>HYPERLINK("https://www.youtube.com/watch?v=ssR-RguvjHo", "Video")</f>
        <v/>
      </c>
      <c r="B1097" t="inlineStr">
        <is>
          <t>4:34</t>
        </is>
      </c>
      <c r="C1097" t="inlineStr">
        <is>
          <t>You see, when you put some vaccines
into the bloodstream of an infant,</t>
        </is>
      </c>
      <c r="D1097">
        <f>HYPERLINK("https://www.youtube.com/watch?v=ssR-RguvjHo&amp;t=274s", "Go to time")</f>
        <v/>
      </c>
    </row>
    <row r="1098">
      <c r="A1098">
        <f>HYPERLINK("https://www.youtube.com/watch?v=wvJTbegktKc", "Video")</f>
        <v/>
      </c>
      <c r="B1098" t="inlineStr">
        <is>
          <t>6:19</t>
        </is>
      </c>
      <c r="C1098" t="inlineStr">
        <is>
          <t>So these massive amounts of data
come into a place like Journey North,</t>
        </is>
      </c>
      <c r="D1098">
        <f>HYPERLINK("https://www.youtube.com/watch?v=wvJTbegktKc&amp;t=379s", "Go to time")</f>
        <v/>
      </c>
    </row>
    <row r="1099">
      <c r="A1099">
        <f>HYPERLINK("https://www.youtube.com/watch?v=Fc1yN6uxZfQ", "Video")</f>
        <v/>
      </c>
      <c r="B1099" t="inlineStr">
        <is>
          <t>0:42</t>
        </is>
      </c>
      <c r="C1099" t="inlineStr">
        <is>
          <t>And I asked a team of economists
to actually look into this.</t>
        </is>
      </c>
      <c r="D1099">
        <f>HYPERLINK("https://www.youtube.com/watch?v=Fc1yN6uxZfQ&amp;t=42s", "Go to time")</f>
        <v/>
      </c>
    </row>
    <row r="1100">
      <c r="A1100">
        <f>HYPERLINK("https://www.youtube.com/watch?v=DVO0KOHA614", "Video")</f>
        <v/>
      </c>
      <c r="B1100" t="inlineStr">
        <is>
          <t>1:24</t>
        </is>
      </c>
      <c r="C1100" t="inlineStr">
        <is>
          <t>And we're entering into a new world
where we can start to dream bigger.</t>
        </is>
      </c>
      <c r="D1100">
        <f>HYPERLINK("https://www.youtube.com/watch?v=DVO0KOHA614&amp;t=84s", "Go to time")</f>
        <v/>
      </c>
    </row>
    <row r="1101">
      <c r="A1101">
        <f>HYPERLINK("https://www.youtube.com/watch?v=5m9AYbFqpQo", "Video")</f>
        <v/>
      </c>
      <c r="B1101" t="inlineStr">
        <is>
          <t>13:25</t>
        </is>
      </c>
      <c r="C1101" t="inlineStr">
        <is>
          <t>into the food game.</t>
        </is>
      </c>
      <c r="D1101">
        <f>HYPERLINK("https://www.youtube.com/watch?v=5m9AYbFqpQo&amp;t=805s", "Go to time")</f>
        <v/>
      </c>
    </row>
    <row r="1102">
      <c r="A1102">
        <f>HYPERLINK("https://www.youtube.com/watch?v=cfzkBGgxXGE", "Video")</f>
        <v/>
      </c>
      <c r="B1102" t="inlineStr">
        <is>
          <t>10:59</t>
        </is>
      </c>
      <c r="C1102" t="inlineStr">
        <is>
          <t>If you're lucky enough,
you may get into a detox program.</t>
        </is>
      </c>
      <c r="D1102">
        <f>HYPERLINK("https://www.youtube.com/watch?v=cfzkBGgxXGE&amp;t=659s", "Go to time")</f>
        <v/>
      </c>
    </row>
    <row r="1103">
      <c r="A1103">
        <f>HYPERLINK("https://www.youtube.com/watch?v=-jNlpGLpelg", "Video")</f>
        <v/>
      </c>
      <c r="B1103" t="inlineStr">
        <is>
          <t>6:22</t>
        </is>
      </c>
      <c r="C1103" t="inlineStr">
        <is>
          <t>that is launched into the air by dynamite</t>
        </is>
      </c>
      <c r="D1103">
        <f>HYPERLINK("https://www.youtube.com/watch?v=-jNlpGLpelg&amp;t=382s", "Go to time")</f>
        <v/>
      </c>
    </row>
    <row r="1104">
      <c r="A1104">
        <f>HYPERLINK("https://www.youtube.com/watch?v=xZT8cNQCq2s", "Video")</f>
        <v/>
      </c>
      <c r="B1104" t="inlineStr">
        <is>
          <t>8:32</t>
        </is>
      </c>
      <c r="C1104" t="inlineStr">
        <is>
          <t>because it programs people into believing</t>
        </is>
      </c>
      <c r="D1104">
        <f>HYPERLINK("https://www.youtube.com/watch?v=xZT8cNQCq2s&amp;t=512s", "Go to time")</f>
        <v/>
      </c>
    </row>
    <row r="1105">
      <c r="A1105">
        <f>HYPERLINK("https://www.youtube.com/watch?v=VxE_itIllxE", "Video")</f>
        <v/>
      </c>
      <c r="B1105" t="inlineStr">
        <is>
          <t>2:52</t>
        </is>
      </c>
      <c r="C1105" t="inlineStr">
        <is>
          <t>with the tremendous amount
of carbon we are dumping into the air.</t>
        </is>
      </c>
      <c r="D1105">
        <f>HYPERLINK("https://www.youtube.com/watch?v=VxE_itIllxE&amp;t=172s", "Go to time")</f>
        <v/>
      </c>
    </row>
    <row r="1106">
      <c r="A1106">
        <f>HYPERLINK("https://www.youtube.com/watch?v=rVNb53lkBuc", "Video")</f>
        <v/>
      </c>
      <c r="B1106" t="inlineStr">
        <is>
          <t>2:39</t>
        </is>
      </c>
      <c r="C1106" t="inlineStr">
        <is>
          <t>When my research team
brought people into our lab</t>
        </is>
      </c>
      <c r="D1106">
        <f>HYPERLINK("https://www.youtube.com/watch?v=rVNb53lkBuc&amp;t=159s", "Go to time")</f>
        <v/>
      </c>
    </row>
    <row r="1107">
      <c r="A1107">
        <f>HYPERLINK("https://www.youtube.com/watch?v=JNG3wwLqRok", "Video")</f>
        <v/>
      </c>
      <c r="B1107" t="inlineStr">
        <is>
          <t>103:22</t>
        </is>
      </c>
      <c r="C1107" t="inlineStr">
        <is>
          <t>carbon travels through the floam into</t>
        </is>
      </c>
      <c r="D1107">
        <f>HYPERLINK("https://www.youtube.com/watch?v=JNG3wwLqRok&amp;t=6202s", "Go to time")</f>
        <v/>
      </c>
    </row>
    <row r="1108">
      <c r="A1108">
        <f>HYPERLINK("https://www.youtube.com/watch?v=T8jz74FTUNU", "Video")</f>
        <v/>
      </c>
      <c r="B1108" t="inlineStr">
        <is>
          <t>7:55</t>
        </is>
      </c>
      <c r="C1108" t="inlineStr">
        <is>
          <t>and it wants to move us
into what is familiar and safe.</t>
        </is>
      </c>
      <c r="D1108">
        <f>HYPERLINK("https://www.youtube.com/watch?v=T8jz74FTUNU&amp;t=475s", "Go to time")</f>
        <v/>
      </c>
    </row>
    <row r="1109">
      <c r="A1109">
        <f>HYPERLINK("https://www.youtube.com/watch?v=B6lBtiQZSho", "Video")</f>
        <v/>
      </c>
      <c r="B1109" t="inlineStr">
        <is>
          <t>10:32</t>
        </is>
      </c>
      <c r="C1109" t="inlineStr">
        <is>
          <t>into a toy and game operation.</t>
        </is>
      </c>
      <c r="D1109">
        <f>HYPERLINK("https://www.youtube.com/watch?v=B6lBtiQZSho&amp;t=632s", "Go to time")</f>
        <v/>
      </c>
    </row>
    <row r="1110">
      <c r="A1110">
        <f>HYPERLINK("https://www.youtube.com/watch?v=bqQJv4bvrPI", "Video")</f>
        <v/>
      </c>
      <c r="B1110" t="inlineStr">
        <is>
          <t>9:34</t>
        </is>
      </c>
      <c r="C1110" t="inlineStr">
        <is>
          <t>Her response fit perfectly
into this three-step framework</t>
        </is>
      </c>
      <c r="D1110">
        <f>HYPERLINK("https://www.youtube.com/watch?v=bqQJv4bvrPI&amp;t=574s", "Go to time")</f>
        <v/>
      </c>
    </row>
    <row r="1111">
      <c r="A1111">
        <f>HYPERLINK("https://www.youtube.com/watch?v=sLapoMlHOeY", "Video")</f>
        <v/>
      </c>
      <c r="B1111" t="inlineStr">
        <is>
          <t>7:24</t>
        </is>
      </c>
      <c r="C1111" t="inlineStr">
        <is>
          <t>That inspired her to go into medicine,
because he became a superhero to her,</t>
        </is>
      </c>
      <c r="D1111">
        <f>HYPERLINK("https://www.youtube.com/watch?v=sLapoMlHOeY&amp;t=444s", "Go to time")</f>
        <v/>
      </c>
    </row>
    <row r="1112">
      <c r="A1112">
        <f>HYPERLINK("https://www.youtube.com/watch?v=IMC8jmEXHfk", "Video")</f>
        <v/>
      </c>
      <c r="B1112" t="inlineStr">
        <is>
          <t>4:21</t>
        </is>
      </c>
      <c r="C1112" t="inlineStr">
        <is>
          <t>then that puts them at risk
of getting into a stampede.</t>
        </is>
      </c>
      <c r="D1112">
        <f>HYPERLINK("https://www.youtube.com/watch?v=IMC8jmEXHfk&amp;t=261s", "Go to time")</f>
        <v/>
      </c>
    </row>
    <row r="1113">
      <c r="A1113">
        <f>HYPERLINK("https://www.youtube.com/watch?v=WgR6mUSsEig", "Video")</f>
        <v/>
      </c>
      <c r="B1113" t="inlineStr">
        <is>
          <t>0:25</t>
        </is>
      </c>
      <c r="C1113" t="inlineStr">
        <is>
          <t>you're getting thrown
into unfamiliar situations,</t>
        </is>
      </c>
      <c r="D1113">
        <f>HYPERLINK("https://www.youtube.com/watch?v=WgR6mUSsEig&amp;t=25s", "Go to time")</f>
        <v/>
      </c>
    </row>
    <row r="1114">
      <c r="A1114">
        <f>HYPERLINK("https://www.youtube.com/watch?v=0He5yz8CwuU", "Video")</f>
        <v/>
      </c>
      <c r="B1114" t="inlineStr">
        <is>
          <t>0:39</t>
        </is>
      </c>
      <c r="C1114" t="inlineStr">
        <is>
          <t>and drove the other part
of my family into exile.</t>
        </is>
      </c>
      <c r="D1114">
        <f>HYPERLINK("https://www.youtube.com/watch?v=0He5yz8CwuU&amp;t=39s", "Go to time")</f>
        <v/>
      </c>
    </row>
    <row r="1115">
      <c r="A1115">
        <f>HYPERLINK("https://www.youtube.com/watch?v=NP8xt8o4_5Q", "Video")</f>
        <v/>
      </c>
      <c r="B1115" t="inlineStr">
        <is>
          <t>4:59</t>
        </is>
      </c>
      <c r="C1115" t="inlineStr">
        <is>
          <t>provided little of the dreamed-of insight
into the mysteries of human intelligence.</t>
        </is>
      </c>
      <c r="D1115">
        <f>HYPERLINK("https://www.youtube.com/watch?v=NP8xt8o4_5Q&amp;t=299s", "Go to time")</f>
        <v/>
      </c>
    </row>
    <row r="1116">
      <c r="A1116">
        <f>HYPERLINK("https://www.youtube.com/watch?v=NP8xt8o4_5Q", "Video")</f>
        <v/>
      </c>
      <c r="B1116" t="inlineStr">
        <is>
          <t>14:36</t>
        </is>
      </c>
      <c r="C1116" t="inlineStr">
        <is>
          <t>to turn our grandest dreams into reality.</t>
        </is>
      </c>
      <c r="D1116">
        <f>HYPERLINK("https://www.youtube.com/watch?v=NP8xt8o4_5Q&amp;t=876s", "Go to time")</f>
        <v/>
      </c>
    </row>
    <row r="1117">
      <c r="A1117">
        <f>HYPERLINK("https://www.youtube.com/watch?v=G8RxjxdUulE", "Video")</f>
        <v/>
      </c>
      <c r="B1117" t="inlineStr">
        <is>
          <t>2:48</t>
        </is>
      </c>
      <c r="C1117" t="inlineStr">
        <is>
          <t>And it came into Sierra Leone
not as that singular case,</t>
        </is>
      </c>
      <c r="D1117">
        <f>HYPERLINK("https://www.youtube.com/watch?v=G8RxjxdUulE&amp;t=168s", "Go to time")</f>
        <v/>
      </c>
    </row>
    <row r="1118">
      <c r="A1118">
        <f>HYPERLINK("https://www.youtube.com/watch?v=cIu8Xo5yHlI", "Video")</f>
        <v/>
      </c>
      <c r="B1118" t="inlineStr">
        <is>
          <t>2:53</t>
        </is>
      </c>
      <c r="C1118" t="inlineStr">
        <is>
          <t>than watching somebody come into one
of our leadership training programs,</t>
        </is>
      </c>
      <c r="D1118">
        <f>HYPERLINK("https://www.youtube.com/watch?v=cIu8Xo5yHlI&amp;t=173s", "Go to time")</f>
        <v/>
      </c>
    </row>
    <row r="1119">
      <c r="A1119">
        <f>HYPERLINK("https://www.youtube.com/watch?v=_cPj3b9BDPI", "Video")</f>
        <v/>
      </c>
      <c r="B1119" t="inlineStr">
        <is>
          <t>17:03</t>
        </is>
      </c>
      <c r="C1119" t="inlineStr">
        <is>
          <t>I mean, for example, the sending
of 40,000 troops into Russia, into Kursk.</t>
        </is>
      </c>
      <c r="D1119">
        <f>HYPERLINK("https://www.youtube.com/watch?v=_cPj3b9BDPI&amp;t=1023s", "Go to time")</f>
        <v/>
      </c>
    </row>
    <row r="1120">
      <c r="A1120">
        <f>HYPERLINK("https://www.youtube.com/watch?v=qNTf3Zu-oZk", "Video")</f>
        <v/>
      </c>
      <c r="B1120" t="inlineStr">
        <is>
          <t>0:44</t>
        </is>
      </c>
      <c r="C1120" t="inlineStr">
        <is>
          <t>And it wasn't until a few games
into the tournament</t>
        </is>
      </c>
      <c r="D1120">
        <f>HYPERLINK("https://www.youtube.com/watch?v=qNTf3Zu-oZk&amp;t=44s", "Go to time")</f>
        <v/>
      </c>
    </row>
    <row r="1121">
      <c r="A1121">
        <f>HYPERLINK("https://www.youtube.com/watch?v=NkYk36wpk-4", "Video")</f>
        <v/>
      </c>
      <c r="B1121" t="inlineStr">
        <is>
          <t>9:25</t>
        </is>
      </c>
      <c r="C1121" t="inlineStr">
        <is>
          <t>and I spun it into ice cream.</t>
        </is>
      </c>
      <c r="D1121">
        <f>HYPERLINK("https://www.youtube.com/watch?v=NkYk36wpk-4&amp;t=565s", "Go to time")</f>
        <v/>
      </c>
    </row>
    <row r="1122">
      <c r="A1122">
        <f>HYPERLINK("https://www.youtube.com/watch?v=pj-WqrFZZmg", "Video")</f>
        <v/>
      </c>
      <c r="B1122" t="inlineStr">
        <is>
          <t>5:04</t>
        </is>
      </c>
      <c r="C1122" t="inlineStr">
        <is>
          <t>Lupe brought me into
the inner world of her family</t>
        </is>
      </c>
      <c r="D1122">
        <f>HYPERLINK("https://www.youtube.com/watch?v=pj-WqrFZZmg&amp;t=304s", "Go to time")</f>
        <v/>
      </c>
    </row>
    <row r="1123">
      <c r="A1123">
        <f>HYPERLINK("https://www.youtube.com/watch?v=YmpFd8Ikjtc", "Video")</f>
        <v/>
      </c>
      <c r="B1123" t="inlineStr">
        <is>
          <t>2:01</t>
        </is>
      </c>
      <c r="C1123" t="inlineStr">
        <is>
          <t>which is stamped
into their passport as their visa.</t>
        </is>
      </c>
      <c r="D1123">
        <f>HYPERLINK("https://www.youtube.com/watch?v=YmpFd8Ikjtc&amp;t=121s", "Go to time")</f>
        <v/>
      </c>
    </row>
    <row r="1124">
      <c r="A1124">
        <f>HYPERLINK("https://www.youtube.com/watch?v=n3ZbjsS4TCc", "Video")</f>
        <v/>
      </c>
      <c r="B1124" t="inlineStr">
        <is>
          <t>12:10</t>
        </is>
      </c>
      <c r="C1124" t="inlineStr">
        <is>
          <t>to get our patients into
the supplemental nutrition program</t>
        </is>
      </c>
      <c r="D1124">
        <f>HYPERLINK("https://www.youtube.com/watch?v=n3ZbjsS4TCc&amp;t=730s", "Go to time")</f>
        <v/>
      </c>
    </row>
    <row r="1125">
      <c r="A1125">
        <f>HYPERLINK("https://www.youtube.com/watch?v=wtl5UrrgU8c", "Video")</f>
        <v/>
      </c>
      <c r="B1125" t="inlineStr">
        <is>
          <t>0:46</t>
        </is>
      </c>
      <c r="C1125" t="inlineStr">
        <is>
          <t>People fall into one of two camps.</t>
        </is>
      </c>
      <c r="D1125">
        <f>HYPERLINK("https://www.youtube.com/watch?v=wtl5UrrgU8c&amp;t=46s", "Go to time")</f>
        <v/>
      </c>
    </row>
    <row r="1126">
      <c r="A1126">
        <f>HYPERLINK("https://www.youtube.com/watch?v=wtl5UrrgU8c", "Video")</f>
        <v/>
      </c>
      <c r="B1126" t="inlineStr">
        <is>
          <t>0:57</t>
        </is>
      </c>
      <c r="C1126" t="inlineStr">
        <is>
          <t>or they fall into the other
camp of being too direct,</t>
        </is>
      </c>
      <c r="D1126">
        <f>HYPERLINK("https://www.youtube.com/watch?v=wtl5UrrgU8c&amp;t=57s", "Go to time")</f>
        <v/>
      </c>
    </row>
    <row r="1127">
      <c r="A1127">
        <f>HYPERLINK("https://www.youtube.com/watch?v=wtl5UrrgU8c", "Video")</f>
        <v/>
      </c>
      <c r="B1127" t="inlineStr">
        <is>
          <t>1:27</t>
        </is>
      </c>
      <c r="C1127" t="inlineStr">
        <is>
          <t>I and my team have spent many years
going into different companies</t>
        </is>
      </c>
      <c r="D1127">
        <f>HYPERLINK("https://www.youtube.com/watch?v=wtl5UrrgU8c&amp;t=87s", "Go to time")</f>
        <v/>
      </c>
    </row>
    <row r="1128">
      <c r="A1128">
        <f>HYPERLINK("https://www.youtube.com/watch?v=BHY0FxzoKZE", "Video")</f>
        <v/>
      </c>
      <c r="B1128" t="inlineStr">
        <is>
          <t>4:50</t>
        </is>
      </c>
      <c r="C1128" t="inlineStr">
        <is>
          <t>And now, fast-forward a year and a half
into this regular exercise program</t>
        </is>
      </c>
      <c r="D1128">
        <f>HYPERLINK("https://www.youtube.com/watch?v=BHY0FxzoKZE&amp;t=290s", "Go to time")</f>
        <v/>
      </c>
    </row>
    <row r="1129">
      <c r="A1129">
        <f>HYPERLINK("https://www.youtube.com/watch?v=nYZSPUi-lgE", "Video")</f>
        <v/>
      </c>
      <c r="B1129" t="inlineStr">
        <is>
          <t>1:23</t>
        </is>
      </c>
      <c r="C1129" t="inlineStr">
        <is>
          <t>while people in America
cram cows into feedlots.</t>
        </is>
      </c>
      <c r="D1129">
        <f>HYPERLINK("https://www.youtube.com/watch?v=nYZSPUi-lgE&amp;t=83s", "Go to time")</f>
        <v/>
      </c>
    </row>
    <row r="1130">
      <c r="A1130">
        <f>HYPERLINK("https://www.youtube.com/watch?v=nYZSPUi-lgE", "Video")</f>
        <v/>
      </c>
      <c r="B1130" t="inlineStr">
        <is>
          <t>3:26</t>
        </is>
      </c>
      <c r="C1130" t="inlineStr">
        <is>
          <t>and was beginning its march
into the Americas.</t>
        </is>
      </c>
      <c r="D1130">
        <f>HYPERLINK("https://www.youtube.com/watch?v=nYZSPUi-lgE&amp;t=206s", "Go to time")</f>
        <v/>
      </c>
    </row>
    <row r="1131">
      <c r="A1131">
        <f>HYPERLINK("https://www.youtube.com/watch?v=nYZSPUi-lgE", "Video")</f>
        <v/>
      </c>
      <c r="B1131" t="inlineStr">
        <is>
          <t>3:52</t>
        </is>
      </c>
      <c r="C1131" t="inlineStr">
        <is>
          <t>"We must find a way, at length,
into her inner chambers.</t>
        </is>
      </c>
      <c r="D1131">
        <f>HYPERLINK("https://www.youtube.com/watch?v=nYZSPUi-lgE&amp;t=232s", "Go to time")</f>
        <v/>
      </c>
    </row>
    <row r="1132">
      <c r="A1132">
        <f>HYPERLINK("https://www.youtube.com/watch?v=jzrcRcEBrmA", "Video")</f>
        <v/>
      </c>
      <c r="B1132" t="inlineStr">
        <is>
          <t>9:37</t>
        </is>
      </c>
      <c r="C1132" t="inlineStr">
        <is>
          <t>who have been matchmade
together into a game</t>
        </is>
      </c>
      <c r="D1132">
        <f>HYPERLINK("https://www.youtube.com/watch?v=jzrcRcEBrmA&amp;t=577s", "Go to time")</f>
        <v/>
      </c>
    </row>
    <row r="1133">
      <c r="A1133">
        <f>HYPERLINK("https://www.youtube.com/watch?v=afev0ZjAhUA", "Video")</f>
        <v/>
      </c>
      <c r="B1133" t="inlineStr">
        <is>
          <t>0:44</t>
        </is>
      </c>
      <c r="C1133" t="inlineStr">
        <is>
          <t>seamlessly into one single image?</t>
        </is>
      </c>
      <c r="D1133">
        <f>HYPERLINK("https://www.youtube.com/watch?v=afev0ZjAhUA&amp;t=44s", "Go to time")</f>
        <v/>
      </c>
    </row>
    <row r="1134">
      <c r="A1134">
        <f>HYPERLINK("https://www.youtube.com/watch?v=afev0ZjAhUA", "Video")</f>
        <v/>
      </c>
      <c r="B1134" t="inlineStr">
        <is>
          <t>1:23</t>
        </is>
      </c>
      <c r="C1134" t="inlineStr">
        <is>
          <t>I seamlessly blend those best moments
into one single photograph,</t>
        </is>
      </c>
      <c r="D1134">
        <f>HYPERLINK("https://www.youtube.com/watch?v=afev0ZjAhUA&amp;t=83s", "Go to time")</f>
        <v/>
      </c>
    </row>
    <row r="1135">
      <c r="A1135">
        <f>HYPERLINK("https://www.youtube.com/watch?v=afev0ZjAhUA", "Video")</f>
        <v/>
      </c>
      <c r="B1135" t="inlineStr">
        <is>
          <t>5:53</t>
        </is>
      </c>
      <c r="C1135" t="inlineStr">
        <is>
          <t>and they get seamlessly blended
into the master plate.</t>
        </is>
      </c>
      <c r="D1135">
        <f>HYPERLINK("https://www.youtube.com/watch?v=afev0ZjAhUA&amp;t=353s", "Go to time")</f>
        <v/>
      </c>
    </row>
    <row r="1136">
      <c r="A1136">
        <f>HYPERLINK("https://www.youtube.com/watch?v=20adDr7Felw", "Video")</f>
        <v/>
      </c>
      <c r="B1136" t="inlineStr">
        <is>
          <t>7:56</t>
        </is>
      </c>
      <c r="C1136" t="inlineStr">
        <is>
          <t>so bringing tens of thousands
of families into light,</t>
        </is>
      </c>
      <c r="D1136">
        <f>HYPERLINK("https://www.youtube.com/watch?v=20adDr7Felw&amp;t=476s", "Go to time")</f>
        <v/>
      </c>
    </row>
    <row r="1137">
      <c r="A1137">
        <f>HYPERLINK("https://www.youtube.com/watch?v=sEOSCziWuP8", "Video")</f>
        <v/>
      </c>
      <c r="B1137" t="inlineStr">
        <is>
          <t>12:01</t>
        </is>
      </c>
      <c r="C1137" t="inlineStr">
        <is>
          <t>The cleaner came into the synagogue.</t>
        </is>
      </c>
      <c r="D1137">
        <f>HYPERLINK("https://www.youtube.com/watch?v=sEOSCziWuP8&amp;t=721s", "Go to time")</f>
        <v/>
      </c>
    </row>
    <row r="1138">
      <c r="A1138">
        <f>HYPERLINK("https://www.youtube.com/watch?v=mkd_XHXhCcw", "Video")</f>
        <v/>
      </c>
      <c r="B1138" t="inlineStr">
        <is>
          <t>32:08</t>
        </is>
      </c>
      <c r="C1138" t="inlineStr">
        <is>
          <t>instead of just filing communities
into echo chambers?"</t>
        </is>
      </c>
      <c r="D1138">
        <f>HYPERLINK("https://www.youtube.com/watch?v=mkd_XHXhCcw&amp;t=1928s", "Go to time")</f>
        <v/>
      </c>
    </row>
    <row r="1139">
      <c r="A1139">
        <f>HYPERLINK("https://www.youtube.com/watch?v=mkd_XHXhCcw", "Video")</f>
        <v/>
      </c>
      <c r="B1139" t="inlineStr">
        <is>
          <t>35:11</t>
        </is>
      </c>
      <c r="C1139" t="inlineStr">
        <is>
          <t>and the team from the administration
will come down into your dorm room</t>
        </is>
      </c>
      <c r="D1139">
        <f>HYPERLINK("https://www.youtube.com/watch?v=mkd_XHXhCcw&amp;t=2111s", "Go to time")</f>
        <v/>
      </c>
    </row>
    <row r="1140">
      <c r="A1140">
        <f>HYPERLINK("https://www.youtube.com/watch?v=CoQuaDKV3xk", "Video")</f>
        <v/>
      </c>
      <c r="B1140" t="inlineStr">
        <is>
          <t>16:36</t>
        </is>
      </c>
      <c r="C1140" t="inlineStr">
        <is>
          <t>dumped all that into the River Thames</t>
        </is>
      </c>
      <c r="D1140">
        <f>HYPERLINK("https://www.youtube.com/watch?v=CoQuaDKV3xk&amp;t=996s", "Go to time")</f>
        <v/>
      </c>
    </row>
    <row r="1141">
      <c r="A1141">
        <f>HYPERLINK("https://www.youtube.com/watch?v=0_M_syPuFos", "Video")</f>
        <v/>
      </c>
      <c r="B1141" t="inlineStr">
        <is>
          <t>2:48</t>
        </is>
      </c>
      <c r="C1141" t="inlineStr">
        <is>
          <t>DH: Well, look, I mean, games
actually got me into AI in the first place</t>
        </is>
      </c>
      <c r="D1141">
        <f>HYPERLINK("https://www.youtube.com/watch?v=0_M_syPuFos&amp;t=168s", "Go to time")</f>
        <v/>
      </c>
    </row>
    <row r="1142">
      <c r="A1142">
        <f>HYPERLINK("https://www.youtube.com/watch?v=QVgq4b9Tag8", "Video")</f>
        <v/>
      </c>
      <c r="B1142" t="inlineStr">
        <is>
          <t>4:50</t>
        </is>
      </c>
      <c r="C1142" t="inlineStr">
        <is>
          <t>such as rotifers with amazing crowns
that turn into Roomba-like mouths,</t>
        </is>
      </c>
      <c r="D1142">
        <f>HYPERLINK("https://www.youtube.com/watch?v=QVgq4b9Tag8&amp;t=290s", "Go to time")</f>
        <v/>
      </c>
    </row>
    <row r="1143">
      <c r="A1143">
        <f>HYPERLINK("https://www.youtube.com/watch?v=tOurql_a-4g", "Video")</f>
        <v/>
      </c>
      <c r="B1143" t="inlineStr">
        <is>
          <t>4:16</t>
        </is>
      </c>
      <c r="C1143" t="inlineStr">
        <is>
          <t>It's the same issue that faces researchers
looking into treatments</t>
        </is>
      </c>
      <c r="D1143">
        <f>HYPERLINK("https://www.youtube.com/watch?v=tOurql_a-4g&amp;t=256s", "Go to time")</f>
        <v/>
      </c>
    </row>
    <row r="1144">
      <c r="A1144">
        <f>HYPERLINK("https://www.youtube.com/watch?v=YbnS39GAcQo", "Video")</f>
        <v/>
      </c>
      <c r="B1144" t="inlineStr">
        <is>
          <t>4:14</t>
        </is>
      </c>
      <c r="C1144" t="inlineStr">
        <is>
          <t>into an entirely new household dynamic,</t>
        </is>
      </c>
      <c r="D1144">
        <f>HYPERLINK("https://www.youtube.com/watch?v=YbnS39GAcQo&amp;t=254s", "Go to time")</f>
        <v/>
      </c>
    </row>
    <row r="1145">
      <c r="A1145">
        <f>HYPERLINK("https://www.youtube.com/watch?v=f4xu7w6Vf0U", "Video")</f>
        <v/>
      </c>
      <c r="B1145" t="inlineStr">
        <is>
          <t>23:44</t>
        </is>
      </c>
      <c r="C1145" t="inlineStr">
        <is>
          <t>and recruiting people
into testing programs.</t>
        </is>
      </c>
      <c r="D1145">
        <f>HYPERLINK("https://www.youtube.com/watch?v=f4xu7w6Vf0U&amp;t=1424s", "Go to time")</f>
        <v/>
      </c>
    </row>
    <row r="1146">
      <c r="A1146">
        <f>HYPERLINK("https://www.youtube.com/watch?v=nEtATZePGmg", "Video")</f>
        <v/>
      </c>
      <c r="B1146" t="inlineStr">
        <is>
          <t>9:14</t>
        </is>
      </c>
      <c r="C1146" t="inlineStr">
        <is>
          <t>came into existence in one lifetime of</t>
        </is>
      </c>
      <c r="D1146">
        <f>HYPERLINK("https://www.youtube.com/watch?v=nEtATZePGmg&amp;t=554s", "Go to time")</f>
        <v/>
      </c>
    </row>
    <row r="1147">
      <c r="A1147">
        <f>HYPERLINK("https://www.youtube.com/watch?v=h5D3mv8ewCY", "Video")</f>
        <v/>
      </c>
      <c r="B1147" t="inlineStr">
        <is>
          <t>7:47</t>
        </is>
      </c>
      <c r="C1147" t="inlineStr">
        <is>
          <t>into the fundamental principles
of how proteins are made.</t>
        </is>
      </c>
      <c r="D1147">
        <f>HYPERLINK("https://www.youtube.com/watch?v=h5D3mv8ewCY&amp;t=467s", "Go to time")</f>
        <v/>
      </c>
    </row>
    <row r="1148">
      <c r="A1148">
        <f>HYPERLINK("https://www.youtube.com/watch?v=h5D3mv8ewCY", "Video")</f>
        <v/>
      </c>
      <c r="B1148" t="inlineStr">
        <is>
          <t>14:26</t>
        </is>
      </c>
      <c r="C1148" t="inlineStr">
        <is>
          <t>is the same mRNA sequence
that went into your arms,</t>
        </is>
      </c>
      <c r="D1148">
        <f>HYPERLINK("https://www.youtube.com/watch?v=h5D3mv8ewCY&amp;t=866s", "Go to time")</f>
        <v/>
      </c>
    </row>
    <row r="1149">
      <c r="A1149">
        <f>HYPERLINK("https://www.youtube.com/watch?v=L61Kbo3y218", "Video")</f>
        <v/>
      </c>
      <c r="B1149" t="inlineStr">
        <is>
          <t>5:24</t>
        </is>
      </c>
      <c r="C1149" t="inlineStr">
        <is>
          <t>until you add a second person
into this full social dynamic.</t>
        </is>
      </c>
      <c r="D1149">
        <f>HYPERLINK("https://www.youtube.com/watch?v=L61Kbo3y218&amp;t=324s", "Go to time")</f>
        <v/>
      </c>
    </row>
    <row r="1150">
      <c r="A1150">
        <f>HYPERLINK("https://www.youtube.com/watch?v=-QkDwqktaVk", "Video")</f>
        <v/>
      </c>
      <c r="B1150" t="inlineStr">
        <is>
          <t>1:30</t>
        </is>
      </c>
      <c r="C1150" t="inlineStr">
        <is>
          <t>We said this before they turned our LGBTQ
friends and family into internal enemies,</t>
        </is>
      </c>
      <c r="D1150">
        <f>HYPERLINK("https://www.youtube.com/watch?v=-QkDwqktaVk&amp;t=90s", "Go to time")</f>
        <v/>
      </c>
    </row>
    <row r="1151">
      <c r="A1151">
        <f>HYPERLINK("https://www.youtube.com/watch?v=-dtwId4MO-E", "Video")</f>
        <v/>
      </c>
      <c r="B1151" t="inlineStr">
        <is>
          <t>5:16</t>
        </is>
      </c>
      <c r="C1151" t="inlineStr">
        <is>
          <t>when we move into that movement
for same sex marriage,</t>
        </is>
      </c>
      <c r="D1151">
        <f>HYPERLINK("https://www.youtube.com/watch?v=-dtwId4MO-E&amp;t=316s", "Go to time")</f>
        <v/>
      </c>
    </row>
    <row r="1152">
      <c r="A1152">
        <f>HYPERLINK("https://www.youtube.com/watch?v=-dtwId4MO-E", "Video")</f>
        <v/>
      </c>
      <c r="B1152" t="inlineStr">
        <is>
          <t>6:16</t>
        </is>
      </c>
      <c r="C1152" t="inlineStr">
        <is>
          <t>to push people into a nuclear family model
with government benefits.</t>
        </is>
      </c>
      <c r="D1152">
        <f>HYPERLINK("https://www.youtube.com/watch?v=-dtwId4MO-E&amp;t=376s", "Go to time")</f>
        <v/>
      </c>
    </row>
    <row r="1153">
      <c r="A1153">
        <f>HYPERLINK("https://www.youtube.com/watch?v=PI5V1-IFvlI", "Video")</f>
        <v/>
      </c>
      <c r="B1153" t="inlineStr">
        <is>
          <t>3:59</t>
        </is>
      </c>
      <c r="C1153" t="inlineStr">
        <is>
          <t>precisely the same behavioral
reflexes that get us into trouble</t>
        </is>
      </c>
      <c r="D1153">
        <f>HYPERLINK("https://www.youtube.com/watch?v=PI5V1-IFvlI&amp;t=239s", "Go to time")</f>
        <v/>
      </c>
    </row>
    <row r="1154">
      <c r="A1154">
        <f>HYPERLINK("https://www.youtube.com/watch?v=Li7PsYiwxVc", "Video")</f>
        <v/>
      </c>
      <c r="B1154" t="inlineStr">
        <is>
          <t>4:50</t>
        </is>
      </c>
      <c r="C1154" t="inlineStr">
        <is>
          <t>How can you actually fly such a ridiculous
amount of payload into the solar system?</t>
        </is>
      </c>
      <c r="D1154">
        <f>HYPERLINK("https://www.youtube.com/watch?v=Li7PsYiwxVc&amp;t=290s", "Go to time")</f>
        <v/>
      </c>
    </row>
    <row r="1155">
      <c r="A1155">
        <f>HYPERLINK("https://www.youtube.com/watch?v=Let7s6_PgEU", "Video")</f>
        <v/>
      </c>
      <c r="B1155" t="inlineStr">
        <is>
          <t>4:51</t>
        </is>
      </c>
      <c r="C1155" t="inlineStr">
        <is>
          <t>All of this integrated
into the same medical adhesives</t>
        </is>
      </c>
      <c r="D1155">
        <f>HYPERLINK("https://www.youtube.com/watch?v=Let7s6_PgEU&amp;t=291s", "Go to time")</f>
        <v/>
      </c>
    </row>
    <row r="1156">
      <c r="A1156">
        <f>HYPERLINK("https://www.youtube.com/watch?v=E7hwoDHfU28", "Video")</f>
        <v/>
      </c>
      <c r="B1156" t="inlineStr">
        <is>
          <t>11:17</t>
        </is>
      </c>
      <c r="C1156" t="inlineStr">
        <is>
          <t>I don't blame women
for not wanting to get into politics</t>
        </is>
      </c>
      <c r="D1156">
        <f>HYPERLINK("https://www.youtube.com/watch?v=E7hwoDHfU28&amp;t=677s", "Go to time")</f>
        <v/>
      </c>
    </row>
    <row r="1157">
      <c r="A1157">
        <f>HYPERLINK("https://www.youtube.com/watch?v=A3WrAEm3PXU", "Video")</f>
        <v/>
      </c>
      <c r="B1157" t="inlineStr">
        <is>
          <t>1:49</t>
        </is>
      </c>
      <c r="C1157" t="inlineStr">
        <is>
          <t>to mix the same ingredients
into different dishes.</t>
        </is>
      </c>
      <c r="D1157">
        <f>HYPERLINK("https://www.youtube.com/watch?v=A3WrAEm3PXU&amp;t=109s", "Go to time")</f>
        <v/>
      </c>
    </row>
    <row r="1158">
      <c r="A1158">
        <f>HYPERLINK("https://www.youtube.com/watch?v=A3WrAEm3PXU", "Video")</f>
        <v/>
      </c>
      <c r="B1158" t="inlineStr">
        <is>
          <t>4:37</t>
        </is>
      </c>
      <c r="C1158" t="inlineStr">
        <is>
          <t>and some of them do in fact find
their way into the bloodstream,</t>
        </is>
      </c>
      <c r="D1158">
        <f>HYPERLINK("https://www.youtube.com/watch?v=A3WrAEm3PXU&amp;t=277s", "Go to time")</f>
        <v/>
      </c>
    </row>
    <row r="1159">
      <c r="A1159">
        <f>HYPERLINK("https://www.youtube.com/watch?v=lwVYaY39YbQ", "Video")</f>
        <v/>
      </c>
      <c r="B1159" t="inlineStr">
        <is>
          <t>2:28</t>
        </is>
      </c>
      <c r="C1159" t="inlineStr">
        <is>
          <t>they ran into the Sambisa Forest
after the trucks carrying their daughters.</t>
        </is>
      </c>
      <c r="D1159">
        <f>HYPERLINK("https://www.youtube.com/watch?v=lwVYaY39YbQ&amp;t=148s", "Go to time")</f>
        <v/>
      </c>
    </row>
    <row r="1160">
      <c r="A1160">
        <f>HYPERLINK("https://www.youtube.com/watch?v=V3Cav6WhwZc", "Video")</f>
        <v/>
      </c>
      <c r="B1160" t="inlineStr">
        <is>
          <t>5:55</t>
        </is>
      </c>
      <c r="C1160" t="inlineStr">
        <is>
          <t>and I walked into a Burger King and bam!</t>
        </is>
      </c>
      <c r="D1160">
        <f>HYPERLINK("https://www.youtube.com/watch?v=V3Cav6WhwZc&amp;t=355s", "Go to time")</f>
        <v/>
      </c>
    </row>
    <row r="1161">
      <c r="A1161">
        <f>HYPERLINK("https://www.youtube.com/watch?v=Ew2z_sYABE0", "Video")</f>
        <v/>
      </c>
      <c r="B1161" t="inlineStr">
        <is>
          <t>10:34</t>
        </is>
      </c>
      <c r="C1161" t="inlineStr">
        <is>
          <t>into the atmosphere of people
who have the same ideals as us.</t>
        </is>
      </c>
      <c r="D1161">
        <f>HYPERLINK("https://www.youtube.com/watch?v=Ew2z_sYABE0&amp;t=634s", "Go to time")</f>
        <v/>
      </c>
    </row>
    <row r="1162">
      <c r="A1162">
        <f>HYPERLINK("https://www.youtube.com/watch?v=EtzumV-GwOQ", "Video")</f>
        <v/>
      </c>
      <c r="B1162" t="inlineStr">
        <is>
          <t>7:15</t>
        </is>
      </c>
      <c r="C1162" t="inlineStr">
        <is>
          <t>to go into a state to pilot
the program and get data.</t>
        </is>
      </c>
      <c r="D1162">
        <f>HYPERLINK("https://www.youtube.com/watch?v=EtzumV-GwOQ&amp;t=435s", "Go to time")</f>
        <v/>
      </c>
    </row>
    <row r="1163">
      <c r="A1163">
        <f>HYPERLINK("https://www.youtube.com/watch?v=Un2yBgIAxYs", "Video")</f>
        <v/>
      </c>
      <c r="B1163" t="inlineStr">
        <is>
          <t>1:09</t>
        </is>
      </c>
      <c r="C1163" t="inlineStr">
        <is>
          <t>and how my family was knit into it.</t>
        </is>
      </c>
      <c r="D1163">
        <f>HYPERLINK("https://www.youtube.com/watch?v=Un2yBgIAxYs&amp;t=69s", "Go to time")</f>
        <v/>
      </c>
    </row>
    <row r="1164">
      <c r="A1164">
        <f>HYPERLINK("https://www.youtube.com/watch?v=Un2yBgIAxYs", "Video")</f>
        <v/>
      </c>
      <c r="B1164" t="inlineStr">
        <is>
          <t>7:44</t>
        </is>
      </c>
      <c r="C1164" t="inlineStr">
        <is>
          <t>And at that moment,
everything came into focus for me.</t>
        </is>
      </c>
      <c r="D1164">
        <f>HYPERLINK("https://www.youtube.com/watch?v=Un2yBgIAxYs&amp;t=464s", "Go to time")</f>
        <v/>
      </c>
    </row>
    <row r="1165">
      <c r="A1165">
        <f>HYPERLINK("https://www.youtube.com/watch?v=zjrFw3MASGc", "Video")</f>
        <v/>
      </c>
      <c r="B1165" t="inlineStr">
        <is>
          <t>2:30</t>
        </is>
      </c>
      <c r="C1165" t="inlineStr">
        <is>
          <t>and ram them into the wall
at 40 miles an hour</t>
        </is>
      </c>
      <c r="D1165">
        <f>HYPERLINK("https://www.youtube.com/watch?v=zjrFw3MASGc&amp;t=150s", "Go to time")</f>
        <v/>
      </c>
    </row>
    <row r="1166">
      <c r="A1166">
        <f>HYPERLINK("https://www.youtube.com/watch?v=_mq-HqRnngc", "Video")</f>
        <v/>
      </c>
      <c r="B1166" t="inlineStr">
        <is>
          <t>11:30</t>
        </is>
      </c>
      <c r="C1166" t="inlineStr">
        <is>
          <t>while at the same time,
offering new aesthetics into the waltz.</t>
        </is>
      </c>
      <c r="D1166">
        <f>HYPERLINK("https://www.youtube.com/watch?v=_mq-HqRnngc&amp;t=690s", "Go to time")</f>
        <v/>
      </c>
    </row>
    <row r="1167">
      <c r="A1167">
        <f>HYPERLINK("https://www.youtube.com/watch?v=m9jnEfTscYI", "Video")</f>
        <v/>
      </c>
      <c r="B1167" t="inlineStr">
        <is>
          <t>3:15</t>
        </is>
      </c>
      <c r="C1167" t="inlineStr">
        <is>
          <t>with the prosthesis connecting directly
into the amputee's bone for stability,</t>
        </is>
      </c>
      <c r="D1167">
        <f>HYPERLINK("https://www.youtube.com/watch?v=m9jnEfTscYI&amp;t=195s", "Go to time")</f>
        <v/>
      </c>
    </row>
    <row r="1168">
      <c r="A1168">
        <f>HYPERLINK("https://www.youtube.com/watch?v=8jkFNm8lKOs", "Video")</f>
        <v/>
      </c>
      <c r="B1168" t="inlineStr">
        <is>
          <t>1:11</t>
        </is>
      </c>
      <c r="C1168" t="inlineStr">
        <is>
          <t>They actually jump into streams
of bubbles and ride them to the top</t>
        </is>
      </c>
      <c r="D1168">
        <f>HYPERLINK("https://www.youtube.com/watch?v=8jkFNm8lKOs&amp;t=71s", "Go to time")</f>
        <v/>
      </c>
    </row>
    <row r="1169">
      <c r="A1169">
        <f>HYPERLINK("https://www.youtube.com/watch?v=8jkFNm8lKOs", "Video")</f>
        <v/>
      </c>
      <c r="B1169" t="inlineStr">
        <is>
          <t>2:34</t>
        </is>
      </c>
      <c r="C1169" t="inlineStr">
        <is>
          <t>and she came into Cats Protection's
care weighing 6.7 kilograms.</t>
        </is>
      </c>
      <c r="D1169">
        <f>HYPERLINK("https://www.youtube.com/watch?v=8jkFNm8lKOs&amp;t=154s", "Go to time")</f>
        <v/>
      </c>
    </row>
    <row r="1170">
      <c r="A1170">
        <f>HYPERLINK("https://www.youtube.com/watch?v=nAHvKC_k5VE", "Video")</f>
        <v/>
      </c>
      <c r="B1170" t="inlineStr">
        <is>
          <t>3:48</t>
        </is>
      </c>
      <c r="C1170" t="inlineStr">
        <is>
          <t>And yet, what if this amazing city
could be turned into a stage,</t>
        </is>
      </c>
      <c r="D1170">
        <f>HYPERLINK("https://www.youtube.com/watch?v=nAHvKC_k5VE&amp;t=228s", "Go to time")</f>
        <v/>
      </c>
    </row>
    <row r="1171">
      <c r="A1171">
        <f>HYPERLINK("https://www.youtube.com/watch?v=H8kr_V3fEGA", "Video")</f>
        <v/>
      </c>
      <c r="B1171" t="inlineStr">
        <is>
          <t>3:59</t>
        </is>
      </c>
      <c r="C1171" t="inlineStr">
        <is>
          <t>I know what it is to have cancellation
baked into who I am.</t>
        </is>
      </c>
      <c r="D1171">
        <f>HYPERLINK("https://www.youtube.com/watch?v=H8kr_V3fEGA&amp;t=239s", "Go to time")</f>
        <v/>
      </c>
    </row>
    <row r="1172">
      <c r="A1172">
        <f>HYPERLINK("https://www.youtube.com/watch?v=HDjM5lw8OYo", "Video")</f>
        <v/>
      </c>
      <c r="B1172" t="inlineStr">
        <is>
          <t>6:48</t>
        </is>
      </c>
      <c r="C1172" t="inlineStr">
        <is>
          <t>An example, I think, of how
this bad faith gets into our action</t>
        </is>
      </c>
      <c r="D1172">
        <f>HYPERLINK("https://www.youtube.com/watch?v=HDjM5lw8OYo&amp;t=408s", "Go to time")</f>
        <v/>
      </c>
    </row>
    <row r="1173">
      <c r="A1173">
        <f>HYPERLINK("https://www.youtube.com/watch?v=TppG2Wcl3bY", "Video")</f>
        <v/>
      </c>
      <c r="B1173" t="inlineStr">
        <is>
          <t>7:57</t>
        </is>
      </c>
      <c r="C1173" t="inlineStr">
        <is>
          <t>I didn't know what was happening
until my friend came into my office</t>
        </is>
      </c>
      <c r="D1173">
        <f>HYPERLINK("https://www.youtube.com/watch?v=TppG2Wcl3bY&amp;t=477s", "Go to time")</f>
        <v/>
      </c>
    </row>
    <row r="1174">
      <c r="A1174">
        <f>HYPERLINK("https://www.youtube.com/watch?v=t6XLYx4se-Q", "Video")</f>
        <v/>
      </c>
      <c r="B1174" t="inlineStr">
        <is>
          <t>5:13</t>
        </is>
      </c>
      <c r="C1174" t="inlineStr">
        <is>
          <t>Let's take a quick dive into some examples</t>
        </is>
      </c>
      <c r="D1174">
        <f>HYPERLINK("https://www.youtube.com/watch?v=t6XLYx4se-Q&amp;t=313s", "Go to time")</f>
        <v/>
      </c>
    </row>
    <row r="1175">
      <c r="A1175">
        <f>HYPERLINK("https://www.youtube.com/watch?v=qaIghx4QRN4", "Video")</f>
        <v/>
      </c>
      <c r="B1175" t="inlineStr">
        <is>
          <t>1:55</t>
        </is>
      </c>
      <c r="C1175" t="inlineStr">
        <is>
          <t>then our species came into being
about 12 minutes before midnight,</t>
        </is>
      </c>
      <c r="D1175">
        <f>HYPERLINK("https://www.youtube.com/watch?v=qaIghx4QRN4&amp;t=115s", "Go to time")</f>
        <v/>
      </c>
    </row>
    <row r="1176">
      <c r="A1176">
        <f>HYPERLINK("https://www.youtube.com/watch?v=qaIghx4QRN4", "Video")</f>
        <v/>
      </c>
      <c r="B1176" t="inlineStr">
        <is>
          <t>8:42</t>
        </is>
      </c>
      <c r="C1176" t="inlineStr">
        <is>
          <t>that the moon came into being when Theia,</t>
        </is>
      </c>
      <c r="D1176">
        <f>HYPERLINK("https://www.youtube.com/watch?v=qaIghx4QRN4&amp;t=522s", "Go to time")</f>
        <v/>
      </c>
    </row>
    <row r="1177">
      <c r="A1177">
        <f>HYPERLINK("https://www.youtube.com/watch?v=qaIghx4QRN4", "Video")</f>
        <v/>
      </c>
      <c r="B1177" t="inlineStr">
        <is>
          <t>9:38</t>
        </is>
      </c>
      <c r="C1177" t="inlineStr">
        <is>
          <t>simple cells came into being
billions of years ago ...</t>
        </is>
      </c>
      <c r="D1177">
        <f>HYPERLINK("https://www.youtube.com/watch?v=qaIghx4QRN4&amp;t=578s", "Go to time")</f>
        <v/>
      </c>
    </row>
    <row r="1178">
      <c r="A1178">
        <f>HYPERLINK("https://www.youtube.com/watch?v=3vJ4-UH38dQ", "Video")</f>
        <v/>
      </c>
      <c r="B1178" t="inlineStr">
        <is>
          <t>8:05</t>
        </is>
      </c>
      <c r="C1178" t="inlineStr">
        <is>
          <t>the Southeast and down into Mexico
and into Central America</t>
        </is>
      </c>
      <c r="D1178">
        <f>HYPERLINK("https://www.youtube.com/watch?v=3vJ4-UH38dQ&amp;t=485s", "Go to time")</f>
        <v/>
      </c>
    </row>
    <row r="1179">
      <c r="A1179">
        <f>HYPERLINK("https://www.youtube.com/watch?v=L7vXZ1BnTBI", "Video")</f>
        <v/>
      </c>
      <c r="B1179" t="inlineStr">
        <is>
          <t>2:40</t>
        </is>
      </c>
      <c r="C1179" t="inlineStr">
        <is>
          <t>we will put it into our recycling programs
that have vetted partners,</t>
        </is>
      </c>
      <c r="D1179">
        <f>HYPERLINK("https://www.youtube.com/watch?v=L7vXZ1BnTBI&amp;t=160s", "Go to time")</f>
        <v/>
      </c>
    </row>
    <row r="1180">
      <c r="A1180">
        <f>HYPERLINK("https://www.youtube.com/watch?v=_bm98rrVZzE", "Video")</f>
        <v/>
      </c>
      <c r="B1180" t="inlineStr">
        <is>
          <t>4:05</t>
        </is>
      </c>
      <c r="C1180" t="inlineStr">
        <is>
          <t>into those same cities.</t>
        </is>
      </c>
      <c r="D1180">
        <f>HYPERLINK("https://www.youtube.com/watch?v=_bm98rrVZzE&amp;t=245s", "Go to time")</f>
        <v/>
      </c>
    </row>
    <row r="1181">
      <c r="A1181">
        <f>HYPERLINK("https://www.youtube.com/watch?v=rWTwcySGvrE", "Video")</f>
        <v/>
      </c>
      <c r="B1181" t="inlineStr">
        <is>
          <t>1:33</t>
        </is>
      </c>
      <c r="C1181" t="inlineStr">
        <is>
          <t>and who uses platforms like Instagram
to turn their passion into a living.</t>
        </is>
      </c>
      <c r="D1181">
        <f>HYPERLINK("https://www.youtube.com/watch?v=rWTwcySGvrE&amp;t=93s", "Go to time")</f>
        <v/>
      </c>
    </row>
    <row r="1182">
      <c r="A1182">
        <f>HYPERLINK("https://www.youtube.com/watch?v=yjYrxcGSWX4", "Video")</f>
        <v/>
      </c>
      <c r="B1182" t="inlineStr">
        <is>
          <t>4:54</t>
        </is>
      </c>
      <c r="C1182" t="inlineStr">
        <is>
          <t>if you spend your time clambering
from one box into another.</t>
        </is>
      </c>
      <c r="D1182">
        <f>HYPERLINK("https://www.youtube.com/watch?v=yjYrxcGSWX4&amp;t=294s", "Go to time")</f>
        <v/>
      </c>
    </row>
    <row r="1183">
      <c r="A1183">
        <f>HYPERLINK("https://www.youtube.com/watch?v=OWiiA9hXbY8", "Video")</f>
        <v/>
      </c>
      <c r="B1183" t="inlineStr">
        <is>
          <t>5:48</t>
        </is>
      </c>
      <c r="C1183" t="inlineStr">
        <is>
          <t>Three thousand employees were reorganized
into 350 multidisciplinary teams.</t>
        </is>
      </c>
      <c r="D1183">
        <f>HYPERLINK("https://www.youtube.com/watch?v=OWiiA9hXbY8&amp;t=348s", "Go to time")</f>
        <v/>
      </c>
    </row>
    <row r="1184">
      <c r="A1184">
        <f>HYPERLINK("https://www.youtube.com/watch?v=spwXNUFHhAg", "Video")</f>
        <v/>
      </c>
      <c r="B1184" t="inlineStr">
        <is>
          <t>7:29</t>
        </is>
      </c>
      <c r="C1184" t="inlineStr">
        <is>
          <t>The day our family stepped
into the meet and greet room</t>
        </is>
      </c>
      <c r="D1184">
        <f>HYPERLINK("https://www.youtube.com/watch?v=spwXNUFHhAg&amp;t=449s", "Go to time")</f>
        <v/>
      </c>
    </row>
    <row r="1185">
      <c r="A1185">
        <f>HYPERLINK("https://www.youtube.com/watch?v=aJgXcVkZNG8", "Video")</f>
        <v/>
      </c>
      <c r="B1185" t="inlineStr">
        <is>
          <t>2:14</t>
        </is>
      </c>
      <c r="C1185" t="inlineStr">
        <is>
          <t>to ensure that it would fit seamlessly
into existing curricula</t>
        </is>
      </c>
      <c r="D1185">
        <f>HYPERLINK("https://www.youtube.com/watch?v=aJgXcVkZNG8&amp;t=134s", "Go to time")</f>
        <v/>
      </c>
    </row>
    <row r="1186">
      <c r="A1186">
        <f>HYPERLINK("https://www.youtube.com/watch?v=YR-sgN4QqW8", "Video")</f>
        <v/>
      </c>
      <c r="B1186" t="inlineStr">
        <is>
          <t>1:57</t>
        </is>
      </c>
      <c r="C1186" t="inlineStr">
        <is>
          <t>into a single family tree.</t>
        </is>
      </c>
      <c r="D1186">
        <f>HYPERLINK("https://www.youtube.com/watch?v=YR-sgN4QqW8&amp;t=117s", "Go to time")</f>
        <v/>
      </c>
    </row>
    <row r="1187">
      <c r="A1187">
        <f>HYPERLINK("https://www.youtube.com/watch?v=kCudFI4tcpg", "Video")</f>
        <v/>
      </c>
      <c r="B1187" t="inlineStr">
        <is>
          <t>2:00</t>
        </is>
      </c>
      <c r="C1187" t="inlineStr">
        <is>
          <t>Our dream is to make it so that anyone
can turn an idea into software quickly.</t>
        </is>
      </c>
      <c r="D1187">
        <f>HYPERLINK("https://www.youtube.com/watch?v=kCudFI4tcpg&amp;t=120s", "Go to time")</f>
        <v/>
      </c>
    </row>
    <row r="1188">
      <c r="A1188">
        <f>HYPERLINK("https://www.youtube.com/watch?v=8GxhiuN_bY0", "Video")</f>
        <v/>
      </c>
      <c r="B1188" t="inlineStr">
        <is>
          <t>2:15</t>
        </is>
      </c>
      <c r="C1188" t="inlineStr">
        <is>
          <t>food intolerances don't damage
the small intestine.</t>
        </is>
      </c>
      <c r="D1188">
        <f>HYPERLINK("https://www.youtube.com/watch?v=8GxhiuN_bY0&amp;t=135s", "Go to time")</f>
        <v/>
      </c>
    </row>
    <row r="1189">
      <c r="A1189">
        <f>HYPERLINK("https://www.youtube.com/watch?v=bUjrtRQ64ek", "Video")</f>
        <v/>
      </c>
      <c r="B1189" t="inlineStr">
        <is>
          <t>18:00</t>
        </is>
      </c>
      <c r="C1189" t="inlineStr">
        <is>
          <t>was a man who came into the window</t>
        </is>
      </c>
      <c r="D1189">
        <f>HYPERLINK("https://www.youtube.com/watch?v=bUjrtRQ64ek&amp;t=1080s", "Go to time")</f>
        <v/>
      </c>
    </row>
    <row r="1190">
      <c r="A1190">
        <f>HYPERLINK("https://www.youtube.com/watch?v=PveLQRApahs", "Video")</f>
        <v/>
      </c>
      <c r="B1190" t="inlineStr">
        <is>
          <t>2:39</t>
        </is>
      </c>
      <c r="C1190" t="inlineStr">
        <is>
          <t>I am determined to help more women
enter into and grow in the trades</t>
        </is>
      </c>
      <c r="D1190">
        <f>HYPERLINK("https://www.youtube.com/watch?v=PveLQRApahs&amp;t=159s", "Go to time")</f>
        <v/>
      </c>
    </row>
    <row r="1191">
      <c r="A1191">
        <f>HYPERLINK("https://www.youtube.com/watch?v=6kPHnl-RsVI", "Video")</f>
        <v/>
      </c>
      <c r="B1191" t="inlineStr">
        <is>
          <t>13:44</t>
        </is>
      </c>
      <c r="C1191" t="inlineStr">
        <is>
          <t>But don't fall into the trap
of the same wishful thinking</t>
        </is>
      </c>
      <c r="D1191">
        <f>HYPERLINK("https://www.youtube.com/watch?v=6kPHnl-RsVI&amp;t=824s", "Go to time")</f>
        <v/>
      </c>
    </row>
    <row r="1192">
      <c r="A1192">
        <f>HYPERLINK("https://www.youtube.com/watch?v=qZjr2CIEflc", "Video")</f>
        <v/>
      </c>
      <c r="B1192" t="inlineStr">
        <is>
          <t>1:03</t>
        </is>
      </c>
      <c r="C1192" t="inlineStr">
        <is>
          <t>my studio came into the orbit
of two inspired citizen activists</t>
        </is>
      </c>
      <c r="D1192">
        <f>HYPERLINK("https://www.youtube.com/watch?v=qZjr2CIEflc&amp;t=63s", "Go to time")</f>
        <v/>
      </c>
    </row>
    <row r="1193">
      <c r="A1193">
        <f>HYPERLINK("https://www.youtube.com/watch?v=CDV0i660brM", "Video")</f>
        <v/>
      </c>
      <c r="B1193" t="inlineStr">
        <is>
          <t>1:24</t>
        </is>
      </c>
      <c r="C1193" t="inlineStr">
        <is>
          <t>and meanwhile keep cramming people
into tubes at increasingly congested hubs.</t>
        </is>
      </c>
      <c r="D1193">
        <f>HYPERLINK("https://www.youtube.com/watch?v=CDV0i660brM&amp;t=84s", "Go to time")</f>
        <v/>
      </c>
    </row>
    <row r="1194">
      <c r="A1194">
        <f>HYPERLINK("https://www.youtube.com/watch?v=HNMQ_w7hXTA", "Video")</f>
        <v/>
      </c>
      <c r="B1194" t="inlineStr">
        <is>
          <t>3:05</t>
        </is>
      </c>
      <c r="C1194" t="inlineStr">
        <is>
          <t>he came into our shared-room kitchen,</t>
        </is>
      </c>
      <c r="D1194">
        <f>HYPERLINK("https://www.youtube.com/watch?v=HNMQ_w7hXTA&amp;t=185s", "Go to time")</f>
        <v/>
      </c>
    </row>
    <row r="1195">
      <c r="A1195">
        <f>HYPERLINK("https://www.youtube.com/watch?v=5MuIMqhT8DM", "Video")</f>
        <v/>
      </c>
      <c r="B1195" t="inlineStr">
        <is>
          <t>7:28</t>
        </is>
      </c>
      <c r="C1195" t="inlineStr">
        <is>
          <t>You insert a small amount
of voltage into the brain,</t>
        </is>
      </c>
      <c r="D1195">
        <f>HYPERLINK("https://www.youtube.com/watch?v=5MuIMqhT8DM&amp;t=448s", "Go to time")</f>
        <v/>
      </c>
    </row>
    <row r="1196">
      <c r="A1196">
        <f>HYPERLINK("https://www.youtube.com/watch?v=OPfVCUGxyHs", "Video")</f>
        <v/>
      </c>
      <c r="B1196" t="inlineStr">
        <is>
          <t>1:53</t>
        </is>
      </c>
      <c r="C1196" t="inlineStr">
        <is>
          <t>which came into such sharp
focus for me that afternoon.</t>
        </is>
      </c>
      <c r="D1196">
        <f>HYPERLINK("https://www.youtube.com/watch?v=OPfVCUGxyHs&amp;t=113s", "Go to time")</f>
        <v/>
      </c>
    </row>
    <row r="1197">
      <c r="A1197">
        <f>HYPERLINK("https://www.youtube.com/watch?v=1U2qMRGihGg", "Video")</f>
        <v/>
      </c>
      <c r="B1197" t="inlineStr">
        <is>
          <t>4:47</t>
        </is>
      </c>
      <c r="C1197" t="inlineStr">
        <is>
          <t>People came into the lab</t>
        </is>
      </c>
      <c r="D1197">
        <f>HYPERLINK("https://www.youtube.com/watch?v=1U2qMRGihGg&amp;t=287s", "Go to time")</f>
        <v/>
      </c>
    </row>
    <row r="1198">
      <c r="A1198">
        <f>HYPERLINK("https://www.youtube.com/watch?v=50yxXTAHrfc", "Video")</f>
        <v/>
      </c>
      <c r="B1198" t="inlineStr">
        <is>
          <t>7:26</t>
        </is>
      </c>
      <c r="C1198" t="inlineStr">
        <is>
          <t>if the other players had the same desire
as Diego going into the game,</t>
        </is>
      </c>
      <c r="D1198">
        <f>HYPERLINK("https://www.youtube.com/watch?v=50yxXTAHrfc&amp;t=446s", "Go to time")</f>
        <v/>
      </c>
    </row>
    <row r="1199">
      <c r="A1199">
        <f>HYPERLINK("https://www.youtube.com/watch?v=_0J10j46-qQ", "Video")</f>
        <v/>
      </c>
      <c r="B1199" t="inlineStr">
        <is>
          <t>2:56</t>
        </is>
      </c>
      <c r="C1199" t="inlineStr">
        <is>
          <t>Armored wriggling clam worms
crawled across the seafloor and into it,</t>
        </is>
      </c>
      <c r="D1199">
        <f>HYPERLINK("https://www.youtube.com/watch?v=_0J10j46-qQ&amp;t=176s", "Go to time")</f>
        <v/>
      </c>
    </row>
    <row r="1200">
      <c r="A1200">
        <f>HYPERLINK("https://www.youtube.com/watch?v=kxGOuqsoteA", "Video")</f>
        <v/>
      </c>
      <c r="B1200" t="inlineStr">
        <is>
          <t>25:58</t>
        </is>
      </c>
      <c r="C1200" t="inlineStr">
        <is>
          <t>of America that we have built into our</t>
        </is>
      </c>
      <c r="D1200">
        <f>HYPERLINK("https://www.youtube.com/watch?v=kxGOuqsoteA&amp;t=1558s", "Go to time")</f>
        <v/>
      </c>
    </row>
    <row r="1201">
      <c r="A1201">
        <f>HYPERLINK("https://www.youtube.com/watch?v=yQqthbvYE8M", "Video")</f>
        <v/>
      </c>
      <c r="B1201" t="inlineStr">
        <is>
          <t>38:28</t>
        </is>
      </c>
      <c r="C1201" t="inlineStr">
        <is>
          <t>The same way the Soviet empire collapsed
into different independent nations,</t>
        </is>
      </c>
      <c r="D1201">
        <f>HYPERLINK("https://www.youtube.com/watch?v=yQqthbvYE8M&amp;t=2308s", "Go to time")</f>
        <v/>
      </c>
    </row>
    <row r="1202">
      <c r="A1202">
        <f>HYPERLINK("https://www.youtube.com/watch?v=JlbwchclCBo", "Video")</f>
        <v/>
      </c>
      <c r="B1202" t="inlineStr">
        <is>
          <t>2:45</t>
        </is>
      </c>
      <c r="C1202" t="inlineStr">
        <is>
          <t>where you feed these into a program,</t>
        </is>
      </c>
      <c r="D1202">
        <f>HYPERLINK("https://www.youtube.com/watch?v=JlbwchclCBo&amp;t=165s", "Go to time")</f>
        <v/>
      </c>
    </row>
    <row r="1203">
      <c r="A1203">
        <f>HYPERLINK("https://www.youtube.com/watch?v=8Dv2Hdf5TRg", "Video")</f>
        <v/>
      </c>
      <c r="B1203" t="inlineStr">
        <is>
          <t>4:25</t>
        </is>
      </c>
      <c r="C1203" t="inlineStr">
        <is>
          <t>Many children in this study
were born into poor families</t>
        </is>
      </c>
      <c r="D1203">
        <f>HYPERLINK("https://www.youtube.com/watch?v=8Dv2Hdf5TRg&amp;t=265s", "Go to time")</f>
        <v/>
      </c>
    </row>
    <row r="1204">
      <c r="A1204">
        <f>HYPERLINK("https://www.youtube.com/watch?v=8Dv2Hdf5TRg", "Video")</f>
        <v/>
      </c>
      <c r="B1204" t="inlineStr">
        <is>
          <t>4:28</t>
        </is>
      </c>
      <c r="C1204" t="inlineStr">
        <is>
          <t>or into working-class families that had
cramped homes or other problems,</t>
        </is>
      </c>
      <c r="D1204">
        <f>HYPERLINK("https://www.youtube.com/watch?v=8Dv2Hdf5TRg&amp;t=268s", "Go to time")</f>
        <v/>
      </c>
    </row>
    <row r="1205">
      <c r="A1205">
        <f>HYPERLINK("https://www.youtube.com/watch?v=8Dv2Hdf5TRg", "Video")</f>
        <v/>
      </c>
      <c r="B1205" t="inlineStr">
        <is>
          <t>5:44</t>
        </is>
      </c>
      <c r="C1205" t="inlineStr">
        <is>
          <t>Don't be born into a poor family
or into a struggling family.</t>
        </is>
      </c>
      <c r="D1205">
        <f>HYPERLINK("https://www.youtube.com/watch?v=8Dv2Hdf5TRg&amp;t=344s", "Go to time")</f>
        <v/>
      </c>
    </row>
    <row r="1206">
      <c r="A1206">
        <f>HYPERLINK("https://www.youtube.com/watch?v=8Dv2Hdf5TRg", "Video")</f>
        <v/>
      </c>
      <c r="B1206" t="inlineStr">
        <is>
          <t>7:52</t>
        </is>
      </c>
      <c r="C1206" t="inlineStr">
        <is>
          <t>For example, we have to take
genes into account,</t>
        </is>
      </c>
      <c r="D1206">
        <f>HYPERLINK("https://www.youtube.com/watch?v=8Dv2Hdf5TRg&amp;t=472s", "Go to time")</f>
        <v/>
      </c>
    </row>
    <row r="1207">
      <c r="A1207">
        <f>HYPERLINK("https://www.youtube.com/watch?v=6k8YBJ5sgko", "Video")</f>
        <v/>
      </c>
      <c r="B1207" t="inlineStr">
        <is>
          <t>1:46</t>
        </is>
      </c>
      <c r="C1207" t="inlineStr">
        <is>
          <t>Therefore, the day those black corduroy
bell-bottom pants came into my life,</t>
        </is>
      </c>
      <c r="D1207">
        <f>HYPERLINK("https://www.youtube.com/watch?v=6k8YBJ5sgko&amp;t=106s", "Go to time")</f>
        <v/>
      </c>
    </row>
    <row r="1208">
      <c r="A1208">
        <f>HYPERLINK("https://www.youtube.com/watch?v=Dh5sPiuaO9Y", "Video")</f>
        <v/>
      </c>
      <c r="B1208" t="inlineStr">
        <is>
          <t>2:17</t>
        </is>
      </c>
      <c r="C1208" t="inlineStr">
        <is>
          <t>and turning it into an amazing future</t>
        </is>
      </c>
      <c r="D1208">
        <f>HYPERLINK("https://www.youtube.com/watch?v=Dh5sPiuaO9Y&amp;t=137s", "Go to time")</f>
        <v/>
      </c>
    </row>
    <row r="1209">
      <c r="A1209">
        <f>HYPERLINK("https://www.youtube.com/watch?v=mWA2uL8zXPI", "Video")</f>
        <v/>
      </c>
      <c r="B1209" t="inlineStr">
        <is>
          <t>5:14</t>
        </is>
      </c>
      <c r="C1209" t="inlineStr">
        <is>
          <t>That's when flapper dresses
came into style,</t>
        </is>
      </c>
      <c r="D1209">
        <f>HYPERLINK("https://www.youtube.com/watch?v=mWA2uL8zXPI&amp;t=314s", "Go to time")</f>
        <v/>
      </c>
    </row>
    <row r="1210">
      <c r="A1210">
        <f>HYPERLINK("https://www.youtube.com/watch?v=DYpmewVFACM", "Video")</f>
        <v/>
      </c>
      <c r="B1210" t="inlineStr">
        <is>
          <t>11:01</t>
        </is>
      </c>
      <c r="C1210" t="inlineStr">
        <is>
          <t>But we're trying to avoid workplace drama,
not take a cannonball leap into it,</t>
        </is>
      </c>
      <c r="D1210">
        <f>HYPERLINK("https://www.youtube.com/watch?v=DYpmewVFACM&amp;t=661s", "Go to time")</f>
        <v/>
      </c>
    </row>
    <row r="1211">
      <c r="A1211">
        <f>HYPERLINK("https://www.youtube.com/watch?v=m5HQamrXlSY", "Video")</f>
        <v/>
      </c>
      <c r="B1211" t="inlineStr">
        <is>
          <t>3:46</t>
        </is>
      </c>
      <c r="C1211" t="inlineStr">
        <is>
          <t>that I fold into an origami crane
and send sailing out my window.</t>
        </is>
      </c>
      <c r="D1211">
        <f>HYPERLINK("https://www.youtube.com/watch?v=m5HQamrXlSY&amp;t=226s", "Go to time")</f>
        <v/>
      </c>
    </row>
    <row r="1212">
      <c r="A1212">
        <f>HYPERLINK("https://www.youtube.com/watch?v=caNLVaD25pU", "Video")</f>
        <v/>
      </c>
      <c r="B1212" t="inlineStr">
        <is>
          <t>1:00</t>
        </is>
      </c>
      <c r="C1212" t="inlineStr">
        <is>
          <t>convert it into ammonia,</t>
        </is>
      </c>
      <c r="D1212">
        <f>HYPERLINK("https://www.youtube.com/watch?v=caNLVaD25pU&amp;t=60s", "Go to time")</f>
        <v/>
      </c>
    </row>
    <row r="1213">
      <c r="A1213">
        <f>HYPERLINK("https://www.youtube.com/watch?v=caNLVaD25pU", "Video")</f>
        <v/>
      </c>
      <c r="B1213" t="inlineStr">
        <is>
          <t>1:15</t>
        </is>
      </c>
      <c r="C1213" t="inlineStr">
        <is>
          <t>converting it into ammonia,</t>
        </is>
      </c>
      <c r="D1213">
        <f>HYPERLINK("https://www.youtube.com/watch?v=caNLVaD25pU&amp;t=75s", "Go to time")</f>
        <v/>
      </c>
    </row>
    <row r="1214">
      <c r="A1214">
        <f>HYPERLINK("https://www.youtube.com/watch?v=id4YRO7G0wE", "Video")</f>
        <v/>
      </c>
      <c r="B1214" t="inlineStr">
        <is>
          <t>15:23</t>
        </is>
      </c>
      <c r="C1214" t="inlineStr">
        <is>
          <t>and it gets into the hands
of the Osama bin Ladens of the world,</t>
        </is>
      </c>
      <c r="D1214">
        <f>HYPERLINK("https://www.youtube.com/watch?v=id4YRO7G0wE&amp;t=923s", "Go to time")</f>
        <v/>
      </c>
    </row>
    <row r="1215">
      <c r="A1215">
        <f>HYPERLINK("https://www.youtube.com/watch?v=H_rsxmtfKr0", "Video")</f>
        <v/>
      </c>
      <c r="B1215" t="inlineStr">
        <is>
          <t>7:56</t>
        </is>
      </c>
      <c r="C1215" t="inlineStr">
        <is>
          <t>that looks to put more Black Americans
into sustainable careers.</t>
        </is>
      </c>
      <c r="D1215">
        <f>HYPERLINK("https://www.youtube.com/watch?v=H_rsxmtfKr0&amp;t=476s", "Go to time")</f>
        <v/>
      </c>
    </row>
    <row r="1216">
      <c r="A1216">
        <f>HYPERLINK("https://www.youtube.com/watch?v=VasJyDmMafA", "Video")</f>
        <v/>
      </c>
      <c r="B1216" t="inlineStr">
        <is>
          <t>1:01</t>
        </is>
      </c>
      <c r="C1216" t="inlineStr">
        <is>
          <t>made it into every family's bag.</t>
        </is>
      </c>
      <c r="D1216">
        <f>HYPERLINK("https://www.youtube.com/watch?v=VasJyDmMafA&amp;t=61s", "Go to time")</f>
        <v/>
      </c>
    </row>
    <row r="1217">
      <c r="A1217">
        <f>HYPERLINK("https://www.youtube.com/watch?v=OjuYFNR1aWo", "Video")</f>
        <v/>
      </c>
      <c r="B1217" t="inlineStr">
        <is>
          <t>7:36</t>
        </is>
      </c>
      <c r="C1217" t="inlineStr">
        <is>
          <t>through the extraordinary amount of money
they pour into elections,</t>
        </is>
      </c>
      <c r="D1217">
        <f>HYPERLINK("https://www.youtube.com/watch?v=OjuYFNR1aWo&amp;t=456s", "Go to time")</f>
        <v/>
      </c>
    </row>
    <row r="1218">
      <c r="A1218">
        <f>HYPERLINK("https://www.youtube.com/watch?v=RD_SLJG7oi8", "Video")</f>
        <v/>
      </c>
      <c r="B1218" t="inlineStr">
        <is>
          <t>8:11</t>
        </is>
      </c>
      <c r="C1218" t="inlineStr">
        <is>
          <t>I am incredibly fortunate
to have been born into a family</t>
        </is>
      </c>
      <c r="D1218">
        <f>HYPERLINK("https://www.youtube.com/watch?v=RD_SLJG7oi8&amp;t=491s", "Go to time")</f>
        <v/>
      </c>
    </row>
    <row r="1219">
      <c r="A1219">
        <f>HYPERLINK("https://www.youtube.com/watch?v=RD_SLJG7oi8", "Video")</f>
        <v/>
      </c>
      <c r="B1219" t="inlineStr">
        <is>
          <t>8:50</t>
        </is>
      </c>
      <c r="C1219" t="inlineStr">
        <is>
          <t>In giving you an insight
into who I am today</t>
        </is>
      </c>
      <c r="D1219">
        <f>HYPERLINK("https://www.youtube.com/watch?v=RD_SLJG7oi8&amp;t=530s", "Go to time")</f>
        <v/>
      </c>
    </row>
    <row r="1220">
      <c r="A1220">
        <f>HYPERLINK("https://www.youtube.com/watch?v=9alL95G293s", "Video")</f>
        <v/>
      </c>
      <c r="B1220" t="inlineStr">
        <is>
          <t>6:04</t>
        </is>
      </c>
      <c r="C1220" t="inlineStr">
        <is>
          <t>and then comes out
into the bloodstream again,</t>
        </is>
      </c>
      <c r="D1220">
        <f>HYPERLINK("https://www.youtube.com/watch?v=9alL95G293s&amp;t=364s", "Go to time")</f>
        <v/>
      </c>
    </row>
    <row r="1221">
      <c r="A1221">
        <f>HYPERLINK("https://www.youtube.com/watch?v=9alL95G293s", "Video")</f>
        <v/>
      </c>
      <c r="B1221" t="inlineStr">
        <is>
          <t>6:56</t>
        </is>
      </c>
      <c r="C1221" t="inlineStr">
        <is>
          <t>The odor from the tent was blown
into a chamber which contained mosquitoes,</t>
        </is>
      </c>
      <c r="D1221">
        <f>HYPERLINK("https://www.youtube.com/watch?v=9alL95G293s&amp;t=416s", "Go to time")</f>
        <v/>
      </c>
    </row>
    <row r="1222">
      <c r="A1222">
        <f>HYPERLINK("https://www.youtube.com/watch?v=XZfKdlIRqYk", "Video")</f>
        <v/>
      </c>
      <c r="B1222" t="inlineStr">
        <is>
          <t>2:48</t>
        </is>
      </c>
      <c r="C1222" t="inlineStr">
        <is>
          <t>and one day when armed men came
into the house that they were hiding in,</t>
        </is>
      </c>
      <c r="D1222">
        <f>HYPERLINK("https://www.youtube.com/watch?v=XZfKdlIRqYk&amp;t=168s", "Go to time")</f>
        <v/>
      </c>
    </row>
    <row r="1223">
      <c r="A1223">
        <f>HYPERLINK("https://www.youtube.com/watch?v=XZfKdlIRqYk", "Video")</f>
        <v/>
      </c>
      <c r="B1223" t="inlineStr">
        <is>
          <t>13:40</t>
        </is>
      </c>
      <c r="C1223" t="inlineStr">
        <is>
          <t>stepped into their courage
for my Hindu family all those years ago.</t>
        </is>
      </c>
      <c r="D1223">
        <f>HYPERLINK("https://www.youtube.com/watch?v=XZfKdlIRqYk&amp;t=820s", "Go to time")</f>
        <v/>
      </c>
    </row>
    <row r="1224">
      <c r="A1224">
        <f>HYPERLINK("https://www.youtube.com/watch?v=okSG9QaqY1o", "Video")</f>
        <v/>
      </c>
      <c r="B1224" t="inlineStr">
        <is>
          <t>8:02</t>
        </is>
      </c>
      <c r="C1224" t="inlineStr">
        <is>
          <t>and they fed them into the same pipeline
of the X-ray CT scanning,</t>
        </is>
      </c>
      <c r="D1224">
        <f>HYPERLINK("https://www.youtube.com/watch?v=okSG9QaqY1o&amp;t=482s", "Go to time")</f>
        <v/>
      </c>
    </row>
    <row r="1225">
      <c r="A1225">
        <f>HYPERLINK("https://www.youtube.com/watch?v=dIYmzf21d1g", "Video")</f>
        <v/>
      </c>
      <c r="B1225" t="inlineStr">
        <is>
          <t>2:30</t>
        </is>
      </c>
      <c r="C1225" t="inlineStr">
        <is>
          <t>I had fallen into the same trap</t>
        </is>
      </c>
      <c r="D1225">
        <f>HYPERLINK("https://www.youtube.com/watch?v=dIYmzf21d1g&amp;t=150s", "Go to time")</f>
        <v/>
      </c>
    </row>
    <row r="1226">
      <c r="A1226">
        <f>HYPERLINK("https://www.youtube.com/watch?v=dIYmzf21d1g", "Video")</f>
        <v/>
      </c>
      <c r="B1226" t="inlineStr">
        <is>
          <t>7:06</t>
        </is>
      </c>
      <c r="C1226" t="inlineStr">
        <is>
          <t>and team meetings
usually turn into blame sessions.</t>
        </is>
      </c>
      <c r="D1226">
        <f>HYPERLINK("https://www.youtube.com/watch?v=dIYmzf21d1g&amp;t=426s", "Go to time")</f>
        <v/>
      </c>
    </row>
    <row r="1227">
      <c r="A1227">
        <f>HYPERLINK("https://www.youtube.com/watch?v=zY0U0O6VsOA", "Video")</f>
        <v/>
      </c>
      <c r="B1227" t="inlineStr">
        <is>
          <t>1:06</t>
        </is>
      </c>
      <c r="C1227" t="inlineStr">
        <is>
          <t>before the final product came into place.</t>
        </is>
      </c>
      <c r="D1227">
        <f>HYPERLINK("https://www.youtube.com/watch?v=zY0U0O6VsOA&amp;t=66s", "Go to time")</f>
        <v/>
      </c>
    </row>
    <row r="1228">
      <c r="A1228">
        <f>HYPERLINK("https://www.youtube.com/watch?v=-H1tUMRJoeo", "Video")</f>
        <v/>
      </c>
      <c r="B1228" t="inlineStr">
        <is>
          <t>0:35</t>
        </is>
      </c>
      <c r="C1228" t="inlineStr">
        <is>
          <t>of amino acids that fold up into complex</t>
        </is>
      </c>
      <c r="D1228">
        <f>HYPERLINK("https://www.youtube.com/watch?v=-H1tUMRJoeo&amp;t=35s", "Go to time")</f>
        <v/>
      </c>
    </row>
    <row r="1229">
      <c r="A1229">
        <f>HYPERLINK("https://www.youtube.com/watch?v=b5ZESpOAolU", "Video")</f>
        <v/>
      </c>
      <c r="B1229" t="inlineStr">
        <is>
          <t>2:45</t>
        </is>
      </c>
      <c r="C1229" t="inlineStr">
        <is>
          <t>helps bring about our
most ambitious dreams into reality.</t>
        </is>
      </c>
      <c r="D1229">
        <f>HYPERLINK("https://www.youtube.com/watch?v=b5ZESpOAolU&amp;t=165s", "Go to time")</f>
        <v/>
      </c>
    </row>
    <row r="1230">
      <c r="A1230">
        <f>HYPERLINK("https://www.youtube.com/watch?v=b5ZESpOAolU", "Video")</f>
        <v/>
      </c>
      <c r="B1230" t="inlineStr">
        <is>
          <t>4:41</t>
        </is>
      </c>
      <c r="C1230" t="inlineStr">
        <is>
          <t>Barack Obama, Hillary Clinton
or John McCain.</t>
        </is>
      </c>
      <c r="D1230">
        <f>HYPERLINK("https://www.youtube.com/watch?v=b5ZESpOAolU&amp;t=281s", "Go to time")</f>
        <v/>
      </c>
    </row>
    <row r="1231">
      <c r="A1231">
        <f>HYPERLINK("https://www.youtube.com/watch?v=0JGarsZE1rk", "Video")</f>
        <v/>
      </c>
      <c r="B1231" t="inlineStr">
        <is>
          <t>7:10</t>
        </is>
      </c>
      <c r="C1231" t="inlineStr">
        <is>
          <t>She keeps the letters he writes to her
tucked into the frame</t>
        </is>
      </c>
      <c r="D1231">
        <f>HYPERLINK("https://www.youtube.com/watch?v=0JGarsZE1rk&amp;t=430s", "Go to time")</f>
        <v/>
      </c>
    </row>
    <row r="1232">
      <c r="A1232">
        <f>HYPERLINK("https://www.youtube.com/watch?v=bJkv9b9o9lo", "Video")</f>
        <v/>
      </c>
      <c r="B1232" t="inlineStr">
        <is>
          <t>5:53</t>
        </is>
      </c>
      <c r="C1232" t="inlineStr">
        <is>
          <t>these chemicals are absorbed
into your bloodstream</t>
        </is>
      </c>
      <c r="D1232">
        <f>HYPERLINK("https://www.youtube.com/watch?v=bJkv9b9o9lo&amp;t=353s", "Go to time")</f>
        <v/>
      </c>
    </row>
    <row r="1233">
      <c r="A1233">
        <f>HYPERLINK("https://www.youtube.com/watch?v=QPC5_P2_Fu8", "Video")</f>
        <v/>
      </c>
      <c r="B1233" t="inlineStr">
        <is>
          <t>3:01</t>
        </is>
      </c>
      <c r="C1233" t="inlineStr">
        <is>
          <t>you emit about 400 grams
of CO2 into the air</t>
        </is>
      </c>
      <c r="D1233">
        <f>HYPERLINK("https://www.youtube.com/watch?v=QPC5_P2_Fu8&amp;t=181s", "Go to time")</f>
        <v/>
      </c>
    </row>
    <row r="1234">
      <c r="A1234">
        <f>HYPERLINK("https://www.youtube.com/watch?v=gdJwW-NhObU", "Video")</f>
        <v/>
      </c>
      <c r="B1234" t="inlineStr">
        <is>
          <t>10:19</t>
        </is>
      </c>
      <c r="C1234" t="inlineStr">
        <is>
          <t>a life where sometimes you put your finger
into your friend's ice cream,</t>
        </is>
      </c>
      <c r="D1234">
        <f>HYPERLINK("https://www.youtube.com/watch?v=gdJwW-NhObU&amp;t=619s", "Go to time")</f>
        <v/>
      </c>
    </row>
    <row r="1235">
      <c r="A1235">
        <f>HYPERLINK("https://www.youtube.com/watch?v=3B24RaqA33k", "Video")</f>
        <v/>
      </c>
      <c r="B1235" t="inlineStr">
        <is>
          <t>6:49</t>
        </is>
      </c>
      <c r="C1235" t="inlineStr">
        <is>
          <t>calling into question the legitimacy
of the entire American legal system.</t>
        </is>
      </c>
      <c r="D1235">
        <f>HYPERLINK("https://www.youtube.com/watch?v=3B24RaqA33k&amp;t=409s", "Go to time")</f>
        <v/>
      </c>
    </row>
    <row r="1236">
      <c r="A1236">
        <f>HYPERLINK("https://www.youtube.com/watch?v=syxEMoU8KWg", "Video")</f>
        <v/>
      </c>
      <c r="B1236" t="inlineStr">
        <is>
          <t>10:18</t>
        </is>
      </c>
      <c r="C1236" t="inlineStr">
        <is>
          <t>shame into self-love,</t>
        </is>
      </c>
      <c r="D1236">
        <f>HYPERLINK("https://www.youtube.com/watch?v=syxEMoU8KWg&amp;t=618s", "Go to time")</f>
        <v/>
      </c>
    </row>
    <row r="1237">
      <c r="A1237">
        <f>HYPERLINK("https://www.youtube.com/watch?v=rQEh7d-qa38", "Video")</f>
        <v/>
      </c>
      <c r="B1237" t="inlineStr">
        <is>
          <t>3:01</t>
        </is>
      </c>
      <c r="C1237" t="inlineStr">
        <is>
          <t>according to our work, our chief futurist
Brett Winton and his team,</t>
        </is>
      </c>
      <c r="D1237">
        <f>HYPERLINK("https://www.youtube.com/watch?v=rQEh7d-qa38&amp;t=181s", "Go to time")</f>
        <v/>
      </c>
    </row>
    <row r="1238">
      <c r="A1238">
        <f>HYPERLINK("https://www.youtube.com/watch?v=uAU-1lSDTW8", "Video")</f>
        <v/>
      </c>
      <c r="B1238" t="inlineStr">
        <is>
          <t>9:41</t>
        </is>
      </c>
      <c r="C1238" t="inlineStr">
        <is>
          <t>It's much harder for us and me
to walk into an unfamiliar situation</t>
        </is>
      </c>
      <c r="D1238">
        <f>HYPERLINK("https://www.youtube.com/watch?v=uAU-1lSDTW8&amp;t=581s", "Go to time")</f>
        <v/>
      </c>
    </row>
    <row r="1239">
      <c r="A1239">
        <f>HYPERLINK("https://www.youtube.com/watch?v=yrxYhv2O3wU", "Video")</f>
        <v/>
      </c>
      <c r="B1239" t="inlineStr">
        <is>
          <t>26:04</t>
        </is>
      </c>
      <c r="C1239" t="inlineStr">
        <is>
          <t>We put hundreds of millions of dollars
into the game every year.</t>
        </is>
      </c>
      <c r="D1239">
        <f>HYPERLINK("https://www.youtube.com/watch?v=yrxYhv2O3wU&amp;t=1564s", "Go to time")</f>
        <v/>
      </c>
    </row>
    <row r="1240">
      <c r="A1240">
        <f>HYPERLINK("https://www.youtube.com/watch?v=yrxYhv2O3wU", "Video")</f>
        <v/>
      </c>
      <c r="B1240" t="inlineStr">
        <is>
          <t>44:51</t>
        </is>
      </c>
      <c r="C1240" t="inlineStr">
        <is>
          <t>around whether this turns
into fundamentally, cooperation</t>
        </is>
      </c>
      <c r="D1240">
        <f>HYPERLINK("https://www.youtube.com/watch?v=yrxYhv2O3wU&amp;t=2691s", "Go to time")</f>
        <v/>
      </c>
    </row>
    <row r="1241">
      <c r="A1241">
        <f>HYPERLINK("https://www.youtube.com/watch?v=0gks6ceq4eQ", "Video")</f>
        <v/>
      </c>
      <c r="B1241" t="inlineStr">
        <is>
          <t>9:54</t>
        </is>
      </c>
      <c r="C1241" t="inlineStr">
        <is>
          <t>So for example, if you were
to walk into a bakery,</t>
        </is>
      </c>
      <c r="D1241">
        <f>HYPERLINK("https://www.youtube.com/watch?v=0gks6ceq4eQ&amp;t=594s", "Go to time")</f>
        <v/>
      </c>
    </row>
    <row r="1242">
      <c r="A1242">
        <f>HYPERLINK("https://www.youtube.com/watch?v=LpSDuDIaBGk", "Video")</f>
        <v/>
      </c>
      <c r="B1242" t="inlineStr">
        <is>
          <t>1:52</t>
        </is>
      </c>
      <c r="C1242" t="inlineStr">
        <is>
          <t>that's because it hasn't yet
made its way into mainstream vocabulary,</t>
        </is>
      </c>
      <c r="D1242">
        <f>HYPERLINK("https://www.youtube.com/watch?v=LpSDuDIaBGk&amp;t=112s", "Go to time")</f>
        <v/>
      </c>
    </row>
    <row r="1243">
      <c r="A1243">
        <f>HYPERLINK("https://www.youtube.com/watch?v=uEOK3fk45Rg", "Video")</f>
        <v/>
      </c>
      <c r="B1243" t="inlineStr">
        <is>
          <t>2:48</t>
        </is>
      </c>
      <c r="C1243" t="inlineStr">
        <is>
          <t>that same CO2 goes straight back
into the atmosphere</t>
        </is>
      </c>
      <c r="D1243">
        <f>HYPERLINK("https://www.youtube.com/watch?v=uEOK3fk45Rg&amp;t=168s", "Go to time")</f>
        <v/>
      </c>
    </row>
    <row r="1244">
      <c r="A1244">
        <f>HYPERLINK("https://www.youtube.com/watch?v=MA-uwhr50FU", "Video")</f>
        <v/>
      </c>
      <c r="B1244" t="inlineStr">
        <is>
          <t>0:22</t>
        </is>
      </c>
      <c r="C1244" t="inlineStr">
        <is>
          <t>I could say "Accio" and name anything
and it would fly into my hands,</t>
        </is>
      </c>
      <c r="D1244">
        <f>HYPERLINK("https://www.youtube.com/watch?v=MA-uwhr50FU&amp;t=22s", "Go to time")</f>
        <v/>
      </c>
    </row>
    <row r="1245">
      <c r="A1245">
        <f>HYPERLINK("https://www.youtube.com/watch?v=z7_LwuuPsAE", "Video")</f>
        <v/>
      </c>
      <c r="B1245" t="inlineStr">
        <is>
          <t>0:31</t>
        </is>
      </c>
      <c r="C1245" t="inlineStr">
        <is>
          <t>that glides into existence
at almost the same time.</t>
        </is>
      </c>
      <c r="D1245">
        <f>HYPERLINK("https://www.youtube.com/watch?v=z7_LwuuPsAE&amp;t=31s", "Go to time")</f>
        <v/>
      </c>
    </row>
    <row r="1246">
      <c r="A1246">
        <f>HYPERLINK("https://www.youtube.com/watch?v=CzGu9bP07i0", "Video")</f>
        <v/>
      </c>
      <c r="B1246" t="inlineStr">
        <is>
          <t>1:38</t>
        </is>
      </c>
      <c r="C1246" t="inlineStr">
        <is>
          <t>for deliberately ramming
your car into a wall.</t>
        </is>
      </c>
      <c r="D1246">
        <f>HYPERLINK("https://www.youtube.com/watch?v=CzGu9bP07i0&amp;t=98s", "Go to time")</f>
        <v/>
      </c>
    </row>
    <row r="1247">
      <c r="A1247">
        <f>HYPERLINK("https://www.youtube.com/watch?v=CzGu9bP07i0", "Video")</f>
        <v/>
      </c>
      <c r="B1247" t="inlineStr">
        <is>
          <t>8:32</t>
        </is>
      </c>
      <c r="C1247" t="inlineStr">
        <is>
          <t>is seamlessly integrated into
an honest-to-goodness national park.</t>
        </is>
      </c>
      <c r="D1247">
        <f>HYPERLINK("https://www.youtube.com/watch?v=CzGu9bP07i0&amp;t=512s", "Go to time")</f>
        <v/>
      </c>
    </row>
    <row r="1248">
      <c r="A1248">
        <f>HYPERLINK("https://www.youtube.com/watch?v=Fb3yp4uJhq0", "Video")</f>
        <v/>
      </c>
      <c r="B1248" t="inlineStr">
        <is>
          <t>1:13</t>
        </is>
      </c>
      <c r="C1248" t="inlineStr">
        <is>
          <t>I would walk straight into door frames.</t>
        </is>
      </c>
      <c r="D1248">
        <f>HYPERLINK("https://www.youtube.com/watch?v=Fb3yp4uJhq0&amp;t=73s", "Go to time")</f>
        <v/>
      </c>
    </row>
    <row r="1249">
      <c r="A1249">
        <f>HYPERLINK("https://www.youtube.com/watch?v=kcoUlel8qbw", "Video")</f>
        <v/>
      </c>
      <c r="B1249" t="inlineStr">
        <is>
          <t>2:47</t>
        </is>
      </c>
      <c r="C1249" t="inlineStr">
        <is>
          <t>AM: moved into a little home
with a big backyard, in Miami.</t>
        </is>
      </c>
      <c r="D1249">
        <f>HYPERLINK("https://www.youtube.com/watch?v=kcoUlel8qbw&amp;t=167s", "Go to time")</f>
        <v/>
      </c>
    </row>
    <row r="1250">
      <c r="A1250">
        <f>HYPERLINK("https://www.youtube.com/watch?v=kcoUlel8qbw", "Video")</f>
        <v/>
      </c>
      <c r="B1250" t="inlineStr">
        <is>
          <t>8:05</t>
        </is>
      </c>
      <c r="C1250" t="inlineStr">
        <is>
          <t>into the curated kids' games</t>
        </is>
      </c>
      <c r="D1250">
        <f>HYPERLINK("https://www.youtube.com/watch?v=kcoUlel8qbw&amp;t=485s", "Go to time")</f>
        <v/>
      </c>
    </row>
    <row r="1251">
      <c r="A1251">
        <f>HYPERLINK("https://www.youtube.com/watch?v=5UH7uTpTa44", "Video")</f>
        <v/>
      </c>
      <c r="B1251" t="inlineStr">
        <is>
          <t>9:04</t>
        </is>
      </c>
      <c r="C1251" t="inlineStr">
        <is>
          <t>But would those same tourists
have gone into a store</t>
        </is>
      </c>
      <c r="D1251">
        <f>HYPERLINK("https://www.youtube.com/watch?v=5UH7uTpTa44&amp;t=544s", "Go to time")</f>
        <v/>
      </c>
    </row>
    <row r="1252">
      <c r="A1252">
        <f>HYPERLINK("https://www.youtube.com/watch?v=hn8N8p9P5gw", "Video")</f>
        <v/>
      </c>
      <c r="B1252" t="inlineStr">
        <is>
          <t>13:21</t>
        </is>
      </c>
      <c r="C1252" t="inlineStr">
        <is>
          <t>But if you go into an ultraquiet room
such as a sound chamber,</t>
        </is>
      </c>
      <c r="D1252">
        <f>HYPERLINK("https://www.youtube.com/watch?v=hn8N8p9P5gw&amp;t=801s", "Go to time")</f>
        <v/>
      </c>
    </row>
    <row r="1253">
      <c r="A1253">
        <f>HYPERLINK("https://www.youtube.com/watch?v=Lz9CQ2zKt3M", "Video")</f>
        <v/>
      </c>
      <c r="B1253" t="inlineStr">
        <is>
          <t>0:42</t>
        </is>
      </c>
      <c r="C1253" t="inlineStr">
        <is>
          <t>the Paris Agreement
came into force in 2016,</t>
        </is>
      </c>
      <c r="D1253">
        <f>HYPERLINK("https://www.youtube.com/watch?v=Lz9CQ2zKt3M&amp;t=42s", "Go to time")</f>
        <v/>
      </c>
    </row>
    <row r="1254">
      <c r="A1254">
        <f>HYPERLINK("https://www.youtube.com/watch?v=nbW4XWkJC6w", "Video")</f>
        <v/>
      </c>
      <c r="B1254" t="inlineStr">
        <is>
          <t>0:49</t>
        </is>
      </c>
      <c r="C1254" t="inlineStr">
        <is>
          <t>It leaches harmful chemical contaminants
into our oceans, our soil,</t>
        </is>
      </c>
      <c r="D1254">
        <f>HYPERLINK("https://www.youtube.com/watch?v=nbW4XWkJC6w&amp;t=49s", "Go to time")</f>
        <v/>
      </c>
    </row>
    <row r="1255">
      <c r="A1255">
        <f>HYPERLINK("https://www.youtube.com/watch?v=lEjegKJwI0M", "Video")</f>
        <v/>
      </c>
      <c r="B1255" t="inlineStr">
        <is>
          <t>12:20</t>
        </is>
      </c>
      <c r="C1255" t="inlineStr">
        <is>
          <t>that camouflages itself
into the nature itself</t>
        </is>
      </c>
      <c r="D1255">
        <f>HYPERLINK("https://www.youtube.com/watch?v=lEjegKJwI0M&amp;t=740s", "Go to time")</f>
        <v/>
      </c>
    </row>
    <row r="1256">
      <c r="A1256">
        <f>HYPERLINK("https://www.youtube.com/watch?v=QuxF2IpOG3U", "Video")</f>
        <v/>
      </c>
      <c r="B1256" t="inlineStr">
        <is>
          <t>9:24</t>
        </is>
      </c>
      <c r="C1256" t="inlineStr">
        <is>
          <t>my team managed to shorten a process
that was 90 days into two days.</t>
        </is>
      </c>
      <c r="D1256">
        <f>HYPERLINK("https://www.youtube.com/watch?v=QuxF2IpOG3U&amp;t=564s", "Go to time")</f>
        <v/>
      </c>
    </row>
    <row r="1257">
      <c r="A1257">
        <f>HYPERLINK("https://www.youtube.com/watch?v=t6eFzt6kFGE", "Video")</f>
        <v/>
      </c>
      <c r="B1257" t="inlineStr">
        <is>
          <t>0:32</t>
        </is>
      </c>
      <c r="C1257" t="inlineStr">
        <is>
          <t>and he walks into the camps
to negotiate the release of the children.</t>
        </is>
      </c>
      <c r="D1257">
        <f>HYPERLINK("https://www.youtube.com/watch?v=t6eFzt6kFGE&amp;t=32s", "Go to time")</f>
        <v/>
      </c>
    </row>
    <row r="1258">
      <c r="A1258">
        <f>HYPERLINK("https://www.youtube.com/watch?v=Xe8fIjxicoo", "Video")</f>
        <v/>
      </c>
      <c r="B1258" t="inlineStr">
        <is>
          <t>35:44</t>
        </is>
      </c>
      <c r="C1258" t="inlineStr">
        <is>
          <t>The one where you had
to jam it into the throat,</t>
        </is>
      </c>
      <c r="D1258">
        <f>HYPERLINK("https://www.youtube.com/watch?v=Xe8fIjxicoo&amp;t=2144s", "Go to time")</f>
        <v/>
      </c>
    </row>
    <row r="1259">
      <c r="A1259">
        <f>HYPERLINK("https://www.youtube.com/watch?v=jAemh_JxgOk", "Video")</f>
        <v/>
      </c>
      <c r="B1259" t="inlineStr">
        <is>
          <t>2:37</t>
        </is>
      </c>
      <c r="C1259" t="inlineStr">
        <is>
          <t>And we hack table lamps and webcams,
into plumbing fixtures</t>
        </is>
      </c>
      <c r="D1259">
        <f>HYPERLINK("https://www.youtube.com/watch?v=jAemh_JxgOk&amp;t=157s", "Go to time")</f>
        <v/>
      </c>
    </row>
    <row r="1260">
      <c r="A1260">
        <f>HYPERLINK("https://www.youtube.com/watch?v=Cdfc9PuXdD0", "Video")</f>
        <v/>
      </c>
      <c r="B1260" t="inlineStr">
        <is>
          <t>0:15</t>
        </is>
      </c>
      <c r="C1260" t="inlineStr">
        <is>
          <t>tiny, worm-like creatures came into view.</t>
        </is>
      </c>
      <c r="D1260">
        <f>HYPERLINK("https://www.youtube.com/watch?v=Cdfc9PuXdD0&amp;t=15s", "Go to time")</f>
        <v/>
      </c>
    </row>
    <row r="1261">
      <c r="A1261">
        <f>HYPERLINK("https://www.youtube.com/watch?v=IkRXpFIRUl4", "Video")</f>
        <v/>
      </c>
      <c r="B1261" t="inlineStr">
        <is>
          <t>2:11</t>
        </is>
      </c>
      <c r="C1261" t="inlineStr">
        <is>
          <t>and slams them
into the patterned openings.</t>
        </is>
      </c>
      <c r="D1261">
        <f>HYPERLINK("https://www.youtube.com/watch?v=IkRXpFIRUl4&amp;t=131s", "Go to time")</f>
        <v/>
      </c>
    </row>
    <row r="1262">
      <c r="A1262">
        <f>HYPERLINK("https://www.youtube.com/watch?v=tMXjUWvJJto", "Video")</f>
        <v/>
      </c>
      <c r="B1262" t="inlineStr">
        <is>
          <t>2:18</t>
        </is>
      </c>
      <c r="C1262" t="inlineStr">
        <is>
          <t>For example, the type of pathogen, 
how often humans come into close contact</t>
        </is>
      </c>
      <c r="D1262">
        <f>HYPERLINK("https://www.youtube.com/watch?v=tMXjUWvJJto&amp;t=138s", "Go to time")</f>
        <v/>
      </c>
    </row>
    <row r="1263">
      <c r="A1263">
        <f>HYPERLINK("https://www.youtube.com/watch?v=K_r-kMJjh8Y", "Video")</f>
        <v/>
      </c>
      <c r="B1263" t="inlineStr">
        <is>
          <t>0:29</t>
        </is>
      </c>
      <c r="C1263" t="inlineStr">
        <is>
          <t>allowing oxygen from the air 
we breathe into the bloodstream</t>
        </is>
      </c>
      <c r="D1263">
        <f>HYPERLINK("https://www.youtube.com/watch?v=K_r-kMJjh8Y&amp;t=29s", "Go to time")</f>
        <v/>
      </c>
    </row>
    <row r="1264">
      <c r="A1264">
        <f>HYPERLINK("https://www.youtube.com/watch?v=YV8TT9LRBrY", "Video")</f>
        <v/>
      </c>
      <c r="B1264" t="inlineStr">
        <is>
          <t>3:29</t>
        </is>
      </c>
      <c r="C1264" t="inlineStr">
        <is>
          <t>into the flames and emit the yellow-orange</t>
        </is>
      </c>
      <c r="D1264">
        <f>HYPERLINK("https://www.youtube.com/watch?v=YV8TT9LRBrY&amp;t=209s", "Go to time")</f>
        <v/>
      </c>
    </row>
    <row r="1265">
      <c r="A1265">
        <f>HYPERLINK("https://www.youtube.com/watch?v=qrKZBh8BL_U", "Video")</f>
        <v/>
      </c>
      <c r="B1265" t="inlineStr">
        <is>
          <t>1:31</t>
        </is>
      </c>
      <c r="C1265" t="inlineStr">
        <is>
          <t>reducing distortion by only allowing
a thin beam of light into the eye.</t>
        </is>
      </c>
      <c r="D1265">
        <f>HYPERLINK("https://www.youtube.com/watch?v=qrKZBh8BL_U&amp;t=91s", "Go to time")</f>
        <v/>
      </c>
    </row>
    <row r="1266">
      <c r="A1266">
        <f>HYPERLINK("https://www.youtube.com/watch?v=7Vhu433hkys", "Video")</f>
        <v/>
      </c>
      <c r="B1266" t="inlineStr">
        <is>
          <t>0:31</t>
        </is>
      </c>
      <c r="C1266" t="inlineStr">
        <is>
          <t>If even a small amount of thallium
sneaks its way into the body—</t>
        </is>
      </c>
      <c r="D1266">
        <f>HYPERLINK("https://www.youtube.com/watch?v=7Vhu433hkys&amp;t=31s", "Go to time")</f>
        <v/>
      </c>
    </row>
    <row r="1267">
      <c r="A1267">
        <f>HYPERLINK("https://www.youtube.com/watch?v=7Vhu433hkys", "Video")</f>
        <v/>
      </c>
      <c r="B1267" t="inlineStr">
        <is>
          <t>2:21</t>
        </is>
      </c>
      <c r="C1267" t="inlineStr">
        <is>
          <t>pure cesium, for example, bursts
into flames when exposed to air,</t>
        </is>
      </c>
      <c r="D1267">
        <f>HYPERLINK("https://www.youtube.com/watch?v=7Vhu433hkys&amp;t=141s", "Go to time")</f>
        <v/>
      </c>
    </row>
    <row r="1268">
      <c r="A1268">
        <f>HYPERLINK("https://www.youtube.com/watch?v=NnnZ6y1HPqI", "Video")</f>
        <v/>
      </c>
      <c r="B1268" t="inlineStr">
        <is>
          <t>2:56</t>
        </is>
      </c>
      <c r="C1268" t="inlineStr">
        <is>
          <t>A boy named Ralph blows into a conch shell
to assemble the group,</t>
        </is>
      </c>
      <c r="D1268">
        <f>HYPERLINK("https://www.youtube.com/watch?v=NnnZ6y1HPqI&amp;t=176s", "Go to time")</f>
        <v/>
      </c>
    </row>
    <row r="1269">
      <c r="A1269">
        <f>HYPERLINK("https://www.youtube.com/watch?v=Vtkv3-endYc", "Video")</f>
        <v/>
      </c>
      <c r="B1269" t="inlineStr">
        <is>
          <t>1:36</t>
        </is>
      </c>
      <c r="C1269" t="inlineStr">
        <is>
          <t>a miserable former official who 
has drank his family into ruin,</t>
        </is>
      </c>
      <c r="D1269">
        <f>HYPERLINK("https://www.youtube.com/watch?v=Vtkv3-endYc&amp;t=96s", "Go to time")</f>
        <v/>
      </c>
    </row>
    <row r="1270">
      <c r="A1270">
        <f>HYPERLINK("https://www.youtube.com/watch?v=RgWQCGX3MOk", "Video")</f>
        <v/>
      </c>
      <c r="B1270" t="inlineStr">
        <is>
          <t>1:55</t>
        </is>
      </c>
      <c r="C1270" t="inlineStr">
        <is>
          <t>They’re injected into the bloodstream,</t>
        </is>
      </c>
      <c r="D1270">
        <f>HYPERLINK("https://www.youtube.com/watch?v=RgWQCGX3MOk&amp;t=115s", "Go to time")</f>
        <v/>
      </c>
    </row>
    <row r="1271">
      <c r="A1271">
        <f>HYPERLINK("https://www.youtube.com/watch?v=Tudal_4x4F0", "Video")</f>
        <v/>
      </c>
      <c r="B1271" t="inlineStr">
        <is>
          <t>3:30</t>
        </is>
      </c>
      <c r="C1271" t="inlineStr">
        <is>
          <t>to prevent contaminants from leaking
into groundwater.</t>
        </is>
      </c>
      <c r="D1271">
        <f>HYPERLINK("https://www.youtube.com/watch?v=Tudal_4x4F0&amp;t=210s", "Go to time")</f>
        <v/>
      </c>
    </row>
    <row r="1272">
      <c r="A1272">
        <f>HYPERLINK("https://www.youtube.com/watch?v=yJ9UtAmjs7Y", "Video")</f>
        <v/>
      </c>
      <c r="B1272" t="inlineStr">
        <is>
          <t>1:36</t>
        </is>
      </c>
      <c r="C1272" t="inlineStr">
        <is>
          <t>Years later, when the child had grown 
into an ambitious young man,</t>
        </is>
      </c>
      <c r="D1272">
        <f>HYPERLINK("https://www.youtube.com/watch?v=yJ9UtAmjs7Y&amp;t=96s", "Go to time")</f>
        <v/>
      </c>
    </row>
    <row r="1273">
      <c r="A1273">
        <f>HYPERLINK("https://www.youtube.com/watch?v=uSTNyHkde08", "Video")</f>
        <v/>
      </c>
      <c r="B1273" t="inlineStr">
        <is>
          <t>2:43</t>
        </is>
      </c>
      <c r="C1273" t="inlineStr">
        <is>
          <t>they consume the dung 
before metamorphosing into a pupa</t>
        </is>
      </c>
      <c r="D1273">
        <f>HYPERLINK("https://www.youtube.com/watch?v=uSTNyHkde08&amp;t=163s", "Go to time")</f>
        <v/>
      </c>
    </row>
    <row r="1274">
      <c r="A1274">
        <f>HYPERLINK("https://www.youtube.com/watch?v=7v-mfJMyBO0", "Video")</f>
        <v/>
      </c>
      <c r="B1274" t="inlineStr">
        <is>
          <t>3:31</t>
        </is>
      </c>
      <c r="C1274" t="inlineStr">
        <is>
          <t>But when the fundamentalist regime
comes into power,</t>
        </is>
      </c>
      <c r="D1274">
        <f>HYPERLINK("https://www.youtube.com/watch?v=7v-mfJMyBO0&amp;t=211s", "Go to time")</f>
        <v/>
      </c>
    </row>
    <row r="1275">
      <c r="A1275">
        <f>HYPERLINK("https://www.youtube.com/watch?v=P4-n0IMQSrQ", "Video")</f>
        <v/>
      </c>
      <c r="B1275" t="inlineStr">
        <is>
          <t>0:11</t>
        </is>
      </c>
      <c r="C1275" t="inlineStr">
        <is>
          <t>is to bring sunlight 
into a vampire's lair.</t>
        </is>
      </c>
      <c r="D1275">
        <f>HYPERLINK("https://www.youtube.com/watch?v=P4-n0IMQSrQ&amp;t=11s", "Go to time")</f>
        <v/>
      </c>
    </row>
    <row r="1276">
      <c r="A1276">
        <f>HYPERLINK("https://www.youtube.com/watch?v=P4-n0IMQSrQ", "Video")</f>
        <v/>
      </c>
      <c r="B1276" t="inlineStr">
        <is>
          <t>0:14</t>
        </is>
      </c>
      <c r="C1276" t="inlineStr">
        <is>
          <t>You’ve stealthily descended into the 
darkness of a vampire cave,</t>
        </is>
      </c>
      <c r="D1276">
        <f>HYPERLINK("https://www.youtube.com/watch?v=P4-n0IMQSrQ&amp;t=14s", "Go to time")</f>
        <v/>
      </c>
    </row>
    <row r="1277">
      <c r="A1277">
        <f>HYPERLINK("https://www.youtube.com/watch?v=FN3MFhYPWWo", "Video")</f>
        <v/>
      </c>
      <c r="B1277" t="inlineStr">
        <is>
          <t>1:41</t>
        </is>
      </c>
      <c r="C1277" t="inlineStr">
        <is>
          <t>such as vitamins and minerals,
to pass into the tubule.</t>
        </is>
      </c>
      <c r="D1277">
        <f>HYPERLINK("https://www.youtube.com/watch?v=FN3MFhYPWWo&amp;t=101s", "Go to time")</f>
        <v/>
      </c>
    </row>
    <row r="1278">
      <c r="A1278">
        <f>HYPERLINK("https://www.youtube.com/watch?v=FN3MFhYPWWo", "Video")</f>
        <v/>
      </c>
      <c r="B1278" t="inlineStr">
        <is>
          <t>2:41</t>
        </is>
      </c>
      <c r="C1278" t="inlineStr">
        <is>
          <t>prompt the kidney to release some
back into the blood stream,</t>
        </is>
      </c>
      <c r="D1278">
        <f>HYPERLINK("https://www.youtube.com/watch?v=FN3MFhYPWWo&amp;t=161s", "Go to time")</f>
        <v/>
      </c>
    </row>
    <row r="1279">
      <c r="A1279">
        <f>HYPERLINK("https://www.youtube.com/watch?v=CtR5EkvLNfg", "Video")</f>
        <v/>
      </c>
      <c r="B1279" t="inlineStr">
        <is>
          <t>3:57</t>
        </is>
      </c>
      <c r="C1279" t="inlineStr">
        <is>
          <t>a huge amount of energy was transformed into mass,</t>
        </is>
      </c>
      <c r="D1279">
        <f>HYPERLINK("https://www.youtube.com/watch?v=CtR5EkvLNfg&amp;t=237s", "Go to time")</f>
        <v/>
      </c>
    </row>
    <row r="1280">
      <c r="A1280">
        <f>HYPERLINK("https://www.youtube.com/watch?v=jzqnUvE66HA", "Video")</f>
        <v/>
      </c>
      <c r="B1280" t="inlineStr">
        <is>
          <t>1:50</t>
        </is>
      </c>
      <c r="C1280" t="inlineStr">
        <is>
          <t>and makes it rise into the overlying
North American plate.</t>
        </is>
      </c>
      <c r="D1280">
        <f>HYPERLINK("https://www.youtube.com/watch?v=jzqnUvE66HA&amp;t=110s", "Go to time")</f>
        <v/>
      </c>
    </row>
    <row r="1281">
      <c r="A1281">
        <f>HYPERLINK("https://www.youtube.com/watch?v=jzqnUvE66HA", "Video")</f>
        <v/>
      </c>
      <c r="B1281" t="inlineStr">
        <is>
          <t>3:49</t>
        </is>
      </c>
      <c r="C1281" t="inlineStr">
        <is>
          <t>and magma from the mantle burns
a giant hole into western North America,</t>
        </is>
      </c>
      <c r="D1281">
        <f>HYPERLINK("https://www.youtube.com/watch?v=jzqnUvE66HA&amp;t=229s", "Go to time")</f>
        <v/>
      </c>
    </row>
    <row r="1282">
      <c r="A1282">
        <f>HYPERLINK("https://www.youtube.com/watch?v=jzqnUvE66HA", "Video")</f>
        <v/>
      </c>
      <c r="B1282" t="inlineStr">
        <is>
          <t>4:32</t>
        </is>
      </c>
      <c r="C1282" t="inlineStr">
        <is>
          <t>As the continent slowly morphs
into something unfamiliar,</t>
        </is>
      </c>
      <c r="D1282">
        <f>HYPERLINK("https://www.youtube.com/watch?v=jzqnUvE66HA&amp;t=272s", "Go to time")</f>
        <v/>
      </c>
    </row>
    <row r="1283">
      <c r="A1283">
        <f>HYPERLINK("https://www.youtube.com/watch?v=8kIffc8Phfs", "Video")</f>
        <v/>
      </c>
      <c r="B1283" t="inlineStr">
        <is>
          <t>2:00</t>
        </is>
      </c>
      <c r="C1283" t="inlineStr">
        <is>
          <t>you keep loading your grief into 
the chamber of your shame</t>
        </is>
      </c>
      <c r="D1283">
        <f>HYPERLINK("https://www.youtube.com/watch?v=8kIffc8Phfs&amp;t=120s", "Go to time")</f>
        <v/>
      </c>
    </row>
    <row r="1284">
      <c r="A1284">
        <f>HYPERLINK("https://www.youtube.com/watch?v=9_AuKM7S6TU", "Video")</f>
        <v/>
      </c>
      <c r="B1284" t="inlineStr">
        <is>
          <t>1:43</t>
        </is>
      </c>
      <c r="C1284" t="inlineStr">
        <is>
          <t>He then rolls them into the water and 
spikes them down into the soft streambed.</t>
        </is>
      </c>
      <c r="D1284">
        <f>HYPERLINK("https://www.youtube.com/watch?v=9_AuKM7S6TU&amp;t=103s", "Go to time")</f>
        <v/>
      </c>
    </row>
    <row r="1285">
      <c r="A1285">
        <f>HYPERLINK("https://www.youtube.com/watch?v=vzvVNAwJKMc", "Video")</f>
        <v/>
      </c>
      <c r="B1285" t="inlineStr">
        <is>
          <t>13:37</t>
        </is>
      </c>
      <c r="C1285" t="inlineStr">
        <is>
          <t>this culture back into our families all</t>
        </is>
      </c>
      <c r="D1285">
        <f>HYPERLINK("https://www.youtube.com/watch?v=vzvVNAwJKMc&amp;t=817s", "Go to time")</f>
        <v/>
      </c>
    </row>
    <row r="1286">
      <c r="A1286">
        <f>HYPERLINK("https://www.youtube.com/watch?v=XhNw1BhV6sw", "Video")</f>
        <v/>
      </c>
      <c r="B1286" t="inlineStr">
        <is>
          <t>1:39</t>
        </is>
      </c>
      <c r="C1286" t="inlineStr">
        <is>
          <t>Their pictogram system of record keeping 
developed into a script</t>
        </is>
      </c>
      <c r="D1286">
        <f>HYPERLINK("https://www.youtube.com/watch?v=XhNw1BhV6sw&amp;t=99s", "Go to time")</f>
        <v/>
      </c>
    </row>
    <row r="1287">
      <c r="A1287">
        <f>HYPERLINK("https://www.youtube.com/watch?v=IYHfiQ4R7Bs", "Video")</f>
        <v/>
      </c>
      <c r="B1287" t="inlineStr">
        <is>
          <t>1:00</t>
        </is>
      </c>
      <c r="C1287" t="inlineStr">
        <is>
          <t>until every possible particle of air
is crammed into the lungs.</t>
        </is>
      </c>
      <c r="D1287">
        <f>HYPERLINK("https://www.youtube.com/watch?v=IYHfiQ4R7Bs&amp;t=60s", "Go to time")</f>
        <v/>
      </c>
    </row>
    <row r="1288">
      <c r="A1288">
        <f>HYPERLINK("https://www.youtube.com/watch?v=B-vYGcl_nA8", "Video")</f>
        <v/>
      </c>
      <c r="B1288" t="inlineStr">
        <is>
          <t>0:34</t>
        </is>
      </c>
      <c r="C1288" t="inlineStr">
        <is>
          <t>you'd find windows into amazing worlds.</t>
        </is>
      </c>
      <c r="D1288">
        <f>HYPERLINK("https://www.youtube.com/watch?v=B-vYGcl_nA8&amp;t=34s", "Go to time")</f>
        <v/>
      </c>
    </row>
    <row r="1289">
      <c r="A1289">
        <f>HYPERLINK("https://www.youtube.com/watch?v=sz3Yv3On4lE", "Video")</f>
        <v/>
      </c>
      <c r="B1289" t="inlineStr">
        <is>
          <t>4:32</t>
        </is>
      </c>
      <c r="C1289" t="inlineStr">
        <is>
          <t>into the mammal kingdom.</t>
        </is>
      </c>
      <c r="D1289">
        <f>HYPERLINK("https://www.youtube.com/watch?v=sz3Yv3On4lE&amp;t=272s", "Go to time")</f>
        <v/>
      </c>
    </row>
    <row r="1290">
      <c r="A1290">
        <f>HYPERLINK("https://www.youtube.com/watch?v=9gfPZoyMyTU", "Video")</f>
        <v/>
      </c>
      <c r="B1290" t="inlineStr">
        <is>
          <t>1:14</t>
        </is>
      </c>
      <c r="C1290" t="inlineStr">
        <is>
          <t>as long as you can group them
into 10 gram portions.</t>
        </is>
      </c>
      <c r="D1290">
        <f>HYPERLINK("https://www.youtube.com/watch?v=9gfPZoyMyTU&amp;t=74s", "Go to time")</f>
        <v/>
      </c>
    </row>
    <row r="1291">
      <c r="A1291">
        <f>HYPERLINK("https://www.youtube.com/watch?v=wCLP3djiKvM", "Video")</f>
        <v/>
      </c>
      <c r="B1291" t="inlineStr">
        <is>
          <t>3:29</t>
        </is>
      </c>
      <c r="C1291" t="inlineStr">
        <is>
          <t>putting it back into, for example, 
local businesses—</t>
        </is>
      </c>
      <c r="D1291">
        <f>HYPERLINK("https://www.youtube.com/watch?v=wCLP3djiKvM&amp;t=209s", "Go to time")</f>
        <v/>
      </c>
    </row>
    <row r="1292">
      <c r="A1292">
        <f>HYPERLINK("https://www.youtube.com/watch?v=7n0tNSFJQ34", "Video")</f>
        <v/>
      </c>
      <c r="B1292" t="inlineStr">
        <is>
          <t>3:50</t>
        </is>
      </c>
      <c r="C1292" t="inlineStr">
        <is>
          <t>is a testament to Beethoven’s ability 
to inject raw emotionality into his music.</t>
        </is>
      </c>
      <c r="D1292">
        <f>HYPERLINK("https://www.youtube.com/watch?v=7n0tNSFJQ34&amp;t=230s", "Go to time")</f>
        <v/>
      </c>
    </row>
    <row r="1293">
      <c r="A1293">
        <f>HYPERLINK("https://www.youtube.com/watch?v=o78pDcZAxF8", "Video")</f>
        <v/>
      </c>
      <c r="B1293" t="inlineStr">
        <is>
          <t>14:45</t>
        </is>
      </c>
      <c r="C1293" t="inlineStr">
        <is>
          <t>into the Performing chamber AA their</t>
        </is>
      </c>
      <c r="D1293">
        <f>HYPERLINK("https://www.youtube.com/watch?v=o78pDcZAxF8&amp;t=885s", "Go to time")</f>
        <v/>
      </c>
    </row>
    <row r="1294">
      <c r="A1294">
        <f>HYPERLINK("https://www.youtube.com/watch?v=o78pDcZAxF8", "Video")</f>
        <v/>
      </c>
      <c r="B1294" t="inlineStr">
        <is>
          <t>15:11</t>
        </is>
      </c>
      <c r="C1294" t="inlineStr">
        <is>
          <t>bring large objects into the chamber</t>
        </is>
      </c>
      <c r="D1294">
        <f>HYPERLINK("https://www.youtube.com/watch?v=o78pDcZAxF8&amp;t=911s", "Go to time")</f>
        <v/>
      </c>
    </row>
    <row r="1295">
      <c r="A1295">
        <f>HYPERLINK("https://www.youtube.com/watch?v=BvLolPN8NvU", "Video")</f>
        <v/>
      </c>
      <c r="B1295" t="inlineStr">
        <is>
          <t>3:30</t>
        </is>
      </c>
      <c r="C1295" t="inlineStr">
        <is>
          <t>before metamorphosing into
butterflies and moths</t>
        </is>
      </c>
      <c r="D1295">
        <f>HYPERLINK("https://www.youtube.com/watch?v=BvLolPN8NvU&amp;t=210s", "Go to time")</f>
        <v/>
      </c>
    </row>
    <row r="1296">
      <c r="A1296">
        <f>HYPERLINK("https://www.youtube.com/watch?v=hI4NoVWq87M", "Video")</f>
        <v/>
      </c>
      <c r="B1296" t="inlineStr">
        <is>
          <t>2:19</t>
        </is>
      </c>
      <c r="C1296" t="inlineStr">
        <is>
          <t>where entire families were packed into 
poorly converted stables and barracks.</t>
        </is>
      </c>
      <c r="D1296">
        <f>HYPERLINK("https://www.youtube.com/watch?v=hI4NoVWq87M&amp;t=139s", "Go to time")</f>
        <v/>
      </c>
    </row>
    <row r="1297">
      <c r="A1297">
        <f>HYPERLINK("https://www.youtube.com/watch?v=hI4NoVWq87M", "Video")</f>
        <v/>
      </c>
      <c r="B1297" t="inlineStr">
        <is>
          <t>2:26</t>
        </is>
      </c>
      <c r="C1297" t="inlineStr">
        <is>
          <t>the army moved Japanese Americans 
into long-term camps</t>
        </is>
      </c>
      <c r="D1297">
        <f>HYPERLINK("https://www.youtube.com/watch?v=hI4NoVWq87M&amp;t=146s", "Go to time")</f>
        <v/>
      </c>
    </row>
    <row r="1298">
      <c r="A1298">
        <f>HYPERLINK("https://www.youtube.com/watch?v=IFhns9MOUt8", "Video")</f>
        <v/>
      </c>
      <c r="B1298" t="inlineStr">
        <is>
          <t>2:57</t>
        </is>
      </c>
      <c r="C1298" t="inlineStr">
        <is>
          <t>Family feuds often blossomed
into bitter civil wars.</t>
        </is>
      </c>
      <c r="D1298">
        <f>HYPERLINK("https://www.youtube.com/watch?v=IFhns9MOUt8&amp;t=177s", "Go to time")</f>
        <v/>
      </c>
    </row>
    <row r="1299">
      <c r="A1299">
        <f>HYPERLINK("https://www.youtube.com/watch?v=zC8abuKnr90", "Video")</f>
        <v/>
      </c>
      <c r="B1299" t="inlineStr">
        <is>
          <t>3:18</t>
        </is>
      </c>
      <c r="C1299" t="inlineStr">
        <is>
          <t>Like the rest of us, sexual reproduction
is how Pando came into the world</t>
        </is>
      </c>
      <c r="D1299">
        <f>HYPERLINK("https://www.youtube.com/watch?v=zC8abuKnr90&amp;t=198s", "Go to time")</f>
        <v/>
      </c>
    </row>
    <row r="1300">
      <c r="A1300">
        <f>HYPERLINK("https://www.youtube.com/watch?v=xmNzUEmFZMg", "Video")</f>
        <v/>
      </c>
      <c r="B1300" t="inlineStr">
        <is>
          <t>2:17</t>
        </is>
      </c>
      <c r="C1300" t="inlineStr">
        <is>
          <t>and produce a milk that is both
easily separated into cream and liquid</t>
        </is>
      </c>
      <c r="D1300">
        <f>HYPERLINK("https://www.youtube.com/watch?v=xmNzUEmFZMg&amp;t=137s", "Go to time")</f>
        <v/>
      </c>
    </row>
    <row r="1301">
      <c r="A1301">
        <f>HYPERLINK("https://www.youtube.com/watch?v=poE_nNW9-yk", "Video")</f>
        <v/>
      </c>
      <c r="B1301" t="inlineStr">
        <is>
          <t>1:13</t>
        </is>
      </c>
      <c r="C1301" t="inlineStr">
        <is>
          <t>soldiers, weapons, and supplies into South Vietnam.</t>
        </is>
      </c>
      <c r="D1301">
        <f>HYPERLINK("https://www.youtube.com/watch?v=poE_nNW9-yk&amp;t=73s", "Go to time")</f>
        <v/>
      </c>
    </row>
    <row r="1302">
      <c r="A1302">
        <f>HYPERLINK("https://www.youtube.com/watch?v=DMuBif1mJz0", "Video")</f>
        <v/>
      </c>
      <c r="B1302" t="inlineStr">
        <is>
          <t>3:40</t>
        </is>
      </c>
      <c r="C1302" t="inlineStr">
        <is>
          <t>The laser beam breaks the ink globules
into smaller particles</t>
        </is>
      </c>
      <c r="D1302">
        <f>HYPERLINK("https://www.youtube.com/watch?v=DMuBif1mJz0&amp;t=220s", "Go to time")</f>
        <v/>
      </c>
    </row>
    <row r="1303">
      <c r="A1303">
        <f>HYPERLINK("https://www.youtube.com/watch?v=TQKELOE9eY4", "Video")</f>
        <v/>
      </c>
      <c r="B1303" t="inlineStr">
        <is>
          <t>4:23</t>
        </is>
      </c>
      <c r="C1303" t="inlineStr">
        <is>
          <t>built into the fundamental structure
of the universe itself.</t>
        </is>
      </c>
      <c r="D1303">
        <f>HYPERLINK("https://www.youtube.com/watch?v=TQKELOE9eY4&amp;t=263s", "Go to time")</f>
        <v/>
      </c>
    </row>
    <row r="1304">
      <c r="A1304">
        <f>HYPERLINK("https://www.youtube.com/watch?v=S_mtmDL31g4", "Video")</f>
        <v/>
      </c>
      <c r="B1304" t="inlineStr">
        <is>
          <t>2:06</t>
        </is>
      </c>
      <c r="C1304" t="inlineStr">
        <is>
          <t>But as Mr. White sat staring
into the dying flames</t>
        </is>
      </c>
      <c r="D1304">
        <f>HYPERLINK("https://www.youtube.com/watch?v=S_mtmDL31g4&amp;t=126s", "Go to time")</f>
        <v/>
      </c>
    </row>
    <row r="1305">
      <c r="A1305">
        <f>HYPERLINK("https://www.youtube.com/watch?v=i0WH4SFpeB8", "Video")</f>
        <v/>
      </c>
      <c r="B1305" t="inlineStr">
        <is>
          <t>0:36</t>
        </is>
      </c>
      <c r="C1305" t="inlineStr">
        <is>
          <t>and brings them into the mainframe.</t>
        </is>
      </c>
      <c r="D1305">
        <f>HYPERLINK("https://www.youtube.com/watch?v=i0WH4SFpeB8&amp;t=36s", "Go to time")</f>
        <v/>
      </c>
    </row>
    <row r="1306">
      <c r="A1306">
        <f>HYPERLINK("https://www.youtube.com/watch?v=i0WH4SFpeB8", "Video")</f>
        <v/>
      </c>
      <c r="B1306" t="inlineStr">
        <is>
          <t>0:49</t>
        </is>
      </c>
      <c r="C1306" t="inlineStr">
        <is>
          <t>Your squad can make an all-out attack
to break into the mainframe</t>
        </is>
      </c>
      <c r="D1306">
        <f>HYPERLINK("https://www.youtube.com/watch?v=i0WH4SFpeB8&amp;t=49s", "Go to time")</f>
        <v/>
      </c>
    </row>
    <row r="1307">
      <c r="A1307">
        <f>HYPERLINK("https://www.youtube.com/watch?v=Dv7YhVKFqbQ", "Video")</f>
        <v/>
      </c>
      <c r="B1307" t="inlineStr">
        <is>
          <t>0:25</t>
        </is>
      </c>
      <c r="C1307" t="inlineStr">
        <is>
          <t>Born into chattel slavery, Araminta, 
or Minty, was the fifth of nine children.</t>
        </is>
      </c>
      <c r="D1307">
        <f>HYPERLINK("https://www.youtube.com/watch?v=Dv7YhVKFqbQ&amp;t=25s", "Go to time")</f>
        <v/>
      </c>
    </row>
    <row r="1308">
      <c r="A1308">
        <f>HYPERLINK("https://www.youtube.com/watch?v=oZ13QfP2os8", "Video")</f>
        <v/>
      </c>
      <c r="B1308" t="inlineStr">
        <is>
          <t>1:26</t>
        </is>
      </c>
      <c r="C1308" t="inlineStr">
        <is>
          <t>For example, they'll break proteins 
into their component amino acids</t>
        </is>
      </c>
      <c r="D1308">
        <f>HYPERLINK("https://www.youtube.com/watch?v=oZ13QfP2os8&amp;t=86s", "Go to time")</f>
        <v/>
      </c>
    </row>
    <row r="1309">
      <c r="A1309">
        <f>HYPERLINK("https://www.youtube.com/watch?v=0yL102ubTiw", "Video")</f>
        <v/>
      </c>
      <c r="B1309" t="inlineStr">
        <is>
          <t>1:04</t>
        </is>
      </c>
      <c r="C1309" t="inlineStr">
        <is>
          <t>Timur was not born into a ruling family,</t>
        </is>
      </c>
      <c r="D1309">
        <f>HYPERLINK("https://www.youtube.com/watch?v=0yL102ubTiw&amp;t=64s", "Go to time")</f>
        <v/>
      </c>
    </row>
    <row r="1310">
      <c r="A1310">
        <f>HYPERLINK("https://www.youtube.com/watch?v=2njn71TqkjA", "Video")</f>
        <v/>
      </c>
      <c r="B1310" t="inlineStr">
        <is>
          <t>3:43</t>
        </is>
      </c>
      <c r="C1310" t="inlineStr">
        <is>
          <t>Hundreds of millions of people are
pushed into hunger and famine.</t>
        </is>
      </c>
      <c r="D1310">
        <f>HYPERLINK("https://www.youtube.com/watch?v=2njn71TqkjA&amp;t=223s", "Go to time")</f>
        <v/>
      </c>
    </row>
    <row r="1311">
      <c r="A1311">
        <f>HYPERLINK("https://www.youtube.com/watch?v=4KQeu_mTYTQ", "Video")</f>
        <v/>
      </c>
      <c r="B1311" t="inlineStr">
        <is>
          <t>0:23</t>
        </is>
      </c>
      <c r="C1311" t="inlineStr">
        <is>
          <t>This metamorphosis of natural subjects
into abstract geometry</t>
        </is>
      </c>
      <c r="D1311">
        <f>HYPERLINK("https://www.youtube.com/watch?v=4KQeu_mTYTQ&amp;t=23s", "Go to time")</f>
        <v/>
      </c>
    </row>
    <row r="1312">
      <c r="A1312">
        <f>HYPERLINK("https://www.youtube.com/watch?v=74WQgNa3OsQ", "Video")</f>
        <v/>
      </c>
      <c r="B1312" t="inlineStr">
        <is>
          <t>5:03</t>
        </is>
      </c>
      <c r="C1312" t="inlineStr">
        <is>
          <t>into the same vaccine design.</t>
        </is>
      </c>
      <c r="D1312">
        <f>HYPERLINK("https://www.youtube.com/watch?v=74WQgNa3OsQ&amp;t=303s", "Go to time")</f>
        <v/>
      </c>
    </row>
    <row r="1313">
      <c r="A1313">
        <f>HYPERLINK("https://www.youtube.com/watch?v=rI9yUJl00Ik", "Video")</f>
        <v/>
      </c>
      <c r="B1313" t="inlineStr">
        <is>
          <t>0:42</t>
        </is>
      </c>
      <c r="C1313" t="inlineStr">
        <is>
          <t>and metamorphasize into coral polyps.</t>
        </is>
      </c>
      <c r="D1313">
        <f>HYPERLINK("https://www.youtube.com/watch?v=rI9yUJl00Ik&amp;t=42s", "Go to time")</f>
        <v/>
      </c>
    </row>
    <row r="1314">
      <c r="A1314">
        <f>HYPERLINK("https://www.youtube.com/watch?v=upp9-w6GPhU", "Video")</f>
        <v/>
      </c>
      <c r="B1314" t="inlineStr">
        <is>
          <t>1:41</t>
        </is>
      </c>
      <c r="C1314" t="inlineStr">
        <is>
          <t>to quickly program protective abilities
into ourselves.</t>
        </is>
      </c>
      <c r="D1314">
        <f>HYPERLINK("https://www.youtube.com/watch?v=upp9-w6GPhU&amp;t=101s", "Go to time")</f>
        <v/>
      </c>
    </row>
    <row r="1315">
      <c r="A1315">
        <f>HYPERLINK("https://www.youtube.com/watch?v=f-T0PEWRaVc", "Video")</f>
        <v/>
      </c>
      <c r="B1315" t="inlineStr">
        <is>
          <t>2:50</t>
        </is>
      </c>
      <c r="C1315" t="inlineStr">
        <is>
          <t>Then the scalding air can be used
to heat a space, turn water into steam,</t>
        </is>
      </c>
      <c r="D1315">
        <f>HYPERLINK("https://www.youtube.com/watch?v=f-T0PEWRaVc&amp;t=170s", "Go to time")</f>
        <v/>
      </c>
    </row>
    <row r="1316">
      <c r="A1316">
        <f>HYPERLINK("https://www.youtube.com/watch?v=dGr8VaITKbA", "Video")</f>
        <v/>
      </c>
      <c r="B1316" t="inlineStr">
        <is>
          <t>2:51</t>
        </is>
      </c>
      <c r="C1316" t="inlineStr">
        <is>
          <t>and slam into other nuclei
to keep the reaction going—</t>
        </is>
      </c>
      <c r="D1316">
        <f>HYPERLINK("https://www.youtube.com/watch?v=dGr8VaITKbA&amp;t=171s", "Go to time")</f>
        <v/>
      </c>
    </row>
    <row r="1317">
      <c r="A1317">
        <f>HYPERLINK("https://www.youtube.com/watch?v=Olni0KKdZqc", "Video")</f>
        <v/>
      </c>
      <c r="B1317" t="inlineStr">
        <is>
          <t>4:08</t>
        </is>
      </c>
      <c r="C1317" t="inlineStr">
        <is>
          <t>same time so if you went into a</t>
        </is>
      </c>
      <c r="D1317">
        <f>HYPERLINK("https://www.youtube.com/watch?v=Olni0KKdZqc&amp;t=248s", "Go to time")</f>
        <v/>
      </c>
    </row>
    <row r="1318">
      <c r="A1318">
        <f>HYPERLINK("https://www.youtube.com/watch?v=OGHB8zUtfp4", "Video")</f>
        <v/>
      </c>
      <c r="B1318" t="inlineStr">
        <is>
          <t>0:17</t>
        </is>
      </c>
      <c r="C1318" t="inlineStr">
        <is>
          <t>Overnight, four young apprentices 
broke into the temple’s inner chamber</t>
        </is>
      </c>
      <c r="D1318">
        <f>HYPERLINK("https://www.youtube.com/watch?v=OGHB8zUtfp4&amp;t=17s", "Go to time")</f>
        <v/>
      </c>
    </row>
    <row r="1319">
      <c r="A1319">
        <f>HYPERLINK("https://www.youtube.com/watch?v=BiSYoeqb_VY", "Video")</f>
        <v/>
      </c>
      <c r="B1319" t="inlineStr">
        <is>
          <t>0:47</t>
        </is>
      </c>
      <c r="C1319" t="inlineStr">
        <is>
          <t>and the cotton lint is pressed 
into 225-kilogram bales.</t>
        </is>
      </c>
      <c r="D1319">
        <f>HYPERLINK("https://www.youtube.com/watch?v=BiSYoeqb_VY&amp;t=47s", "Go to time")</f>
        <v/>
      </c>
    </row>
    <row r="1320">
      <c r="A1320">
        <f>HYPERLINK("https://www.youtube.com/watch?v=q2TewSL_Egk", "Video")</f>
        <v/>
      </c>
      <c r="B1320" t="inlineStr">
        <is>
          <t>0:52</t>
        </is>
      </c>
      <c r="C1320" t="inlineStr">
        <is>
          <t>anticipated. When she came into my life,</t>
        </is>
      </c>
      <c r="D1320">
        <f>HYPERLINK("https://www.youtube.com/watch?v=q2TewSL_Egk&amp;t=52s", "Go to time")</f>
        <v/>
      </c>
    </row>
    <row r="1321">
      <c r="A1321">
        <f>HYPERLINK("https://www.youtube.com/watch?v=aFXmyNUaXFo", "Video")</f>
        <v/>
      </c>
      <c r="B1321" t="inlineStr">
        <is>
          <t>1:18</t>
        </is>
      </c>
      <c r="C1321" t="inlineStr">
        <is>
          <t>and successfully integrated
into American society.</t>
        </is>
      </c>
      <c r="D1321">
        <f>HYPERLINK("https://www.youtube.com/watch?v=aFXmyNUaXFo&amp;t=78s", "Go to time")</f>
        <v/>
      </c>
    </row>
    <row r="1322">
      <c r="A1322">
        <f>HYPERLINK("https://www.youtube.com/watch?v=V2EMuoM5IX4", "Video")</f>
        <v/>
      </c>
      <c r="B1322" t="inlineStr">
        <is>
          <t>2:45</t>
        </is>
      </c>
      <c r="C1322" t="inlineStr">
        <is>
          <t>In one example, students were split
into two groups.</t>
        </is>
      </c>
      <c r="D1322">
        <f>HYPERLINK("https://www.youtube.com/watch?v=V2EMuoM5IX4&amp;t=165s", "Go to time")</f>
        <v/>
      </c>
    </row>
    <row r="1323">
      <c r="A1323">
        <f>HYPERLINK("https://www.youtube.com/watch?v=ISZLTJH5lYg", "Video")</f>
        <v/>
      </c>
      <c r="B1323" t="inlineStr">
        <is>
          <t>1:01</t>
        </is>
      </c>
      <c r="C1323" t="inlineStr">
        <is>
          <t>So how does the body get
vitamins from out there into here?</t>
        </is>
      </c>
      <c r="D1323">
        <f>HYPERLINK("https://www.youtube.com/watch?v=ISZLTJH5lYg&amp;t=61s", "Go to time")</f>
        <v/>
      </c>
    </row>
    <row r="1324">
      <c r="A1324">
        <f>HYPERLINK("https://www.youtube.com/watch?v=EHxdVtygP1g", "Video")</f>
        <v/>
      </c>
      <c r="B1324" t="inlineStr">
        <is>
          <t>0:26</t>
        </is>
      </c>
      <c r="C1324" t="inlineStr">
        <is>
          <t>into your lungs, which is then transferred by your bloodstream to every cell in your body.</t>
        </is>
      </c>
      <c r="D1324">
        <f>HYPERLINK("https://www.youtube.com/watch?v=EHxdVtygP1g&amp;t=26s", "Go to time")</f>
        <v/>
      </c>
    </row>
    <row r="1325">
      <c r="A1325">
        <f>HYPERLINK("https://www.youtube.com/watch?v=EHxdVtygP1g", "Video")</f>
        <v/>
      </c>
      <c r="B1325" t="inlineStr">
        <is>
          <t>0:36</t>
        </is>
      </c>
      <c r="C1325" t="inlineStr">
        <is>
          <t>What we experience as wind is really trillions and trillions of gas molecules slamming into your body.</t>
        </is>
      </c>
      <c r="D1325">
        <f>HYPERLINK("https://www.youtube.com/watch?v=EHxdVtygP1g&amp;t=36s", "Go to time")</f>
        <v/>
      </c>
    </row>
    <row r="1326">
      <c r="A1326">
        <f>HYPERLINK("https://www.youtube.com/watch?v=wujEE3PRVUo", "Video")</f>
        <v/>
      </c>
      <c r="B1326" t="inlineStr">
        <is>
          <t>3:25</t>
        </is>
      </c>
      <c r="C1326" t="inlineStr">
        <is>
          <t>that a 3-D image has been added
seamlessly into an existing scene.</t>
        </is>
      </c>
      <c r="D1326">
        <f>HYPERLINK("https://www.youtube.com/watch?v=wujEE3PRVUo&amp;t=205s", "Go to time")</f>
        <v/>
      </c>
    </row>
    <row r="1327">
      <c r="A1327">
        <f>HYPERLINK("https://www.youtube.com/watch?v=V5APNzLl2zU", "Video")</f>
        <v/>
      </c>
      <c r="B1327" t="inlineStr">
        <is>
          <t>7:03</t>
        </is>
      </c>
      <c r="C1327" t="inlineStr">
        <is>
          <t>speeches into into color for example</t>
        </is>
      </c>
      <c r="D1327">
        <f>HYPERLINK("https://www.youtube.com/watch?v=V5APNzLl2zU&amp;t=423s", "Go to time")</f>
        <v/>
      </c>
    </row>
    <row r="1328">
      <c r="A1328">
        <f>HYPERLINK("https://www.youtube.com/watch?v=VP0fd2be71s", "Video")</f>
        <v/>
      </c>
      <c r="B1328" t="inlineStr">
        <is>
          <t>3:45</t>
        </is>
      </c>
      <c r="C1328" t="inlineStr">
        <is>
          <t>that East Asian immigrants
into North America and Europe</t>
        </is>
      </c>
      <c r="D1328">
        <f>HYPERLINK("https://www.youtube.com/watch?v=VP0fd2be71s&amp;t=225s", "Go to time")</f>
        <v/>
      </c>
    </row>
    <row r="1329">
      <c r="A1329">
        <f>HYPERLINK("https://www.youtube.com/watch?v=CBWgOe8HsV0", "Video")</f>
        <v/>
      </c>
      <c r="B1329" t="inlineStr">
        <is>
          <t>0:29</t>
        </is>
      </c>
      <c r="C1329" t="inlineStr">
        <is>
          <t>Eventually, they metamorphosed
into various forms.</t>
        </is>
      </c>
      <c r="D1329">
        <f>HYPERLINK("https://www.youtube.com/watch?v=CBWgOe8HsV0&amp;t=29s", "Go to time")</f>
        <v/>
      </c>
    </row>
    <row r="1330">
      <c r="A1330">
        <f>HYPERLINK("https://www.youtube.com/watch?v=lkdLg0Nq4SQ", "Video")</f>
        <v/>
      </c>
      <c r="B1330" t="inlineStr">
        <is>
          <t>1:41</t>
        </is>
      </c>
      <c r="C1330" t="inlineStr">
        <is>
          <t>an American cockroach can squeeze into 
spaces less than a quarter of its height.</t>
        </is>
      </c>
      <c r="D1330">
        <f>HYPERLINK("https://www.youtube.com/watch?v=lkdLg0Nq4SQ&amp;t=101s", "Go to time")</f>
        <v/>
      </c>
    </row>
    <row r="1331">
      <c r="A1331">
        <f>HYPERLINK("https://www.youtube.com/watch?v=MNw9x53Ybos", "Video")</f>
        <v/>
      </c>
      <c r="B1331" t="inlineStr">
        <is>
          <t>1:47</t>
        </is>
      </c>
      <c r="C1331" t="inlineStr">
        <is>
          <t>But this changed in his late thirties,
when Shams came into his life.</t>
        </is>
      </c>
      <c r="D1331">
        <f>HYPERLINK("https://www.youtube.com/watch?v=MNw9x53Ybos&amp;t=107s", "Go to time")</f>
        <v/>
      </c>
    </row>
    <row r="1332">
      <c r="A1332">
        <f>HYPERLINK("https://www.youtube.com/watch?v=-SPRPkLoKp8", "Video")</f>
        <v/>
      </c>
      <c r="B1332" t="inlineStr">
        <is>
          <t>1:01</t>
        </is>
      </c>
      <c r="C1332" t="inlineStr">
        <is>
          <t>usually into the bloodstream.</t>
        </is>
      </c>
      <c r="D1332">
        <f>HYPERLINK("https://www.youtube.com/watch?v=-SPRPkLoKp8&amp;t=61s", "Go to time")</f>
        <v/>
      </c>
    </row>
    <row r="1333">
      <c r="A1333">
        <f>HYPERLINK("https://www.youtube.com/watch?v=KpHP8VmxnBo", "Video")</f>
        <v/>
      </c>
      <c r="B1333" t="inlineStr">
        <is>
          <t>0:45</t>
        </is>
      </c>
      <c r="C1333" t="inlineStr">
        <is>
          <t>Today, we’ve classified headaches 
into two camps—</t>
        </is>
      </c>
      <c r="D1333">
        <f>HYPERLINK("https://www.youtube.com/watch?v=KpHP8VmxnBo&amp;t=45s", "Go to time")</f>
        <v/>
      </c>
    </row>
    <row r="1334">
      <c r="A1334">
        <f>HYPERLINK("https://www.youtube.com/watch?v=yg16u_bzjPE", "Video")</f>
        <v/>
      </c>
      <c r="B1334" t="inlineStr">
        <is>
          <t>4:22</t>
        </is>
      </c>
      <c r="C1334" t="inlineStr">
        <is>
          <t>to address the complex problem
of programming ethics into machines,</t>
        </is>
      </c>
      <c r="D1334">
        <f>HYPERLINK("https://www.youtube.com/watch?v=yg16u_bzjPE&amp;t=262s", "Go to time")</f>
        <v/>
      </c>
    </row>
    <row r="1335">
      <c r="A1335">
        <f>HYPERLINK("https://www.youtube.com/watch?v=sOBshvAknpQ", "Video")</f>
        <v/>
      </c>
      <c r="B1335" t="inlineStr">
        <is>
          <t>2:05</t>
        </is>
      </c>
      <c r="C1335" t="inlineStr">
        <is>
          <t>Many trilobites plowed or burrowed into
the sea floor while others swam freely.</t>
        </is>
      </c>
      <c r="D1335">
        <f>HYPERLINK("https://www.youtube.com/watch?v=sOBshvAknpQ&amp;t=125s", "Go to time")</f>
        <v/>
      </c>
    </row>
    <row r="1336">
      <c r="A1336">
        <f>HYPERLINK("https://www.youtube.com/watch?v=5c6C3rHOdf8", "Video")</f>
        <v/>
      </c>
      <c r="B1336" t="inlineStr">
        <is>
          <t>4:16</t>
        </is>
      </c>
      <c r="C1336" t="inlineStr">
        <is>
          <t>And research into cryonics 
hopes to achieve the same</t>
        </is>
      </c>
      <c r="D1336">
        <f>HYPERLINK("https://www.youtube.com/watch?v=5c6C3rHOdf8&amp;t=256s", "Go to time")</f>
        <v/>
      </c>
    </row>
    <row r="1337">
      <c r="A1337">
        <f>HYPERLINK("https://www.youtube.com/watch?v=hLgh1pJP5ng", "Video")</f>
        <v/>
      </c>
      <c r="B1337" t="inlineStr">
        <is>
          <t>2:32</t>
        </is>
      </c>
      <c r="C1337" t="inlineStr">
        <is>
          <t>eventually turning into the familiar
asymmetric heart.</t>
        </is>
      </c>
      <c r="D1337">
        <f>HYPERLINK("https://www.youtube.com/watch?v=hLgh1pJP5ng&amp;t=152s", "Go to time")</f>
        <v/>
      </c>
    </row>
    <row r="1338">
      <c r="A1338">
        <f>HYPERLINK("https://www.youtube.com/watch?v=jEs9PzHc9ho", "Video")</f>
        <v/>
      </c>
      <c r="B1338" t="inlineStr">
        <is>
          <t>3:18</t>
        </is>
      </c>
      <c r="C1338" t="inlineStr">
        <is>
          <t>This sample then comes into contact 
with a portion of the virus of interest.</t>
        </is>
      </c>
      <c r="D1338">
        <f>HYPERLINK("https://www.youtube.com/watch?v=jEs9PzHc9ho&amp;t=198s", "Go to time")</f>
        <v/>
      </c>
    </row>
    <row r="1339">
      <c r="A1339">
        <f>HYPERLINK("https://www.youtube.com/watch?v=ilQKTIu2V1E", "Video")</f>
        <v/>
      </c>
      <c r="B1339" t="inlineStr">
        <is>
          <t>1:45</t>
        </is>
      </c>
      <c r="C1339" t="inlineStr">
        <is>
          <t>and turned into rōnin,
or masterless samurai.</t>
        </is>
      </c>
      <c r="D1339">
        <f>HYPERLINK("https://www.youtube.com/watch?v=ilQKTIu2V1E&amp;t=105s", "Go to time")</f>
        <v/>
      </c>
    </row>
    <row r="1340">
      <c r="A1340">
        <f>HYPERLINK("https://www.youtube.com/watch?v=5wVJeq4mLL0", "Video")</f>
        <v/>
      </c>
      <c r="B1340" t="inlineStr">
        <is>
          <t>1:08</t>
        </is>
      </c>
      <c r="C1340" t="inlineStr">
        <is>
          <t>meaning they wouldn't burst into flames
or cause deadly gas leaks.</t>
        </is>
      </c>
      <c r="D1340">
        <f>HYPERLINK("https://www.youtube.com/watch?v=5wVJeq4mLL0&amp;t=68s", "Go to time")</f>
        <v/>
      </c>
    </row>
    <row r="1341">
      <c r="A1341">
        <f>HYPERLINK("https://www.youtube.com/watch?v=Ub8Wj_tJhdQ", "Video")</f>
        <v/>
      </c>
      <c r="B1341" t="inlineStr">
        <is>
          <t>0:31</t>
        </is>
      </c>
      <c r="C1341" t="inlineStr">
        <is>
          <t>You've awoken into your dream,</t>
        </is>
      </c>
      <c r="D1341">
        <f>HYPERLINK("https://www.youtube.com/watch?v=Ub8Wj_tJhdQ&amp;t=31s", "Go to time")</f>
        <v/>
      </c>
    </row>
    <row r="1342">
      <c r="A1342">
        <f>HYPERLINK("https://www.youtube.com/watch?v=PgSRAsgrKmg", "Video")</f>
        <v/>
      </c>
      <c r="B1342" t="inlineStr">
        <is>
          <t>1:22</t>
        </is>
      </c>
      <c r="C1342" t="inlineStr">
        <is>
          <t>falls into one of six different families:</t>
        </is>
      </c>
      <c r="D1342">
        <f>HYPERLINK("https://www.youtube.com/watch?v=PgSRAsgrKmg&amp;t=82s", "Go to time")</f>
        <v/>
      </c>
    </row>
    <row r="1343">
      <c r="A1343">
        <f>HYPERLINK("https://www.youtube.com/watch?v=PgSRAsgrKmg", "Video")</f>
        <v/>
      </c>
      <c r="B1343" t="inlineStr">
        <is>
          <t>2:56</t>
        </is>
      </c>
      <c r="C1343" t="inlineStr">
        <is>
          <t>Which shape a particular 
diamond grows into</t>
        </is>
      </c>
      <c r="D1343">
        <f>HYPERLINK("https://www.youtube.com/watch?v=PgSRAsgrKmg&amp;t=176s", "Go to time")</f>
        <v/>
      </c>
    </row>
    <row r="1344">
      <c r="A1344">
        <f>HYPERLINK("https://www.youtube.com/watch?v=PgSRAsgrKmg", "Video")</f>
        <v/>
      </c>
      <c r="B1344" t="inlineStr">
        <is>
          <t>3:11</t>
        </is>
      </c>
      <c r="C1344" t="inlineStr">
        <is>
          <t>that diamonds tend to grow into cubes at 
lower temperatures</t>
        </is>
      </c>
      <c r="D1344">
        <f>HYPERLINK("https://www.youtube.com/watch?v=PgSRAsgrKmg&amp;t=191s", "Go to time")</f>
        <v/>
      </c>
    </row>
    <row r="1345">
      <c r="A1345">
        <f>HYPERLINK("https://www.youtube.com/watch?v=PgSRAsgrKmg", "Video")</f>
        <v/>
      </c>
      <c r="B1345" t="inlineStr">
        <is>
          <t>3:26</t>
        </is>
      </c>
      <c r="C1345" t="inlineStr">
        <is>
          <t>And diamonds never naturally grow into the
shapes found in jewelry—</t>
        </is>
      </c>
      <c r="D1345">
        <f>HYPERLINK("https://www.youtube.com/watch?v=PgSRAsgrKmg&amp;t=206s", "Go to time")</f>
        <v/>
      </c>
    </row>
    <row r="1346">
      <c r="A1346">
        <f>HYPERLINK("https://www.youtube.com/watch?v=_EF4LXLxquM", "Video")</f>
        <v/>
      </c>
      <c r="B1346" t="inlineStr">
        <is>
          <t>3:14</t>
        </is>
      </c>
      <c r="C1346" t="inlineStr">
        <is>
          <t>the industry threw millions of dollars
into ad campaigns.</t>
        </is>
      </c>
      <c r="D1346">
        <f>HYPERLINK("https://www.youtube.com/watch?v=_EF4LXLxquM&amp;t=194s", "Go to time")</f>
        <v/>
      </c>
    </row>
    <row r="1347">
      <c r="A1347">
        <f>HYPERLINK("https://www.youtube.com/watch?v=LgBj48s1SA8", "Video")</f>
        <v/>
      </c>
      <c r="B1347" t="inlineStr">
        <is>
          <t>3:21</t>
        </is>
      </c>
      <c r="C1347" t="inlineStr">
        <is>
          <t>The family’s personal spiritual advisor 
likely painted it into the book</t>
        </is>
      </c>
      <c r="D1347">
        <f>HYPERLINK("https://www.youtube.com/watch?v=LgBj48s1SA8&amp;t=201s", "Go to time")</f>
        <v/>
      </c>
    </row>
    <row r="1348">
      <c r="A1348">
        <f>HYPERLINK("https://www.youtube.com/watch?v=aDsW8tx1KsY", "Video")</f>
        <v/>
      </c>
      <c r="B1348" t="inlineStr">
        <is>
          <t>3:28</t>
        </is>
      </c>
      <c r="C1348" t="inlineStr">
        <is>
          <t>When someone takes Acetaminophen, some
of it is converted into a toxic substance.</t>
        </is>
      </c>
      <c r="D1348">
        <f>HYPERLINK("https://www.youtube.com/watch?v=aDsW8tx1KsY&amp;t=208s", "Go to time")</f>
        <v/>
      </c>
    </row>
    <row r="1349">
      <c r="A1349">
        <f>HYPERLINK("https://www.youtube.com/watch?v=VElc-9Xa1f0", "Video")</f>
        <v/>
      </c>
      <c r="B1349" t="inlineStr">
        <is>
          <t>4:42</t>
        </is>
      </c>
      <c r="C1349" t="inlineStr">
        <is>
          <t>And Namib Desert golden moles regularly
stick their heads into the sand,</t>
        </is>
      </c>
      <c r="D1349">
        <f>HYPERLINK("https://www.youtube.com/watch?v=VElc-9Xa1f0&amp;t=282s", "Go to time")</f>
        <v/>
      </c>
    </row>
    <row r="1350">
      <c r="A1350">
        <f>HYPERLINK("https://www.youtube.com/watch?v=bH3O69BscYg", "Video")</f>
        <v/>
      </c>
      <c r="B1350" t="inlineStr">
        <is>
          <t>2:07</t>
        </is>
      </c>
      <c r="C1350" t="inlineStr">
        <is>
          <t>to pull dissolved oxygen from the water
into the bloodstream.</t>
        </is>
      </c>
      <c r="D1350">
        <f>HYPERLINK("https://www.youtube.com/watch?v=bH3O69BscYg&amp;t=127s", "Go to time")</f>
        <v/>
      </c>
    </row>
    <row r="1351">
      <c r="A1351">
        <f>HYPERLINK("https://www.youtube.com/watch?v=x24KoVNliMk", "Video")</f>
        <v/>
      </c>
      <c r="B1351" t="inlineStr">
        <is>
          <t>2:57</t>
        </is>
      </c>
      <c r="C1351" t="inlineStr">
        <is>
          <t>of video games into popular culture,</t>
        </is>
      </c>
      <c r="D1351">
        <f>HYPERLINK("https://www.youtube.com/watch?v=x24KoVNliMk&amp;t=177s", "Go to time")</f>
        <v/>
      </c>
    </row>
    <row r="1352">
      <c r="A1352">
        <f>HYPERLINK("https://www.youtube.com/watch?v=YYpy0cM-GSE", "Video")</f>
        <v/>
      </c>
      <c r="B1352" t="inlineStr">
        <is>
          <t>4:11</t>
        </is>
      </c>
      <c r="C1352" t="inlineStr">
        <is>
          <t>are when bets on multiple events
or outcomes are tied into the same wager.</t>
        </is>
      </c>
      <c r="D1352">
        <f>HYPERLINK("https://www.youtube.com/watch?v=YYpy0cM-GSE&amp;t=251s", "Go to time")</f>
        <v/>
      </c>
    </row>
    <row r="1353">
      <c r="A1353">
        <f>HYPERLINK("https://www.youtube.com/watch?v=dkP8NUwB2io", "Video")</f>
        <v/>
      </c>
      <c r="B1353" t="inlineStr">
        <is>
          <t>5:28</t>
        </is>
      </c>
      <c r="C1353" t="inlineStr">
        <is>
          <t>a complex system will fall into
the same habits over and over again,</t>
        </is>
      </c>
      <c r="D1353">
        <f>HYPERLINK("https://www.youtube.com/watch?v=dkP8NUwB2io&amp;t=328s", "Go to time")</f>
        <v/>
      </c>
    </row>
    <row r="1354">
      <c r="A1354">
        <f>HYPERLINK("https://www.youtube.com/watch?v=UoH2-TlcDrU", "Video")</f>
        <v/>
      </c>
      <c r="B1354" t="inlineStr">
        <is>
          <t>2:19</t>
        </is>
      </c>
      <c r="C1354" t="inlineStr">
        <is>
          <t>meaning when we burn them, we release that
same carbon dioxide back into the air,</t>
        </is>
      </c>
      <c r="D1354">
        <f>HYPERLINK("https://www.youtube.com/watch?v=UoH2-TlcDrU&amp;t=139s", "Go to time")</f>
        <v/>
      </c>
    </row>
    <row r="1355">
      <c r="A1355">
        <f>HYPERLINK("https://www.youtube.com/watch?v=UgMxLAi-odI", "Video")</f>
        <v/>
      </c>
      <c r="B1355" t="inlineStr">
        <is>
          <t>0:23</t>
        </is>
      </c>
      <c r="C1355" t="inlineStr">
        <is>
          <t>Sulfurous plumes of steam and ash billow
thousands of meters into the sky,</t>
        </is>
      </c>
      <c r="D1355">
        <f>HYPERLINK("https://www.youtube.com/watch?v=UgMxLAi-odI&amp;t=23s", "Go to time")</f>
        <v/>
      </c>
    </row>
    <row r="1356">
      <c r="A1356">
        <f>HYPERLINK("https://www.youtube.com/watch?v=RFi6ISTjkR4", "Video")</f>
        <v/>
      </c>
      <c r="B1356" t="inlineStr">
        <is>
          <t>3:39</t>
        </is>
      </c>
      <c r="C1356" t="inlineStr">
        <is>
          <t>Those that make it upstream develop
into opaque elvers.</t>
        </is>
      </c>
      <c r="D1356">
        <f>HYPERLINK("https://www.youtube.com/watch?v=RFi6ISTjkR4&amp;t=219s", "Go to time")</f>
        <v/>
      </c>
    </row>
    <row r="1357">
      <c r="A1357">
        <f>HYPERLINK("https://www.youtube.com/watch?v=B5x5CnwQZD4", "Video")</f>
        <v/>
      </c>
      <c r="B1357" t="inlineStr">
        <is>
          <t>2:29</t>
        </is>
      </c>
      <c r="C1357" t="inlineStr">
        <is>
          <t>that may have been hammered into
the workshop floor generations earlier.</t>
        </is>
      </c>
      <c r="D1357">
        <f>HYPERLINK("https://www.youtube.com/watch?v=B5x5CnwQZD4&amp;t=149s", "Go to time")</f>
        <v/>
      </c>
    </row>
    <row r="1358">
      <c r="A1358">
        <f>HYPERLINK("https://www.youtube.com/watch?v=S3i6tJ4XNqA", "Video")</f>
        <v/>
      </c>
      <c r="B1358" t="inlineStr">
        <is>
          <t>3:29</t>
        </is>
      </c>
      <c r="C1358" t="inlineStr">
        <is>
          <t>Honey being poured into a cup, 
for example,</t>
        </is>
      </c>
      <c r="D1358">
        <f>HYPERLINK("https://www.youtube.com/watch?v=S3i6tJ4XNqA&amp;t=209s", "Go to time")</f>
        <v/>
      </c>
    </row>
    <row r="1359">
      <c r="A1359">
        <f>HYPERLINK("https://www.youtube.com/watch?v=PBn7iWzrKoI", "Video")</f>
        <v/>
      </c>
      <c r="B1359" t="inlineStr">
        <is>
          <t>1:39</t>
        </is>
      </c>
      <c r="C1359" t="inlineStr">
        <is>
          <t>But as France sank into debt due to
its support of the American Revolution</t>
        </is>
      </c>
      <c r="D1359">
        <f>HYPERLINK("https://www.youtube.com/watch?v=PBn7iWzrKoI&amp;t=99s", "Go to time")</f>
        <v/>
      </c>
    </row>
    <row r="1360">
      <c r="A1360">
        <f>HYPERLINK("https://www.youtube.com/watch?v=asbbhyHBSKU", "Video")</f>
        <v/>
      </c>
      <c r="B1360" t="inlineStr">
        <is>
          <t>2:29</t>
        </is>
      </c>
      <c r="C1360" t="inlineStr">
        <is>
          <t>cramming all of these imps into a box...</t>
        </is>
      </c>
      <c r="D1360">
        <f>HYPERLINK("https://www.youtube.com/watch?v=asbbhyHBSKU&amp;t=149s", "Go to time")</f>
        <v/>
      </c>
    </row>
    <row r="1361">
      <c r="A1361">
        <f>HYPERLINK("https://www.youtube.com/watch?v=e0uyu9vdd2g", "Video")</f>
        <v/>
      </c>
      <c r="B1361" t="inlineStr">
        <is>
          <t>0:14</t>
        </is>
      </c>
      <c r="C1361" t="inlineStr">
        <is>
          <t>In minutes they stirred the camp 
into a panic,</t>
        </is>
      </c>
      <c r="D1361">
        <f>HYPERLINK("https://www.youtube.com/watch?v=e0uyu9vdd2g&amp;t=14s", "Go to time")</f>
        <v/>
      </c>
    </row>
    <row r="1362">
      <c r="A1362">
        <f>HYPERLINK("https://www.youtube.com/watch?v=xazQRcSCRaY", "Video")</f>
        <v/>
      </c>
      <c r="B1362" t="inlineStr">
        <is>
          <t>1:21</t>
        </is>
      </c>
      <c r="C1362" t="inlineStr">
        <is>
          <t>Dalton showed that common substances
always broke down into the same elements</t>
        </is>
      </c>
      <c r="D1362">
        <f>HYPERLINK("https://www.youtube.com/watch?v=xazQRcSCRaY&amp;t=81s", "Go to time")</f>
        <v/>
      </c>
    </row>
    <row r="1363">
      <c r="A1363">
        <f>HYPERLINK("https://www.youtube.com/watch?v=rFGDJH7SZNU", "Video")</f>
        <v/>
      </c>
      <c r="B1363" t="inlineStr">
        <is>
          <t>1:43</t>
        </is>
      </c>
      <c r="C1363" t="inlineStr">
        <is>
          <t>water outside and inside the cell 
hardens into damaging ice crystals.</t>
        </is>
      </c>
      <c r="D1363">
        <f>HYPERLINK("https://www.youtube.com/watch?v=rFGDJH7SZNU&amp;t=103s", "Go to time")</f>
        <v/>
      </c>
    </row>
    <row r="1364">
      <c r="A1364">
        <f>HYPERLINK("https://www.youtube.com/watch?v=4nZ9gNGZwO0", "Video")</f>
        <v/>
      </c>
      <c r="B1364" t="inlineStr">
        <is>
          <t>3:02</t>
        </is>
      </c>
      <c r="C1364" t="inlineStr">
        <is>
          <t>At last, they reached a hut sinking 
into the swampy banks of Hell.</t>
        </is>
      </c>
      <c r="D1364">
        <f>HYPERLINK("https://www.youtube.com/watch?v=4nZ9gNGZwO0&amp;t=182s", "Go to time")</f>
        <v/>
      </c>
    </row>
    <row r="1365">
      <c r="A1365">
        <f>HYPERLINK("https://www.youtube.com/watch?v=2QLUtt86m0c", "Video")</f>
        <v/>
      </c>
      <c r="B1365" t="inlineStr">
        <is>
          <t>10:35</t>
        </is>
      </c>
      <c r="C1365" t="inlineStr">
        <is>
          <t>they're typing their program into the</t>
        </is>
      </c>
      <c r="D1365">
        <f>HYPERLINK("https://www.youtube.com/watch?v=2QLUtt86m0c&amp;t=635s", "Go to time")</f>
        <v/>
      </c>
    </row>
    <row r="1366">
      <c r="A1366">
        <f>HYPERLINK("https://www.youtube.com/watch?v=TXv085TttHw", "Video")</f>
        <v/>
      </c>
      <c r="B1366" t="inlineStr">
        <is>
          <t>2:36</t>
        </is>
      </c>
      <c r="C1366" t="inlineStr">
        <is>
          <t>and released her famished breath
into the sleeping king.</t>
        </is>
      </c>
      <c r="D1366">
        <f>HYPERLINK("https://www.youtube.com/watch?v=TXv085TttHw&amp;t=156s", "Go to time")</f>
        <v/>
      </c>
    </row>
    <row r="1367">
      <c r="A1367">
        <f>HYPERLINK("https://www.youtube.com/watch?v=TXv085TttHw", "Video")</f>
        <v/>
      </c>
      <c r="B1367" t="inlineStr">
        <is>
          <t>3:25</t>
        </is>
      </c>
      <c r="C1367" t="inlineStr">
        <is>
          <t>and he shamelessly sold her into slavery.</t>
        </is>
      </c>
      <c r="D1367">
        <f>HYPERLINK("https://www.youtube.com/watch?v=TXv085TttHw&amp;t=205s", "Go to time")</f>
        <v/>
      </c>
    </row>
    <row r="1368">
      <c r="A1368">
        <f>HYPERLINK("https://www.youtube.com/watch?v=VdHHus8IgYA", "Video")</f>
        <v/>
      </c>
      <c r="B1368" t="inlineStr">
        <is>
          <t>1:22</t>
        </is>
      </c>
      <c r="C1368" t="inlineStr">
        <is>
          <t>enticed many hopeful champions
into the Olympic stadium.</t>
        </is>
      </c>
      <c r="D1368">
        <f>HYPERLINK("https://www.youtube.com/watch?v=VdHHus8IgYA&amp;t=82s", "Go to time")</f>
        <v/>
      </c>
    </row>
    <row r="1369">
      <c r="A1369">
        <f>HYPERLINK("https://www.youtube.com/watch?v=LqeAiz691-s", "Video")</f>
        <v/>
      </c>
      <c r="B1369" t="inlineStr">
        <is>
          <t>10:54</t>
        </is>
      </c>
      <c r="C1369" t="inlineStr">
        <is>
          <t>of because dopamine which floods into</t>
        </is>
      </c>
      <c r="D1369">
        <f>HYPERLINK("https://www.youtube.com/watch?v=LqeAiz691-s&amp;t=654s", "Go to time")</f>
        <v/>
      </c>
    </row>
    <row r="1370">
      <c r="A1370">
        <f>HYPERLINK("https://www.youtube.com/watch?v=ZmaeljnPOu4", "Video")</f>
        <v/>
      </c>
      <c r="B1370" t="inlineStr">
        <is>
          <t>3:58</t>
        </is>
      </c>
      <c r="C1370" t="inlineStr">
        <is>
          <t>Your teammates phase back into your home
dimension one at a time.</t>
        </is>
      </c>
      <c r="D1370">
        <f>HYPERLINK("https://www.youtube.com/watch?v=ZmaeljnPOu4&amp;t=238s", "Go to time")</f>
        <v/>
      </c>
    </row>
    <row r="1371">
      <c r="A1371">
        <f>HYPERLINK("https://www.youtube.com/watch?v=8dgoeYPoE-0", "Video")</f>
        <v/>
      </c>
      <c r="B1371" t="inlineStr">
        <is>
          <t>1:00</t>
        </is>
      </c>
      <c r="C1371" t="inlineStr">
        <is>
          <t>Most of those nutrients then get absorbed
into the blood stream,</t>
        </is>
      </c>
      <c r="D1371">
        <f>HYPERLINK("https://www.youtube.com/watch?v=8dgoeYPoE-0&amp;t=60s", "Go to time")</f>
        <v/>
      </c>
    </row>
    <row r="1372">
      <c r="A1372">
        <f>HYPERLINK("https://www.youtube.com/watch?v=8dgoeYPoE-0", "Video")</f>
        <v/>
      </c>
      <c r="B1372" t="inlineStr">
        <is>
          <t>1:57</t>
        </is>
      </c>
      <c r="C1372" t="inlineStr">
        <is>
          <t>back into the bloodstream.</t>
        </is>
      </c>
      <c r="D1372">
        <f>HYPERLINK("https://www.youtube.com/watch?v=8dgoeYPoE-0&amp;t=117s", "Go to time")</f>
        <v/>
      </c>
    </row>
    <row r="1373">
      <c r="A1373">
        <f>HYPERLINK("https://www.youtube.com/watch?v=1vB0gFi8uow", "Video")</f>
        <v/>
      </c>
      <c r="B1373" t="inlineStr">
        <is>
          <t>4:19</t>
        </is>
      </c>
      <c r="C1373" t="inlineStr">
        <is>
          <t>and Yamraj began his descent 
into his subterranean kingdom.</t>
        </is>
      </c>
      <c r="D1373">
        <f>HYPERLINK("https://www.youtube.com/watch?v=1vB0gFi8uow&amp;t=259s", "Go to time")</f>
        <v/>
      </c>
    </row>
    <row r="1374">
      <c r="A1374">
        <f>HYPERLINK("https://www.youtube.com/watch?v=PSRJfaAYkW4", "Video")</f>
        <v/>
      </c>
      <c r="B1374" t="inlineStr">
        <is>
          <t>1:00</t>
        </is>
      </c>
      <c r="C1374" t="inlineStr">
        <is>
          <t>These cells migrate into the bloodstream
and the lymphatic system,</t>
        </is>
      </c>
      <c r="D1374">
        <f>HYPERLINK("https://www.youtube.com/watch?v=PSRJfaAYkW4&amp;t=60s", "Go to time")</f>
        <v/>
      </c>
    </row>
    <row r="1375">
      <c r="A1375">
        <f>HYPERLINK("https://www.youtube.com/watch?v=vn3e37VWc0k", "Video")</f>
        <v/>
      </c>
      <c r="B1375" t="inlineStr">
        <is>
          <t>1:50</t>
        </is>
      </c>
      <c r="C1375" t="inlineStr">
        <is>
          <t>and expansion into Central Asia through capturing cities like Samarkand,</t>
        </is>
      </c>
      <c r="D1375">
        <f>HYPERLINK("https://www.youtube.com/watch?v=vn3e37VWc0k&amp;t=110s", "Go to time")</f>
        <v/>
      </c>
    </row>
    <row r="1376">
      <c r="A1376">
        <f>HYPERLINK("https://www.youtube.com/watch?v=vn3e37VWc0k", "Video")</f>
        <v/>
      </c>
      <c r="B1376" t="inlineStr">
        <is>
          <t>3:32</t>
        </is>
      </c>
      <c r="C1376" t="inlineStr">
        <is>
          <t>Islam spread from the Arabian Penninsula into South Asia,</t>
        </is>
      </c>
      <c r="D1376">
        <f>HYPERLINK("https://www.youtube.com/watch?v=vn3e37VWc0k&amp;t=212s", "Go to time")</f>
        <v/>
      </c>
    </row>
    <row r="1377">
      <c r="A1377">
        <f>HYPERLINK("https://www.youtube.com/watch?v=vn3e37VWc0k", "Video")</f>
        <v/>
      </c>
      <c r="B1377" t="inlineStr">
        <is>
          <t>4:17</t>
        </is>
      </c>
      <c r="C1377" t="inlineStr">
        <is>
          <t>and expansion into Africa and the Americas.</t>
        </is>
      </c>
      <c r="D1377">
        <f>HYPERLINK("https://www.youtube.com/watch?v=vn3e37VWc0k&amp;t=257s", "Go to time")</f>
        <v/>
      </c>
    </row>
    <row r="1378">
      <c r="A1378">
        <f>HYPERLINK("https://www.youtube.com/watch?v=ztWHqUFJRTs", "Video")</f>
        <v/>
      </c>
      <c r="B1378" t="inlineStr">
        <is>
          <t>1:31</t>
        </is>
      </c>
      <c r="C1378" t="inlineStr">
        <is>
          <t>But burning these fuels also injected new carbon blocks into Earth's Tetris game.</t>
        </is>
      </c>
      <c r="D1378">
        <f>HYPERLINK("https://www.youtube.com/watch?v=ztWHqUFJRTs&amp;t=91s", "Go to time")</f>
        <v/>
      </c>
    </row>
    <row r="1379">
      <c r="A1379">
        <f>HYPERLINK("https://www.youtube.com/watch?v=MTz2f9yjmK8", "Video")</f>
        <v/>
      </c>
      <c r="B1379" t="inlineStr">
        <is>
          <t>4:08</t>
        </is>
      </c>
      <c r="C1379" t="inlineStr">
        <is>
          <t>The foal would grow into a magnificent 
steed named Sleipnir</t>
        </is>
      </c>
      <c r="D1379">
        <f>HYPERLINK("https://www.youtube.com/watch?v=MTz2f9yjmK8&amp;t=248s", "Go to time")</f>
        <v/>
      </c>
    </row>
    <row r="1380">
      <c r="A1380">
        <f>HYPERLINK("https://www.youtube.com/watch?v=zAxfrI8zHU4", "Video")</f>
        <v/>
      </c>
      <c r="B1380" t="inlineStr">
        <is>
          <t>4:23</t>
        </is>
      </c>
      <c r="C1380" t="inlineStr">
        <is>
          <t>gradually metamorphosing into poplar trees
that leaked precious amber into the water.</t>
        </is>
      </c>
      <c r="D1380">
        <f>HYPERLINK("https://www.youtube.com/watch?v=zAxfrI8zHU4&amp;t=263s", "Go to time")</f>
        <v/>
      </c>
    </row>
    <row r="1381">
      <c r="A1381">
        <f>HYPERLINK("https://www.youtube.com/watch?v=WIdWjqZsGgg", "Video")</f>
        <v/>
      </c>
      <c r="B1381" t="inlineStr">
        <is>
          <t>3:42</t>
        </is>
      </c>
      <c r="C1381" t="inlineStr">
        <is>
          <t>But since the cap was set to lower
five years into the program,</t>
        </is>
      </c>
      <c r="D1381">
        <f>HYPERLINK("https://www.youtube.com/watch?v=WIdWjqZsGgg&amp;t=222s", "Go to time")</f>
        <v/>
      </c>
    </row>
    <row r="1382">
      <c r="A1382">
        <f>HYPERLINK("https://www.youtube.com/watch?v=hRnrIpUMyZQ", "Video")</f>
        <v/>
      </c>
      <c r="B1382" t="inlineStr">
        <is>
          <t>2:49</t>
        </is>
      </c>
      <c r="C1382" t="inlineStr">
        <is>
          <t>However, the same structural changes
that turn red blood cells into roadblocks</t>
        </is>
      </c>
      <c r="D1382">
        <f>HYPERLINK("https://www.youtube.com/watch?v=hRnrIpUMyZQ&amp;t=169s", "Go to time")</f>
        <v/>
      </c>
    </row>
    <row r="1383">
      <c r="A1383">
        <f>HYPERLINK("https://www.youtube.com/watch?v=DgzxhDHjzms", "Video")</f>
        <v/>
      </c>
      <c r="B1383" t="inlineStr">
        <is>
          <t>1:37</t>
        </is>
      </c>
      <c r="C1383" t="inlineStr">
        <is>
          <t>As the piston lowers, air and fuel are
sprayed into the cylinder’s chamber.</t>
        </is>
      </c>
      <c r="D1383">
        <f>HYPERLINK("https://www.youtube.com/watch?v=DgzxhDHjzms&amp;t=97s", "Go to time")</f>
        <v/>
      </c>
    </row>
    <row r="1384">
      <c r="A1384">
        <f>HYPERLINK("https://www.youtube.com/watch?v=DgzxhDHjzms", "Video")</f>
        <v/>
      </c>
      <c r="B1384" t="inlineStr">
        <is>
          <t>2:11</t>
        </is>
      </c>
      <c r="C1384" t="inlineStr">
        <is>
          <t>released into the chamber.</t>
        </is>
      </c>
      <c r="D1384">
        <f>HYPERLINK("https://www.youtube.com/watch?v=DgzxhDHjzms&amp;t=131s", "Go to time")</f>
        <v/>
      </c>
    </row>
    <row r="1385">
      <c r="A1385">
        <f>HYPERLINK("https://www.youtube.com/watch?v=_6xlNyWPpB8", "Video")</f>
        <v/>
      </c>
      <c r="B1385" t="inlineStr">
        <is>
          <t>1:41</t>
        </is>
      </c>
      <c r="C1385" t="inlineStr">
        <is>
          <t>which can move into groundwater, 
soil and streams,</t>
        </is>
      </c>
      <c r="D1385">
        <f>HYPERLINK("https://www.youtube.com/watch?v=_6xlNyWPpB8&amp;t=101s", "Go to time")</f>
        <v/>
      </c>
    </row>
    <row r="1386">
      <c r="A1386">
        <f>HYPERLINK("https://www.youtube.com/watch?v=_6xlNyWPpB8", "Video")</f>
        <v/>
      </c>
      <c r="B1386" t="inlineStr">
        <is>
          <t>2:01</t>
        </is>
      </c>
      <c r="C1386" t="inlineStr">
        <is>
          <t>a stream that flows into a river,</t>
        </is>
      </c>
      <c r="D1386">
        <f>HYPERLINK("https://www.youtube.com/watch?v=_6xlNyWPpB8&amp;t=121s", "Go to time")</f>
        <v/>
      </c>
    </row>
    <row r="1387">
      <c r="A1387">
        <f>HYPERLINK("https://www.youtube.com/watch?v=YIYcrqBrq2U", "Video")</f>
        <v/>
      </c>
      <c r="B1387" t="inlineStr">
        <is>
          <t>0:07</t>
        </is>
      </c>
      <c r="C1387" t="inlineStr">
        <is>
          <t>You’re peering into the Amazon River
when, suddenly,</t>
        </is>
      </c>
      <c r="D1387">
        <f>HYPERLINK("https://www.youtube.com/watch?v=YIYcrqBrq2U&amp;t=7s", "Go to time")</f>
        <v/>
      </c>
    </row>
    <row r="1388">
      <c r="A1388">
        <f>HYPERLINK("https://www.youtube.com/watch?v=FZ_jNGKCIWs", "Video")</f>
        <v/>
      </c>
      <c r="B1388" t="inlineStr">
        <is>
          <t>1:17</t>
        </is>
      </c>
      <c r="C1388" t="inlineStr">
        <is>
          <t>New viruses are repackaged 
and crammed into the cell until it bursts,</t>
        </is>
      </c>
      <c r="D1388">
        <f>HYPERLINK("https://www.youtube.com/watch?v=FZ_jNGKCIWs&amp;t=77s", "Go to time")</f>
        <v/>
      </c>
    </row>
    <row r="1389">
      <c r="A1389">
        <f>HYPERLINK("https://www.youtube.com/watch?v=uOcpsXMJcJk", "Video")</f>
        <v/>
      </c>
      <c r="B1389" t="inlineStr">
        <is>
          <t>1:32</t>
        </is>
      </c>
      <c r="C1389" t="inlineStr">
        <is>
          <t>some of the dose has already made it
into the circulatory blood stream.</t>
        </is>
      </c>
      <c r="D1389">
        <f>HYPERLINK("https://www.youtube.com/watch?v=uOcpsXMJcJk&amp;t=92s", "Go to time")</f>
        <v/>
      </c>
    </row>
    <row r="1390">
      <c r="A1390">
        <f>HYPERLINK("https://www.youtube.com/watch?v=uOcpsXMJcJk", "Video")</f>
        <v/>
      </c>
      <c r="B1390" t="inlineStr">
        <is>
          <t>2:47</t>
        </is>
      </c>
      <c r="C1390" t="inlineStr">
        <is>
          <t>and the amount of medicine that makes
it into your blood stream</t>
        </is>
      </c>
      <c r="D1390">
        <f>HYPERLINK("https://www.youtube.com/watch?v=uOcpsXMJcJk&amp;t=167s", "Go to time")</f>
        <v/>
      </c>
    </row>
    <row r="1391">
      <c r="A1391">
        <f>HYPERLINK("https://www.youtube.com/watch?v=EnnPJXbKt0U", "Video")</f>
        <v/>
      </c>
      <c r="B1391" t="inlineStr">
        <is>
          <t>1:27</t>
        </is>
      </c>
      <c r="C1391" t="inlineStr">
        <is>
          <t>Gas and steam eject dust into space,</t>
        </is>
      </c>
      <c r="D1391">
        <f>HYPERLINK("https://www.youtube.com/watch?v=EnnPJXbKt0U&amp;t=87s", "Go to time")</f>
        <v/>
      </c>
    </row>
    <row r="1392">
      <c r="A1392">
        <f>HYPERLINK("https://www.youtube.com/watch?v=ctaPAm14L10", "Video")</f>
        <v/>
      </c>
      <c r="B1392" t="inlineStr">
        <is>
          <t>3:29</t>
        </is>
      </c>
      <c r="C1392" t="inlineStr">
        <is>
          <t>Can "Hunger Games" lead us into thinking
about capitalism in a new way?</t>
        </is>
      </c>
      <c r="D1392">
        <f>HYPERLINK("https://www.youtube.com/watch?v=ctaPAm14L10&amp;t=209s", "Go to time")</f>
        <v/>
      </c>
    </row>
    <row r="1393">
      <c r="A1393">
        <f>HYPERLINK("https://www.youtube.com/watch?v=p6uXJWxpKBM", "Video")</f>
        <v/>
      </c>
      <c r="B1393" t="inlineStr">
        <is>
          <t>5:48</t>
        </is>
      </c>
      <c r="C1393" t="inlineStr">
        <is>
          <t>Yorker, uh, this kind of rule came into</t>
        </is>
      </c>
      <c r="D1393">
        <f>HYPERLINK("https://www.youtube.com/watch?v=p6uXJWxpKBM&amp;t=348s", "Go to time")</f>
        <v/>
      </c>
    </row>
    <row r="1394">
      <c r="A1394">
        <f>HYPERLINK("https://www.youtube.com/watch?v=ee7muQ_qKU0", "Video")</f>
        <v/>
      </c>
      <c r="B1394" t="inlineStr">
        <is>
          <t>2:50</t>
        </is>
      </c>
      <c r="C1394" t="inlineStr">
        <is>
          <t>guiding him into a central chamber
with flesh-digesting enzymes</t>
        </is>
      </c>
      <c r="D1394">
        <f>HYPERLINK("https://www.youtube.com/watch?v=ee7muQ_qKU0&amp;t=170s", "Go to time")</f>
        <v/>
      </c>
    </row>
    <row r="1395">
      <c r="A1395">
        <f>HYPERLINK("https://www.youtube.com/watch?v=uE_UuHRtXCY", "Video")</f>
        <v/>
      </c>
      <c r="B1395" t="inlineStr">
        <is>
          <t>2:49</t>
        </is>
      </c>
      <c r="C1395" t="inlineStr">
        <is>
          <t>separating the canal into multiple
chambers with different water levels.</t>
        </is>
      </c>
      <c r="D1395">
        <f>HYPERLINK("https://www.youtube.com/watch?v=uE_UuHRtXCY&amp;t=169s", "Go to time")</f>
        <v/>
      </c>
    </row>
    <row r="1396">
      <c r="A1396">
        <f>HYPERLINK("https://www.youtube.com/watch?v=W6aL9YyRx1A", "Video")</f>
        <v/>
      </c>
      <c r="B1396" t="inlineStr">
        <is>
          <t>1:49</t>
        </is>
      </c>
      <c r="C1396" t="inlineStr">
        <is>
          <t>Atoms are injected into a vacuum chamber,</t>
        </is>
      </c>
      <c r="D1396">
        <f>HYPERLINK("https://www.youtube.com/watch?v=W6aL9YyRx1A&amp;t=109s", "Go to time")</f>
        <v/>
      </c>
    </row>
    <row r="1397">
      <c r="A1397">
        <f>HYPERLINK("https://www.youtube.com/watch?v=r8qWc9X4f6k", "Video")</f>
        <v/>
      </c>
      <c r="B1397" t="inlineStr">
        <is>
          <t>2:01</t>
        </is>
      </c>
      <c r="C1397" t="inlineStr">
        <is>
          <t>digital data could be programmed
into synthetic DNA,</t>
        </is>
      </c>
      <c r="D1397">
        <f>HYPERLINK("https://www.youtube.com/watch?v=r8qWc9X4f6k&amp;t=121s", "Go to time")</f>
        <v/>
      </c>
    </row>
    <row r="1398">
      <c r="A1398">
        <f>HYPERLINK("https://www.youtube.com/watch?v=r8qWc9X4f6k", "Video")</f>
        <v/>
      </c>
      <c r="B1398" t="inlineStr">
        <is>
          <t>3:56</t>
        </is>
      </c>
      <c r="C1398" t="inlineStr">
        <is>
          <t>they placed them into the genome of
a microbe nicknamed Conan the Bacterium.</t>
        </is>
      </c>
      <c r="D1398">
        <f>HYPERLINK("https://www.youtube.com/watch?v=r8qWc9X4f6k&amp;t=236s", "Go to time")</f>
        <v/>
      </c>
    </row>
    <row r="1399">
      <c r="A1399">
        <f>HYPERLINK("https://www.youtube.com/watch?v=i9p-a8YJO-o", "Video")</f>
        <v/>
      </c>
      <c r="B1399" t="inlineStr">
        <is>
          <t>1:43</t>
        </is>
      </c>
      <c r="C1399" t="inlineStr">
        <is>
          <t>When Sa’id Pasha came into power in 1854,
he approved a plan</t>
        </is>
      </c>
      <c r="D1399">
        <f>HYPERLINK("https://www.youtube.com/watch?v=i9p-a8YJO-o&amp;t=103s", "Go to time")</f>
        <v/>
      </c>
    </row>
    <row r="1400">
      <c r="A1400">
        <f>HYPERLINK("https://www.youtube.com/watch?v=ehHoOYqAT_U", "Video")</f>
        <v/>
      </c>
      <c r="B1400" t="inlineStr">
        <is>
          <t>3:21</t>
        </is>
      </c>
      <c r="C1400" t="inlineStr">
        <is>
          <t>This same force allows protons and 
neutrons to transform into each other,</t>
        </is>
      </c>
      <c r="D1400">
        <f>HYPERLINK("https://www.youtube.com/watch?v=ehHoOYqAT_U&amp;t=201s", "Go to time")</f>
        <v/>
      </c>
    </row>
    <row r="1401">
      <c r="A1401">
        <f>HYPERLINK("https://www.youtube.com/watch?v=Wx9vPv-T51I", "Video")</f>
        <v/>
      </c>
      <c r="B1401" t="inlineStr">
        <is>
          <t>1:18</t>
        </is>
      </c>
      <c r="C1401" t="inlineStr">
        <is>
          <t>releasing a massive amount
of energy into the water.</t>
        </is>
      </c>
      <c r="D1401">
        <f>HYPERLINK("https://www.youtube.com/watch?v=Wx9vPv-T51I&amp;t=78s", "Go to time")</f>
        <v/>
      </c>
    </row>
    <row r="1402">
      <c r="A1402">
        <f>HYPERLINK("https://www.youtube.com/watch?v=0dYk99S98Jc", "Video")</f>
        <v/>
      </c>
      <c r="B1402" t="inlineStr">
        <is>
          <t>2:51</t>
        </is>
      </c>
      <c r="C1402" t="inlineStr">
        <is>
          <t>and chamber pots were frequently
dumped into the street.</t>
        </is>
      </c>
      <c r="D1402">
        <f>HYPERLINK("https://www.youtube.com/watch?v=0dYk99S98Jc&amp;t=171s", "Go to time")</f>
        <v/>
      </c>
    </row>
    <row r="1403">
      <c r="A1403">
        <f>HYPERLINK("https://www.youtube.com/watch?v=kYCZPXSVvOQ", "Video")</f>
        <v/>
      </c>
      <c r="B1403" t="inlineStr">
        <is>
          <t>1:48</t>
        </is>
      </c>
      <c r="C1403" t="inlineStr">
        <is>
          <t>Draper divided the lab into two teams,</t>
        </is>
      </c>
      <c r="D1403">
        <f>HYPERLINK("https://www.youtube.com/watch?v=kYCZPXSVvOQ&amp;t=108s", "Go to time")</f>
        <v/>
      </c>
    </row>
    <row r="1404">
      <c r="A1404">
        <f>HYPERLINK("https://www.youtube.com/watch?v=Ul9ysDvkuLA", "Video")</f>
        <v/>
      </c>
      <c r="B1404" t="inlineStr">
        <is>
          <t>0:45</t>
        </is>
      </c>
      <c r="C1404" t="inlineStr">
        <is>
          <t>When dusk came, Vorachhun 
and Ream Eyso ventured into the forest.</t>
        </is>
      </c>
      <c r="D1404">
        <f>HYPERLINK("https://www.youtube.com/watch?v=Ul9ysDvkuLA&amp;t=45s", "Go to time")</f>
        <v/>
      </c>
    </row>
    <row r="1405">
      <c r="A1405">
        <f>HYPERLINK("https://www.youtube.com/watch?v=Ul9ysDvkuLA", "Video")</f>
        <v/>
      </c>
      <c r="B1405" t="inlineStr">
        <is>
          <t>1:21</t>
        </is>
      </c>
      <c r="C1405" t="inlineStr">
        <is>
          <t>He turned the dew Ream Eyso 
collected into a diamond axe,</t>
        </is>
      </c>
      <c r="D1405">
        <f>HYPERLINK("https://www.youtube.com/watch?v=Ul9ysDvkuLA&amp;t=81s", "Go to time")</f>
        <v/>
      </c>
    </row>
    <row r="1406">
      <c r="A1406">
        <f>HYPERLINK("https://www.youtube.com/watch?v=Ul9ysDvkuLA", "Video")</f>
        <v/>
      </c>
      <c r="B1406" t="inlineStr">
        <is>
          <t>4:11</t>
        </is>
      </c>
      <c r="C1406" t="inlineStr">
        <is>
          <t>he flew into the sky in search 
of Ream Eyso and Moni Mekhala.</t>
        </is>
      </c>
      <c r="D1406">
        <f>HYPERLINK("https://www.youtube.com/watch?v=Ul9ysDvkuLA&amp;t=251s", "Go to time")</f>
        <v/>
      </c>
    </row>
    <row r="1407">
      <c r="A1407">
        <f>HYPERLINK("https://www.youtube.com/watch?v=HsaSaYcnTKg", "Video")</f>
        <v/>
      </c>
      <c r="B1407" t="inlineStr">
        <is>
          <t>2:24</t>
        </is>
      </c>
      <c r="C1407" t="inlineStr">
        <is>
          <t>and when Kwolek’s team spun
the viscous fluid into a fiber,</t>
        </is>
      </c>
      <c r="D1407">
        <f>HYPERLINK("https://www.youtube.com/watch?v=HsaSaYcnTKg&amp;t=144s", "Go to time")</f>
        <v/>
      </c>
    </row>
    <row r="1408">
      <c r="A1408">
        <f>HYPERLINK("https://www.youtube.com/watch?v=GTvnjaUU6Xk", "Video")</f>
        <v/>
      </c>
      <c r="B1408" t="inlineStr">
        <is>
          <t>3:55</t>
        </is>
      </c>
      <c r="C1408" t="inlineStr">
        <is>
          <t>A common example is lactose intolerance.</t>
        </is>
      </c>
      <c r="D1408">
        <f>HYPERLINK("https://www.youtube.com/watch?v=GTvnjaUU6Xk&amp;t=235s", "Go to time")</f>
        <v/>
      </c>
    </row>
    <row r="1409">
      <c r="A1409">
        <f>HYPERLINK("https://www.youtube.com/watch?v=KXzONBPcPIk", "Video")</f>
        <v/>
      </c>
      <c r="B1409" t="inlineStr">
        <is>
          <t>1:12</t>
        </is>
      </c>
      <c r="C1409" t="inlineStr">
        <is>
          <t>When a proton slams into one of these 
heavier oxygen atoms,</t>
        </is>
      </c>
      <c r="D1409">
        <f>HYPERLINK("https://www.youtube.com/watch?v=KXzONBPcPIk&amp;t=72s", "Go to time")</f>
        <v/>
      </c>
    </row>
    <row r="1410">
      <c r="A1410">
        <f>HYPERLINK("https://www.youtube.com/watch?v=ZNFscrBEhR0", "Video")</f>
        <v/>
      </c>
      <c r="B1410" t="inlineStr">
        <is>
          <t>0:45</t>
        </is>
      </c>
      <c r="C1410" t="inlineStr">
        <is>
          <t>the ethanol in their breath 
passes into a reaction chamber.</t>
        </is>
      </c>
      <c r="D1410">
        <f>HYPERLINK("https://www.youtube.com/watch?v=ZNFscrBEhR0&amp;t=45s", "Go to time")</f>
        <v/>
      </c>
    </row>
    <row r="1411">
      <c r="A1411">
        <f>HYPERLINK("https://www.youtube.com/watch?v=iCM6CawGBRk", "Video")</f>
        <v/>
      </c>
      <c r="B1411" t="inlineStr">
        <is>
          <t>2:57</t>
        </is>
      </c>
      <c r="C1411" t="inlineStr">
        <is>
          <t>and metamorphose into adults?</t>
        </is>
      </c>
      <c r="D1411">
        <f>HYPERLINK("https://www.youtube.com/watch?v=iCM6CawGBRk&amp;t=177s", "Go to time")</f>
        <v/>
      </c>
    </row>
    <row r="1412">
      <c r="A1412">
        <f>HYPERLINK("https://www.youtube.com/watch?v=wUVvTqvjUaM", "Video")</f>
        <v/>
      </c>
      <c r="B1412" t="inlineStr">
        <is>
          <t>0:52</t>
        </is>
      </c>
      <c r="C1412" t="inlineStr">
        <is>
          <t>That was to change under Temujin, who was
born into an aristocratic Mongol family.</t>
        </is>
      </c>
      <c r="D1412">
        <f>HYPERLINK("https://www.youtube.com/watch?v=wUVvTqvjUaM&amp;t=52s", "Go to time")</f>
        <v/>
      </c>
    </row>
    <row r="1413">
      <c r="A1413">
        <f>HYPERLINK("https://www.youtube.com/watch?v=wUVvTqvjUaM", "Video")</f>
        <v/>
      </c>
      <c r="B1413" t="inlineStr">
        <is>
          <t>4:33</t>
        </is>
      </c>
      <c r="C1413" t="inlineStr">
        <is>
          <t>until a trading post named Muscovy grew 
into a major world power.</t>
        </is>
      </c>
      <c r="D1413">
        <f>HYPERLINK("https://www.youtube.com/watch?v=wUVvTqvjUaM&amp;t=273s", "Go to time")</f>
        <v/>
      </c>
    </row>
    <row r="1414">
      <c r="A1414">
        <f>HYPERLINK("https://www.youtube.com/watch?v=KkaXNvzE4pk", "Video")</f>
        <v/>
      </c>
      <c r="B1414" t="inlineStr">
        <is>
          <t>0:35</t>
        </is>
      </c>
      <c r="C1414" t="inlineStr">
        <is>
          <t>whose case provided amazing insights
into how our brains work.</t>
        </is>
      </c>
      <c r="D1414">
        <f>HYPERLINK("https://www.youtube.com/watch?v=KkaXNvzE4pk&amp;t=35s", "Go to time")</f>
        <v/>
      </c>
    </row>
    <row r="1415">
      <c r="A1415">
        <f>HYPERLINK("https://www.youtube.com/watch?v=dKku0AfTs0c", "Video")</f>
        <v/>
      </c>
      <c r="B1415" t="inlineStr">
        <is>
          <t>0:13</t>
        </is>
      </c>
      <c r="C1415" t="inlineStr">
        <is>
          <t>in an investigation into one 
of America’s most celebrated minds.</t>
        </is>
      </c>
      <c r="D1415">
        <f>HYPERLINK("https://www.youtube.com/watch?v=dKku0AfTs0c&amp;t=13s", "Go to time")</f>
        <v/>
      </c>
    </row>
    <row r="1416">
      <c r="A1416">
        <f>HYPERLINK("https://www.youtube.com/watch?v=tm6VSkm_ko8", "Video")</f>
        <v/>
      </c>
      <c r="B1416" t="inlineStr">
        <is>
          <t>1:01</t>
        </is>
      </c>
      <c r="C1416" t="inlineStr">
        <is>
          <t>This is more than the Amazon River’s
daily output into the ocean.</t>
        </is>
      </c>
      <c r="D1416">
        <f>HYPERLINK("https://www.youtube.com/watch?v=tm6VSkm_ko8&amp;t=61s", "Go to time")</f>
        <v/>
      </c>
    </row>
    <row r="1417">
      <c r="A1417">
        <f>HYPERLINK("https://www.youtube.com/watch?v=VmWVXOIQblM", "Video")</f>
        <v/>
      </c>
      <c r="B1417" t="inlineStr">
        <is>
          <t>3:36</t>
        </is>
      </c>
      <c r="C1417" t="inlineStr">
        <is>
          <t>or executable programs can
be translated into a string of numbers.</t>
        </is>
      </c>
      <c r="D1417">
        <f>HYPERLINK("https://www.youtube.com/watch?v=VmWVXOIQblM&amp;t=216s", "Go to time")</f>
        <v/>
      </c>
    </row>
    <row r="1418">
      <c r="A1418">
        <f>HYPERLINK("https://www.youtube.com/watch?v=PDgu25Dsv34", "Video")</f>
        <v/>
      </c>
      <c r="B1418" t="inlineStr">
        <is>
          <t>0:06</t>
        </is>
      </c>
      <c r="C1418" t="inlineStr">
        <is>
          <t>In 1815, the eruption of Mount Tambora
plunged parts of the world into darkness</t>
        </is>
      </c>
      <c r="D1418">
        <f>HYPERLINK("https://www.youtube.com/watch?v=PDgu25Dsv34&amp;t=6s", "Go to time")</f>
        <v/>
      </c>
    </row>
    <row r="1419">
      <c r="A1419">
        <f>HYPERLINK("https://www.youtube.com/watch?v=8qK0hxuXOC8", "Video")</f>
        <v/>
      </c>
      <c r="B1419" t="inlineStr">
        <is>
          <t>0:52</t>
        </is>
      </c>
      <c r="C1419" t="inlineStr">
        <is>
          <t>Inhaling a drug gets it into
the bloodstream faster.</t>
        </is>
      </c>
      <c r="D1419">
        <f>HYPERLINK("https://www.youtube.com/watch?v=8qK0hxuXOC8&amp;t=52s", "Go to time")</f>
        <v/>
      </c>
    </row>
    <row r="1420">
      <c r="A1420">
        <f>HYPERLINK("https://www.youtube.com/watch?v=iMq89roPycI", "Video")</f>
        <v/>
      </c>
      <c r="B1420" t="inlineStr">
        <is>
          <t>3:06</t>
        </is>
      </c>
      <c r="C1420" t="inlineStr">
        <is>
          <t>a squid can streamline itself
and dip back into the ocean.</t>
        </is>
      </c>
      <c r="D1420">
        <f>HYPERLINK("https://www.youtube.com/watch?v=iMq89roPycI&amp;t=186s", "Go to time")</f>
        <v/>
      </c>
    </row>
    <row r="1421">
      <c r="A1421">
        <f>HYPERLINK("https://www.youtube.com/watch?v=8yOoOL9PC-o", "Video")</f>
        <v/>
      </c>
      <c r="B1421" t="inlineStr">
        <is>
          <t>1:04</t>
        </is>
      </c>
      <c r="C1421" t="inlineStr">
        <is>
          <t>Instead, another variable the researchers 
had been tracking came into play:</t>
        </is>
      </c>
      <c r="D1421">
        <f>HYPERLINK("https://www.youtube.com/watch?v=8yOoOL9PC-o&amp;t=64s", "Go to time")</f>
        <v/>
      </c>
    </row>
    <row r="1422">
      <c r="A1422">
        <f>HYPERLINK("https://www.youtube.com/watch?v=CHMY4G9gTPA", "Video")</f>
        <v/>
      </c>
      <c r="B1422" t="inlineStr">
        <is>
          <t>3:38</t>
        </is>
      </c>
      <c r="C1422" t="inlineStr">
        <is>
          <t>that turn sugars and proteins
into delicious caramel crunchiness</t>
        </is>
      </c>
      <c r="D1422">
        <f>HYPERLINK("https://www.youtube.com/watch?v=CHMY4G9gTPA&amp;t=218s", "Go to time")</f>
        <v/>
      </c>
    </row>
    <row r="1423">
      <c r="A1423">
        <f>HYPERLINK("https://www.youtube.com/watch?v=UG8YbNbdaco", "Video")</f>
        <v/>
      </c>
      <c r="B1423" t="inlineStr">
        <is>
          <t>1:42</t>
        </is>
      </c>
      <c r="C1423" t="inlineStr">
        <is>
          <t>forcing thousands of people
into temporary refugee camps.</t>
        </is>
      </c>
      <c r="D1423">
        <f>HYPERLINK("https://www.youtube.com/watch?v=UG8YbNbdaco&amp;t=102s", "Go to time")</f>
        <v/>
      </c>
    </row>
    <row r="1424">
      <c r="A1424">
        <f>HYPERLINK("https://www.youtube.com/watch?v=SbIpWHQI-tE", "Video")</f>
        <v/>
      </c>
      <c r="B1424" t="inlineStr">
        <is>
          <t>4:02</t>
        </is>
      </c>
      <c r="C1424" t="inlineStr">
        <is>
          <t>potentially releasing huge amounts 
of carbon and methane into the atmosphere.</t>
        </is>
      </c>
      <c r="D1424">
        <f>HYPERLINK("https://www.youtube.com/watch?v=SbIpWHQI-tE&amp;t=242s", "Go to time")</f>
        <v/>
      </c>
    </row>
    <row r="1425">
      <c r="A1425">
        <f>HYPERLINK("https://www.youtube.com/watch?v=Wb0UgdRFj2A", "Video")</f>
        <v/>
      </c>
      <c r="B1425" t="inlineStr">
        <is>
          <t>2:39</t>
        </is>
      </c>
      <c r="C1425" t="inlineStr">
        <is>
          <t>Stealing into the fray, Meng Jiang
whispered her husband’s name</t>
        </is>
      </c>
      <c r="D1425">
        <f>HYPERLINK("https://www.youtube.com/watch?v=Wb0UgdRFj2A&amp;t=159s", "Go to time")</f>
        <v/>
      </c>
    </row>
    <row r="1426">
      <c r="A1426">
        <f>HYPERLINK("https://www.youtube.com/watch?v=RwtO04EXgUE", "Video")</f>
        <v/>
      </c>
      <c r="B1426" t="inlineStr">
        <is>
          <t>1:29</t>
        </is>
      </c>
      <c r="C1426" t="inlineStr">
        <is>
          <t>and combined into new compounds,
like the now familiar H2O.</t>
        </is>
      </c>
      <c r="D1426">
        <f>HYPERLINK("https://www.youtube.com/watch?v=RwtO04EXgUE&amp;t=89s", "Go to time")</f>
        <v/>
      </c>
    </row>
    <row r="1427">
      <c r="A1427">
        <f>HYPERLINK("https://www.youtube.com/watch?v=E_fAWuj7DDI", "Video")</f>
        <v/>
      </c>
      <c r="B1427" t="inlineStr">
        <is>
          <t>3:00</t>
        </is>
      </c>
      <c r="C1427" t="inlineStr">
        <is>
          <t>But perhaps the most common method was
sneaking a cold deck into the game.</t>
        </is>
      </c>
      <c r="D1427">
        <f>HYPERLINK("https://www.youtube.com/watch?v=E_fAWuj7DDI&amp;t=180s", "Go to time")</f>
        <v/>
      </c>
    </row>
    <row r="1428">
      <c r="A1428">
        <f>HYPERLINK("https://www.youtube.com/watch?v=yhYU4ZbLmmk", "Video")</f>
        <v/>
      </c>
      <c r="B1428" t="inlineStr">
        <is>
          <t>0:37</t>
        </is>
      </c>
      <c r="C1428" t="inlineStr">
        <is>
          <t>The two clamber into a nearby rock face,</t>
        </is>
      </c>
      <c r="D1428">
        <f>HYPERLINK("https://www.youtube.com/watch?v=yhYU4ZbLmmk&amp;t=37s", "Go to time")</f>
        <v/>
      </c>
    </row>
    <row r="1429">
      <c r="A1429">
        <f>HYPERLINK("https://www.youtube.com/watch?v=R3tbVHlsKhs", "Video")</f>
        <v/>
      </c>
      <c r="B1429" t="inlineStr">
        <is>
          <t>3:03</t>
        </is>
      </c>
      <c r="C1429" t="inlineStr">
        <is>
          <t>the two into one fundamental “theory of everything."</t>
        </is>
      </c>
      <c r="D1429">
        <f>HYPERLINK("https://www.youtube.com/watch?v=R3tbVHlsKhs&amp;t=183s", "Go to time")</f>
        <v/>
      </c>
    </row>
    <row r="1430">
      <c r="A1430">
        <f>HYPERLINK("https://www.youtube.com/watch?v=s9e6b-csA1Y", "Video")</f>
        <v/>
      </c>
      <c r="B1430" t="inlineStr">
        <is>
          <t>6:33</t>
        </is>
      </c>
      <c r="C1430" t="inlineStr">
        <is>
          <t>coat hangers my mom came into the room</t>
        </is>
      </c>
      <c r="D1430">
        <f>HYPERLINK("https://www.youtube.com/watch?v=s9e6b-csA1Y&amp;t=393s", "Go to time")</f>
        <v/>
      </c>
    </row>
    <row r="1431">
      <c r="A1431">
        <f>HYPERLINK("https://www.youtube.com/watch?v=HQhmsDkZhQA", "Video")</f>
        <v/>
      </c>
      <c r="B1431" t="inlineStr">
        <is>
          <t>0:47</t>
        </is>
      </c>
      <c r="C1431" t="inlineStr">
        <is>
          <t>every kilogram of cargo costs
roughly $7,500 to carry into orbit.</t>
        </is>
      </c>
      <c r="D1431">
        <f>HYPERLINK("https://www.youtube.com/watch?v=HQhmsDkZhQA&amp;t=47s", "Go to time")</f>
        <v/>
      </c>
    </row>
    <row r="1432">
      <c r="A1432">
        <f>HYPERLINK("https://www.youtube.com/watch?v=jxPtx0cQvqo", "Video")</f>
        <v/>
      </c>
      <c r="B1432" t="inlineStr">
        <is>
          <t>0:49</t>
        </is>
      </c>
      <c r="C1432" t="inlineStr">
        <is>
          <t>journeying into Europe, East Asia,
or the Americas.</t>
        </is>
      </c>
      <c r="D1432">
        <f>HYPERLINK("https://www.youtube.com/watch?v=jxPtx0cQvqo&amp;t=49s", "Go to time")</f>
        <v/>
      </c>
    </row>
    <row r="1433">
      <c r="A1433">
        <f>HYPERLINK("https://www.youtube.com/watch?v=de1hiS_XjWg", "Video")</f>
        <v/>
      </c>
      <c r="B1433" t="inlineStr">
        <is>
          <t>1:19</t>
        </is>
      </c>
      <c r="C1433" t="inlineStr">
        <is>
          <t>Life forms are divided into two camps:</t>
        </is>
      </c>
      <c r="D1433">
        <f>HYPERLINK("https://www.youtube.com/watch?v=de1hiS_XjWg&amp;t=79s", "Go to time")</f>
        <v/>
      </c>
    </row>
    <row r="1434">
      <c r="A1434">
        <f>HYPERLINK("https://www.youtube.com/watch?v=de1hiS_XjWg", "Video")</f>
        <v/>
      </c>
      <c r="B1434" t="inlineStr">
        <is>
          <t>2:20</t>
        </is>
      </c>
      <c r="C1434" t="inlineStr">
        <is>
          <t>where seawater seeps into magma 
chambers</t>
        </is>
      </c>
      <c r="D1434">
        <f>HYPERLINK("https://www.youtube.com/watch?v=de1hiS_XjWg&amp;t=140s", "Go to time")</f>
        <v/>
      </c>
    </row>
    <row r="1435">
      <c r="A1435">
        <f>HYPERLINK("https://www.youtube.com/watch?v=UNdD5Kxdkpg", "Video")</f>
        <v/>
      </c>
      <c r="B1435" t="inlineStr">
        <is>
          <t>13:08</t>
        </is>
      </c>
      <c r="C1435" t="inlineStr">
        <is>
          <t>uh looked into the origami Community we</t>
        </is>
      </c>
      <c r="D1435">
        <f>HYPERLINK("https://www.youtube.com/watch?v=UNdD5Kxdkpg&amp;t=788s", "Go to time")</f>
        <v/>
      </c>
    </row>
    <row r="1436">
      <c r="A1436">
        <f>HYPERLINK("https://www.youtube.com/watch?v=vc8UBSp1tz0", "Video")</f>
        <v/>
      </c>
      <c r="B1436" t="inlineStr">
        <is>
          <t>4:51</t>
        </is>
      </c>
      <c r="C1436" t="inlineStr">
        <is>
          <t>physical force, ambient sound,
and even pee into electricity.</t>
        </is>
      </c>
      <c r="D1436">
        <f>HYPERLINK("https://www.youtube.com/watch?v=vc8UBSp1tz0&amp;t=291s", "Go to time")</f>
        <v/>
      </c>
    </row>
    <row r="1437">
      <c r="A1437">
        <f>HYPERLINK("https://www.youtube.com/watch?v=Wvdy0UQNO9E", "Video")</f>
        <v/>
      </c>
      <c r="B1437" t="inlineStr">
        <is>
          <t>2:52</t>
        </is>
      </c>
      <c r="C1437" t="inlineStr">
        <is>
          <t>Then the Pythia disappears into her 
oracular chamber known as the adyton.</t>
        </is>
      </c>
      <c r="D1437">
        <f>HYPERLINK("https://www.youtube.com/watch?v=Wvdy0UQNO9E&amp;t=172s", "Go to time")</f>
        <v/>
      </c>
    </row>
    <row r="1438">
      <c r="A1438">
        <f>HYPERLINK("https://www.youtube.com/watch?v=QFk3e5PcK7s", "Video")</f>
        <v/>
      </c>
      <c r="B1438" t="inlineStr">
        <is>
          <t>1:41</t>
        </is>
      </c>
      <c r="C1438" t="inlineStr">
        <is>
          <t>To train the network, sample inputs
pre-classified into different categories,</t>
        </is>
      </c>
      <c r="D1438">
        <f>HYPERLINK("https://www.youtube.com/watch?v=QFk3e5PcK7s&amp;t=101s", "Go to time")</f>
        <v/>
      </c>
    </row>
    <row r="1439">
      <c r="A1439">
        <f>HYPERLINK("https://www.youtube.com/watch?v=B10pc0Kizsc", "Video")</f>
        <v/>
      </c>
      <c r="B1439" t="inlineStr">
        <is>
          <t>3:13</t>
        </is>
      </c>
      <c r="C1439" t="inlineStr">
        <is>
          <t>is injected into the bloodstream,</t>
        </is>
      </c>
      <c r="D1439">
        <f>HYPERLINK("https://www.youtube.com/watch?v=B10pc0Kizsc&amp;t=193s", "Go to time")</f>
        <v/>
      </c>
    </row>
    <row r="1440">
      <c r="A1440">
        <f>HYPERLINK("https://www.youtube.com/watch?v=Jbum8SGuAKg", "Video")</f>
        <v/>
      </c>
      <c r="B1440" t="inlineStr">
        <is>
          <t>5:24</t>
        </is>
      </c>
      <c r="C1440" t="inlineStr">
        <is>
          <t>and bringing these guys
back into the game.</t>
        </is>
      </c>
      <c r="D1440">
        <f>HYPERLINK("https://www.youtube.com/watch?v=Jbum8SGuAKg&amp;t=324s", "Go to time")</f>
        <v/>
      </c>
    </row>
    <row r="1441">
      <c r="A1441">
        <f>HYPERLINK("https://www.youtube.com/watch?v=FW2Hvs5WaRY", "Video")</f>
        <v/>
      </c>
      <c r="B1441" t="inlineStr">
        <is>
          <t>1:57</t>
        </is>
      </c>
      <c r="C1441" t="inlineStr">
        <is>
          <t>For example, let's expand our square
back into a full-fledged Rubik's Cube.</t>
        </is>
      </c>
      <c r="D1441">
        <f>HYPERLINK("https://www.youtube.com/watch?v=FW2Hvs5WaRY&amp;t=117s", "Go to time")</f>
        <v/>
      </c>
    </row>
    <row r="1442">
      <c r="A1442">
        <f>HYPERLINK("https://www.youtube.com/watch?v=-4YCwyHdC58", "Video")</f>
        <v/>
      </c>
      <c r="B1442" t="inlineStr">
        <is>
          <t>3:10</t>
        </is>
      </c>
      <c r="C1442" t="inlineStr">
        <is>
          <t>before they metamorphose
into their winged adult state.</t>
        </is>
      </c>
      <c r="D1442">
        <f>HYPERLINK("https://www.youtube.com/watch?v=-4YCwyHdC58&amp;t=190s", "Go to time")</f>
        <v/>
      </c>
    </row>
    <row r="1443">
      <c r="A1443">
        <f>HYPERLINK("https://www.youtube.com/watch?v=0l5ftgEQUjM", "Video")</f>
        <v/>
      </c>
      <c r="B1443" t="inlineStr">
        <is>
          <t>0:24</t>
        </is>
      </c>
      <c r="C1443" t="inlineStr">
        <is>
          <t>you’re casting your name into the ring.</t>
        </is>
      </c>
      <c r="D1443">
        <f>HYPERLINK("https://www.youtube.com/watch?v=0l5ftgEQUjM&amp;t=24s", "Go to time")</f>
        <v/>
      </c>
    </row>
    <row r="1444">
      <c r="A1444">
        <f>HYPERLINK("https://www.youtube.com/watch?v=zoZVuqP1rQM", "Video")</f>
        <v/>
      </c>
      <c r="B1444" t="inlineStr">
        <is>
          <t>0:38</t>
        </is>
      </c>
      <c r="C1444" t="inlineStr">
        <is>
          <t>and stream out into the world,</t>
        </is>
      </c>
      <c r="D1444">
        <f>HYPERLINK("https://www.youtube.com/watch?v=zoZVuqP1rQM&amp;t=38s", "Go to time")</f>
        <v/>
      </c>
    </row>
    <row r="1445">
      <c r="A1445">
        <f>HYPERLINK("https://www.youtube.com/watch?v=9gD0K7oH92U", "Video")</f>
        <v/>
      </c>
      <c r="B1445" t="inlineStr">
        <is>
          <t>1:01</t>
        </is>
      </c>
      <c r="C1445" t="inlineStr">
        <is>
          <t>they started the process
by hammering a spike into the skull,</t>
        </is>
      </c>
      <c r="D1445">
        <f>HYPERLINK("https://www.youtube.com/watch?v=9gD0K7oH92U&amp;t=61s", "Go to time")</f>
        <v/>
      </c>
    </row>
    <row r="1446">
      <c r="A1446">
        <f>HYPERLINK("https://www.youtube.com/watch?v=fMPG-2vXi-s", "Video")</f>
        <v/>
      </c>
      <c r="B1446" t="inlineStr">
        <is>
          <t>1:37</t>
        </is>
      </c>
      <c r="C1446" t="inlineStr">
        <is>
          <t>Without hesitation, he threw himself 
into the flames.</t>
        </is>
      </c>
      <c r="D1446">
        <f>HYPERLINK("https://www.youtube.com/watch?v=fMPG-2vXi-s&amp;t=97s", "Go to time")</f>
        <v/>
      </c>
    </row>
    <row r="1447">
      <c r="A1447">
        <f>HYPERLINK("https://www.youtube.com/watch?v=4JLNb8-LOB0", "Video")</f>
        <v/>
      </c>
      <c r="B1447" t="inlineStr">
        <is>
          <t>1:46</t>
        </is>
      </c>
      <c r="C1447" t="inlineStr">
        <is>
          <t>In World War One, French scientists
sent ultrasound beams into the ocean</t>
        </is>
      </c>
      <c r="D1447">
        <f>HYPERLINK("https://www.youtube.com/watch?v=4JLNb8-LOB0&amp;t=106s", "Go to time")</f>
        <v/>
      </c>
    </row>
    <row r="1448">
      <c r="A1448">
        <f>HYPERLINK("https://www.youtube.com/watch?v=4JLNb8-LOB0", "Video")</f>
        <v/>
      </c>
      <c r="B1448" t="inlineStr">
        <is>
          <t>2:47</t>
        </is>
      </c>
      <c r="C1448" t="inlineStr">
        <is>
          <t>Then the machine operator begins sending
ultrasound beams into the body.</t>
        </is>
      </c>
      <c r="D1448">
        <f>HYPERLINK("https://www.youtube.com/watch?v=4JLNb8-LOB0&amp;t=167s", "Go to time")</f>
        <v/>
      </c>
    </row>
    <row r="1449">
      <c r="A1449">
        <f>HYPERLINK("https://www.youtube.com/watch?v=uHbn7wLN_3k", "Video")</f>
        <v/>
      </c>
      <c r="B1449" t="inlineStr">
        <is>
          <t>2:09</t>
        </is>
      </c>
      <c r="C1449" t="inlineStr">
        <is>
          <t>In this, bioink gets loaded into a 
printing chamber</t>
        </is>
      </c>
      <c r="D1449">
        <f>HYPERLINK("https://www.youtube.com/watch?v=uHbn7wLN_3k&amp;t=129s", "Go to time")</f>
        <v/>
      </c>
    </row>
    <row r="1450">
      <c r="A1450">
        <f>HYPERLINK("https://www.youtube.com/watch?v=JYZpxRy5Mfg", "Video")</f>
        <v/>
      </c>
      <c r="B1450" t="inlineStr">
        <is>
          <t>2:58</t>
        </is>
      </c>
      <c r="C1450" t="inlineStr">
        <is>
          <t>Instead of cramming large, carnivorous 
fish into pens,</t>
        </is>
      </c>
      <c r="D1450">
        <f>HYPERLINK("https://www.youtube.com/watch?v=JYZpxRy5Mfg&amp;t=178s", "Go to time")</f>
        <v/>
      </c>
    </row>
    <row r="1451">
      <c r="A1451">
        <f>HYPERLINK("https://www.youtube.com/watch?v=P7yM0TKvUm4", "Video")</f>
        <v/>
      </c>
      <c r="B1451" t="inlineStr">
        <is>
          <t>1:35</t>
        </is>
      </c>
      <c r="C1451" t="inlineStr">
        <is>
          <t>which are broken down into compounds
that float through the bloodstream</t>
        </is>
      </c>
      <c r="D1451">
        <f>HYPERLINK("https://www.youtube.com/watch?v=P7yM0TKvUm4&amp;t=95s", "Go to time")</f>
        <v/>
      </c>
    </row>
    <row r="1452">
      <c r="A1452">
        <f>HYPERLINK("https://www.youtube.com/watch?v=fcCJLxaA5gw", "Video")</f>
        <v/>
      </c>
      <c r="B1452" t="inlineStr">
        <is>
          <t>43:29</t>
        </is>
      </c>
      <c r="C1452" t="inlineStr">
        <is>
          <t>high plugged into the same Outlet so uh</t>
        </is>
      </c>
      <c r="D1452">
        <f>HYPERLINK("https://www.youtube.com/watch?v=fcCJLxaA5gw&amp;t=2609s", "Go to time")</f>
        <v/>
      </c>
    </row>
    <row r="1453">
      <c r="A1453">
        <f>HYPERLINK("https://www.youtube.com/watch?v=Bd_nvjvrrds", "Video")</f>
        <v/>
      </c>
      <c r="B1453" t="inlineStr">
        <is>
          <t>7:57</t>
        </is>
      </c>
      <c r="C1453" t="inlineStr">
        <is>
          <t>high plugged into the same Outlet so</t>
        </is>
      </c>
      <c r="D1453">
        <f>HYPERLINK("https://www.youtube.com/watch?v=Bd_nvjvrrds&amp;t=477s", "Go to time")</f>
        <v/>
      </c>
    </row>
    <row r="1454">
      <c r="A1454">
        <f>HYPERLINK("https://www.youtube.com/watch?v=s3I8RRjSqTI", "Video")</f>
        <v/>
      </c>
      <c r="B1454" t="inlineStr">
        <is>
          <t>5:56</t>
        </is>
      </c>
      <c r="C1454" t="inlineStr">
        <is>
          <t>all came into this room and gave you a</t>
        </is>
      </c>
      <c r="D1454">
        <f>HYPERLINK("https://www.youtube.com/watch?v=s3I8RRjSqTI&amp;t=356s", "Go to time")</f>
        <v/>
      </c>
    </row>
    <row r="1455">
      <c r="A1455">
        <f>HYPERLINK("https://www.youtube.com/watch?v=5m77U_QLfhU", "Video")</f>
        <v/>
      </c>
      <c r="B1455" t="inlineStr">
        <is>
          <t>2:09</t>
        </is>
      </c>
      <c r="C1455" t="inlineStr">
        <is>
          <t>more cutting the tampons into</t>
        </is>
      </c>
      <c r="D1455">
        <f>HYPERLINK("https://www.youtube.com/watch?v=5m77U_QLfhU&amp;t=129s", "Go to time")</f>
        <v/>
      </c>
    </row>
    <row r="1456">
      <c r="A1456">
        <f>HYPERLINK("https://www.youtube.com/watch?v=UIdjERtLpRA", "Video")</f>
        <v/>
      </c>
      <c r="B1456" t="inlineStr">
        <is>
          <t>13:45</t>
        </is>
      </c>
      <c r="C1456" t="inlineStr">
        <is>
          <t>it I put 17 damn years into this company</t>
        </is>
      </c>
      <c r="D1456">
        <f>HYPERLINK("https://www.youtube.com/watch?v=UIdjERtLpRA&amp;t=825s", "Go to time")</f>
        <v/>
      </c>
    </row>
    <row r="1457">
      <c r="A1457">
        <f>HYPERLINK("https://www.youtube.com/watch?v=Ph3OcYxzUV8", "Video")</f>
        <v/>
      </c>
      <c r="B1457" t="inlineStr">
        <is>
          <t>3:38</t>
        </is>
      </c>
      <c r="C1457" t="inlineStr">
        <is>
          <t>came they came into my</t>
        </is>
      </c>
      <c r="D1457">
        <f>HYPERLINK("https://www.youtube.com/watch?v=Ph3OcYxzUV8&amp;t=218s", "Go to time")</f>
        <v/>
      </c>
    </row>
    <row r="1458">
      <c r="A1458">
        <f>HYPERLINK("https://www.youtube.com/watch?v=ELEJlC04vpo", "Video")</f>
        <v/>
      </c>
      <c r="B1458" t="inlineStr">
        <is>
          <t>1:11</t>
        </is>
      </c>
      <c r="C1458" t="inlineStr">
        <is>
          <t>team always used to throw me into the</t>
        </is>
      </c>
      <c r="D1458">
        <f>HYPERLINK("https://www.youtube.com/watch?v=ELEJlC04vpo&amp;t=71s", "Go to time")</f>
        <v/>
      </c>
    </row>
    <row r="1459">
      <c r="A1459">
        <f>HYPERLINK("https://www.youtube.com/watch?v=5KkIdNEHHFQ", "Video")</f>
        <v/>
      </c>
      <c r="B1459" t="inlineStr">
        <is>
          <t>6:22</t>
        </is>
      </c>
      <c r="C1459" t="inlineStr">
        <is>
          <t>were both on high plugged
into the same outlet, so..</t>
        </is>
      </c>
      <c r="D1459">
        <f>HYPERLINK("https://www.youtube.com/watch?v=5KkIdNEHHFQ&amp;t=382s", "Go to time")</f>
        <v/>
      </c>
    </row>
    <row r="1460">
      <c r="A1460">
        <f>HYPERLINK("https://www.youtube.com/watch?v=K2iuiPOLSfA", "Video")</f>
        <v/>
      </c>
      <c r="B1460" t="inlineStr">
        <is>
          <t>3:45</t>
        </is>
      </c>
      <c r="C1460" t="inlineStr">
        <is>
          <t>she came into the hospital because the</t>
        </is>
      </c>
      <c r="D1460">
        <f>HYPERLINK("https://www.youtube.com/watch?v=K2iuiPOLSfA&amp;t=225s", "Go to time")</f>
        <v/>
      </c>
    </row>
    <row r="1461">
      <c r="A1461">
        <f>HYPERLINK("https://www.youtube.com/watch?v=1tfI4ug17FI", "Video")</f>
        <v/>
      </c>
      <c r="B1461" t="inlineStr">
        <is>
          <t>3:18</t>
        </is>
      </c>
      <c r="C1461" t="inlineStr">
        <is>
          <t>oh Pam He's Just Not That Into You oh I</t>
        </is>
      </c>
      <c r="D1461">
        <f>HYPERLINK("https://www.youtube.com/watch?v=1tfI4ug17FI&amp;t=198s", "Go to time")</f>
        <v/>
      </c>
    </row>
    <row r="1462">
      <c r="A1462">
        <f>HYPERLINK("https://www.youtube.com/watch?v=x0N2ZxQJYTw", "Video")</f>
        <v/>
      </c>
      <c r="B1462" t="inlineStr">
        <is>
          <t>2:56</t>
        </is>
      </c>
      <c r="C1462" t="inlineStr">
        <is>
          <t>-♪♪ You came into our live
and made a promise ♪♪</t>
        </is>
      </c>
      <c r="D1462">
        <f>HYPERLINK("https://www.youtube.com/watch?v=x0N2ZxQJYTw&amp;t=176s", "Go to time")</f>
        <v/>
      </c>
    </row>
    <row r="1463">
      <c r="A1463">
        <f>HYPERLINK("https://www.youtube.com/watch?v=x0N2ZxQJYTw", "Video")</f>
        <v/>
      </c>
      <c r="B1463" t="inlineStr">
        <is>
          <t>3:59</t>
        </is>
      </c>
      <c r="C1463" t="inlineStr">
        <is>
          <t>where I was pressured
to get into the drug game.</t>
        </is>
      </c>
      <c r="D1463">
        <f>HYPERLINK("https://www.youtube.com/watch?v=x0N2ZxQJYTw&amp;t=239s", "Go to time")</f>
        <v/>
      </c>
    </row>
    <row r="1464">
      <c r="A1464">
        <f>HYPERLINK("https://www.youtube.com/watch?v=6ExYUejiqI0", "Video")</f>
        <v/>
      </c>
      <c r="B1464" t="inlineStr">
        <is>
          <t>6:27</t>
        </is>
      </c>
      <c r="C1464" t="inlineStr">
        <is>
          <t>high plugged into the same Outlet so</t>
        </is>
      </c>
      <c r="D1464">
        <f>HYPERLINK("https://www.youtube.com/watch?v=6ExYUejiqI0&amp;t=387s", "Go to time")</f>
        <v/>
      </c>
    </row>
    <row r="1465">
      <c r="A1465">
        <f>HYPERLINK("https://www.youtube.com/watch?v=nxD1LAOabAw", "Video")</f>
        <v/>
      </c>
      <c r="B1465" t="inlineStr">
        <is>
          <t>2:48</t>
        </is>
      </c>
      <c r="C1465" t="inlineStr">
        <is>
          <t>when I am backed into a corner that is</t>
        </is>
      </c>
      <c r="D1465">
        <f>HYPERLINK("https://www.youtube.com/watch?v=nxD1LAOabAw&amp;t=168s", "Go to time")</f>
        <v/>
      </c>
    </row>
    <row r="1466">
      <c r="A1466">
        <f>HYPERLINK("https://www.youtube.com/watch?v=VSh71MzSxkU", "Video")</f>
        <v/>
      </c>
      <c r="B1466" t="inlineStr">
        <is>
          <t>0:26</t>
        </is>
      </c>
      <c r="C1466" t="inlineStr">
        <is>
          <t>I stumbled into a very dramatic</t>
        </is>
      </c>
      <c r="D1466">
        <f>HYPERLINK("https://www.youtube.com/watch?v=VSh71MzSxkU&amp;t=26s", "Go to time")</f>
        <v/>
      </c>
    </row>
    <row r="1467">
      <c r="A1467">
        <f>HYPERLINK("https://www.youtube.com/watch?v=8GxqvnQyaxs", "Video")</f>
        <v/>
      </c>
      <c r="B1467" t="inlineStr">
        <is>
          <t>0:18</t>
        </is>
      </c>
      <c r="C1467" t="inlineStr">
        <is>
          <t>high plugged into the same Outlet so uh</t>
        </is>
      </c>
      <c r="D1467">
        <f>HYPERLINK("https://www.youtube.com/watch?v=8GxqvnQyaxs&amp;t=18s", "Go to time")</f>
        <v/>
      </c>
    </row>
    <row r="1468">
      <c r="A1468">
        <f>HYPERLINK("https://www.youtube.com/watch?v=Nv4e-rFwJpY", "Video")</f>
        <v/>
      </c>
      <c r="B1468" t="inlineStr">
        <is>
          <t>10:08</t>
        </is>
      </c>
      <c r="C1468" t="inlineStr">
        <is>
          <t>into the camera let's do it shoot</t>
        </is>
      </c>
      <c r="D1468">
        <f>HYPERLINK("https://www.youtube.com/watch?v=Nv4e-rFwJpY&amp;t=608s", "Go to time")</f>
        <v/>
      </c>
    </row>
    <row r="1469">
      <c r="A1469">
        <f>HYPERLINK("https://www.youtube.com/watch?v=6GTw3kyaKgQ", "Video")</f>
        <v/>
      </c>
      <c r="B1469" t="inlineStr">
        <is>
          <t>2:19</t>
        </is>
      </c>
      <c r="C1469" t="inlineStr">
        <is>
          <t>i am going to generate myself into a</t>
        </is>
      </c>
      <c r="D1469">
        <f>HYPERLINK("https://www.youtube.com/watch?v=6GTw3kyaKgQ&amp;t=139s", "Go to time")</f>
        <v/>
      </c>
    </row>
    <row r="1470">
      <c r="A1470">
        <f>HYPERLINK("https://www.youtube.com/watch?v=FdJpweIPbWw", "Video")</f>
        <v/>
      </c>
      <c r="B1470" t="inlineStr">
        <is>
          <t>0:30</t>
        </is>
      </c>
      <c r="C1470" t="inlineStr">
        <is>
          <t>so get your Charities into Pam I for</t>
        </is>
      </c>
      <c r="D1470">
        <f>HYPERLINK("https://www.youtube.com/watch?v=FdJpweIPbWw&amp;t=30s", "Go to time")</f>
        <v/>
      </c>
    </row>
    <row r="1471">
      <c r="A1471">
        <f>HYPERLINK("https://www.youtube.com/watch?v=zkIuRa-6b4U", "Video")</f>
        <v/>
      </c>
      <c r="B1471" t="inlineStr">
        <is>
          <t>1:41</t>
        </is>
      </c>
      <c r="C1471" t="inlineStr">
        <is>
          <t>I also have fallen into th
fountain at the Steamtown Mall</t>
        </is>
      </c>
      <c r="D1471">
        <f>HYPERLINK("https://www.youtube.com/watch?v=zkIuRa-6b4U&amp;t=101s", "Go to time")</f>
        <v/>
      </c>
    </row>
    <row r="1472">
      <c r="A1472">
        <f>HYPERLINK("https://www.youtube.com/watch?v=dd-P5Y_7Mfg", "Video")</f>
        <v/>
      </c>
      <c r="B1472" t="inlineStr">
        <is>
          <t>2:15</t>
        </is>
      </c>
      <c r="C1472" t="inlineStr">
        <is>
          <t>day when I came into work all I wanted</t>
        </is>
      </c>
      <c r="D1472">
        <f>HYPERLINK("https://www.youtube.com/watch?v=dd-P5Y_7Mfg&amp;t=135s", "Go to time")</f>
        <v/>
      </c>
    </row>
    <row r="1473">
      <c r="A1473">
        <f>HYPERLINK("https://www.youtube.com/watch?v=y9l6DhHcksg", "Video")</f>
        <v/>
      </c>
      <c r="B1473" t="inlineStr">
        <is>
          <t>6:31</t>
        </is>
      </c>
      <c r="C1473" t="inlineStr">
        <is>
          <t>to you came into a Li and made a promise</t>
        </is>
      </c>
      <c r="D1473">
        <f>HYPERLINK("https://www.youtube.com/watch?v=y9l6DhHcksg&amp;t=391s", "Go to time")</f>
        <v/>
      </c>
    </row>
    <row r="1474">
      <c r="A1474">
        <f>HYPERLINK("https://www.youtube.com/watch?v=AKZSaqp_BJc", "Video")</f>
        <v/>
      </c>
      <c r="B1474" t="inlineStr">
        <is>
          <t>13:50</t>
        </is>
      </c>
      <c r="C1474" t="inlineStr">
        <is>
          <t>sir could you look into the camera let's</t>
        </is>
      </c>
      <c r="D1474">
        <f>HYPERLINK("https://www.youtube.com/watch?v=AKZSaqp_BJc&amp;t=830s", "Go to time")</f>
        <v/>
      </c>
    </row>
    <row r="1475">
      <c r="A1475">
        <f>HYPERLINK("https://www.youtube.com/watch?v=THolqsuG-Do", "Video")</f>
        <v/>
      </c>
      <c r="B1475" t="inlineStr">
        <is>
          <t>1:37</t>
        </is>
      </c>
      <c r="C1475" t="inlineStr">
        <is>
          <t>I put 17 damn years into this company</t>
        </is>
      </c>
      <c r="D1475">
        <f>HYPERLINK("https://www.youtube.com/watch?v=THolqsuG-Do&amp;t=97s", "Go to time")</f>
        <v/>
      </c>
    </row>
    <row r="1476">
      <c r="A1476">
        <f>HYPERLINK("https://www.youtube.com/watch?v=V-ykYZApBAw", "Video")</f>
        <v/>
      </c>
      <c r="B1476" t="inlineStr">
        <is>
          <t>11:05</t>
        </is>
      </c>
      <c r="C1476" t="inlineStr">
        <is>
          <t>I am going to generate myself into a</t>
        </is>
      </c>
      <c r="D1476">
        <f>HYPERLINK("https://www.youtube.com/watch?v=V-ykYZApBAw&amp;t=665s", "Go to time")</f>
        <v/>
      </c>
    </row>
    <row r="1477">
      <c r="A1477">
        <f>HYPERLINK("https://www.youtube.com/watch?v=uMj8q7fOnA8", "Video")</f>
        <v/>
      </c>
      <c r="B1477" t="inlineStr">
        <is>
          <t>5:50</t>
        </is>
      </c>
      <c r="C1477" t="inlineStr">
        <is>
          <t>list of our names split into two columns</t>
        </is>
      </c>
      <c r="D1477">
        <f>HYPERLINK("https://www.youtube.com/watch?v=uMj8q7fOnA8&amp;t=350s", "Go to time")</f>
        <v/>
      </c>
    </row>
    <row r="1478">
      <c r="A1478">
        <f>HYPERLINK("https://www.youtube.com/watch?v=hCCladadcR8", "Video")</f>
        <v/>
      </c>
      <c r="B1478" t="inlineStr">
        <is>
          <t>1:30</t>
        </is>
      </c>
      <c r="C1478" t="inlineStr">
        <is>
          <t>I think Pam's gonna want to come into</t>
        </is>
      </c>
      <c r="D1478">
        <f>HYPERLINK("https://www.youtube.com/watch?v=hCCladadcR8&amp;t=90s", "Go to time")</f>
        <v/>
      </c>
    </row>
    <row r="1479">
      <c r="A1479">
        <f>HYPERLINK("https://www.youtube.com/watch?v=bATPXjOKebI", "Video")</f>
        <v/>
      </c>
      <c r="B1479" t="inlineStr">
        <is>
          <t>3:13</t>
        </is>
      </c>
      <c r="C1479" t="inlineStr">
        <is>
          <t>Yeah. And the reason I didn't get anything is because this particular person-- who shall remain nameless--is, she's not really the kind of person you'd think would be into Valentine's Day.</t>
        </is>
      </c>
      <c r="D1479">
        <f>HYPERLINK("https://www.youtube.com/watch?v=bATPXjOKebI&amp;t=193s", "Go to time")</f>
        <v/>
      </c>
    </row>
    <row r="1480">
      <c r="A1480">
        <f>HYPERLINK("https://www.youtube.com/watch?v=W-BybtrQY_4", "Video")</f>
        <v/>
      </c>
      <c r="B1480" t="inlineStr">
        <is>
          <t>3:13</t>
        </is>
      </c>
      <c r="C1480" t="inlineStr">
        <is>
          <t>I am NOT here I just walked into I get</t>
        </is>
      </c>
      <c r="D1480">
        <f>HYPERLINK("https://www.youtube.com/watch?v=W-BybtrQY_4&amp;t=193s", "Go to time")</f>
        <v/>
      </c>
    </row>
    <row r="1481">
      <c r="A1481">
        <f>HYPERLINK("https://www.youtube.com/watch?v=EXchr8GaUOc", "Video")</f>
        <v/>
      </c>
      <c r="B1481" t="inlineStr">
        <is>
          <t>2:47</t>
        </is>
      </c>
      <c r="C1481" t="inlineStr">
        <is>
          <t>she into I know Pam pretty well I know</t>
        </is>
      </c>
      <c r="D1481">
        <f>HYPERLINK("https://www.youtube.com/watch?v=EXchr8GaUOc&amp;t=167s", "Go to time")</f>
        <v/>
      </c>
    </row>
    <row r="1482">
      <c r="A1482">
        <f>HYPERLINK("https://www.youtube.com/watch?v=F1wodhJ-qFo", "Video")</f>
        <v/>
      </c>
      <c r="B1482" t="inlineStr">
        <is>
          <t>5:15</t>
        </is>
      </c>
      <c r="C1482" t="inlineStr">
        <is>
          <t>it could really um cut into your i am</t>
        </is>
      </c>
      <c r="D1482">
        <f>HYPERLINK("https://www.youtube.com/watch?v=F1wodhJ-qFo&amp;t=315s", "Go to time")</f>
        <v/>
      </c>
    </row>
    <row r="1483">
      <c r="A1483">
        <f>HYPERLINK("https://www.youtube.com/watch?v=Dz5KyKigBTE", "Video")</f>
        <v/>
      </c>
      <c r="B1483" t="inlineStr">
        <is>
          <t>9:31</t>
        </is>
      </c>
      <c r="C1483" t="inlineStr">
        <is>
          <t>plugged into the same Outlet so uh it's</t>
        </is>
      </c>
      <c r="D1483">
        <f>HYPERLINK("https://www.youtube.com/watch?v=Dz5KyKigBTE&amp;t=571s", "Go to time")</f>
        <v/>
      </c>
    </row>
    <row r="1484">
      <c r="A1484">
        <f>HYPERLINK("https://www.youtube.com/watch?v=vIoNOs2UIAw", "Video")</f>
        <v/>
      </c>
      <c r="B1484" t="inlineStr">
        <is>
          <t>1:55</t>
        </is>
      </c>
      <c r="C1484" t="inlineStr">
        <is>
          <t>into I know Pam pretty well I know the</t>
        </is>
      </c>
      <c r="D1484">
        <f>HYPERLINK("https://www.youtube.com/watch?v=vIoNOs2UIAw&amp;t=115s", "Go to time")</f>
        <v/>
      </c>
    </row>
    <row r="1485">
      <c r="A1485">
        <f>HYPERLINK("https://www.youtube.com/watch?v=V8Yej-0luJo", "Video")</f>
        <v/>
      </c>
      <c r="B1485" t="inlineStr">
        <is>
          <t>28:54</t>
        </is>
      </c>
      <c r="C1485" t="inlineStr">
        <is>
          <t>could you look into the camera let's do</t>
        </is>
      </c>
      <c r="D1485">
        <f>HYPERLINK("https://www.youtube.com/watch?v=V8Yej-0luJo&amp;t=1734s", "Go to time")</f>
        <v/>
      </c>
    </row>
    <row r="1486">
      <c r="A1486">
        <f>HYPERLINK("https://www.youtube.com/watch?v=m90aWKOfu6k", "Video")</f>
        <v/>
      </c>
      <c r="B1486" t="inlineStr">
        <is>
          <t>16:22</t>
        </is>
      </c>
      <c r="C1486" t="inlineStr">
        <is>
          <t>same music and whenever I walk into her</t>
        </is>
      </c>
      <c r="D1486">
        <f>HYPERLINK("https://www.youtube.com/watch?v=m90aWKOfu6k&amp;t=982s", "Go to time")</f>
        <v/>
      </c>
    </row>
    <row r="1487">
      <c r="A1487">
        <f>HYPERLINK("https://www.youtube.com/watch?v=TENORw9vw70", "Video")</f>
        <v/>
      </c>
      <c r="B1487" t="inlineStr">
        <is>
          <t>6:10</t>
        </is>
      </c>
      <c r="C1487" t="inlineStr">
        <is>
          <t>love shoved into their faces Pam really</t>
        </is>
      </c>
      <c r="D1487">
        <f>HYPERLINK("https://www.youtube.com/watch?v=TENORw9vw70&amp;t=370s", "Go to time")</f>
        <v/>
      </c>
    </row>
    <row r="1488">
      <c r="A1488">
        <f>HYPERLINK("https://www.youtube.com/watch?v=jZ-tYcQXBlU", "Video")</f>
        <v/>
      </c>
      <c r="B1488" t="inlineStr">
        <is>
          <t>3:18</t>
        </is>
      </c>
      <c r="C1488" t="inlineStr">
        <is>
          <t>day when I came into work all I wanted</t>
        </is>
      </c>
      <c r="D1488">
        <f>HYPERLINK("https://www.youtube.com/watch?v=jZ-tYcQXBlU&amp;t=198s", "Go to time")</f>
        <v/>
      </c>
    </row>
    <row r="1489">
      <c r="A1489">
        <f>HYPERLINK("https://www.youtube.com/watch?v=zTYSTk8iLsM", "Video")</f>
        <v/>
      </c>
      <c r="B1489" t="inlineStr">
        <is>
          <t>12:34</t>
        </is>
      </c>
      <c r="C1489" t="inlineStr">
        <is>
          <t>warehouse into a full-blown gambling</t>
        </is>
      </c>
      <c r="D1489">
        <f>HYPERLINK("https://www.youtube.com/watch?v=zTYSTk8iLsM&amp;t=754s", "Go to time")</f>
        <v/>
      </c>
    </row>
    <row r="1490">
      <c r="A1490">
        <f>HYPERLINK("https://www.youtube.com/watch?v=2SrMm8YyWEw", "Video")</f>
        <v/>
      </c>
      <c r="B1490" t="inlineStr">
        <is>
          <t>5:46</t>
        </is>
      </c>
      <c r="C1490" t="inlineStr">
        <is>
          <t>i am going to generate myself into a</t>
        </is>
      </c>
      <c r="D1490">
        <f>HYPERLINK("https://www.youtube.com/watch?v=2SrMm8YyWEw&amp;t=346s", "Go to time")</f>
        <v/>
      </c>
    </row>
    <row r="1491">
      <c r="A1491">
        <f>HYPERLINK("https://www.youtube.com/watch?v=OMqcvWQ7uX0", "Video")</f>
        <v/>
      </c>
      <c r="B1491" t="inlineStr">
        <is>
          <t>7:30</t>
        </is>
      </c>
      <c r="C1491" t="inlineStr">
        <is>
          <t>its crime thank you I am into Pam yeah</t>
        </is>
      </c>
      <c r="D1491">
        <f>HYPERLINK("https://www.youtube.com/watch?v=OMqcvWQ7uX0&amp;t=450s", "Go to time")</f>
        <v/>
      </c>
    </row>
    <row r="1492">
      <c r="A1492">
        <f>HYPERLINK("https://www.youtube.com/watch?v=zlkCM_jBirg", "Video")</f>
        <v/>
      </c>
      <c r="B1492" t="inlineStr">
        <is>
          <t>13:29</t>
        </is>
      </c>
      <c r="C1492" t="inlineStr">
        <is>
          <t>you did not buy into this I am sorry why</t>
        </is>
      </c>
      <c r="D1492">
        <f>HYPERLINK("https://www.youtube.com/watch?v=zlkCM_jBirg&amp;t=809s", "Go to time")</f>
        <v/>
      </c>
    </row>
    <row r="1493">
      <c r="A1493">
        <f>HYPERLINK("https://www.youtube.com/watch?v=jnQgIskG8a8", "Video")</f>
        <v/>
      </c>
      <c r="B1493" t="inlineStr">
        <is>
          <t>9:45</t>
        </is>
      </c>
      <c r="C1493" t="inlineStr">
        <is>
          <t>did not buy into this I am sorry what a</t>
        </is>
      </c>
      <c r="D1493">
        <f>HYPERLINK("https://www.youtube.com/watch?v=jnQgIskG8a8&amp;t=585s", "Go to time")</f>
        <v/>
      </c>
    </row>
    <row r="1494">
      <c r="A1494">
        <f>HYPERLINK("https://www.youtube.com/watch?v=bOQue0MRl9Y", "Video")</f>
        <v/>
      </c>
      <c r="B1494" t="inlineStr">
        <is>
          <t>0:51</t>
        </is>
      </c>
      <c r="C1494" t="inlineStr">
        <is>
          <t>i think pam's gonna want to come into</t>
        </is>
      </c>
      <c r="D1494">
        <f>HYPERLINK("https://www.youtube.com/watch?v=bOQue0MRl9Y&amp;t=51s", "Go to time")</f>
        <v/>
      </c>
    </row>
    <row r="1495">
      <c r="A1495">
        <f>HYPERLINK("https://www.youtube.com/watch?v=UmsbTXtfXBg", "Video")</f>
        <v/>
      </c>
      <c r="B1495" t="inlineStr">
        <is>
          <t>163:18</t>
        </is>
      </c>
      <c r="C1495" t="inlineStr">
        <is>
          <t>high plugged into the same Outlet so uh</t>
        </is>
      </c>
      <c r="D1495">
        <f>HYPERLINK("https://www.youtube.com/watch?v=UmsbTXtfXBg&amp;t=9798s", "Go to time")</f>
        <v/>
      </c>
    </row>
    <row r="1496">
      <c r="A1496">
        <f>HYPERLINK("https://www.youtube.com/watch?v=UmsbTXtfXBg", "Video")</f>
        <v/>
      </c>
      <c r="B1496" t="inlineStr">
        <is>
          <t>260:34</t>
        </is>
      </c>
      <c r="C1496" t="inlineStr">
        <is>
          <t>I put 17 damn years into this company</t>
        </is>
      </c>
      <c r="D1496">
        <f>HYPERLINK("https://www.youtube.com/watch?v=UmsbTXtfXBg&amp;t=15634s", "Go to time")</f>
        <v/>
      </c>
    </row>
    <row r="1497">
      <c r="A1497">
        <f>HYPERLINK("https://www.youtube.com/watch?v=wYIOhQeaDQI", "Video")</f>
        <v/>
      </c>
      <c r="B1497" t="inlineStr">
        <is>
          <t>6:01</t>
        </is>
      </c>
      <c r="C1497" t="inlineStr">
        <is>
          <t>high plugged into the same Outlet so uh</t>
        </is>
      </c>
      <c r="D1497">
        <f>HYPERLINK("https://www.youtube.com/watch?v=wYIOhQeaDQI&amp;t=361s", "Go to time")</f>
        <v/>
      </c>
    </row>
    <row r="1498">
      <c r="A1498">
        <f>HYPERLINK("https://www.youtube.com/watch?v=Db1NdYbQhAA", "Video")</f>
        <v/>
      </c>
      <c r="B1498" t="inlineStr">
        <is>
          <t>0:38</t>
        </is>
      </c>
      <c r="C1498" t="inlineStr">
        <is>
          <t>into the corner Pam claims that she saw</t>
        </is>
      </c>
      <c r="D1498">
        <f>HYPERLINK("https://www.youtube.com/watch?v=Db1NdYbQhAA&amp;t=38s", "Go to time")</f>
        <v/>
      </c>
    </row>
    <row r="1499">
      <c r="A1499">
        <f>HYPERLINK("https://www.youtube.com/watch?v=inhMlyngkzo", "Video")</f>
        <v/>
      </c>
      <c r="B1499" t="inlineStr">
        <is>
          <t>22:17</t>
        </is>
      </c>
      <c r="C1499" t="inlineStr">
        <is>
          <t>into my head first name is blank and he</t>
        </is>
      </c>
      <c r="D1499">
        <f>HYPERLINK("https://www.youtube.com/watch?v=inhMlyngkzo&amp;t=1337s", "Go to time")</f>
        <v/>
      </c>
    </row>
    <row r="1500">
      <c r="A1500">
        <f>HYPERLINK("https://www.youtube.com/watch?v=q40eVyuxfW8", "Video")</f>
        <v/>
      </c>
      <c r="B1500" t="inlineStr">
        <is>
          <t>0:18</t>
        </is>
      </c>
      <c r="C1500" t="inlineStr">
        <is>
          <t>plugged into the same outlet.
So...</t>
        </is>
      </c>
      <c r="D1500">
        <f>HYPERLINK("https://www.youtube.com/watch?v=q40eVyuxfW8&amp;t=18s", "Go to time")</f>
        <v/>
      </c>
    </row>
    <row r="1501">
      <c r="A1501">
        <f>HYPERLINK("https://www.youtube.com/watch?v=SACB-u41x0M", "Video")</f>
        <v/>
      </c>
      <c r="B1501" t="inlineStr">
        <is>
          <t>1:03</t>
        </is>
      </c>
      <c r="C1501" t="inlineStr">
        <is>
          <t>okay we've split up into teams jim</t>
        </is>
      </c>
      <c r="D1501">
        <f>HYPERLINK("https://www.youtube.com/watch?v=SACB-u41x0M&amp;t=63s", "Go to time")</f>
        <v/>
      </c>
    </row>
    <row r="1502">
      <c r="A1502">
        <f>HYPERLINK("https://www.youtube.com/watch?v=P063-lps8JI", "Video")</f>
        <v/>
      </c>
      <c r="B1502" t="inlineStr">
        <is>
          <t>0:06</t>
        </is>
      </c>
      <c r="C1502" t="inlineStr">
        <is>
          <t>you're getting into my head first name</t>
        </is>
      </c>
      <c r="D1502">
        <f>HYPERLINK("https://www.youtube.com/watch?v=P063-lps8JI&amp;t=6s", "Go to time")</f>
        <v/>
      </c>
    </row>
    <row r="1503">
      <c r="A1503">
        <f>HYPERLINK("https://www.youtube.com/watch?v=HLZyi24Z90A", "Video")</f>
        <v/>
      </c>
      <c r="B1503" t="inlineStr">
        <is>
          <t>3:53</t>
        </is>
      </c>
      <c r="C1503" t="inlineStr">
        <is>
          <t>Rodham Clinton</t>
        </is>
      </c>
      <c r="D1503">
        <f>HYPERLINK("https://www.youtube.com/watch?v=HLZyi24Z90A&amp;t=233s", "Go to time")</f>
        <v/>
      </c>
    </row>
    <row r="1504">
      <c r="A1504">
        <f>HYPERLINK("https://www.youtube.com/watch?v=EA7ngQfs47M", "Video")</f>
        <v/>
      </c>
      <c r="B1504" t="inlineStr">
        <is>
          <t>1:38</t>
        </is>
      </c>
      <c r="C1504" t="inlineStr">
        <is>
          <t>you look into the camera let's do it</t>
        </is>
      </c>
      <c r="D1504">
        <f>HYPERLINK("https://www.youtube.com/watch?v=EA7ngQfs47M&amp;t=98s", "Go to time")</f>
        <v/>
      </c>
    </row>
    <row r="1505">
      <c r="A1505">
        <f>HYPERLINK("https://www.youtube.com/watch?v=JGyzI66Z9rs", "Video")</f>
        <v/>
      </c>
      <c r="B1505" t="inlineStr">
        <is>
          <t>1:20</t>
        </is>
      </c>
      <c r="C1505" t="inlineStr">
        <is>
          <t>she into I know Pam pretty well I know</t>
        </is>
      </c>
      <c r="D1505">
        <f>HYPERLINK("https://www.youtube.com/watch?v=JGyzI66Z9rs&amp;t=80s", "Go to time")</f>
        <v/>
      </c>
    </row>
    <row r="1506">
      <c r="A1506">
        <f>HYPERLINK("https://www.youtube.com/watch?v=lsEA9tGMFQQ", "Video")</f>
        <v/>
      </c>
      <c r="B1506" t="inlineStr">
        <is>
          <t>2:41</t>
        </is>
      </c>
      <c r="C1506" t="inlineStr">
        <is>
          <t>from the Gulf moves slowly into the
plains, meanwhile the jet stream from the</t>
        </is>
      </c>
      <c r="D1506">
        <f>HYPERLINK("https://www.youtube.com/watch?v=lsEA9tGMFQQ&amp;t=161s", "Go to time")</f>
        <v/>
      </c>
    </row>
    <row r="1507">
      <c r="A1507">
        <f>HYPERLINK("https://www.youtube.com/watch?v=oYfl4UCGBwk", "Video")</f>
        <v/>
      </c>
      <c r="B1507" t="inlineStr">
        <is>
          <t>5:19</t>
        </is>
      </c>
      <c r="C1507" t="inlineStr">
        <is>
          <t>Plus the amount of work that goes into moving</t>
        </is>
      </c>
      <c r="D1507">
        <f>HYPERLINK("https://www.youtube.com/watch?v=oYfl4UCGBwk&amp;t=319s", "Go to time")</f>
        <v/>
      </c>
    </row>
    <row r="1508">
      <c r="A1508">
        <f>HYPERLINK("https://www.youtube.com/watch?v=PRdS13Q9ExQ", "Video")</f>
        <v/>
      </c>
      <c r="B1508" t="inlineStr">
        <is>
          <t>10:32</t>
        </is>
      </c>
      <c r="C1508" t="inlineStr">
        <is>
          <t>cognitive tests and games that tap into</t>
        </is>
      </c>
      <c r="D1508">
        <f>HYPERLINK("https://www.youtube.com/watch?v=PRdS13Q9ExQ&amp;t=632s", "Go to time")</f>
        <v/>
      </c>
    </row>
    <row r="1509">
      <c r="A1509">
        <f>HYPERLINK("https://www.youtube.com/watch?v=PRdS13Q9ExQ", "Video")</f>
        <v/>
      </c>
      <c r="B1509" t="inlineStr">
        <is>
          <t>12:12</t>
        </is>
      </c>
      <c r="C1509" t="inlineStr">
        <is>
          <t>just a game that taps into how people</t>
        </is>
      </c>
      <c r="D1509">
        <f>HYPERLINK("https://www.youtube.com/watch?v=PRdS13Q9ExQ&amp;t=732s", "Go to time")</f>
        <v/>
      </c>
    </row>
    <row r="1510">
      <c r="A1510">
        <f>HYPERLINK("https://www.youtube.com/watch?v=ruVMkGPYhCU", "Video")</f>
        <v/>
      </c>
      <c r="B1510" t="inlineStr">
        <is>
          <t>5:24</t>
        </is>
      </c>
      <c r="C1510" t="inlineStr">
        <is>
          <t>The same special prosecutor 
is also looking into</t>
        </is>
      </c>
      <c r="D1510">
        <f>HYPERLINK("https://www.youtube.com/watch?v=ruVMkGPYhCU&amp;t=324s", "Go to time")</f>
        <v/>
      </c>
    </row>
    <row r="1511">
      <c r="A1511">
        <f>HYPERLINK("https://www.youtube.com/watch?v=gMaKhXkihGQ", "Video")</f>
        <v/>
      </c>
      <c r="B1511" t="inlineStr">
        <is>
          <t>5:25</t>
        </is>
      </c>
      <c r="C1511" t="inlineStr">
        <is>
          <t>you're launching basically a plate of metal
into the sample that you care about.</t>
        </is>
      </c>
      <c r="D1511">
        <f>HYPERLINK("https://www.youtube.com/watch?v=gMaKhXkihGQ&amp;t=325s", "Go to time")</f>
        <v/>
      </c>
    </row>
    <row r="1512">
      <c r="A1512">
        <f>HYPERLINK("https://www.youtube.com/watch?v=db5JCEktO5M", "Video")</f>
        <v/>
      </c>
      <c r="B1512" t="inlineStr">
        <is>
          <t>5:51</t>
        </is>
      </c>
      <c r="C1512" t="inlineStr">
        <is>
          <t>leak millions of gallons of waste into streams.</t>
        </is>
      </c>
      <c r="D1512">
        <f>HYPERLINK("https://www.youtube.com/watch?v=db5JCEktO5M&amp;t=351s", "Go to time")</f>
        <v/>
      </c>
    </row>
    <row r="1513">
      <c r="A1513">
        <f>HYPERLINK("https://www.youtube.com/watch?v=ZQ6fSHr5TJg", "Video")</f>
        <v/>
      </c>
      <c r="B1513" t="inlineStr">
        <is>
          <t>2:52</t>
        </is>
      </c>
      <c r="C1513" t="inlineStr">
        <is>
          <t>The sun just beams into all that pavement.</t>
        </is>
      </c>
      <c r="D1513">
        <f>HYPERLINK("https://www.youtube.com/watch?v=ZQ6fSHr5TJg&amp;t=172s", "Go to time")</f>
        <v/>
      </c>
    </row>
    <row r="1514">
      <c r="A1514">
        <f>HYPERLINK("https://www.youtube.com/watch?v=XRUxTFWWWdY", "Video")</f>
        <v/>
      </c>
      <c r="B1514" t="inlineStr">
        <is>
          <t>3:13</t>
        </is>
      </c>
      <c r="C1514" t="inlineStr">
        <is>
          <t>the glacier into the sea the amount of</t>
        </is>
      </c>
      <c r="D1514">
        <f>HYPERLINK("https://www.youtube.com/watch?v=XRUxTFWWWdY&amp;t=193s", "Go to time")</f>
        <v/>
      </c>
    </row>
    <row r="1515">
      <c r="A1515">
        <f>HYPERLINK("https://www.youtube.com/watch?v=mvQ62EdP-mc", "Video")</f>
        <v/>
      </c>
      <c r="B1515" t="inlineStr">
        <is>
          <t>9:58</t>
        </is>
      </c>
      <c r="C1515" t="inlineStr">
        <is>
          <t>time the obstacles kind of came into it</t>
        </is>
      </c>
      <c r="D1515">
        <f>HYPERLINK("https://www.youtube.com/watch?v=mvQ62EdP-mc&amp;t=598s", "Go to time")</f>
        <v/>
      </c>
    </row>
    <row r="1516">
      <c r="A1516">
        <f>HYPERLINK("https://www.youtube.com/watch?v=cMkHcZ5IwjU", "Video")</f>
        <v/>
      </c>
      <c r="B1516" t="inlineStr">
        <is>
          <t>5:55</t>
        </is>
      </c>
      <c r="C1516" t="inlineStr">
        <is>
          <t>from inside the camps came into clearer focus.</t>
        </is>
      </c>
      <c r="D1516">
        <f>HYPERLINK("https://www.youtube.com/watch?v=cMkHcZ5IwjU&amp;t=355s", "Go to time")</f>
        <v/>
      </c>
    </row>
    <row r="1517">
      <c r="A1517">
        <f>HYPERLINK("https://www.youtube.com/watch?v=IIWlatQt4KE", "Video")</f>
        <v/>
      </c>
      <c r="B1517" t="inlineStr">
        <is>
          <t>7:16</t>
        </is>
      </c>
      <c r="C1517" t="inlineStr">
        <is>
          <t>We’ve teamed up with Verge
Science, to look into how your privacy is</t>
        </is>
      </c>
      <c r="D1517">
        <f>HYPERLINK("https://www.youtube.com/watch?v=IIWlatQt4KE&amp;t=436s", "Go to time")</f>
        <v/>
      </c>
    </row>
    <row r="1518">
      <c r="A1518">
        <f>HYPERLINK("https://www.youtube.com/watch?v=AYEWsLdLmcc", "Video")</f>
        <v/>
      </c>
      <c r="B1518" t="inlineStr">
        <is>
          <t>2:02</t>
        </is>
      </c>
      <c r="C1518" t="inlineStr">
        <is>
          <t>For games that do have doors, they fall into
a few unofficial difficulty categories.</t>
        </is>
      </c>
      <c r="D1518">
        <f>HYPERLINK("https://www.youtube.com/watch?v=AYEWsLdLmcc&amp;t=122s", "Go to time")</f>
        <v/>
      </c>
    </row>
    <row r="1519">
      <c r="A1519">
        <f>HYPERLINK("https://www.youtube.com/watch?v=AYEWsLdLmcc", "Video")</f>
        <v/>
      </c>
      <c r="B1519" t="inlineStr">
        <is>
          <t>6:25</t>
        </is>
      </c>
      <c r="C1519" t="inlineStr">
        <is>
          <t>one more reminder that, oh, yeah, I'm playing
a video game instead of being invested into</t>
        </is>
      </c>
      <c r="D1519">
        <f>HYPERLINK("https://www.youtube.com/watch?v=AYEWsLdLmcc&amp;t=385s", "Go to time")</f>
        <v/>
      </c>
    </row>
    <row r="1520">
      <c r="A1520">
        <f>HYPERLINK("https://www.youtube.com/watch?v=IZWQonLN2xk", "Video")</f>
        <v/>
      </c>
      <c r="B1520" t="inlineStr">
        <is>
          <t>5:20</t>
        </is>
      </c>
      <c r="C1520" t="inlineStr">
        <is>
          <t>amount of things that go into producing</t>
        </is>
      </c>
      <c r="D1520">
        <f>HYPERLINK("https://www.youtube.com/watch?v=IZWQonLN2xk&amp;t=320s", "Go to time")</f>
        <v/>
      </c>
    </row>
    <row r="1521">
      <c r="A1521">
        <f>HYPERLINK("https://www.youtube.com/watch?v=FrqIA0PpAv8", "Video")</f>
        <v/>
      </c>
      <c r="B1521" t="inlineStr">
        <is>
          <t>11:10</t>
        </is>
      </c>
      <c r="C1521" t="inlineStr">
        <is>
          <t>That was that Loleatta Holloway acapella you
heard earlier, transitioning seamlessly into</t>
        </is>
      </c>
      <c r="D1521">
        <f>HYPERLINK("https://www.youtube.com/watch?v=FrqIA0PpAv8&amp;t=670s", "Go to time")</f>
        <v/>
      </c>
    </row>
    <row r="1522">
      <c r="A1522">
        <f>HYPERLINK("https://www.youtube.com/watch?v=twAP3buj9Og", "Video")</f>
        <v/>
      </c>
      <c r="B1522" t="inlineStr">
        <is>
          <t>12:06</t>
        </is>
      </c>
      <c r="C1522" t="inlineStr">
        <is>
          <t>But Samir took this story into his own hands.</t>
        </is>
      </c>
      <c r="D1522">
        <f>HYPERLINK("https://www.youtube.com/watch?v=twAP3buj9Og&amp;t=726s", "Go to time")</f>
        <v/>
      </c>
    </row>
    <row r="1523">
      <c r="A1523">
        <f>HYPERLINK("https://www.youtube.com/watch?v=twAP3buj9Og", "Video")</f>
        <v/>
      </c>
      <c r="B1523" t="inlineStr">
        <is>
          <t>23:18</t>
        </is>
      </c>
      <c r="C1523" t="inlineStr">
        <is>
          <t>Before going into the desert, Samir recorded
interviews with the experts that they met</t>
        </is>
      </c>
      <c r="D1523">
        <f>HYPERLINK("https://www.youtube.com/watch?v=twAP3buj9Og&amp;t=1398s",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2025-06-30T18:07:29Z</dcterms:created>
  <dcterms:modified xsi:type="dcterms:W3CDTF">2025-06-30T18:07:29Z</dcterms:modified>
</cp:coreProperties>
</file>