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4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HYPERLINK("https://www.youtube.com/watch?v=BdzBw8XO82A", "Video")</f>
        <v/>
      </c>
      <c r="B2" t="inlineStr">
        <is>
          <t>2:25</t>
        </is>
      </c>
      <c r="C2" t="inlineStr">
        <is>
          <t>stephen hawking chose not to update his</t>
        </is>
      </c>
      <c r="D2">
        <f>HYPERLINK("https://www.youtube.com/watch?v=BdzBw8XO82A&amp;t=145s", "Go to time")</f>
        <v/>
      </c>
    </row>
    <row r="3">
      <c r="A3">
        <f>HYPERLINK("https://www.youtube.com/watch?v=Uq4XEWFFSjE", "Video")</f>
        <v/>
      </c>
      <c r="B3" t="inlineStr">
        <is>
          <t>0:45</t>
        </is>
      </c>
      <c r="C3" t="inlineStr">
        <is>
          <t>The hard part is trying to stay
one step in front of her.</t>
        </is>
      </c>
      <c r="D3">
        <f>HYPERLINK("https://www.youtube.com/watch?v=Uq4XEWFFSjE&amp;t=45s", "Go to time")</f>
        <v/>
      </c>
    </row>
    <row r="4">
      <c r="A4">
        <f>HYPERLINK("https://www.youtube.com/watch?v=GnkxZT1NTUc", "Video")</f>
        <v/>
      </c>
      <c r="B4" t="inlineStr">
        <is>
          <t>1:23</t>
        </is>
      </c>
      <c r="C4" t="inlineStr">
        <is>
          <t>You may go into the stepfamily
as a stepparent</t>
        </is>
      </c>
      <c r="D4">
        <f>HYPERLINK("https://www.youtube.com/watch?v=GnkxZT1NTUc&amp;t=83s", "Go to time")</f>
        <v/>
      </c>
    </row>
    <row r="5">
      <c r="A5">
        <f>HYPERLINK("https://www.youtube.com/watch?v=GnkxZT1NTUc", "Video")</f>
        <v/>
      </c>
      <c r="B5" t="inlineStr">
        <is>
          <t>1:34</t>
        </is>
      </c>
      <c r="C5" t="inlineStr">
        <is>
          <t>Or maybe you want to be nothing
at all to those stepchildren</t>
        </is>
      </c>
      <c r="D5">
        <f>HYPERLINK("https://www.youtube.com/watch?v=GnkxZT1NTUc&amp;t=94s", "Go to time")</f>
        <v/>
      </c>
    </row>
    <row r="6">
      <c r="A6">
        <f>HYPERLINK("https://www.youtube.com/watch?v=GnkxZT1NTUc", "Video")</f>
        <v/>
      </c>
      <c r="B6" t="inlineStr">
        <is>
          <t>5:03</t>
        </is>
      </c>
      <c r="C6" t="inlineStr">
        <is>
          <t>Most stepfamilies have this
period where they're trying</t>
        </is>
      </c>
      <c r="D6">
        <f>HYPERLINK("https://www.youtube.com/watch?v=GnkxZT1NTUc&amp;t=303s", "Go to time")</f>
        <v/>
      </c>
    </row>
    <row r="7">
      <c r="A7">
        <f>HYPERLINK("https://www.youtube.com/watch?v=FjkN_J6ILkY", "Video")</f>
        <v/>
      </c>
      <c r="B7" t="inlineStr">
        <is>
          <t>0:48</t>
        </is>
      </c>
      <c r="C7" t="inlineStr">
        <is>
          <t>and lose sight that
the step in front of you</t>
        </is>
      </c>
      <c r="D7">
        <f>HYPERLINK("https://www.youtube.com/watch?v=FjkN_J6ILkY&amp;t=48s", "Go to time")</f>
        <v/>
      </c>
    </row>
    <row r="8">
      <c r="A8">
        <f>HYPERLINK("https://www.youtube.com/watch?v=-LXAHGAmBao", "Video")</f>
        <v/>
      </c>
      <c r="B8" t="inlineStr">
        <is>
          <t>2:41</t>
        </is>
      </c>
      <c r="C8" t="inlineStr">
        <is>
          <t>next steps in a profoundly altered world</t>
        </is>
      </c>
      <c r="D8">
        <f>HYPERLINK("https://www.youtube.com/watch?v=-LXAHGAmBao&amp;t=161s", "Go to time")</f>
        <v/>
      </c>
    </row>
    <row r="9">
      <c r="A9">
        <f>HYPERLINK("https://www.youtube.com/watch?v=ctZSTKaRMGM", "Video")</f>
        <v/>
      </c>
      <c r="B9" t="inlineStr">
        <is>
          <t>2:06</t>
        </is>
      </c>
      <c r="C9" t="inlineStr">
        <is>
          <t>Being out of step with the Sun
affects our mood</t>
        </is>
      </c>
      <c r="D9">
        <f>HYPERLINK("https://www.youtube.com/watch?v=ctZSTKaRMGM&amp;t=126s", "Go to time")</f>
        <v/>
      </c>
    </row>
    <row r="10">
      <c r="A10">
        <f>HYPERLINK("https://www.youtube.com/watch?v=ctZSTKaRMGM", "Video")</f>
        <v/>
      </c>
      <c r="B10" t="inlineStr">
        <is>
          <t>2:19</t>
        </is>
      </c>
      <c r="C10" t="inlineStr">
        <is>
          <t>We’re living out of step with the Sun</t>
        </is>
      </c>
      <c r="D10">
        <f>HYPERLINK("https://www.youtube.com/watch?v=ctZSTKaRMGM&amp;t=139s", "Go to time")</f>
        <v/>
      </c>
    </row>
    <row r="11">
      <c r="A11">
        <f>HYPERLINK("https://www.youtube.com/watch?v=GnTIKh5w0j8", "Video")</f>
        <v/>
      </c>
      <c r="B11" t="inlineStr">
        <is>
          <t>1:06</t>
        </is>
      </c>
      <c r="C11" t="inlineStr">
        <is>
          <t>habits combine like steps on a journey</t>
        </is>
      </c>
      <c r="D11">
        <f>HYPERLINK("https://www.youtube.com/watch?v=GnTIKh5w0j8&amp;t=66s", "Go to time")</f>
        <v/>
      </c>
    </row>
    <row r="12">
      <c r="A12">
        <f>HYPERLINK("https://www.youtube.com/watch?v=zzMK69aoEkQ", "Video")</f>
        <v/>
      </c>
      <c r="B12" t="inlineStr">
        <is>
          <t>0:40</t>
        </is>
      </c>
      <c r="C12" t="inlineStr">
        <is>
          <t>Nobody stepped in.
No-one challenged him.</t>
        </is>
      </c>
      <c r="D12">
        <f>HYPERLINK("https://www.youtube.com/watch?v=zzMK69aoEkQ&amp;t=40s", "Go to time")</f>
        <v/>
      </c>
    </row>
    <row r="13">
      <c r="A13">
        <f>HYPERLINK("https://www.youtube.com/watch?v=zzMK69aoEkQ", "Video")</f>
        <v/>
      </c>
      <c r="B13" t="inlineStr">
        <is>
          <t>4:15</t>
        </is>
      </c>
      <c r="C13" t="inlineStr">
        <is>
          <t>who are choosing to step in</t>
        </is>
      </c>
      <c r="D13">
        <f>HYPERLINK("https://www.youtube.com/watch?v=zzMK69aoEkQ&amp;t=255s", "Go to time")</f>
        <v/>
      </c>
    </row>
    <row r="14">
      <c r="A14">
        <f>HYPERLINK("https://www.youtube.com/watch?v=8Cf1t4nRtaM", "Video")</f>
        <v/>
      </c>
      <c r="B14" t="inlineStr">
        <is>
          <t>1:35</t>
        </is>
      </c>
      <c r="C14" t="inlineStr">
        <is>
          <t>I think that's the first
and most important step.</t>
        </is>
      </c>
      <c r="D14">
        <f>HYPERLINK("https://www.youtube.com/watch?v=8Cf1t4nRtaM&amp;t=95s", "Go to time")</f>
        <v/>
      </c>
    </row>
    <row r="15">
      <c r="A15">
        <f>HYPERLINK("https://www.youtube.com/watch?v=_iuPewWbp2U", "Video")</f>
        <v/>
      </c>
      <c r="B15" t="inlineStr">
        <is>
          <t>1:28</t>
        </is>
      </c>
      <c r="C15" t="inlineStr">
        <is>
          <t>coming in to do the rehab step by step</t>
        </is>
      </c>
      <c r="D15">
        <f>HYPERLINK("https://www.youtube.com/watch?v=_iuPewWbp2U&amp;t=88s", "Go to time")</f>
        <v/>
      </c>
    </row>
    <row r="16">
      <c r="A16">
        <f>HYPERLINK("https://www.youtube.com/watch?v=X0W7V2fWJzA", "Video")</f>
        <v/>
      </c>
      <c r="B16" t="inlineStr">
        <is>
          <t>3:01</t>
        </is>
      </c>
      <c r="C16" t="inlineStr">
        <is>
          <t>What is really
important is to imagine the steps</t>
        </is>
      </c>
      <c r="D16">
        <f>HYPERLINK("https://www.youtube.com/watch?v=X0W7V2fWJzA&amp;t=181s", "Go to time")</f>
        <v/>
      </c>
    </row>
    <row r="17">
      <c r="A17">
        <f>HYPERLINK("https://www.youtube.com/watch?v=KbRObyIqv1U", "Video")</f>
        <v/>
      </c>
      <c r="B17" t="inlineStr">
        <is>
          <t>4:34</t>
        </is>
      </c>
      <c r="C17" t="inlineStr">
        <is>
          <t>The final step is surviving the crash
landing onto your new home.</t>
        </is>
      </c>
      <c r="D17">
        <f>HYPERLINK("https://www.youtube.com/watch?v=KbRObyIqv1U&amp;t=274s", "Go to time")</f>
        <v/>
      </c>
    </row>
    <row r="18">
      <c r="A18">
        <f>HYPERLINK("https://www.youtube.com/watch?v=K5-bAvCM6Zs", "Video")</f>
        <v/>
      </c>
      <c r="B18" t="inlineStr">
        <is>
          <t>1:01</t>
        </is>
      </c>
      <c r="C18" t="inlineStr">
        <is>
          <t>The next big step for you
was getting married actually.</t>
        </is>
      </c>
      <c r="D18">
        <f>HYPERLINK("https://www.youtube.com/watch?v=K5-bAvCM6Zs&amp;t=61s", "Go to time")</f>
        <v/>
      </c>
    </row>
    <row r="19">
      <c r="A19">
        <f>HYPERLINK("https://www.youtube.com/watch?v=0GGyroh7poo", "Video")</f>
        <v/>
      </c>
      <c r="B19" t="inlineStr">
        <is>
          <t>3:58</t>
        </is>
      </c>
      <c r="C19" t="inlineStr">
        <is>
          <t>thinking so actually taking a step not</t>
        </is>
      </c>
      <c r="D19">
        <f>HYPERLINK("https://www.youtube.com/watch?v=0GGyroh7poo&amp;t=238s", "Go to time")</f>
        <v/>
      </c>
    </row>
    <row r="20">
      <c r="A20">
        <f>HYPERLINK("https://www.youtube.com/watch?v=cNjJthwOVOc", "Video")</f>
        <v/>
      </c>
      <c r="B20" t="inlineStr">
        <is>
          <t>3:59</t>
        </is>
      </c>
      <c r="C20" t="inlineStr">
        <is>
          <t>and hundreds of different
processing steps.</t>
        </is>
      </c>
      <c r="D20">
        <f>HYPERLINK("https://www.youtube.com/watch?v=cNjJthwOVOc&amp;t=239s", "Go to time")</f>
        <v/>
      </c>
    </row>
    <row r="21">
      <c r="A21">
        <f>HYPERLINK("https://www.youtube.com/watch?v=m-u5d0SG2iQ", "Video")</f>
        <v/>
      </c>
      <c r="B21" t="inlineStr">
        <is>
          <t>4:21</t>
        </is>
      </c>
      <c r="C21" t="inlineStr">
        <is>
          <t>you can take steps to try
and reduce your risk in life</t>
        </is>
      </c>
      <c r="D21">
        <f>HYPERLINK("https://www.youtube.com/watch?v=m-u5d0SG2iQ&amp;t=261s", "Go to time")</f>
        <v/>
      </c>
    </row>
    <row r="22">
      <c r="A22">
        <f>HYPERLINK("https://www.youtube.com/watch?v=cFiVvwadowQ", "Video")</f>
        <v/>
      </c>
      <c r="B22" t="inlineStr">
        <is>
          <t>2:12</t>
        </is>
      </c>
      <c r="C22" t="inlineStr">
        <is>
          <t>when in fact, if they were
able to step back</t>
        </is>
      </c>
      <c r="D22">
        <f>HYPERLINK("https://www.youtube.com/watch?v=cFiVvwadowQ&amp;t=132s", "Go to time")</f>
        <v/>
      </c>
    </row>
    <row r="23">
      <c r="A23">
        <f>HYPERLINK("https://www.youtube.com/watch?v=_0onFbc5FQM", "Video")</f>
        <v/>
      </c>
      <c r="B23" t="inlineStr">
        <is>
          <t>2:25</t>
        </is>
      </c>
      <c r="C23" t="inlineStr">
        <is>
          <t>final step is to stop the fear of loss</t>
        </is>
      </c>
      <c r="D23">
        <f>HYPERLINK("https://www.youtube.com/watch?v=_0onFbc5FQM&amp;t=145s", "Go to time")</f>
        <v/>
      </c>
    </row>
    <row r="24">
      <c r="A24">
        <f>HYPERLINK("https://www.youtube.com/watch?v=jFEnmJx6bmM", "Video")</f>
        <v/>
      </c>
      <c r="B24" t="inlineStr">
        <is>
          <t>2:46</t>
        </is>
      </c>
      <c r="C24" t="inlineStr">
        <is>
          <t>and I think people thought
that they were the first step</t>
        </is>
      </c>
      <c r="D24">
        <f>HYPERLINK("https://www.youtube.com/watch?v=jFEnmJx6bmM&amp;t=166s", "Go to time")</f>
        <v/>
      </c>
    </row>
    <row r="25">
      <c r="A25">
        <f>HYPERLINK("https://www.youtube.com/watch?v=Eok1LF4SUa4", "Video")</f>
        <v/>
      </c>
      <c r="B25" t="inlineStr">
        <is>
          <t>3:17</t>
        </is>
      </c>
      <c r="C25" t="inlineStr">
        <is>
          <t>Even if it means taking an extra
half-step before shooting for goal.</t>
        </is>
      </c>
      <c r="D25">
        <f>HYPERLINK("https://www.youtube.com/watch?v=Eok1LF4SUa4&amp;t=197s", "Go to time")</f>
        <v/>
      </c>
    </row>
    <row r="26">
      <c r="A26">
        <f>HYPERLINK("https://www.youtube.com/watch?v=URNBU04DoTY", "Video")</f>
        <v/>
      </c>
      <c r="B26" t="inlineStr">
        <is>
          <t>5:22</t>
        </is>
      </c>
      <c r="C26" t="inlineStr">
        <is>
          <t>"Every step is taken to reduce risks and to minimise any potential for passenger interaction." Department of Health and Social Care, UK</t>
        </is>
      </c>
      <c r="D26">
        <f>HYPERLINK("https://www.youtube.com/watch?v=URNBU04DoTY&amp;t=322s", "Go to time")</f>
        <v/>
      </c>
    </row>
    <row r="27">
      <c r="A27">
        <f>HYPERLINK("https://www.youtube.com/watch?v=D8TT9hijMz4", "Video")</f>
        <v/>
      </c>
      <c r="B27" t="inlineStr">
        <is>
          <t>1:53</t>
        </is>
      </c>
      <c r="C27" t="inlineStr">
        <is>
          <t>President Iván Duque took an important step
in this sense just a few weeks ago:</t>
        </is>
      </c>
      <c r="D27">
        <f>HYPERLINK("https://www.youtube.com/watch?v=D8TT9hijMz4&amp;t=113s", "Go to time")</f>
        <v/>
      </c>
    </row>
    <row r="28">
      <c r="A28">
        <f>HYPERLINK("https://www.youtube.com/watch?v=sBXYtaXfmQg", "Video")</f>
        <v/>
      </c>
      <c r="B28" t="inlineStr">
        <is>
          <t>4:45</t>
        </is>
      </c>
      <c r="C28" t="inlineStr">
        <is>
          <t>Well, anyway, how did you
take the step of saying:</t>
        </is>
      </c>
      <c r="D28">
        <f>HYPERLINK("https://www.youtube.com/watch?v=sBXYtaXfmQg&amp;t=285s", "Go to time")</f>
        <v/>
      </c>
    </row>
    <row r="29">
      <c r="A29">
        <f>HYPERLINK("https://www.youtube.com/watch?v=LmIU8P9Vlwk", "Video")</f>
        <v/>
      </c>
      <c r="B29" t="inlineStr">
        <is>
          <t>1:40</t>
        </is>
      </c>
      <c r="C29" t="inlineStr">
        <is>
          <t>an essential First Step uh in the</t>
        </is>
      </c>
      <c r="D29">
        <f>HYPERLINK("https://www.youtube.com/watch?v=LmIU8P9Vlwk&amp;t=100s", "Go to time")</f>
        <v/>
      </c>
    </row>
    <row r="30">
      <c r="A30">
        <f>HYPERLINK("https://www.youtube.com/watch?v=TN58qluf8ng", "Video")</f>
        <v/>
      </c>
      <c r="B30" t="inlineStr">
        <is>
          <t>6:52</t>
        </is>
      </c>
      <c r="C30" t="inlineStr">
        <is>
          <t>one step more in that ongoing War</t>
        </is>
      </c>
      <c r="D30">
        <f>HYPERLINK("https://www.youtube.com/watch?v=TN58qluf8ng&amp;t=412s", "Go to time")</f>
        <v/>
      </c>
    </row>
    <row r="31">
      <c r="A31">
        <f>HYPERLINK("https://www.youtube.com/watch?v=NFRDRu4D4GU", "Video")</f>
        <v/>
      </c>
      <c r="B31" t="inlineStr">
        <is>
          <t>0:37</t>
        </is>
      </c>
      <c r="C31" t="inlineStr">
        <is>
          <t>steps on the moon and something that</t>
        </is>
      </c>
      <c r="D31">
        <f>HYPERLINK("https://www.youtube.com/watch?v=NFRDRu4D4GU&amp;t=37s", "Go to time")</f>
        <v/>
      </c>
    </row>
    <row r="32">
      <c r="A32">
        <f>HYPERLINK("https://www.youtube.com/watch?v=UScm9avQM1Y", "Video")</f>
        <v/>
      </c>
      <c r="B32" t="inlineStr">
        <is>
          <t>4:08</t>
        </is>
      </c>
      <c r="C32" t="inlineStr">
        <is>
          <t>step that happens is that instead of</t>
        </is>
      </c>
      <c r="D32">
        <f>HYPERLINK("https://www.youtube.com/watch?v=UScm9avQM1Y&amp;t=248s", "Go to time")</f>
        <v/>
      </c>
    </row>
    <row r="33">
      <c r="A33">
        <f>HYPERLINK("https://www.youtube.com/watch?v=2TzHRrLW2Ms", "Video")</f>
        <v/>
      </c>
      <c r="B33" t="inlineStr">
        <is>
          <t>0:40</t>
        </is>
      </c>
      <c r="C33" t="inlineStr">
        <is>
          <t>stepped into the breach and um for a</t>
        </is>
      </c>
      <c r="D33">
        <f>HYPERLINK("https://www.youtube.com/watch?v=2TzHRrLW2Ms&amp;t=40s", "Go to time")</f>
        <v/>
      </c>
    </row>
    <row r="34">
      <c r="A34">
        <f>HYPERLINK("https://www.youtube.com/watch?v=7VOeltAkgCg", "Video")</f>
        <v/>
      </c>
      <c r="B34" t="inlineStr">
        <is>
          <t>1:23</t>
        </is>
      </c>
      <c r="C34" t="inlineStr">
        <is>
          <t>I found it helpful to step inside what I call
the witness.</t>
        </is>
      </c>
      <c r="D34">
        <f>HYPERLINK("https://www.youtube.com/watch?v=7VOeltAkgCg&amp;t=83s", "Go to time")</f>
        <v/>
      </c>
    </row>
    <row r="35">
      <c r="A35">
        <f>HYPERLINK("https://www.youtube.com/watch?v=pNtGQOuMoxo", "Video")</f>
        <v/>
      </c>
      <c r="B35" t="inlineStr">
        <is>
          <t>3:01</t>
        </is>
      </c>
      <c r="C35" t="inlineStr">
        <is>
          <t>certainly get punished if they step out</t>
        </is>
      </c>
      <c r="D35">
        <f>HYPERLINK("https://www.youtube.com/watch?v=pNtGQOuMoxo&amp;t=181s", "Go to time")</f>
        <v/>
      </c>
    </row>
    <row r="36">
      <c r="A36">
        <f>HYPERLINK("https://www.youtube.com/watch?v=85V9pGOWzAo", "Video")</f>
        <v/>
      </c>
      <c r="B36" t="inlineStr">
        <is>
          <t>15:10</t>
        </is>
      </c>
      <c r="C36" t="inlineStr">
        <is>
          <t>actually stepped in and said for those</t>
        </is>
      </c>
      <c r="D36">
        <f>HYPERLINK("https://www.youtube.com/watch?v=85V9pGOWzAo&amp;t=910s", "Go to time")</f>
        <v/>
      </c>
    </row>
    <row r="37">
      <c r="A37">
        <f>HYPERLINK("https://www.youtube.com/watch?v=85V9pGOWzAo", "Video")</f>
        <v/>
      </c>
      <c r="B37" t="inlineStr">
        <is>
          <t>19:24</t>
        </is>
      </c>
      <c r="C37" t="inlineStr">
        <is>
          <t>health is a key step to ensuring that</t>
        </is>
      </c>
      <c r="D37">
        <f>HYPERLINK("https://www.youtube.com/watch?v=85V9pGOWzAo&amp;t=1164s", "Go to time")</f>
        <v/>
      </c>
    </row>
    <row r="38">
      <c r="A38">
        <f>HYPERLINK("https://www.youtube.com/watch?v=T_lEMcVqJRY", "Video")</f>
        <v/>
      </c>
      <c r="B38" t="inlineStr">
        <is>
          <t>6:19</t>
        </is>
      </c>
      <c r="C38" t="inlineStr">
        <is>
          <t>several steps behind the virus and when</t>
        </is>
      </c>
      <c r="D38">
        <f>HYPERLINK("https://www.youtube.com/watch?v=T_lEMcVqJRY&amp;t=379s", "Go to time")</f>
        <v/>
      </c>
    </row>
    <row r="39">
      <c r="A39">
        <f>HYPERLINK("https://www.youtube.com/watch?v=3xvKkvdAzYs", "Video")</f>
        <v/>
      </c>
      <c r="B39" t="inlineStr">
        <is>
          <t>26:16</t>
        </is>
      </c>
      <c r="C39" t="inlineStr">
        <is>
          <t>step is to get them to do something and</t>
        </is>
      </c>
      <c r="D39">
        <f>HYPERLINK("https://www.youtube.com/watch?v=3xvKkvdAzYs&amp;t=1576s", "Go to time")</f>
        <v/>
      </c>
    </row>
    <row r="40">
      <c r="A40">
        <f>HYPERLINK("https://www.youtube.com/watch?v=dtwW6C_MKxY", "Video")</f>
        <v/>
      </c>
      <c r="B40" t="inlineStr">
        <is>
          <t>1:33</t>
        </is>
      </c>
      <c r="C40" t="inlineStr">
        <is>
          <t>step into yourself into your mind space</t>
        </is>
      </c>
      <c r="D40">
        <f>HYPERLINK("https://www.youtube.com/watch?v=dtwW6C_MKxY&amp;t=93s", "Go to time")</f>
        <v/>
      </c>
    </row>
    <row r="41">
      <c r="A41">
        <f>HYPERLINK("https://www.youtube.com/watch?v=kED85LOi8Ww", "Video")</f>
        <v/>
      </c>
      <c r="B41" t="inlineStr">
        <is>
          <t>1:56</t>
        </is>
      </c>
      <c r="C41" t="inlineStr">
        <is>
          <t>I think instead they have to step back</t>
        </is>
      </c>
      <c r="D41">
        <f>HYPERLINK("https://www.youtube.com/watch?v=kED85LOi8Ww&amp;t=116s", "Go to time")</f>
        <v/>
      </c>
    </row>
    <row r="42">
      <c r="A42">
        <f>HYPERLINK("https://www.youtube.com/watch?v=wAafVviGxhk", "Video")</f>
        <v/>
      </c>
      <c r="B42" t="inlineStr">
        <is>
          <t>0:24</t>
        </is>
      </c>
      <c r="C42" t="inlineStr">
        <is>
          <t>Hominids learned to hear
footsteps as a pattern-</t>
        </is>
      </c>
      <c r="D42">
        <f>HYPERLINK("https://www.youtube.com/watch?v=wAafVviGxhk&amp;t=24s", "Go to time")</f>
        <v/>
      </c>
    </row>
    <row r="43">
      <c r="A43">
        <f>HYPERLINK("https://www.youtube.com/watch?v=JaXHHcbESuc", "Video")</f>
        <v/>
      </c>
      <c r="B43" t="inlineStr">
        <is>
          <t>7:26</t>
        </is>
      </c>
      <c r="C43" t="inlineStr">
        <is>
          <t>You're going to be more aware when those undesired
states manifest and that's the first step.'</t>
        </is>
      </c>
      <c r="D43">
        <f>HYPERLINK("https://www.youtube.com/watch?v=JaXHHcbESuc&amp;t=446s", "Go to time")</f>
        <v/>
      </c>
    </row>
    <row r="44">
      <c r="A44">
        <f>HYPERLINK("https://www.youtube.com/watch?v=JaXHHcbESuc", "Video")</f>
        <v/>
      </c>
      <c r="B44" t="inlineStr">
        <is>
          <t>7:30</t>
        </is>
      </c>
      <c r="C44" t="inlineStr">
        <is>
          <t>And so he said step two is that you have to
articulate the desired state of being.</t>
        </is>
      </c>
      <c r="D44">
        <f>HYPERLINK("https://www.youtube.com/watch?v=JaXHHcbESuc&amp;t=450s", "Go to time")</f>
        <v/>
      </c>
    </row>
    <row r="45">
      <c r="A45">
        <f>HYPERLINK("https://www.youtube.com/watch?v=mm8asJxdcds", "Video")</f>
        <v/>
      </c>
      <c r="B45" t="inlineStr">
        <is>
          <t>42:36</t>
        </is>
      </c>
      <c r="C45" t="inlineStr">
        <is>
          <t>What political philosophy and philosophy in
general encourages you to do is to step outside</t>
        </is>
      </c>
      <c r="D45">
        <f>HYPERLINK("https://www.youtube.com/watch?v=mm8asJxdcds&amp;t=2556s", "Go to time")</f>
        <v/>
      </c>
    </row>
    <row r="46">
      <c r="A46">
        <f>HYPERLINK("https://www.youtube.com/watch?v=QG3fOOT7xWQ", "Video")</f>
        <v/>
      </c>
      <c r="B46" t="inlineStr">
        <is>
          <t>3:21</t>
        </is>
      </c>
      <c r="C46" t="inlineStr">
        <is>
          <t>Step two is harder, and it is to increase
the gap between impulse and action.  The</t>
        </is>
      </c>
      <c r="D46">
        <f>HYPERLINK("https://www.youtube.com/watch?v=QG3fOOT7xWQ&amp;t=201s", "Go to time")</f>
        <v/>
      </c>
    </row>
    <row r="47">
      <c r="A47">
        <f>HYPERLINK("https://www.youtube.com/watch?v=QG3fOOT7xWQ", "Video")</f>
        <v/>
      </c>
      <c r="B47" t="inlineStr">
        <is>
          <t>8:11</t>
        </is>
      </c>
      <c r="C47" t="inlineStr">
        <is>
          <t>feel it while you’re experiencing it.
Those are the two steps.  It’s a lot easier</t>
        </is>
      </c>
      <c r="D47">
        <f>HYPERLINK("https://www.youtube.com/watch?v=QG3fOOT7xWQ&amp;t=491s", "Go to time")</f>
        <v/>
      </c>
    </row>
    <row r="48">
      <c r="A48">
        <f>HYPERLINK("https://www.youtube.com/watch?v=gkVQIwvCnqE", "Video")</f>
        <v/>
      </c>
      <c r="B48" t="inlineStr">
        <is>
          <t>3:39</t>
        </is>
      </c>
      <c r="C48" t="inlineStr">
        <is>
          <t>But that’s a step that isn’t based on
a kind of evolved intuitive response.</t>
        </is>
      </c>
      <c r="D48">
        <f>HYPERLINK("https://www.youtube.com/watch?v=gkVQIwvCnqE&amp;t=219s", "Go to time")</f>
        <v/>
      </c>
    </row>
    <row r="49">
      <c r="A49">
        <f>HYPERLINK("https://www.youtube.com/watch?v=Ttl47rss9Rk", "Video")</f>
        <v/>
      </c>
      <c r="B49" t="inlineStr">
        <is>
          <t>2:21</t>
        </is>
      </c>
      <c r="C49" t="inlineStr">
        <is>
          <t>You stepped over a line and you were in another
country.</t>
        </is>
      </c>
      <c r="D49">
        <f>HYPERLINK("https://www.youtube.com/watch?v=Ttl47rss9Rk&amp;t=141s", "Go to time")</f>
        <v/>
      </c>
    </row>
    <row r="50">
      <c r="A50">
        <f>HYPERLINK("https://www.youtube.com/watch?v=d0I7XjPHlkI", "Video")</f>
        <v/>
      </c>
      <c r="B50" t="inlineStr">
        <is>
          <t>1:22</t>
        </is>
      </c>
      <c r="C50" t="inlineStr">
        <is>
          <t>Well, let me step in!</t>
        </is>
      </c>
      <c r="D50">
        <f>HYPERLINK("https://www.youtube.com/watch?v=d0I7XjPHlkI&amp;t=82s", "Go to time")</f>
        <v/>
      </c>
    </row>
    <row r="51">
      <c r="A51">
        <f>HYPERLINK("https://www.youtube.com/watch?v=EMkTic4ztU8", "Video")</f>
        <v/>
      </c>
      <c r="B51" t="inlineStr">
        <is>
          <t>1:37</t>
        </is>
      </c>
      <c r="C51" t="inlineStr">
        <is>
          <t>dimension which is you're stepping</t>
        </is>
      </c>
      <c r="D51">
        <f>HYPERLINK("https://www.youtube.com/watch?v=EMkTic4ztU8&amp;t=97s", "Go to time")</f>
        <v/>
      </c>
    </row>
    <row r="52">
      <c r="A52">
        <f>HYPERLINK("https://www.youtube.com/watch?v=Bewf3F8u6A0", "Video")</f>
        <v/>
      </c>
      <c r="B52" t="inlineStr">
        <is>
          <t>3:46</t>
        </is>
      </c>
      <c r="C52" t="inlineStr">
        <is>
          <t>inundated by without taking a step back</t>
        </is>
      </c>
      <c r="D52">
        <f>HYPERLINK("https://www.youtube.com/watch?v=Bewf3F8u6A0&amp;t=226s", "Go to time")</f>
        <v/>
      </c>
    </row>
    <row r="53">
      <c r="A53">
        <f>HYPERLINK("https://www.youtube.com/watch?v=IG9HxttOKGQ", "Video")</f>
        <v/>
      </c>
      <c r="B53" t="inlineStr">
        <is>
          <t>34:45</t>
        </is>
      </c>
      <c r="C53" t="inlineStr">
        <is>
          <t>dimension which is you're stepping</t>
        </is>
      </c>
      <c r="D53">
        <f>HYPERLINK("https://www.youtube.com/watch?v=IG9HxttOKGQ&amp;t=2085s", "Go to time")</f>
        <v/>
      </c>
    </row>
    <row r="54">
      <c r="A54">
        <f>HYPERLINK("https://www.youtube.com/watch?v=xDaBjc4QyWU", "Video")</f>
        <v/>
      </c>
      <c r="B54" t="inlineStr">
        <is>
          <t>1:52</t>
        </is>
      </c>
      <c r="C54" t="inlineStr">
        <is>
          <t>And the first step to getting out of debt
is stop going into debt.</t>
        </is>
      </c>
      <c r="D54">
        <f>HYPERLINK("https://www.youtube.com/watch?v=xDaBjc4QyWU&amp;t=112s", "Go to time")</f>
        <v/>
      </c>
    </row>
    <row r="55">
      <c r="A55">
        <f>HYPERLINK("https://www.youtube.com/watch?v=BWUtLSfb9zs", "Video")</f>
        <v/>
      </c>
      <c r="B55" t="inlineStr">
        <is>
          <t>5:14</t>
        </is>
      </c>
      <c r="C55" t="inlineStr">
        <is>
          <t>Richard Thaler: One simple step firms can
take is make sure that people that are getting</t>
        </is>
      </c>
      <c r="D55">
        <f>HYPERLINK("https://www.youtube.com/watch?v=BWUtLSfb9zs&amp;t=314s", "Go to time")</f>
        <v/>
      </c>
    </row>
    <row r="56">
      <c r="A56">
        <f>HYPERLINK("https://www.youtube.com/watch?v=kQynS3T_sQw", "Video")</f>
        <v/>
      </c>
      <c r="B56" t="inlineStr">
        <is>
          <t>7:53</t>
        </is>
      </c>
      <c r="C56" t="inlineStr">
        <is>
          <t>step in and say it straight right you</t>
        </is>
      </c>
      <c r="D56">
        <f>HYPERLINK("https://www.youtube.com/watch?v=kQynS3T_sQw&amp;t=473s", "Go to time")</f>
        <v/>
      </c>
    </row>
    <row r="57">
      <c r="A57">
        <f>HYPERLINK("https://www.youtube.com/watch?v=tcbxIoERm6w", "Video")</f>
        <v/>
      </c>
      <c r="B57" t="inlineStr">
        <is>
          <t>1:55</t>
        </is>
      </c>
      <c r="C57" t="inlineStr">
        <is>
          <t>to step outside the realms of
what's been defined for us.</t>
        </is>
      </c>
      <c r="D57">
        <f>HYPERLINK("https://www.youtube.com/watch?v=tcbxIoERm6w&amp;t=115s", "Go to time")</f>
        <v/>
      </c>
    </row>
    <row r="58">
      <c r="A58">
        <f>HYPERLINK("https://www.youtube.com/watch?v=3ebxPnLLqQw", "Video")</f>
        <v/>
      </c>
      <c r="B58" t="inlineStr">
        <is>
          <t>2:34</t>
        </is>
      </c>
      <c r="C58" t="inlineStr">
        <is>
          <t>that and so you know I think step one</t>
        </is>
      </c>
      <c r="D58">
        <f>HYPERLINK("https://www.youtube.com/watch?v=3ebxPnLLqQw&amp;t=154s", "Go to time")</f>
        <v/>
      </c>
    </row>
    <row r="59">
      <c r="A59">
        <f>HYPERLINK("https://www.youtube.com/watch?v=3ebxPnLLqQw", "Video")</f>
        <v/>
      </c>
      <c r="B59" t="inlineStr">
        <is>
          <t>3:16</t>
        </is>
      </c>
      <c r="C59" t="inlineStr">
        <is>
          <t>one step to figuring out what the truth</t>
        </is>
      </c>
      <c r="D59">
        <f>HYPERLINK("https://www.youtube.com/watch?v=3ebxPnLLqQw&amp;t=196s", "Go to time")</f>
        <v/>
      </c>
    </row>
    <row r="60">
      <c r="A60">
        <f>HYPERLINK("https://www.youtube.com/watch?v=EGXhWJsIMSg", "Video")</f>
        <v/>
      </c>
      <c r="B60" t="inlineStr">
        <is>
          <t>2:15</t>
        </is>
      </c>
      <c r="C60" t="inlineStr">
        <is>
          <t>probably a step in that direction in a</t>
        </is>
      </c>
      <c r="D60">
        <f>HYPERLINK("https://www.youtube.com/watch?v=EGXhWJsIMSg&amp;t=135s", "Go to time")</f>
        <v/>
      </c>
    </row>
    <row r="61">
      <c r="A61">
        <f>HYPERLINK("https://www.youtube.com/watch?v=NfzDSSiLtBQ", "Video")</f>
        <v/>
      </c>
      <c r="B61" t="inlineStr">
        <is>
          <t>4:45</t>
        </is>
      </c>
      <c r="C61" t="inlineStr">
        <is>
          <t>And so just take one little
step in the next direction</t>
        </is>
      </c>
      <c r="D61">
        <f>HYPERLINK("https://www.youtube.com/watch?v=NfzDSSiLtBQ&amp;t=285s", "Go to time")</f>
        <v/>
      </c>
    </row>
    <row r="62">
      <c r="A62">
        <f>HYPERLINK("https://www.youtube.com/watch?v=6PUEtVVVL_Y", "Video")</f>
        <v/>
      </c>
      <c r="B62" t="inlineStr">
        <is>
          <t>1:11</t>
        </is>
      </c>
      <c r="C62" t="inlineStr">
        <is>
          <t>12 step programs are kind of fascinating</t>
        </is>
      </c>
      <c r="D62">
        <f>HYPERLINK("https://www.youtube.com/watch?v=6PUEtVVVL_Y&amp;t=71s", "Go to time")</f>
        <v/>
      </c>
    </row>
    <row r="63">
      <c r="A63">
        <f>HYPERLINK("https://www.youtube.com/watch?v=CSv0pQbo6tg", "Video")</f>
        <v/>
      </c>
      <c r="B63" t="inlineStr">
        <is>
          <t>35:00</t>
        </is>
      </c>
      <c r="C63" t="inlineStr">
        <is>
          <t>on stepping and Cynthia McKinny uh uh</t>
        </is>
      </c>
      <c r="D63">
        <f>HYPERLINK("https://www.youtube.com/watch?v=CSv0pQbo6tg&amp;t=2100s", "Go to time")</f>
        <v/>
      </c>
    </row>
    <row r="64">
      <c r="A64">
        <f>HYPERLINK("https://www.youtube.com/watch?v=s9Cm5ocVXkU", "Video")</f>
        <v/>
      </c>
      <c r="B64" t="inlineStr">
        <is>
          <t>5:49</t>
        </is>
      </c>
      <c r="C64" t="inlineStr">
        <is>
          <t>overstepping</t>
        </is>
      </c>
      <c r="D64">
        <f>HYPERLINK("https://www.youtube.com/watch?v=s9Cm5ocVXkU&amp;t=349s", "Go to time")</f>
        <v/>
      </c>
    </row>
    <row r="65">
      <c r="A65">
        <f>HYPERLINK("https://www.youtube.com/watch?v=JtPZFl7Pt30", "Video")</f>
        <v/>
      </c>
      <c r="B65" t="inlineStr">
        <is>
          <t>2:30</t>
        </is>
      </c>
      <c r="C65" t="inlineStr">
        <is>
          <t>Senate from Minnesota after he stepped</t>
        </is>
      </c>
      <c r="D65">
        <f>HYPERLINK("https://www.youtube.com/watch?v=JtPZFl7Pt30&amp;t=150s", "Go to time")</f>
        <v/>
      </c>
    </row>
    <row r="66">
      <c r="A66">
        <f>HYPERLINK("https://www.youtube.com/watch?v=BjmPvovl-V4", "Video")</f>
        <v/>
      </c>
      <c r="B66" t="inlineStr">
        <is>
          <t>1:22</t>
        </is>
      </c>
      <c r="C66" t="inlineStr">
        <is>
          <t>or I'm thinking whether
I should step on your toe</t>
        </is>
      </c>
      <c r="D66">
        <f>HYPERLINK("https://www.youtube.com/watch?v=BjmPvovl-V4&amp;t=82s", "Go to time")</f>
        <v/>
      </c>
    </row>
    <row r="67">
      <c r="A67">
        <f>HYPERLINK("https://www.youtube.com/watch?v=BjmPvovl-V4", "Video")</f>
        <v/>
      </c>
      <c r="B67" t="inlineStr">
        <is>
          <t>31:22</t>
        </is>
      </c>
      <c r="C67" t="inlineStr">
        <is>
          <t>and shares a Wolf Prize
with Stephen Hawking</t>
        </is>
      </c>
      <c r="D67">
        <f>HYPERLINK("https://www.youtube.com/watch?v=BjmPvovl-V4&amp;t=1882s", "Go to time")</f>
        <v/>
      </c>
    </row>
    <row r="68">
      <c r="A68">
        <f>HYPERLINK("https://www.youtube.com/watch?v=8mJgxGDhrBY", "Video")</f>
        <v/>
      </c>
      <c r="B68" t="inlineStr">
        <is>
          <t>0:12</t>
        </is>
      </c>
      <c r="C68" t="inlineStr">
        <is>
          <t>you know when he first stepped in it's</t>
        </is>
      </c>
      <c r="D68">
        <f>HYPERLINK("https://www.youtube.com/watch?v=8mJgxGDhrBY&amp;t=12s", "Go to time")</f>
        <v/>
      </c>
    </row>
    <row r="69">
      <c r="A69">
        <f>HYPERLINK("https://www.youtube.com/watch?v=O9sLCp2Jq74", "Video")</f>
        <v/>
      </c>
      <c r="B69" t="inlineStr">
        <is>
          <t>13:09</t>
        </is>
      </c>
      <c r="C69" t="inlineStr">
        <is>
          <t>stepped into the CEO role.</t>
        </is>
      </c>
      <c r="D69">
        <f>HYPERLINK("https://www.youtube.com/watch?v=O9sLCp2Jq74&amp;t=789s", "Go to time")</f>
        <v/>
      </c>
    </row>
    <row r="70">
      <c r="A70">
        <f>HYPERLINK("https://www.youtube.com/watch?v=O9sLCp2Jq74", "Video")</f>
        <v/>
      </c>
      <c r="B70" t="inlineStr">
        <is>
          <t>17:09</t>
        </is>
      </c>
      <c r="C70" t="inlineStr">
        <is>
          <t>And what's interesting to
take a step back from OpenAI</t>
        </is>
      </c>
      <c r="D70">
        <f>HYPERLINK("https://www.youtube.com/watch?v=O9sLCp2Jq74&amp;t=1029s", "Go to time")</f>
        <v/>
      </c>
    </row>
    <row r="71">
      <c r="A71">
        <f>HYPERLINK("https://www.youtube.com/watch?v=O9sLCp2Jq74", "Video")</f>
        <v/>
      </c>
      <c r="B71" t="inlineStr">
        <is>
          <t>18:42</t>
        </is>
      </c>
      <c r="C71" t="inlineStr">
        <is>
          <t>before Altman stepped in as CEO</t>
        </is>
      </c>
      <c r="D71">
        <f>HYPERLINK("https://www.youtube.com/watch?v=O9sLCp2Jq74&amp;t=1122s", "Go to time")</f>
        <v/>
      </c>
    </row>
    <row r="72">
      <c r="A72">
        <f>HYPERLINK("https://www.youtube.com/watch?v=O9sLCp2Jq74", "Video")</f>
        <v/>
      </c>
      <c r="B72" t="inlineStr">
        <is>
          <t>26:25</t>
        </is>
      </c>
      <c r="C72" t="inlineStr">
        <is>
          <t>- One of the things,
just to take a step back</t>
        </is>
      </c>
      <c r="D72">
        <f>HYPERLINK("https://www.youtube.com/watch?v=O9sLCp2Jq74&amp;t=1585s", "Go to time")</f>
        <v/>
      </c>
    </row>
    <row r="73">
      <c r="A73">
        <f>HYPERLINK("https://www.youtube.com/watch?v=O9sLCp2Jq74", "Video")</f>
        <v/>
      </c>
      <c r="B73" t="inlineStr">
        <is>
          <t>34:48</t>
        </is>
      </c>
      <c r="C73" t="inlineStr">
        <is>
          <t>and kind of a step-change
in people's understanding</t>
        </is>
      </c>
      <c r="D73">
        <f>HYPERLINK("https://www.youtube.com/watch?v=O9sLCp2Jq74&amp;t=2088s", "Go to time")</f>
        <v/>
      </c>
    </row>
    <row r="74">
      <c r="A74">
        <f>HYPERLINK("https://www.youtube.com/watch?v=SHUps3iGPnA", "Video")</f>
        <v/>
      </c>
      <c r="B74" t="inlineStr">
        <is>
          <t>4:49</t>
        </is>
      </c>
      <c r="C74" t="inlineStr">
        <is>
          <t>then Lyndon Johnson stepping down</t>
        </is>
      </c>
      <c r="D74">
        <f>HYPERLINK("https://www.youtube.com/watch?v=SHUps3iGPnA&amp;t=289s", "Go to time")</f>
        <v/>
      </c>
    </row>
    <row r="75">
      <c r="A75">
        <f>HYPERLINK("https://www.youtube.com/watch?v=zbEa1P4sqd8", "Video")</f>
        <v/>
      </c>
      <c r="B75" t="inlineStr">
        <is>
          <t>2:13</t>
        </is>
      </c>
      <c r="C75" t="inlineStr">
        <is>
          <t>but the steps that we can take now are incredibly
painful to fix that.</t>
        </is>
      </c>
      <c r="D75">
        <f>HYPERLINK("https://www.youtube.com/watch?v=zbEa1P4sqd8&amp;t=133s", "Go to time")</f>
        <v/>
      </c>
    </row>
    <row r="76">
      <c r="A76">
        <f>HYPERLINK("https://www.youtube.com/watch?v=OCfBZEGhEr8", "Video")</f>
        <v/>
      </c>
      <c r="B76" t="inlineStr">
        <is>
          <t>0:19</t>
        </is>
      </c>
      <c r="C76" t="inlineStr">
        <is>
          <t>greatest opportunities is stepping up to</t>
        </is>
      </c>
      <c r="D76">
        <f>HYPERLINK("https://www.youtube.com/watch?v=OCfBZEGhEr8&amp;t=19s", "Go to time")</f>
        <v/>
      </c>
    </row>
    <row r="77">
      <c r="A77">
        <f>HYPERLINK("https://www.youtube.com/watch?v=iJFIzE3i0X0", "Video")</f>
        <v/>
      </c>
      <c r="B77" t="inlineStr">
        <is>
          <t>8:30</t>
        </is>
      </c>
      <c r="C77" t="inlineStr">
        <is>
          <t>The final step in sense-making
is called compliance.</t>
        </is>
      </c>
      <c r="D77">
        <f>HYPERLINK("https://www.youtube.com/watch?v=iJFIzE3i0X0&amp;t=510s", "Go to time")</f>
        <v/>
      </c>
    </row>
    <row r="78">
      <c r="A78">
        <f>HYPERLINK("https://www.youtube.com/watch?v=9qGcelNEf2A", "Video")</f>
        <v/>
      </c>
      <c r="B78" t="inlineStr">
        <is>
          <t>12:16</t>
        </is>
      </c>
      <c r="C78" t="inlineStr">
        <is>
          <t>Stephen Hawking had the concern that</t>
        </is>
      </c>
      <c r="D78">
        <f>HYPERLINK("https://www.youtube.com/watch?v=9qGcelNEf2A&amp;t=736s", "Go to time")</f>
        <v/>
      </c>
    </row>
    <row r="79">
      <c r="A79">
        <f>HYPERLINK("https://www.youtube.com/watch?v=_QJ3M8M_RU8", "Video")</f>
        <v/>
      </c>
      <c r="B79" t="inlineStr">
        <is>
          <t>13:11</t>
        </is>
      </c>
      <c r="C79" t="inlineStr">
        <is>
          <t>Stepchildren, in particular,
are much more vulnerable</t>
        </is>
      </c>
      <c r="D79">
        <f>HYPERLINK("https://www.youtube.com/watch?v=_QJ3M8M_RU8&amp;t=791s", "Go to time")</f>
        <v/>
      </c>
    </row>
    <row r="80">
      <c r="A80">
        <f>HYPERLINK("https://www.youtube.com/watch?v=_QJ3M8M_RU8", "Video")</f>
        <v/>
      </c>
      <c r="B80" t="inlineStr">
        <is>
          <t>13:19</t>
        </is>
      </c>
      <c r="C80" t="inlineStr">
        <is>
          <t>described by Stephen Pinker</t>
        </is>
      </c>
      <c r="D80">
        <f>HYPERLINK("https://www.youtube.com/watch?v=_QJ3M8M_RU8&amp;t=799s", "Go to time")</f>
        <v/>
      </c>
    </row>
    <row r="81">
      <c r="A81">
        <f>HYPERLINK("https://www.youtube.com/watch?v=8qIbo6X35-w", "Video")</f>
        <v/>
      </c>
      <c r="B81" t="inlineStr">
        <is>
          <t>0:27</t>
        </is>
      </c>
      <c r="C81" t="inlineStr">
        <is>
          <t>called transcend nine steps to living</t>
        </is>
      </c>
      <c r="D81">
        <f>HYPERLINK("https://www.youtube.com/watch?v=8qIbo6X35-w&amp;t=27s", "Go to time")</f>
        <v/>
      </c>
    </row>
    <row r="82">
      <c r="A82">
        <f>HYPERLINK("https://www.youtube.com/watch?v=pwV4pImBdpA", "Video")</f>
        <v/>
      </c>
      <c r="B82" t="inlineStr">
        <is>
          <t>3:38</t>
        </is>
      </c>
      <c r="C82" t="inlineStr">
        <is>
          <t>steps on the ground are definitely uh</t>
        </is>
      </c>
      <c r="D82">
        <f>HYPERLINK("https://www.youtube.com/watch?v=pwV4pImBdpA&amp;t=218s", "Go to time")</f>
        <v/>
      </c>
    </row>
    <row r="83">
      <c r="A83">
        <f>HYPERLINK("https://www.youtube.com/watch?v=eq0MrCCAQWU", "Video")</f>
        <v/>
      </c>
      <c r="B83" t="inlineStr">
        <is>
          <t>6:09</t>
        </is>
      </c>
      <c r="C83" t="inlineStr">
        <is>
          <t>I got involved in a 12-step program</t>
        </is>
      </c>
      <c r="D83">
        <f>HYPERLINK("https://www.youtube.com/watch?v=eq0MrCCAQWU&amp;t=369s", "Go to time")</f>
        <v/>
      </c>
    </row>
    <row r="84">
      <c r="A84">
        <f>HYPERLINK("https://www.youtube.com/watch?v=RRqBds8B3Mk", "Video")</f>
        <v/>
      </c>
      <c r="B84" t="inlineStr">
        <is>
          <t>3:49</t>
        </is>
      </c>
      <c r="C84" t="inlineStr">
        <is>
          <t>kind of take a step back and just let</t>
        </is>
      </c>
      <c r="D84">
        <f>HYPERLINK("https://www.youtube.com/watch?v=RRqBds8B3Mk&amp;t=229s", "Go to time")</f>
        <v/>
      </c>
    </row>
    <row r="85">
      <c r="A85">
        <f>HYPERLINK("https://www.youtube.com/watch?v=PZFiN00QALE", "Video")</f>
        <v/>
      </c>
      <c r="B85" t="inlineStr">
        <is>
          <t>3:02</t>
        </is>
      </c>
      <c r="C85" t="inlineStr">
        <is>
          <t>The third thing is is that I don't think it
should be a 12-step program.</t>
        </is>
      </c>
      <c r="D85">
        <f>HYPERLINK("https://www.youtube.com/watch?v=PZFiN00QALE&amp;t=182s", "Go to time")</f>
        <v/>
      </c>
    </row>
    <row r="86">
      <c r="A86">
        <f>HYPERLINK("https://www.youtube.com/watch?v=cJbQ2_rHOqs", "Video")</f>
        <v/>
      </c>
      <c r="B86" t="inlineStr">
        <is>
          <t>0:15</t>
        </is>
      </c>
      <c r="C86" t="inlineStr">
        <is>
          <t>9/11 because I think they uh stepped</t>
        </is>
      </c>
      <c r="D86">
        <f>HYPERLINK("https://www.youtube.com/watch?v=cJbQ2_rHOqs&amp;t=15s", "Go to time")</f>
        <v/>
      </c>
    </row>
    <row r="87">
      <c r="A87">
        <f>HYPERLINK("https://www.youtube.com/watch?v=QBA98jHWhoU", "Video")</f>
        <v/>
      </c>
      <c r="B87" t="inlineStr">
        <is>
          <t>59:15</t>
        </is>
      </c>
      <c r="C87" t="inlineStr">
        <is>
          <t>It also involves feeling
that one has stepped out</t>
        </is>
      </c>
      <c r="D87">
        <f>HYPERLINK("https://www.youtube.com/watch?v=QBA98jHWhoU&amp;t=3555s", "Go to time")</f>
        <v/>
      </c>
    </row>
    <row r="88">
      <c r="A88">
        <f>HYPERLINK("https://www.youtube.com/watch?v=lyml3Ehmeog", "Video")</f>
        <v/>
      </c>
      <c r="B88" t="inlineStr">
        <is>
          <t>0:44</t>
        </is>
      </c>
      <c r="C88" t="inlineStr">
        <is>
          <t>and stepped into this new space and we</t>
        </is>
      </c>
      <c r="D88">
        <f>HYPERLINK("https://www.youtube.com/watch?v=lyml3Ehmeog&amp;t=44s", "Go to time")</f>
        <v/>
      </c>
    </row>
    <row r="89">
      <c r="A89">
        <f>HYPERLINK("https://www.youtube.com/watch?v=Ynzgn4slglg", "Video")</f>
        <v/>
      </c>
      <c r="B89" t="inlineStr">
        <is>
          <t>2:50</t>
        </is>
      </c>
      <c r="C89" t="inlineStr">
        <is>
          <t>reasoning their way through problems step
by step in a way that previous generations</t>
        </is>
      </c>
      <c r="D89">
        <f>HYPERLINK("https://www.youtube.com/watch?v=Ynzgn4slglg&amp;t=170s", "Go to time")</f>
        <v/>
      </c>
    </row>
    <row r="90">
      <c r="A90">
        <f>HYPERLINK("https://www.youtube.com/watch?v=DBtFoiZVR_I", "Video")</f>
        <v/>
      </c>
      <c r="B90" t="inlineStr">
        <is>
          <t>2:28</t>
        </is>
      </c>
      <c r="C90" t="inlineStr">
        <is>
          <t>- Not many, not many.
- Stepping up with signs,</t>
        </is>
      </c>
      <c r="D90">
        <f>HYPERLINK("https://www.youtube.com/watch?v=DBtFoiZVR_I&amp;t=148s", "Go to time")</f>
        <v/>
      </c>
    </row>
    <row r="91">
      <c r="A91">
        <f>HYPERLINK("https://www.youtube.com/watch?v=ubMghRYqk8o", "Video")</f>
        <v/>
      </c>
      <c r="B91" t="inlineStr">
        <is>
          <t>5:11</t>
        </is>
      </c>
      <c r="C91" t="inlineStr">
        <is>
          <t>decisions. The great thing about mindsets is that 
they can actually change, but the first step is to</t>
        </is>
      </c>
      <c r="D91">
        <f>HYPERLINK("https://www.youtube.com/watch?v=ubMghRYqk8o&amp;t=311s", "Go to time")</f>
        <v/>
      </c>
    </row>
    <row r="92">
      <c r="A92">
        <f>HYPERLINK("https://www.youtube.com/watch?v=ubMghRYqk8o", "Video")</f>
        <v/>
      </c>
      <c r="B92" t="inlineStr">
        <is>
          <t>48:25</t>
        </is>
      </c>
      <c r="C92" t="inlineStr">
        <is>
          <t>but also a little bit of anxiety. Then in the 
second step, you need to formulate a hypothesis.</t>
        </is>
      </c>
      <c r="D92">
        <f>HYPERLINK("https://www.youtube.com/watch?v=ubMghRYqk8o&amp;t=2905s", "Go to time")</f>
        <v/>
      </c>
    </row>
    <row r="93">
      <c r="A93">
        <f>HYPERLINK("https://www.youtube.com/watch?v=44FQpKTEJ3M", "Video")</f>
        <v/>
      </c>
      <c r="B93" t="inlineStr">
        <is>
          <t>5:05</t>
        </is>
      </c>
      <c r="C93" t="inlineStr">
        <is>
          <t>going to be broken down into 30 steps</t>
        </is>
      </c>
      <c r="D93">
        <f>HYPERLINK("https://www.youtube.com/watch?v=44FQpKTEJ3M&amp;t=305s", "Go to time")</f>
        <v/>
      </c>
    </row>
    <row r="94">
      <c r="A94">
        <f>HYPERLINK("https://www.youtube.com/watch?v=44FQpKTEJ3M", "Video")</f>
        <v/>
      </c>
      <c r="B94" t="inlineStr">
        <is>
          <t>5:08</t>
        </is>
      </c>
      <c r="C94" t="inlineStr">
        <is>
          <t>and the Second Step we're going to find</t>
        </is>
      </c>
      <c r="D94">
        <f>HYPERLINK("https://www.youtube.com/watch?v=44FQpKTEJ3M&amp;t=308s", "Go to time")</f>
        <v/>
      </c>
    </row>
    <row r="95">
      <c r="A95">
        <f>HYPERLINK("https://www.youtube.com/watch?v=R8GoBFy1DgQ", "Video")</f>
        <v/>
      </c>
      <c r="B95" t="inlineStr">
        <is>
          <t>1:47</t>
        </is>
      </c>
      <c r="C95" t="inlineStr">
        <is>
          <t>We are just in some
intermediate step in evolution.</t>
        </is>
      </c>
      <c r="D95">
        <f>HYPERLINK("https://www.youtube.com/watch?v=R8GoBFy1DgQ&amp;t=107s", "Go to time")</f>
        <v/>
      </c>
    </row>
    <row r="96">
      <c r="A96">
        <f>HYPERLINK("https://www.youtube.com/watch?v=UEl3rUdsWXQ", "Video")</f>
        <v/>
      </c>
      <c r="B96" t="inlineStr">
        <is>
          <t>0:27</t>
        </is>
      </c>
      <c r="C96" t="inlineStr">
        <is>
          <t>There are four basic steps
in creating a memory:</t>
        </is>
      </c>
      <c r="D96">
        <f>HYPERLINK("https://www.youtube.com/watch?v=UEl3rUdsWXQ&amp;t=27s", "Go to time")</f>
        <v/>
      </c>
    </row>
    <row r="97">
      <c r="A97">
        <f>HYPERLINK("https://www.youtube.com/watch?v=-asOA1QMGtg", "Video")</f>
        <v/>
      </c>
      <c r="B97" t="inlineStr">
        <is>
          <t>4:00</t>
        </is>
      </c>
      <c r="C97" t="inlineStr">
        <is>
          <t>you have to kind of step back
and create a bit of a filter.</t>
        </is>
      </c>
      <c r="D97">
        <f>HYPERLINK("https://www.youtube.com/watch?v=-asOA1QMGtg&amp;t=240s", "Go to time")</f>
        <v/>
      </c>
    </row>
    <row r="98">
      <c r="A98">
        <f>HYPERLINK("https://www.youtube.com/watch?v=-asOA1QMGtg", "Video")</f>
        <v/>
      </c>
      <c r="B98" t="inlineStr">
        <is>
          <t>4:11</t>
        </is>
      </c>
      <c r="C98" t="inlineStr">
        <is>
          <t>step back into your
little cottage and ask,</t>
        </is>
      </c>
      <c r="D98">
        <f>HYPERLINK("https://www.youtube.com/watch?v=-asOA1QMGtg&amp;t=251s", "Go to time")</f>
        <v/>
      </c>
    </row>
    <row r="99">
      <c r="A99">
        <f>HYPERLINK("https://www.youtube.com/watch?v=-asOA1QMGtg", "Video")</f>
        <v/>
      </c>
      <c r="B99" t="inlineStr">
        <is>
          <t>56:38</t>
        </is>
      </c>
      <c r="C99" t="inlineStr">
        <is>
          <t>and breaking it up into smaller
pieces, into smaller steps.</t>
        </is>
      </c>
      <c r="D99">
        <f>HYPERLINK("https://www.youtube.com/watch?v=-asOA1QMGtg&amp;t=3398s", "Go to time")</f>
        <v/>
      </c>
    </row>
    <row r="100">
      <c r="A100">
        <f>HYPERLINK("https://www.youtube.com/watch?v=-asOA1QMGtg", "Video")</f>
        <v/>
      </c>
      <c r="B100" t="inlineStr">
        <is>
          <t>56:50</t>
        </is>
      </c>
      <c r="C100" t="inlineStr">
        <is>
          <t>break it down into smaller steps."</t>
        </is>
      </c>
      <c r="D100">
        <f>HYPERLINK("https://www.youtube.com/watch?v=-asOA1QMGtg&amp;t=3410s", "Go to time")</f>
        <v/>
      </c>
    </row>
    <row r="101">
      <c r="A101">
        <f>HYPERLINK("https://www.youtube.com/watch?v=-asOA1QMGtg", "Video")</f>
        <v/>
      </c>
      <c r="B101" t="inlineStr">
        <is>
          <t>57:16</t>
        </is>
      </c>
      <c r="C101" t="inlineStr">
        <is>
          <t>Breaking things down into smaller steps</t>
        </is>
      </c>
      <c r="D101">
        <f>HYPERLINK("https://www.youtube.com/watch?v=-asOA1QMGtg&amp;t=3436s", "Go to time")</f>
        <v/>
      </c>
    </row>
    <row r="102">
      <c r="A102">
        <f>HYPERLINK("https://www.youtube.com/watch?v=-asOA1QMGtg", "Video")</f>
        <v/>
      </c>
      <c r="B102" t="inlineStr">
        <is>
          <t>58:40</t>
        </is>
      </c>
      <c r="C102" t="inlineStr">
        <is>
          <t>as to what the next step
in that project may be.</t>
        </is>
      </c>
      <c r="D102">
        <f>HYPERLINK("https://www.youtube.com/watch?v=-asOA1QMGtg&amp;t=3520s", "Go to time")</f>
        <v/>
      </c>
    </row>
    <row r="103">
      <c r="A103">
        <f>HYPERLINK("https://www.youtube.com/watch?v=-asOA1QMGtg", "Video")</f>
        <v/>
      </c>
      <c r="B103" t="inlineStr">
        <is>
          <t>64:53</t>
        </is>
      </c>
      <c r="C103" t="inlineStr">
        <is>
          <t>not in my head, means that
the second I step away,</t>
        </is>
      </c>
      <c r="D103">
        <f>HYPERLINK("https://www.youtube.com/watch?v=-asOA1QMGtg&amp;t=3893s", "Go to time")</f>
        <v/>
      </c>
    </row>
    <row r="104">
      <c r="A104">
        <f>HYPERLINK("https://www.youtube.com/watch?v=-asOA1QMGtg", "Video")</f>
        <v/>
      </c>
      <c r="B104" t="inlineStr">
        <is>
          <t>84:45</t>
        </is>
      </c>
      <c r="C104" t="inlineStr">
        <is>
          <t>through all these preliminary steps,</t>
        </is>
      </c>
      <c r="D104">
        <f>HYPERLINK("https://www.youtube.com/watch?v=-asOA1QMGtg&amp;t=5085s", "Go to time")</f>
        <v/>
      </c>
    </row>
    <row r="105">
      <c r="A105">
        <f>HYPERLINK("https://www.youtube.com/watch?v=-asOA1QMGtg", "Video")</f>
        <v/>
      </c>
      <c r="B105" t="inlineStr">
        <is>
          <t>85:35</t>
        </is>
      </c>
      <c r="C105" t="inlineStr">
        <is>
          <t>every single little step
in the creative process,</t>
        </is>
      </c>
      <c r="D105">
        <f>HYPERLINK("https://www.youtube.com/watch?v=-asOA1QMGtg&amp;t=5135s", "Go to time")</f>
        <v/>
      </c>
    </row>
    <row r="106">
      <c r="A106">
        <f>HYPERLINK("https://www.youtube.com/watch?v=zgZMyY27tfg", "Video")</f>
        <v/>
      </c>
      <c r="B106" t="inlineStr">
        <is>
          <t>25:06</t>
        </is>
      </c>
      <c r="C106" t="inlineStr">
        <is>
          <t>that little step between turning that</t>
        </is>
      </c>
      <c r="D106">
        <f>HYPERLINK("https://www.youtube.com/watch?v=zgZMyY27tfg&amp;t=1506s", "Go to time")</f>
        <v/>
      </c>
    </row>
    <row r="107">
      <c r="A107">
        <f>HYPERLINK("https://www.youtube.com/watch?v=0vkYW7O_3nM", "Video")</f>
        <v/>
      </c>
      <c r="B107" t="inlineStr">
        <is>
          <t>6:08</t>
        </is>
      </c>
      <c r="C107" t="inlineStr">
        <is>
          <t>natural first step in uh digitize or in</t>
        </is>
      </c>
      <c r="D107">
        <f>HYPERLINK("https://www.youtube.com/watch?v=0vkYW7O_3nM&amp;t=368s", "Go to time")</f>
        <v/>
      </c>
    </row>
    <row r="108">
      <c r="A108">
        <f>HYPERLINK("https://www.youtube.com/watch?v=lG8CsMijr_k", "Video")</f>
        <v/>
      </c>
      <c r="B108" t="inlineStr">
        <is>
          <t>21:55</t>
        </is>
      </c>
      <c r="C108" t="inlineStr">
        <is>
          <t>and America first are
working together in lockstep,</t>
        </is>
      </c>
      <c r="D108">
        <f>HYPERLINK("https://www.youtube.com/watch?v=lG8CsMijr_k&amp;t=1315s", "Go to time")</f>
        <v/>
      </c>
    </row>
    <row r="109">
      <c r="A109">
        <f>HYPERLINK("https://www.youtube.com/watch?v=464SWQIDYxQ", "Video")</f>
        <v/>
      </c>
      <c r="B109" t="inlineStr">
        <is>
          <t>1:34</t>
        </is>
      </c>
      <c r="C109" t="inlineStr">
        <is>
          <t>Taking a step with therapy
can provide you with tools</t>
        </is>
      </c>
      <c r="D109">
        <f>HYPERLINK("https://www.youtube.com/watch?v=464SWQIDYxQ&amp;t=94s", "Go to time")</f>
        <v/>
      </c>
    </row>
    <row r="110">
      <c r="A110">
        <f>HYPERLINK("https://www.youtube.com/watch?v=kO41iURud9c", "Video")</f>
        <v/>
      </c>
      <c r="B110" t="inlineStr">
        <is>
          <t>65:15</t>
        </is>
      </c>
      <c r="C110" t="inlineStr">
        <is>
          <t>we're beginning to take our first steps</t>
        </is>
      </c>
      <c r="D110">
        <f>HYPERLINK("https://www.youtube.com/watch?v=kO41iURud9c&amp;t=3915s", "Go to time")</f>
        <v/>
      </c>
    </row>
    <row r="111">
      <c r="A111">
        <f>HYPERLINK("https://www.youtube.com/watch?v=sO_sRSg_Rb4", "Video")</f>
        <v/>
      </c>
      <c r="B111" t="inlineStr">
        <is>
          <t>33:58</t>
        </is>
      </c>
      <c r="C111" t="inlineStr">
        <is>
          <t>a single step, blah blah blah, but it's</t>
        </is>
      </c>
      <c r="D111">
        <f>HYPERLINK("https://www.youtube.com/watch?v=sO_sRSg_Rb4&amp;t=2038s", "Go to time")</f>
        <v/>
      </c>
    </row>
    <row r="112">
      <c r="A112">
        <f>HYPERLINK("https://www.youtube.com/watch?v=sO_sRSg_Rb4", "Video")</f>
        <v/>
      </c>
      <c r="B112" t="inlineStr">
        <is>
          <t>33:59</t>
        </is>
      </c>
      <c r="C112" t="inlineStr">
        <is>
          <t>really hard to take that single step. Um</t>
        </is>
      </c>
      <c r="D112">
        <f>HYPERLINK("https://www.youtube.com/watch?v=sO_sRSg_Rb4&amp;t=2039s", "Go to time")</f>
        <v/>
      </c>
    </row>
    <row r="113">
      <c r="A113">
        <f>HYPERLINK("https://www.youtube.com/watch?v=4eIDBV4Mpek", "Video")</f>
        <v/>
      </c>
      <c r="B113" t="inlineStr">
        <is>
          <t>5:14</t>
        </is>
      </c>
      <c r="C113" t="inlineStr">
        <is>
          <t>Now, brands have stepped in
as pillars of our identity.</t>
        </is>
      </c>
      <c r="D113">
        <f>HYPERLINK("https://www.youtube.com/watch?v=4eIDBV4Mpek&amp;t=314s", "Go to time")</f>
        <v/>
      </c>
    </row>
    <row r="114">
      <c r="A114">
        <f>HYPERLINK("https://www.youtube.com/watch?v=I5Bvs9l6IZY", "Video")</f>
        <v/>
      </c>
      <c r="B114" t="inlineStr">
        <is>
          <t>0:36</t>
        </is>
      </c>
      <c r="C114" t="inlineStr">
        <is>
          <t>goat's blood or something on the steps</t>
        </is>
      </c>
      <c r="D114">
        <f>HYPERLINK("https://www.youtube.com/watch?v=I5Bvs9l6IZY&amp;t=36s", "Go to time")</f>
        <v/>
      </c>
    </row>
    <row r="115">
      <c r="A115">
        <f>HYPERLINK("https://www.youtube.com/watch?v=0NbBjNiw4tk", "Video")</f>
        <v/>
      </c>
      <c r="B115" t="inlineStr">
        <is>
          <t>34:47</t>
        </is>
      </c>
      <c r="C115" t="inlineStr">
        <is>
          <t>We don't know. In fact there's a debate among physicists today, Stephen Hawking, many physicists</t>
        </is>
      </c>
      <c r="D115">
        <f>HYPERLINK("https://www.youtube.com/watch?v=0NbBjNiw4tk&amp;t=2087s", "Go to time")</f>
        <v/>
      </c>
    </row>
    <row r="116">
      <c r="A116">
        <f>HYPERLINK("https://www.youtube.com/watch?v=Zg1bHzBoggk", "Video")</f>
        <v/>
      </c>
      <c r="B116" t="inlineStr">
        <is>
          <t>1:07</t>
        </is>
      </c>
      <c r="C116" t="inlineStr">
        <is>
          <t>one well there's steps towards answering</t>
        </is>
      </c>
      <c r="D116">
        <f>HYPERLINK("https://www.youtube.com/watch?v=Zg1bHzBoggk&amp;t=67s", "Go to time")</f>
        <v/>
      </c>
    </row>
    <row r="117">
      <c r="A117">
        <f>HYPERLINK("https://www.youtube.com/watch?v=rlg-MXR5amQ", "Video")</f>
        <v/>
      </c>
      <c r="B117" t="inlineStr">
        <is>
          <t>4:46</t>
        </is>
      </c>
      <c r="C117" t="inlineStr">
        <is>
          <t>you would think it's time to step down.</t>
        </is>
      </c>
      <c r="D117">
        <f>HYPERLINK("https://www.youtube.com/watch?v=rlg-MXR5amQ&amp;t=286s", "Go to time")</f>
        <v/>
      </c>
    </row>
    <row r="118">
      <c r="A118">
        <f>HYPERLINK("https://www.youtube.com/watch?v=8DMJMRkQOVY", "Video")</f>
        <v/>
      </c>
      <c r="B118" t="inlineStr">
        <is>
          <t>0:52</t>
        </is>
      </c>
      <c r="C118" t="inlineStr">
        <is>
          <t>But actually, by stepping
back to look at the data</t>
        </is>
      </c>
      <c r="D118">
        <f>HYPERLINK("https://www.youtube.com/watch?v=8DMJMRkQOVY&amp;t=52s", "Go to time")</f>
        <v/>
      </c>
    </row>
    <row r="119">
      <c r="A119">
        <f>HYPERLINK("https://www.youtube.com/watch?v=8DMJMRkQOVY", "Video")</f>
        <v/>
      </c>
      <c r="B119" t="inlineStr">
        <is>
          <t>49:45</t>
        </is>
      </c>
      <c r="C119" t="inlineStr">
        <is>
          <t>it's about taking incremental steps,</t>
        </is>
      </c>
      <c r="D119">
        <f>HYPERLINK("https://www.youtube.com/watch?v=8DMJMRkQOVY&amp;t=2985s", "Go to time")</f>
        <v/>
      </c>
    </row>
    <row r="120">
      <c r="A120">
        <f>HYPERLINK("https://www.youtube.com/watch?v=WQaHVm6dp14", "Video")</f>
        <v/>
      </c>
      <c r="B120" t="inlineStr">
        <is>
          <t>3:46</t>
        </is>
      </c>
      <c r="C120" t="inlineStr">
        <is>
          <t>So the next step is to try to find dark matter
with the large Hadron Collider.</t>
        </is>
      </c>
      <c r="D120">
        <f>HYPERLINK("https://www.youtube.com/watch?v=WQaHVm6dp14&amp;t=226s", "Go to time")</f>
        <v/>
      </c>
    </row>
    <row r="121">
      <c r="A121">
        <f>HYPERLINK("https://www.youtube.com/watch?v=NV0FtsqLLWQ", "Video")</f>
        <v/>
      </c>
      <c r="B121" t="inlineStr">
        <is>
          <t>4:32</t>
        </is>
      </c>
      <c r="C121" t="inlineStr">
        <is>
          <t>But as I talk about in the book, there was
a third step, which was I had to learn to</t>
        </is>
      </c>
      <c r="D121">
        <f>HYPERLINK("https://www.youtube.com/watch?v=NV0FtsqLLWQ&amp;t=272s", "Go to time")</f>
        <v/>
      </c>
    </row>
    <row r="122">
      <c r="A122">
        <f>HYPERLINK("https://www.youtube.com/watch?v=KXin82A6maM", "Video")</f>
        <v/>
      </c>
      <c r="B122" t="inlineStr">
        <is>
          <t>0:15</t>
        </is>
      </c>
      <c r="C122" t="inlineStr">
        <is>
          <t>Some people think that the next step in the
coming decades is not going to be the internet.</t>
        </is>
      </c>
      <c r="D122">
        <f>HYPERLINK("https://www.youtube.com/watch?v=KXin82A6maM&amp;t=15s", "Go to time")</f>
        <v/>
      </c>
    </row>
    <row r="123">
      <c r="A123">
        <f>HYPERLINK("https://www.youtube.com/watch?v=uQ_qiqeD1Uo", "Video")</f>
        <v/>
      </c>
      <c r="B123" t="inlineStr">
        <is>
          <t>0:44</t>
        </is>
      </c>
      <c r="C123" t="inlineStr">
        <is>
          <t>in the brain so the first step the first</t>
        </is>
      </c>
      <c r="D123">
        <f>HYPERLINK("https://www.youtube.com/watch?v=uQ_qiqeD1Uo&amp;t=44s", "Go to time")</f>
        <v/>
      </c>
    </row>
    <row r="124">
      <c r="A124">
        <f>HYPERLINK("https://www.youtube.com/watch?v=GnCS_TGYZPA", "Video")</f>
        <v/>
      </c>
      <c r="B124" t="inlineStr">
        <is>
          <t>11:33</t>
        </is>
      </c>
      <c r="C124" t="inlineStr">
        <is>
          <t>I found it helpful to step inside what I call
the witness.</t>
        </is>
      </c>
      <c r="D124">
        <f>HYPERLINK("https://www.youtube.com/watch?v=GnCS_TGYZPA&amp;t=693s", "Go to time")</f>
        <v/>
      </c>
    </row>
    <row r="125">
      <c r="A125">
        <f>HYPERLINK("https://www.youtube.com/watch?v=UzInAWq1xd8", "Video")</f>
        <v/>
      </c>
      <c r="B125" t="inlineStr">
        <is>
          <t>7:02</t>
        </is>
      </c>
      <c r="C125" t="inlineStr">
        <is>
          <t>paintings so the next step is</t>
        </is>
      </c>
      <c r="D125">
        <f>HYPERLINK("https://www.youtube.com/watch?v=UzInAWq1xd8&amp;t=422s", "Go to time")</f>
        <v/>
      </c>
    </row>
    <row r="126">
      <c r="A126">
        <f>HYPERLINK("https://www.youtube.com/watch?v=zy4gRLr26vU", "Video")</f>
        <v/>
      </c>
      <c r="B126" t="inlineStr">
        <is>
          <t>1:27</t>
        </is>
      </c>
      <c r="C126" t="inlineStr">
        <is>
          <t>is a very troubling step backwards it</t>
        </is>
      </c>
      <c r="D126">
        <f>HYPERLINK("https://www.youtube.com/watch?v=zy4gRLr26vU&amp;t=87s", "Go to time")</f>
        <v/>
      </c>
    </row>
    <row r="127">
      <c r="A127">
        <f>HYPERLINK("https://www.youtube.com/watch?v=zy4gRLr26vU", "Video")</f>
        <v/>
      </c>
      <c r="B127" t="inlineStr">
        <is>
          <t>1:47</t>
        </is>
      </c>
      <c r="C127" t="inlineStr">
        <is>
          <t>be taking a step backward then the prop</t>
        </is>
      </c>
      <c r="D127">
        <f>HYPERLINK("https://www.youtube.com/watch?v=zy4gRLr26vU&amp;t=107s", "Go to time")</f>
        <v/>
      </c>
    </row>
    <row r="128">
      <c r="A128">
        <f>HYPERLINK("https://www.youtube.com/watch?v=9TlAUfIdDZU", "Video")</f>
        <v/>
      </c>
      <c r="B128" t="inlineStr">
        <is>
          <t>16:10</t>
        </is>
      </c>
      <c r="C128" t="inlineStr">
        <is>
          <t>then step in and crack down so they they</t>
        </is>
      </c>
      <c r="D128">
        <f>HYPERLINK("https://www.youtube.com/watch?v=9TlAUfIdDZU&amp;t=970s", "Go to time")</f>
        <v/>
      </c>
    </row>
    <row r="129">
      <c r="A129">
        <f>HYPERLINK("https://www.youtube.com/watch?v=Gb9tjnJWu5g", "Video")</f>
        <v/>
      </c>
      <c r="B129" t="inlineStr">
        <is>
          <t>3:38</t>
        </is>
      </c>
      <c r="C129" t="inlineStr">
        <is>
          <t>they are a step closer to
making a real big discovery.</t>
        </is>
      </c>
      <c r="D129">
        <f>HYPERLINK("https://www.youtube.com/watch?v=Gb9tjnJWu5g&amp;t=218s", "Go to time")</f>
        <v/>
      </c>
    </row>
    <row r="130">
      <c r="A130">
        <f>HYPERLINK("https://www.youtube.com/watch?v=vERAqf_PHVI", "Video")</f>
        <v/>
      </c>
      <c r="B130" t="inlineStr">
        <is>
          <t>0:41</t>
        </is>
      </c>
      <c r="C130" t="inlineStr">
        <is>
          <t>the facts second step for is is I point</t>
        </is>
      </c>
      <c r="D130">
        <f>HYPERLINK("https://www.youtube.com/watch?v=vERAqf_PHVI&amp;t=41s", "Go to time")</f>
        <v/>
      </c>
    </row>
    <row r="131">
      <c r="A131">
        <f>HYPERLINK("https://www.youtube.com/watch?v=8GTjI3XwL4M", "Video")</f>
        <v/>
      </c>
      <c r="B131" t="inlineStr">
        <is>
          <t>2:18</t>
        </is>
      </c>
      <c r="C131" t="inlineStr">
        <is>
          <t>probably a step in that direction in a</t>
        </is>
      </c>
      <c r="D131">
        <f>HYPERLINK("https://www.youtube.com/watch?v=8GTjI3XwL4M&amp;t=138s", "Go to time")</f>
        <v/>
      </c>
    </row>
    <row r="132">
      <c r="A132">
        <f>HYPERLINK("https://www.youtube.com/watch?v=8GTjI3XwL4M", "Video")</f>
        <v/>
      </c>
      <c r="B132" t="inlineStr">
        <is>
          <t>15:33</t>
        </is>
      </c>
      <c r="C132" t="inlineStr">
        <is>
          <t>following the footsteps of the writer's</t>
        </is>
      </c>
      <c r="D132">
        <f>HYPERLINK("https://www.youtube.com/watch?v=8GTjI3XwL4M&amp;t=933s", "Go to time")</f>
        <v/>
      </c>
    </row>
    <row r="133">
      <c r="A133">
        <f>HYPERLINK("https://www.youtube.com/watch?v=o05uPxcHV5c", "Video")</f>
        <v/>
      </c>
      <c r="B133" t="inlineStr">
        <is>
          <t>2:19</t>
        </is>
      </c>
      <c r="C133" t="inlineStr">
        <is>
          <t>of uh steps that we can take um in the</t>
        </is>
      </c>
      <c r="D133">
        <f>HYPERLINK("https://www.youtube.com/watch?v=o05uPxcHV5c&amp;t=139s", "Go to time")</f>
        <v/>
      </c>
    </row>
    <row r="134">
      <c r="A134">
        <f>HYPERLINK("https://www.youtube.com/watch?v=E46WHzoGsrE", "Video")</f>
        <v/>
      </c>
      <c r="B134" t="inlineStr">
        <is>
          <t>2:28</t>
        </is>
      </c>
      <c r="C134" t="inlineStr">
        <is>
          <t>a sudden kind of step back and go what</t>
        </is>
      </c>
      <c r="D134">
        <f>HYPERLINK("https://www.youtube.com/watch?v=E46WHzoGsrE&amp;t=148s", "Go to time")</f>
        <v/>
      </c>
    </row>
    <row r="135">
      <c r="A135">
        <f>HYPERLINK("https://www.youtube.com/watch?v=RvJdeo9JpwA", "Video")</f>
        <v/>
      </c>
      <c r="B135" t="inlineStr">
        <is>
          <t>4:42</t>
        </is>
      </c>
      <c r="C135" t="inlineStr">
        <is>
          <t>So the first step to
breaking out of a rivalry</t>
        </is>
      </c>
      <c r="D135">
        <f>HYPERLINK("https://www.youtube.com/watch?v=RvJdeo9JpwA&amp;t=282s", "Go to time")</f>
        <v/>
      </c>
    </row>
    <row r="136">
      <c r="A136">
        <f>HYPERLINK("https://www.youtube.com/watch?v=14XSzWT4vI0", "Video")</f>
        <v/>
      </c>
      <c r="B136" t="inlineStr">
        <is>
          <t>11:35</t>
        </is>
      </c>
      <c r="C136" t="inlineStr">
        <is>
          <t>Well, the first step in that is to not just
admit, but embody the fact that everything</t>
        </is>
      </c>
      <c r="D136">
        <f>HYPERLINK("https://www.youtube.com/watch?v=14XSzWT4vI0&amp;t=695s", "Go to time")</f>
        <v/>
      </c>
    </row>
    <row r="137">
      <c r="A137">
        <f>HYPERLINK("https://www.youtube.com/watch?v=14XSzWT4vI0", "Video")</f>
        <v/>
      </c>
      <c r="B137" t="inlineStr">
        <is>
          <t>12:18</t>
        </is>
      </c>
      <c r="C137" t="inlineStr">
        <is>
          <t>And then the final step is to question those
assumptions.</t>
        </is>
      </c>
      <c r="D137">
        <f>HYPERLINK("https://www.youtube.com/watch?v=14XSzWT4vI0&amp;t=738s", "Go to time")</f>
        <v/>
      </c>
    </row>
    <row r="138">
      <c r="A138">
        <f>HYPERLINK("https://www.youtube.com/watch?v=jMOGW31Wn4k", "Video")</f>
        <v/>
      </c>
      <c r="B138" t="inlineStr">
        <is>
          <t>6:16</t>
        </is>
      </c>
      <c r="C138" t="inlineStr">
        <is>
          <t>Stephen and I kept saying my name's not</t>
        </is>
      </c>
      <c r="D138">
        <f>HYPERLINK("https://www.youtube.com/watch?v=jMOGW31Wn4k&amp;t=376s", "Go to time")</f>
        <v/>
      </c>
    </row>
    <row r="139">
      <c r="A139">
        <f>HYPERLINK("https://www.youtube.com/watch?v=tT1vxEpE1aI", "Video")</f>
        <v/>
      </c>
      <c r="B139" t="inlineStr">
        <is>
          <t>2:47</t>
        </is>
      </c>
      <c r="C139" t="inlineStr">
        <is>
          <t>However, the initial steps are once again
being made at CalTech for example.</t>
        </is>
      </c>
      <c r="D139">
        <f>HYPERLINK("https://www.youtube.com/watch?v=tT1vxEpE1aI&amp;t=167s", "Go to time")</f>
        <v/>
      </c>
    </row>
    <row r="140">
      <c r="A140">
        <f>HYPERLINK("https://www.youtube.com/watch?v=Nf6hRIbtylw", "Video")</f>
        <v/>
      </c>
      <c r="B140" t="inlineStr">
        <is>
          <t>1:04</t>
        </is>
      </c>
      <c r="C140" t="inlineStr">
        <is>
          <t>me your hand, if you’d be so kind. Step over 
and join me on the set. Okay? Now just hold,</t>
        </is>
      </c>
      <c r="D140">
        <f>HYPERLINK("https://www.youtube.com/watch?v=Nf6hRIbtylw&amp;t=64s", "Go to time")</f>
        <v/>
      </c>
    </row>
    <row r="141">
      <c r="A141">
        <f>HYPERLINK("https://www.youtube.com/watch?v=q5KmAVGIomA", "Video")</f>
        <v/>
      </c>
      <c r="B141" t="inlineStr">
        <is>
          <t>4:46</t>
        </is>
      </c>
      <c r="C141" t="inlineStr">
        <is>
          <t>regularly use to observe these stars and
it's a sequence of three steps going</t>
        </is>
      </c>
      <c r="D141">
        <f>HYPERLINK("https://www.youtube.com/watch?v=q5KmAVGIomA&amp;t=286s", "Go to time")</f>
        <v/>
      </c>
    </row>
    <row r="142">
      <c r="A142">
        <f>HYPERLINK("https://www.youtube.com/watch?v=5LpaVYxTedE", "Video")</f>
        <v/>
      </c>
      <c r="B142" t="inlineStr">
        <is>
          <t>0:23</t>
        </is>
      </c>
      <c r="C142" t="inlineStr">
        <is>
          <t>by sniffing the footsteps
that remain behind.</t>
        </is>
      </c>
      <c r="D142">
        <f>HYPERLINK("https://www.youtube.com/watch?v=5LpaVYxTedE&amp;t=23s", "Go to time")</f>
        <v/>
      </c>
    </row>
    <row r="143">
      <c r="A143">
        <f>HYPERLINK("https://www.youtube.com/watch?v=CqibqD4fJZs", "Video")</f>
        <v/>
      </c>
      <c r="B143" t="inlineStr">
        <is>
          <t>0:10</t>
        </is>
      </c>
      <c r="C143" t="inlineStr">
        <is>
          <t>Stephen Fry: Philosophy is an odd thing.</t>
        </is>
      </c>
      <c r="D143">
        <f>HYPERLINK("https://www.youtube.com/watch?v=CqibqD4fJZs&amp;t=10s", "Go to time")</f>
        <v/>
      </c>
    </row>
    <row r="144">
      <c r="A144">
        <f>HYPERLINK("https://www.youtube.com/watch?v=CqibqD4fJZs", "Video")</f>
        <v/>
      </c>
      <c r="B144" t="inlineStr">
        <is>
          <t>5:02</t>
        </is>
      </c>
      <c r="C144" t="inlineStr">
        <is>
          <t>Stephen Fry: It’s interesting.</t>
        </is>
      </c>
      <c r="D144">
        <f>HYPERLINK("https://www.youtube.com/watch?v=CqibqD4fJZs&amp;t=302s", "Go to time")</f>
        <v/>
      </c>
    </row>
    <row r="145">
      <c r="A145">
        <f>HYPERLINK("https://www.youtube.com/watch?v=CqibqD4fJZs", "Video")</f>
        <v/>
      </c>
      <c r="B145" t="inlineStr">
        <is>
          <t>10:56</t>
        </is>
      </c>
      <c r="C145" t="inlineStr">
        <is>
          <t>Stephen Fry: Music in its time, but I mean
that’s a function of history you know.</t>
        </is>
      </c>
      <c r="D145">
        <f>HYPERLINK("https://www.youtube.com/watch?v=CqibqD4fJZs&amp;t=656s", "Go to time")</f>
        <v/>
      </c>
    </row>
    <row r="146">
      <c r="A146">
        <f>HYPERLINK("https://www.youtube.com/watch?v=hfwqh8JZFXE", "Video")</f>
        <v/>
      </c>
      <c r="B146" t="inlineStr">
        <is>
          <t>0:43</t>
        </is>
      </c>
      <c r="C146" t="inlineStr">
        <is>
          <t>realize that there's going to be steps</t>
        </is>
      </c>
      <c r="D146">
        <f>HYPERLINK("https://www.youtube.com/watch?v=hfwqh8JZFXE&amp;t=43s", "Go to time")</f>
        <v/>
      </c>
    </row>
    <row r="147">
      <c r="A147">
        <f>HYPERLINK("https://www.youtube.com/watch?v=4TWXUNR6nKY", "Video")</f>
        <v/>
      </c>
      <c r="B147" t="inlineStr">
        <is>
          <t>9:29</t>
        </is>
      </c>
      <c r="C147" t="inlineStr">
        <is>
          <t>a sudden kind of step back and go what</t>
        </is>
      </c>
      <c r="D147">
        <f>HYPERLINK("https://www.youtube.com/watch?v=4TWXUNR6nKY&amp;t=569s", "Go to time")</f>
        <v/>
      </c>
    </row>
    <row r="148">
      <c r="A148">
        <f>HYPERLINK("https://www.youtube.com/watch?v=B2Ta0yFoNG8", "Video")</f>
        <v/>
      </c>
      <c r="B148" t="inlineStr">
        <is>
          <t>0:09</t>
        </is>
      </c>
      <c r="C148" t="inlineStr">
        <is>
          <t>Stephen Fry: Yes. I was first diagnosed actually 
not to my knowledge as being possibly bipolar when</t>
        </is>
      </c>
      <c r="D148">
        <f>HYPERLINK("https://www.youtube.com/watch?v=B2Ta0yFoNG8&amp;t=9s", "Go to time")</f>
        <v/>
      </c>
    </row>
    <row r="149">
      <c r="A149">
        <f>HYPERLINK("https://www.youtube.com/watch?v=B2Ta0yFoNG8", "Video")</f>
        <v/>
      </c>
      <c r="B149" t="inlineStr">
        <is>
          <t>8:27</t>
        </is>
      </c>
      <c r="C149" t="inlineStr">
        <is>
          <t>Stephen Fry: It’s a really… It’s a really tricky 
business that of diagnosing children. On the one</t>
        </is>
      </c>
      <c r="D149">
        <f>HYPERLINK("https://www.youtube.com/watch?v=B2Ta0yFoNG8&amp;t=507s", "Go to time")</f>
        <v/>
      </c>
    </row>
    <row r="150">
      <c r="A150">
        <f>HYPERLINK("https://www.youtube.com/watch?v=sW5sMgGo7dw", "Video")</f>
        <v/>
      </c>
      <c r="B150" t="inlineStr">
        <is>
          <t>0:16</t>
        </is>
      </c>
      <c r="C150" t="inlineStr">
        <is>
          <t>And that is the first step in adversarial
collaboration, let’s see what we agree on</t>
        </is>
      </c>
      <c r="D150">
        <f>HYPERLINK("https://www.youtube.com/watch?v=sW5sMgGo7dw&amp;t=16s", "Go to time")</f>
        <v/>
      </c>
    </row>
    <row r="151">
      <c r="A151">
        <f>HYPERLINK("https://www.youtube.com/watch?v=VpOan0hqdNA", "Video")</f>
        <v/>
      </c>
      <c r="B151" t="inlineStr">
        <is>
          <t>7:20</t>
        </is>
      </c>
      <c r="C151" t="inlineStr">
        <is>
          <t>One of the necessary
steps to making a friend</t>
        </is>
      </c>
      <c r="D151">
        <f>HYPERLINK("https://www.youtube.com/watch?v=VpOan0hqdNA&amp;t=440s", "Go to time")</f>
        <v/>
      </c>
    </row>
    <row r="152">
      <c r="A152">
        <f>HYPERLINK("https://www.youtube.com/watch?v=HarfTKXzDtk", "Video")</f>
        <v/>
      </c>
      <c r="B152" t="inlineStr">
        <is>
          <t>1:26</t>
        </is>
      </c>
      <c r="C152" t="inlineStr">
        <is>
          <t>One of the next steps in this both with the
physical side of robotics and the software</t>
        </is>
      </c>
      <c r="D152">
        <f>HYPERLINK("https://www.youtube.com/watch?v=HarfTKXzDtk&amp;t=86s", "Go to time")</f>
        <v/>
      </c>
    </row>
    <row r="153">
      <c r="A153">
        <f>HYPERLINK("https://www.youtube.com/watch?v=JAK6KrIuRbI", "Video")</f>
        <v/>
      </c>
      <c r="B153" t="inlineStr">
        <is>
          <t>1:22</t>
        </is>
      </c>
      <c r="C153" t="inlineStr">
        <is>
          <t>Stephen Hawking, my colleague, the late Stephen
Hawking, talked about shooting computer chips,</t>
        </is>
      </c>
      <c r="D153">
        <f>HYPERLINK("https://www.youtube.com/watch?v=JAK6KrIuRbI&amp;t=82s", "Go to time")</f>
        <v/>
      </c>
    </row>
    <row r="154">
      <c r="A154">
        <f>HYPERLINK("https://www.youtube.com/watch?v=PQ-xzwj_p_4", "Video")</f>
        <v/>
      </c>
      <c r="B154" t="inlineStr">
        <is>
          <t>1:09</t>
        </is>
      </c>
      <c r="C154" t="inlineStr">
        <is>
          <t>The next step in the process is that the computer
needs to be able to decipher all of the words</t>
        </is>
      </c>
      <c r="D154">
        <f>HYPERLINK("https://www.youtube.com/watch?v=PQ-xzwj_p_4&amp;t=69s", "Go to time")</f>
        <v/>
      </c>
    </row>
    <row r="155">
      <c r="A155">
        <f>HYPERLINK("https://www.youtube.com/watch?v=PQ-xzwj_p_4", "Video")</f>
        <v/>
      </c>
      <c r="B155" t="inlineStr">
        <is>
          <t>2:24</t>
        </is>
      </c>
      <c r="C155" t="inlineStr">
        <is>
          <t>So here we're taking a very large number of
humans to do precisely the step that computers</t>
        </is>
      </c>
      <c r="D155">
        <f>HYPERLINK("https://www.youtube.com/watch?v=PQ-xzwj_p_4&amp;t=144s", "Go to time")</f>
        <v/>
      </c>
    </row>
    <row r="156">
      <c r="A156">
        <f>HYPERLINK("https://www.youtube.com/watch?v=Z4_rTMxEwY8", "Video")</f>
        <v/>
      </c>
      <c r="B156" t="inlineStr">
        <is>
          <t>0:22</t>
        </is>
      </c>
      <c r="C156" t="inlineStr">
        <is>
          <t>be leaders so I think the first step</t>
        </is>
      </c>
      <c r="D156">
        <f>HYPERLINK("https://www.youtube.com/watch?v=Z4_rTMxEwY8&amp;t=22s", "Go to time")</f>
        <v/>
      </c>
    </row>
    <row r="157">
      <c r="A157">
        <f>HYPERLINK("https://www.youtube.com/watch?v=GPPq0TmUIY0", "Video")</f>
        <v/>
      </c>
      <c r="B157" t="inlineStr">
        <is>
          <t>1:22</t>
        </is>
      </c>
      <c r="C157" t="inlineStr">
        <is>
          <t>stepping out into the world of sex I</t>
        </is>
      </c>
      <c r="D157">
        <f>HYPERLINK("https://www.youtube.com/watch?v=GPPq0TmUIY0&amp;t=82s", "Go to time")</f>
        <v/>
      </c>
    </row>
    <row r="158">
      <c r="A158">
        <f>HYPERLINK("https://www.youtube.com/watch?v=OjcgT_oj3jQ", "Video")</f>
        <v/>
      </c>
      <c r="B158" t="inlineStr">
        <is>
          <t>0:45</t>
        </is>
      </c>
      <c r="C158" t="inlineStr">
        <is>
          <t>For example, look at my colleague Stephen
Hawking.</t>
        </is>
      </c>
      <c r="D158">
        <f>HYPERLINK("https://www.youtube.com/watch?v=OjcgT_oj3jQ&amp;t=45s", "Go to time")</f>
        <v/>
      </c>
    </row>
    <row r="159">
      <c r="A159">
        <f>HYPERLINK("https://www.youtube.com/watch?v=OjcgT_oj3jQ", "Video")</f>
        <v/>
      </c>
      <c r="B159" t="inlineStr">
        <is>
          <t>5:09</t>
        </is>
      </c>
      <c r="C159" t="inlineStr">
        <is>
          <t>It turns out that the first steps in this
direction have been taken already in Kyoto</t>
        </is>
      </c>
      <c r="D159">
        <f>HYPERLINK("https://www.youtube.com/watch?v=OjcgT_oj3jQ&amp;t=309s", "Go to time")</f>
        <v/>
      </c>
    </row>
    <row r="160">
      <c r="A160">
        <f>HYPERLINK("https://www.youtube.com/watch?v=Y6z1H1xEV68", "Video")</f>
        <v/>
      </c>
      <c r="B160" t="inlineStr">
        <is>
          <t>3:07</t>
        </is>
      </c>
      <c r="C160" t="inlineStr">
        <is>
          <t>If you step into the twentieth century in
1900 in the United States you are stepping</t>
        </is>
      </c>
      <c r="D160">
        <f>HYPERLINK("https://www.youtube.com/watch?v=Y6z1H1xEV68&amp;t=187s", "Go to time")</f>
        <v/>
      </c>
    </row>
    <row r="161">
      <c r="A161">
        <f>HYPERLINK("https://www.youtube.com/watch?v=3YN3BhLlBQM", "Video")</f>
        <v/>
      </c>
      <c r="B161" t="inlineStr">
        <is>
          <t>0:24</t>
        </is>
      </c>
      <c r="C161" t="inlineStr">
        <is>
          <t>step towards combating the downturn um</t>
        </is>
      </c>
      <c r="D161">
        <f>HYPERLINK("https://www.youtube.com/watch?v=3YN3BhLlBQM&amp;t=24s", "Go to time")</f>
        <v/>
      </c>
    </row>
    <row r="162">
      <c r="A162">
        <f>HYPERLINK("https://www.youtube.com/watch?v=3YN3BhLlBQM", "Video")</f>
        <v/>
      </c>
      <c r="B162" t="inlineStr">
        <is>
          <t>1:23</t>
        </is>
      </c>
      <c r="C162" t="inlineStr">
        <is>
          <t>the hard steps to rain in Wall Street</t>
        </is>
      </c>
      <c r="D162">
        <f>HYPERLINK("https://www.youtube.com/watch?v=3YN3BhLlBQM&amp;t=83s", "Go to time")</f>
        <v/>
      </c>
    </row>
    <row r="163">
      <c r="A163">
        <f>HYPERLINK("https://www.youtube.com/watch?v=3YN3BhLlBQM", "Video")</f>
        <v/>
      </c>
      <c r="B163" t="inlineStr">
        <is>
          <t>6:51</t>
        </is>
      </c>
      <c r="C163" t="inlineStr">
        <is>
          <t>would have had to step in and take over</t>
        </is>
      </c>
      <c r="D163">
        <f>HYPERLINK("https://www.youtube.com/watch?v=3YN3BhLlBQM&amp;t=411s", "Go to time")</f>
        <v/>
      </c>
    </row>
    <row r="164">
      <c r="A164">
        <f>HYPERLINK("https://www.youtube.com/watch?v=3YN3BhLlBQM", "Video")</f>
        <v/>
      </c>
      <c r="B164" t="inlineStr">
        <is>
          <t>7:13</t>
        </is>
      </c>
      <c r="C164" t="inlineStr">
        <is>
          <t>they simply was stepped in and taken</t>
        </is>
      </c>
      <c r="D164">
        <f>HYPERLINK("https://www.youtube.com/watch?v=3YN3BhLlBQM&amp;t=433s", "Go to time")</f>
        <v/>
      </c>
    </row>
    <row r="165">
      <c r="A165">
        <f>HYPERLINK("https://www.youtube.com/watch?v=3YN3BhLlBQM", "Video")</f>
        <v/>
      </c>
      <c r="B165" t="inlineStr">
        <is>
          <t>8:57</t>
        </is>
      </c>
      <c r="C165" t="inlineStr">
        <is>
          <t>want to step out of line and either</t>
        </is>
      </c>
      <c r="D165">
        <f>HYPERLINK("https://www.youtube.com/watch?v=3YN3BhLlBQM&amp;t=537s", "Go to time")</f>
        <v/>
      </c>
    </row>
    <row r="166">
      <c r="A166">
        <f>HYPERLINK("https://www.youtube.com/watch?v=3YN3BhLlBQM", "Video")</f>
        <v/>
      </c>
      <c r="B166" t="inlineStr">
        <is>
          <t>10:01</t>
        </is>
      </c>
      <c r="C166" t="inlineStr">
        <is>
          <t>take a really big risk by stepping out</t>
        </is>
      </c>
      <c r="D166">
        <f>HYPERLINK("https://www.youtube.com/watch?v=3YN3BhLlBQM&amp;t=601s", "Go to time")</f>
        <v/>
      </c>
    </row>
    <row r="167">
      <c r="A167">
        <f>HYPERLINK("https://www.youtube.com/watch?v=RZdfE_7cde0", "Video")</f>
        <v/>
      </c>
      <c r="B167" t="inlineStr">
        <is>
          <t>4:32</t>
        </is>
      </c>
      <c r="C167" t="inlineStr">
        <is>
          <t>If I see a train don't
step in front of it,</t>
        </is>
      </c>
      <c r="D167">
        <f>HYPERLINK("https://www.youtube.com/watch?v=RZdfE_7cde0&amp;t=272s", "Go to time")</f>
        <v/>
      </c>
    </row>
    <row r="168">
      <c r="A168">
        <f>HYPERLINK("https://www.youtube.com/watch?v=iolIgufroLo", "Video")</f>
        <v/>
      </c>
      <c r="B168" t="inlineStr">
        <is>
          <t>18:02</t>
        </is>
      </c>
      <c r="C168" t="inlineStr">
        <is>
          <t>take very definitive steps to restore</t>
        </is>
      </c>
      <c r="D168">
        <f>HYPERLINK("https://www.youtube.com/watch?v=iolIgufroLo&amp;t=1082s", "Go to time")</f>
        <v/>
      </c>
    </row>
    <row r="169">
      <c r="A169">
        <f>HYPERLINK("https://www.youtube.com/watch?v=660oel93vZA", "Video")</f>
        <v/>
      </c>
      <c r="B169" t="inlineStr">
        <is>
          <t>0:42</t>
        </is>
      </c>
      <c r="C169" t="inlineStr">
        <is>
          <t>world uh the next step is we're going to</t>
        </is>
      </c>
      <c r="D169">
        <f>HYPERLINK("https://www.youtube.com/watch?v=660oel93vZA&amp;t=42s", "Go to time")</f>
        <v/>
      </c>
    </row>
    <row r="170">
      <c r="A170">
        <f>HYPERLINK("https://www.youtube.com/watch?v=-Gq-5qNekdo", "Video")</f>
        <v/>
      </c>
      <c r="B170" t="inlineStr">
        <is>
          <t>5:31</t>
        </is>
      </c>
      <c r="C170" t="inlineStr">
        <is>
          <t>step-by-step, by grinding
together, undergo selection,</t>
        </is>
      </c>
      <c r="D170">
        <f>HYPERLINK("https://www.youtube.com/watch?v=-Gq-5qNekdo&amp;t=331s", "Go to time")</f>
        <v/>
      </c>
    </row>
    <row r="171">
      <c r="A171">
        <f>HYPERLINK("https://www.youtube.com/watch?v=QvhpnQp5jBE", "Video")</f>
        <v/>
      </c>
      <c r="B171" t="inlineStr">
        <is>
          <t>5:54</t>
        </is>
      </c>
      <c r="C171" t="inlineStr">
        <is>
          <t>following in the footsteps of the</t>
        </is>
      </c>
      <c r="D171">
        <f>HYPERLINK("https://www.youtube.com/watch?v=QvhpnQp5jBE&amp;t=354s", "Go to time")</f>
        <v/>
      </c>
    </row>
    <row r="172">
      <c r="A172">
        <f>HYPERLINK("https://www.youtube.com/watch?v=6L9UHONpSfM", "Video")</f>
        <v/>
      </c>
      <c r="B172" t="inlineStr">
        <is>
          <t>5:24</t>
        </is>
      </c>
      <c r="C172" t="inlineStr">
        <is>
          <t>The first step to
expanding our narrow models</t>
        </is>
      </c>
      <c r="D172">
        <f>HYPERLINK("https://www.youtube.com/watch?v=6L9UHONpSfM&amp;t=324s", "Go to time")</f>
        <v/>
      </c>
    </row>
    <row r="173">
      <c r="A173">
        <f>HYPERLINK("https://www.youtube.com/watch?v=5ZENts_Ghvo", "Video")</f>
        <v/>
      </c>
      <c r="B173" t="inlineStr">
        <is>
          <t>0:04</t>
        </is>
      </c>
      <c r="C173" t="inlineStr">
        <is>
          <t>I think about it in four steps.</t>
        </is>
      </c>
      <c r="D173">
        <f>HYPERLINK("https://www.youtube.com/watch?v=5ZENts_Ghvo&amp;t=4s", "Go to time")</f>
        <v/>
      </c>
    </row>
    <row r="174">
      <c r="A174">
        <f>HYPERLINK("https://www.youtube.com/watch?v=5ZENts_Ghvo", "Video")</f>
        <v/>
      </c>
      <c r="B174" t="inlineStr">
        <is>
          <t>2:24</t>
        </is>
      </c>
      <c r="C174" t="inlineStr">
        <is>
          <t>And once we have that next point of contact
we're ready for step four of the conversation,</t>
        </is>
      </c>
      <c r="D174">
        <f>HYPERLINK("https://www.youtube.com/watch?v=5ZENts_Ghvo&amp;t=144s", "Go to time")</f>
        <v/>
      </c>
    </row>
    <row r="175">
      <c r="A175">
        <f>HYPERLINK("https://www.youtube.com/watch?v=cr8sLxde1m8", "Video")</f>
        <v/>
      </c>
      <c r="B175" t="inlineStr">
        <is>
          <t>2:21</t>
        </is>
      </c>
      <c r="C175" t="inlineStr">
        <is>
          <t>who was just stepping down as the president of 
Yale University, and his then graduate student,</t>
        </is>
      </c>
      <c r="D175">
        <f>HYPERLINK("https://www.youtube.com/watch?v=cr8sLxde1m8&amp;t=141s", "Go to time")</f>
        <v/>
      </c>
    </row>
    <row r="176">
      <c r="A176">
        <f>HYPERLINK("https://www.youtube.com/watch?v=x3sPsbv3fnY", "Video")</f>
        <v/>
      </c>
      <c r="B176" t="inlineStr">
        <is>
          <t>0:37</t>
        </is>
      </c>
      <c r="C176" t="inlineStr">
        <is>
          <t>And with every step, every window that modern
astrophysics has opened to our mind, the person</t>
        </is>
      </c>
      <c r="D176">
        <f>HYPERLINK("https://www.youtube.com/watch?v=x3sPsbv3fnY&amp;t=37s", "Go to time")</f>
        <v/>
      </c>
    </row>
    <row r="177">
      <c r="A177">
        <f>HYPERLINK("https://www.youtube.com/watch?v=LTmjrgC6ejQ", "Video")</f>
        <v/>
      </c>
      <c r="B177" t="inlineStr">
        <is>
          <t>9:07</t>
        </is>
      </c>
      <c r="C177" t="inlineStr">
        <is>
          <t>steps in and would have said to an AIG</t>
        </is>
      </c>
      <c r="D177">
        <f>HYPERLINK("https://www.youtube.com/watch?v=LTmjrgC6ejQ&amp;t=547s", "Go to time")</f>
        <v/>
      </c>
    </row>
    <row r="178">
      <c r="A178">
        <f>HYPERLINK("https://www.youtube.com/watch?v=2-8w6j3W9jU", "Video")</f>
        <v/>
      </c>
      <c r="B178" t="inlineStr">
        <is>
          <t>2:46</t>
        </is>
      </c>
      <c r="C178" t="inlineStr">
        <is>
          <t>it's going to be stepped on it's going</t>
        </is>
      </c>
      <c r="D178">
        <f>HYPERLINK("https://www.youtube.com/watch?v=2-8w6j3W9jU&amp;t=166s", "Go to time")</f>
        <v/>
      </c>
    </row>
    <row r="179">
      <c r="A179">
        <f>HYPERLINK("https://www.youtube.com/watch?v=dE5RoxwJ_o4", "Video")</f>
        <v/>
      </c>
      <c r="B179" t="inlineStr">
        <is>
          <t>23:04</t>
        </is>
      </c>
      <c r="C179" t="inlineStr">
        <is>
          <t>stepping out into the world of sex I</t>
        </is>
      </c>
      <c r="D179">
        <f>HYPERLINK("https://www.youtube.com/watch?v=dE5RoxwJ_o4&amp;t=1384s", "Go to time")</f>
        <v/>
      </c>
    </row>
    <row r="180">
      <c r="A180">
        <f>HYPERLINK("https://www.youtube.com/watch?v=_WjUFuW2J0A", "Video")</f>
        <v/>
      </c>
      <c r="B180" t="inlineStr">
        <is>
          <t>5:08</t>
        </is>
      </c>
      <c r="C180" t="inlineStr">
        <is>
          <t>First step is to name the
disagreement in front of you.</t>
        </is>
      </c>
      <c r="D180">
        <f>HYPERLINK("https://www.youtube.com/watch?v=_WjUFuW2J0A&amp;t=308s", "Go to time")</f>
        <v/>
      </c>
    </row>
    <row r="181">
      <c r="A181">
        <f>HYPERLINK("https://www.youtube.com/watch?v=6XjAsG9itLA", "Video")</f>
        <v/>
      </c>
      <c r="B181" t="inlineStr">
        <is>
          <t>3:52</t>
        </is>
      </c>
      <c r="C181" t="inlineStr">
        <is>
          <t>stepping aside uh Florence Davis who was</t>
        </is>
      </c>
      <c r="D181">
        <f>HYPERLINK("https://www.youtube.com/watch?v=6XjAsG9itLA&amp;t=232s", "Go to time")</f>
        <v/>
      </c>
    </row>
    <row r="182">
      <c r="A182">
        <f>HYPERLINK("https://www.youtube.com/watch?v=IPeh4Ioh854", "Video")</f>
        <v/>
      </c>
      <c r="B182" t="inlineStr">
        <is>
          <t>2:00</t>
        </is>
      </c>
      <c r="C182" t="inlineStr">
        <is>
          <t>lock step you know continuous um</t>
        </is>
      </c>
      <c r="D182">
        <f>HYPERLINK("https://www.youtube.com/watch?v=IPeh4Ioh854&amp;t=120s", "Go to time")</f>
        <v/>
      </c>
    </row>
    <row r="183">
      <c r="A183">
        <f>HYPERLINK("https://www.youtube.com/watch?v=e0DV9kDHQVM", "Video")</f>
        <v/>
      </c>
      <c r="B183" t="inlineStr">
        <is>
          <t>2:15</t>
        </is>
      </c>
      <c r="C183" t="inlineStr">
        <is>
          <t>And in education, you know, not a lot of innovators
and entrepreneurs are willing to step in and</t>
        </is>
      </c>
      <c r="D183">
        <f>HYPERLINK("https://www.youtube.com/watch?v=e0DV9kDHQVM&amp;t=135s", "Go to time")</f>
        <v/>
      </c>
    </row>
    <row r="184">
      <c r="A184">
        <f>HYPERLINK("https://www.youtube.com/watch?v=Fhea15bbBtE", "Video")</f>
        <v/>
      </c>
      <c r="B184" t="inlineStr">
        <is>
          <t>4:25</t>
        </is>
      </c>
      <c r="C184" t="inlineStr">
        <is>
          <t>who was constantly stepping into his</t>
        </is>
      </c>
      <c r="D184">
        <f>HYPERLINK("https://www.youtube.com/watch?v=Fhea15bbBtE&amp;t=265s", "Go to time")</f>
        <v/>
      </c>
    </row>
    <row r="185">
      <c r="A185">
        <f>HYPERLINK("https://www.youtube.com/watch?v=4sSIdxQCSKw", "Video")</f>
        <v/>
      </c>
      <c r="B185" t="inlineStr">
        <is>
          <t>1:41</t>
        </is>
      </c>
      <c r="C185" t="inlineStr">
        <is>
          <t>pain being out of step with the group</t>
        </is>
      </c>
      <c r="D185">
        <f>HYPERLINK("https://www.youtube.com/watch?v=4sSIdxQCSKw&amp;t=101s", "Go to time")</f>
        <v/>
      </c>
    </row>
    <row r="186">
      <c r="A186">
        <f>HYPERLINK("https://www.youtube.com/watch?v=4sSIdxQCSKw", "Video")</f>
        <v/>
      </c>
      <c r="B186" t="inlineStr">
        <is>
          <t>2:23</t>
        </is>
      </c>
      <c r="C186" t="inlineStr">
        <is>
          <t>being out of Step are painful to us</t>
        </is>
      </c>
      <c r="D186">
        <f>HYPERLINK("https://www.youtube.com/watch?v=4sSIdxQCSKw&amp;t=143s", "Go to time")</f>
        <v/>
      </c>
    </row>
    <row r="187">
      <c r="A187">
        <f>HYPERLINK("https://www.youtube.com/watch?v=4sSIdxQCSKw", "Video")</f>
        <v/>
      </c>
      <c r="B187" t="inlineStr">
        <is>
          <t>2:29</t>
        </is>
      </c>
      <c r="C187" t="inlineStr">
        <is>
          <t>being out of step with computers but</t>
        </is>
      </c>
      <c r="D187">
        <f>HYPERLINK("https://www.youtube.com/watch?v=4sSIdxQCSKw&amp;t=149s", "Go to time")</f>
        <v/>
      </c>
    </row>
    <row r="188">
      <c r="A188">
        <f>HYPERLINK("https://www.youtube.com/watch?v=vJc7BhjwF8k", "Video")</f>
        <v/>
      </c>
      <c r="B188" t="inlineStr">
        <is>
          <t>1:46</t>
        </is>
      </c>
      <c r="C188" t="inlineStr">
        <is>
          <t>We develop a lot of technology but we never
go to the final step and that is the last</t>
        </is>
      </c>
      <c r="D188">
        <f>HYPERLINK("https://www.youtube.com/watch?v=vJc7BhjwF8k&amp;t=106s", "Go to time")</f>
        <v/>
      </c>
    </row>
    <row r="189">
      <c r="A189">
        <f>HYPERLINK("https://www.youtube.com/watch?v=BJVcjQmUuAs", "Video")</f>
        <v/>
      </c>
      <c r="B189" t="inlineStr">
        <is>
          <t>4:54</t>
        </is>
      </c>
      <c r="C189" t="inlineStr">
        <is>
          <t>way the yearning um to to step aside</t>
        </is>
      </c>
      <c r="D189">
        <f>HYPERLINK("https://www.youtube.com/watch?v=BJVcjQmUuAs&amp;t=294s", "Go to time")</f>
        <v/>
      </c>
    </row>
    <row r="190">
      <c r="A190">
        <f>HYPERLINK("https://www.youtube.com/watch?v=8Xn6PGYD5pU", "Video")</f>
        <v/>
      </c>
      <c r="B190" t="inlineStr">
        <is>
          <t>6:58</t>
        </is>
      </c>
      <c r="C190" t="inlineStr">
        <is>
          <t>in the middle we're going to step on the</t>
        </is>
      </c>
      <c r="D190">
        <f>HYPERLINK("https://www.youtube.com/watch?v=8Xn6PGYD5pU&amp;t=418s", "Go to time")</f>
        <v/>
      </c>
    </row>
    <row r="191">
      <c r="A191">
        <f>HYPERLINK("https://www.youtube.com/watch?v=t8efcxvKPAQ", "Video")</f>
        <v/>
      </c>
      <c r="B191" t="inlineStr">
        <is>
          <t>2:26</t>
        </is>
      </c>
      <c r="C191" t="inlineStr">
        <is>
          <t>We study the 12 steps which is where people
in Alcoholics Anonymous help other alcoholics.</t>
        </is>
      </c>
      <c r="D191">
        <f>HYPERLINK("https://www.youtube.com/watch?v=t8efcxvKPAQ&amp;t=146s", "Go to time")</f>
        <v/>
      </c>
    </row>
    <row r="192">
      <c r="A192">
        <f>HYPERLINK("https://www.youtube.com/watch?v=SlSkFMOEYBs", "Video")</f>
        <v/>
      </c>
      <c r="B192" t="inlineStr">
        <is>
          <t>1:04</t>
        </is>
      </c>
      <c r="C192" t="inlineStr">
        <is>
          <t>literally stepping out of a spacecraft</t>
        </is>
      </c>
      <c r="D192">
        <f>HYPERLINK("https://www.youtube.com/watch?v=SlSkFMOEYBs&amp;t=64s", "Go to time")</f>
        <v/>
      </c>
    </row>
    <row r="193">
      <c r="A193">
        <f>HYPERLINK("https://www.youtube.com/watch?v=-dwCPwVWBUA", "Video")</f>
        <v/>
      </c>
      <c r="B193" t="inlineStr">
        <is>
          <t>5:47</t>
        </is>
      </c>
      <c r="C193" t="inlineStr">
        <is>
          <t>So I think step one:
Let's first do no harm.</t>
        </is>
      </c>
      <c r="D193">
        <f>HYPERLINK("https://www.youtube.com/watch?v=-dwCPwVWBUA&amp;t=347s", "Go to time")</f>
        <v/>
      </c>
    </row>
    <row r="194">
      <c r="A194">
        <f>HYPERLINK("https://www.youtube.com/watch?v=WsRm456lyLQ", "Video")</f>
        <v/>
      </c>
      <c r="B194" t="inlineStr">
        <is>
          <t>2:15</t>
        </is>
      </c>
      <c r="C194" t="inlineStr">
        <is>
          <t>now need people willing to step up to</t>
        </is>
      </c>
      <c r="D194">
        <f>HYPERLINK("https://www.youtube.com/watch?v=WsRm456lyLQ&amp;t=135s", "Go to time")</f>
        <v/>
      </c>
    </row>
    <row r="195">
      <c r="A195">
        <f>HYPERLINK("https://www.youtube.com/watch?v=-PBWpPImWik", "Video")</f>
        <v/>
      </c>
      <c r="B195" t="inlineStr">
        <is>
          <t>1:21</t>
        </is>
      </c>
      <c r="C195" t="inlineStr">
        <is>
          <t>Business Leaders who can step outside</t>
        </is>
      </c>
      <c r="D195">
        <f>HYPERLINK("https://www.youtube.com/watch?v=-PBWpPImWik&amp;t=81s", "Go to time")</f>
        <v/>
      </c>
    </row>
    <row r="196">
      <c r="A196">
        <f>HYPERLINK("https://www.youtube.com/watch?v=-PBWpPImWik", "Video")</f>
        <v/>
      </c>
      <c r="B196" t="inlineStr">
        <is>
          <t>1:40</t>
        </is>
      </c>
      <c r="C196" t="inlineStr">
        <is>
          <t>Business Leaders to step up and be a</t>
        </is>
      </c>
      <c r="D196">
        <f>HYPERLINK("https://www.youtube.com/watch?v=-PBWpPImWik&amp;t=100s", "Go to time")</f>
        <v/>
      </c>
    </row>
    <row r="197">
      <c r="A197">
        <f>HYPERLINK("https://www.youtube.com/watch?v=-PBWpPImWik", "Video")</f>
        <v/>
      </c>
      <c r="B197" t="inlineStr">
        <is>
          <t>1:59</t>
        </is>
      </c>
      <c r="C197" t="inlineStr">
        <is>
          <t>actually step up in this way because</t>
        </is>
      </c>
      <c r="D197">
        <f>HYPERLINK("https://www.youtube.com/watch?v=-PBWpPImWik&amp;t=119s", "Go to time")</f>
        <v/>
      </c>
    </row>
    <row r="198">
      <c r="A198">
        <f>HYPERLINK("https://www.youtube.com/watch?v=-PBWpPImWik", "Video")</f>
        <v/>
      </c>
      <c r="B198" t="inlineStr">
        <is>
          <t>2:11</t>
        </is>
      </c>
      <c r="C198" t="inlineStr">
        <is>
          <t>to step up in a way that they need to</t>
        </is>
      </c>
      <c r="D198">
        <f>HYPERLINK("https://www.youtube.com/watch?v=-PBWpPImWik&amp;t=131s", "Go to time")</f>
        <v/>
      </c>
    </row>
    <row r="199">
      <c r="A199">
        <f>HYPERLINK("https://www.youtube.com/watch?v=1PcC7AiIX9k", "Video")</f>
        <v/>
      </c>
      <c r="B199" t="inlineStr">
        <is>
          <t>1:32</t>
        </is>
      </c>
      <c r="C199" t="inlineStr">
        <is>
          <t>access to them i think it's a step</t>
        </is>
      </c>
      <c r="D199">
        <f>HYPERLINK("https://www.youtube.com/watch?v=1PcC7AiIX9k&amp;t=92s", "Go to time")</f>
        <v/>
      </c>
    </row>
    <row r="200">
      <c r="A200">
        <f>HYPERLINK("https://www.youtube.com/watch?v=PMmHln9JkGM", "Video")</f>
        <v/>
      </c>
      <c r="B200" t="inlineStr">
        <is>
          <t>3:41</t>
        </is>
      </c>
      <c r="C200" t="inlineStr">
        <is>
          <t>was taking something like 4,700
and something steps a day.</t>
        </is>
      </c>
      <c r="D200">
        <f>HYPERLINK("https://www.youtube.com/watch?v=PMmHln9JkGM&amp;t=221s", "Go to time")</f>
        <v/>
      </c>
    </row>
    <row r="201">
      <c r="A201">
        <f>HYPERLINK("https://www.youtube.com/watch?v=PMmHln9JkGM", "Video")</f>
        <v/>
      </c>
      <c r="B201" t="inlineStr">
        <is>
          <t>4:05</t>
        </is>
      </c>
      <c r="C201" t="inlineStr">
        <is>
          <t>But 10,000 steps is kind of arbitrary.</t>
        </is>
      </c>
      <c r="D201">
        <f>HYPERLINK("https://www.youtube.com/watch?v=PMmHln9JkGM&amp;t=245s", "Go to time")</f>
        <v/>
      </c>
    </row>
    <row r="202">
      <c r="A202">
        <f>HYPERLINK("https://www.youtube.com/watch?v=PMmHln9JkGM", "Video")</f>
        <v/>
      </c>
      <c r="B202" t="inlineStr">
        <is>
          <t>4:27</t>
        </is>
      </c>
      <c r="C202" t="inlineStr">
        <is>
          <t>Surprisingly, it turns
out that 10,000 steps</t>
        </is>
      </c>
      <c r="D202">
        <f>HYPERLINK("https://www.youtube.com/watch?v=PMmHln9JkGM&amp;t=267s", "Go to time")</f>
        <v/>
      </c>
    </row>
    <row r="203">
      <c r="A203">
        <f>HYPERLINK("https://www.youtube.com/watch?v=PMmHln9JkGM", "Video")</f>
        <v/>
      </c>
      <c r="B203" t="inlineStr">
        <is>
          <t>4:43</t>
        </is>
      </c>
      <c r="C203" t="inlineStr">
        <is>
          <t>If you do 8,000 steps, that's fine;</t>
        </is>
      </c>
      <c r="D203">
        <f>HYPERLINK("https://www.youtube.com/watch?v=PMmHln9JkGM&amp;t=283s", "Go to time")</f>
        <v/>
      </c>
    </row>
    <row r="204">
      <c r="A204">
        <f>HYPERLINK("https://www.youtube.com/watch?v=PMmHln9JkGM", "Video")</f>
        <v/>
      </c>
      <c r="B204" t="inlineStr">
        <is>
          <t>4:44</t>
        </is>
      </c>
      <c r="C204" t="inlineStr">
        <is>
          <t>if you do 15,000 steps, that's fine.</t>
        </is>
      </c>
      <c r="D204">
        <f>HYPERLINK("https://www.youtube.com/watch?v=PMmHln9JkGM&amp;t=284s", "Go to time")</f>
        <v/>
      </c>
    </row>
    <row r="205">
      <c r="A205">
        <f>HYPERLINK("https://www.youtube.com/watch?v=XPHwzJS8mRY", "Video")</f>
        <v/>
      </c>
      <c r="B205" t="inlineStr">
        <is>
          <t>2:01</t>
        </is>
      </c>
      <c r="C205" t="inlineStr">
        <is>
          <t>In stepping back from that, that’s a formula
for automation.  If you have tightly scripted</t>
        </is>
      </c>
      <c r="D205">
        <f>HYPERLINK("https://www.youtube.com/watch?v=XPHwzJS8mRY&amp;t=121s", "Go to time")</f>
        <v/>
      </c>
    </row>
    <row r="206">
      <c r="A206">
        <f>HYPERLINK("https://www.youtube.com/watch?v=XPHwzJS8mRY", "Video")</f>
        <v/>
      </c>
      <c r="B206" t="inlineStr">
        <is>
          <t>5:00</t>
        </is>
      </c>
      <c r="C206" t="inlineStr">
        <is>
          <t>content I think about racing with the machine
is stepping back and reassessing what are</t>
        </is>
      </c>
      <c r="D206">
        <f>HYPERLINK("https://www.youtube.com/watch?v=XPHwzJS8mRY&amp;t=300s", "Go to time")</f>
        <v/>
      </c>
    </row>
    <row r="207">
      <c r="A207">
        <f>HYPERLINK("https://www.youtube.com/watch?v=O-Ith3X1x9k", "Video")</f>
        <v/>
      </c>
      <c r="B207" t="inlineStr">
        <is>
          <t>3:20</t>
        </is>
      </c>
      <c r="C207" t="inlineStr">
        <is>
          <t>I'm old enough to have seen all three of these
steps, and somewhere in the late '70s and</t>
        </is>
      </c>
      <c r="D207">
        <f>HYPERLINK("https://www.youtube.com/watch?v=O-Ith3X1x9k&amp;t=200s", "Go to time")</f>
        <v/>
      </c>
    </row>
    <row r="208">
      <c r="A208">
        <f>HYPERLINK("https://www.youtube.com/watch?v=ZhIG5vcyUvI", "Video")</f>
        <v/>
      </c>
      <c r="B208" t="inlineStr">
        <is>
          <t>2:45</t>
        </is>
      </c>
      <c r="C208" t="inlineStr">
        <is>
          <t>You think about something
like the First Step Act—</t>
        </is>
      </c>
      <c r="D208">
        <f>HYPERLINK("https://www.youtube.com/watch?v=ZhIG5vcyUvI&amp;t=165s", "Go to time")</f>
        <v/>
      </c>
    </row>
    <row r="209">
      <c r="A209">
        <f>HYPERLINK("https://www.youtube.com/watch?v=5U4S4ki4YZs", "Video")</f>
        <v/>
      </c>
      <c r="B209" t="inlineStr">
        <is>
          <t>14:45</t>
        </is>
      </c>
      <c r="C209" t="inlineStr">
        <is>
          <t>where the steps my brain
took to get to this point</t>
        </is>
      </c>
      <c r="D209">
        <f>HYPERLINK("https://www.youtube.com/watch?v=5U4S4ki4YZs&amp;t=885s", "Go to time")</f>
        <v/>
      </c>
    </row>
    <row r="210">
      <c r="A210">
        <f>HYPERLINK("https://www.youtube.com/watch?v=yxRzX3MZr2U", "Video")</f>
        <v/>
      </c>
      <c r="B210" t="inlineStr">
        <is>
          <t>3:01</t>
        </is>
      </c>
      <c r="C210" t="inlineStr">
        <is>
          <t>at least until Stephen Hawking.</t>
        </is>
      </c>
      <c r="D210">
        <f>HYPERLINK("https://www.youtube.com/watch?v=yxRzX3MZr2U&amp;t=181s", "Go to time")</f>
        <v/>
      </c>
    </row>
    <row r="211">
      <c r="A211">
        <f>HYPERLINK("https://www.youtube.com/watch?v=whPIzfm-Xng", "Video")</f>
        <v/>
      </c>
      <c r="B211" t="inlineStr">
        <is>
          <t>3:24</t>
        </is>
      </c>
      <c r="C211" t="inlineStr">
        <is>
          <t>probably do not, which is take a step back
and learn to look at the data, recombine it,</t>
        </is>
      </c>
      <c r="D211">
        <f>HYPERLINK("https://www.youtube.com/watch?v=whPIzfm-Xng&amp;t=204s", "Go to time")</f>
        <v/>
      </c>
    </row>
    <row r="212">
      <c r="A212">
        <f>HYPERLINK("https://www.youtube.com/watch?v=whPIzfm-Xng", "Video")</f>
        <v/>
      </c>
      <c r="B212" t="inlineStr">
        <is>
          <t>4:33</t>
        </is>
      </c>
      <c r="C212" t="inlineStr">
        <is>
          <t>And that's kind of the final step of Holmes’
approach.</t>
        </is>
      </c>
      <c r="D212">
        <f>HYPERLINK("https://www.youtube.com/watch?v=whPIzfm-Xng&amp;t=273s", "Go to time")</f>
        <v/>
      </c>
    </row>
    <row r="213">
      <c r="A213">
        <f>HYPERLINK("https://www.youtube.com/watch?v=xvIZjGEBvI8", "Video")</f>
        <v/>
      </c>
      <c r="B213" t="inlineStr">
        <is>
          <t>0:59</t>
        </is>
      </c>
      <c r="C213" t="inlineStr">
        <is>
          <t>Question: What steps can people take to overcome
loneliness?</t>
        </is>
      </c>
      <c r="D213">
        <f>HYPERLINK("https://www.youtube.com/watch?v=xvIZjGEBvI8&amp;t=59s", "Go to time")</f>
        <v/>
      </c>
    </row>
    <row r="214">
      <c r="A214">
        <f>HYPERLINK("https://www.youtube.com/watch?v=ncKf5JIvDgI", "Video")</f>
        <v/>
      </c>
      <c r="B214" t="inlineStr">
        <is>
          <t>2:02</t>
        </is>
      </c>
      <c r="C214" t="inlineStr">
        <is>
          <t>I stepped into the
greatest version of myself.</t>
        </is>
      </c>
      <c r="D214">
        <f>HYPERLINK("https://www.youtube.com/watch?v=ncKf5JIvDgI&amp;t=122s", "Go to time")</f>
        <v/>
      </c>
    </row>
    <row r="215">
      <c r="A215">
        <f>HYPERLINK("https://www.youtube.com/watch?v=U3qHaiqwkLY", "Video")</f>
        <v/>
      </c>
      <c r="B215" t="inlineStr">
        <is>
          <t>21:09</t>
        </is>
      </c>
      <c r="C215" t="inlineStr">
        <is>
          <t>What are some of the steps do you think</t>
        </is>
      </c>
      <c r="D215">
        <f>HYPERLINK("https://www.youtube.com/watch?v=U3qHaiqwkLY&amp;t=1269s", "Go to time")</f>
        <v/>
      </c>
    </row>
    <row r="216">
      <c r="A216">
        <f>HYPERLINK("https://www.youtube.com/watch?v=U3qHaiqwkLY", "Video")</f>
        <v/>
      </c>
      <c r="B216" t="inlineStr">
        <is>
          <t>25:42</t>
        </is>
      </c>
      <c r="C216" t="inlineStr">
        <is>
          <t>So, you know, I think that
is probably a step too far.</t>
        </is>
      </c>
      <c r="D216">
        <f>HYPERLINK("https://www.youtube.com/watch?v=U3qHaiqwkLY&amp;t=1542s", "Go to time")</f>
        <v/>
      </c>
    </row>
    <row r="217">
      <c r="A217">
        <f>HYPERLINK("https://www.youtube.com/watch?v=U3qHaiqwkLY", "Video")</f>
        <v/>
      </c>
      <c r="B217" t="inlineStr">
        <is>
          <t>25:56</t>
        </is>
      </c>
      <c r="C217" t="inlineStr">
        <is>
          <t>and the government shouldn't step in</t>
        </is>
      </c>
      <c r="D217">
        <f>HYPERLINK("https://www.youtube.com/watch?v=U3qHaiqwkLY&amp;t=1556s", "Go to time")</f>
        <v/>
      </c>
    </row>
    <row r="218">
      <c r="A218">
        <f>HYPERLINK("https://www.youtube.com/watch?v=TvnUZbp8lPE", "Video")</f>
        <v/>
      </c>
      <c r="B218" t="inlineStr">
        <is>
          <t>3:34</t>
        </is>
      </c>
      <c r="C218" t="inlineStr">
        <is>
          <t>It has to be done
in several steps:</t>
        </is>
      </c>
      <c r="D218">
        <f>HYPERLINK("https://www.youtube.com/watch?v=TvnUZbp8lPE&amp;t=214s", "Go to time")</f>
        <v/>
      </c>
    </row>
    <row r="219">
      <c r="A219">
        <f>HYPERLINK("https://www.youtube.com/watch?v=TvnUZbp8lPE", "Video")</f>
        <v/>
      </c>
      <c r="B219" t="inlineStr">
        <is>
          <t>4:17</t>
        </is>
      </c>
      <c r="C219" t="inlineStr">
        <is>
          <t>Then the last step
in the process,</t>
        </is>
      </c>
      <c r="D219">
        <f>HYPERLINK("https://www.youtube.com/watch?v=TvnUZbp8lPE&amp;t=257s", "Go to time")</f>
        <v/>
      </c>
    </row>
    <row r="220">
      <c r="A220">
        <f>HYPERLINK("https://www.youtube.com/watch?v=5ZvI6KpA5MI", "Video")</f>
        <v/>
      </c>
      <c r="B220" t="inlineStr">
        <is>
          <t>15:44</t>
        </is>
      </c>
      <c r="C220" t="inlineStr">
        <is>
          <t>one well there's steps towards answering</t>
        </is>
      </c>
      <c r="D220">
        <f>HYPERLINK("https://www.youtube.com/watch?v=5ZvI6KpA5MI&amp;t=944s", "Go to time")</f>
        <v/>
      </c>
    </row>
    <row r="221">
      <c r="A221">
        <f>HYPERLINK("https://www.youtube.com/watch?v=dWMQvsu-NwM", "Video")</f>
        <v/>
      </c>
      <c r="B221" t="inlineStr">
        <is>
          <t>9:17</t>
        </is>
      </c>
      <c r="C221" t="inlineStr">
        <is>
          <t>So the first step, of course,
is getting the samples</t>
        </is>
      </c>
      <c r="D221">
        <f>HYPERLINK("https://www.youtube.com/watch?v=dWMQvsu-NwM&amp;t=557s", "Go to time")</f>
        <v/>
      </c>
    </row>
    <row r="222">
      <c r="A222">
        <f>HYPERLINK("https://www.youtube.com/watch?v=n5vTGeOPV14", "Video")</f>
        <v/>
      </c>
      <c r="B222" t="inlineStr">
        <is>
          <t>3:33</t>
        </is>
      </c>
      <c r="C222" t="inlineStr">
        <is>
          <t>than step into the responsibility that</t>
        </is>
      </c>
      <c r="D222">
        <f>HYPERLINK("https://www.youtube.com/watch?v=n5vTGeOPV14&amp;t=213s", "Go to time")</f>
        <v/>
      </c>
    </row>
    <row r="223">
      <c r="A223">
        <f>HYPERLINK("https://www.youtube.com/watch?v=0iGnGsCO164", "Video")</f>
        <v/>
      </c>
      <c r="B223" t="inlineStr">
        <is>
          <t>0:42</t>
        </is>
      </c>
      <c r="C223" t="inlineStr">
        <is>
          <t>I believe that the next step is gonna be what's
called cognitive computing.</t>
        </is>
      </c>
      <c r="D223">
        <f>HYPERLINK("https://www.youtube.com/watch?v=0iGnGsCO164&amp;t=42s", "Go to time")</f>
        <v/>
      </c>
    </row>
    <row r="224">
      <c r="A224">
        <f>HYPERLINK("https://www.youtube.com/watch?v=Xmw_1wfUmFs", "Video")</f>
        <v/>
      </c>
      <c r="B224" t="inlineStr">
        <is>
          <t>36:47</t>
        </is>
      </c>
      <c r="C224" t="inlineStr">
        <is>
          <t>to follow in their footsteps.</t>
        </is>
      </c>
      <c r="D224">
        <f>HYPERLINK("https://www.youtube.com/watch?v=Xmw_1wfUmFs&amp;t=2207s", "Go to time")</f>
        <v/>
      </c>
    </row>
    <row r="225">
      <c r="A225">
        <f>HYPERLINK("https://www.youtube.com/watch?v=Xmw_1wfUmFs", "Video")</f>
        <v/>
      </c>
      <c r="B225" t="inlineStr">
        <is>
          <t>46:15</t>
        </is>
      </c>
      <c r="C225" t="inlineStr">
        <is>
          <t>One of the necessary
steps to making a friend</t>
        </is>
      </c>
      <c r="D225">
        <f>HYPERLINK("https://www.youtube.com/watch?v=Xmw_1wfUmFs&amp;t=2775s", "Go to time")</f>
        <v/>
      </c>
    </row>
    <row r="226">
      <c r="A226">
        <f>HYPERLINK("https://www.youtube.com/watch?v=t6sjyVDNa90", "Video")</f>
        <v/>
      </c>
      <c r="B226" t="inlineStr">
        <is>
          <t>0:11</t>
        </is>
      </c>
      <c r="C226" t="inlineStr">
        <is>
          <t>I think we need to take a step back and reconsider
why we’re building, and really humanize</t>
        </is>
      </c>
      <c r="D226">
        <f>HYPERLINK("https://www.youtube.com/watch?v=t6sjyVDNa90&amp;t=11s", "Go to time")</f>
        <v/>
      </c>
    </row>
    <row r="227">
      <c r="A227">
        <f>HYPERLINK("https://www.youtube.com/watch?v=4S-4mTvK4cI", "Video")</f>
        <v/>
      </c>
      <c r="B227" t="inlineStr">
        <is>
          <t>3:09</t>
        </is>
      </c>
      <c r="C227" t="inlineStr">
        <is>
          <t>coined by Neal Stephenson in 1992.</t>
        </is>
      </c>
      <c r="D227">
        <f>HYPERLINK("https://www.youtube.com/watch?v=4S-4mTvK4cI&amp;t=189s", "Go to time")</f>
        <v/>
      </c>
    </row>
    <row r="228">
      <c r="A228">
        <f>HYPERLINK("https://www.youtube.com/watch?v=qWLxXaHnC64", "Video")</f>
        <v/>
      </c>
      <c r="B228" t="inlineStr">
        <is>
          <t>4:10</t>
        </is>
      </c>
      <c r="C228" t="inlineStr">
        <is>
          <t>eye-opening when you step back from what</t>
        </is>
      </c>
      <c r="D228">
        <f>HYPERLINK("https://www.youtube.com/watch?v=qWLxXaHnC64&amp;t=250s", "Go to time")</f>
        <v/>
      </c>
    </row>
    <row r="229">
      <c r="A229">
        <f>HYPERLINK("https://www.youtube.com/watch?v=3XNQFqUwCnU", "Video")</f>
        <v/>
      </c>
      <c r="B229" t="inlineStr">
        <is>
          <t>0:17</t>
        </is>
      </c>
      <c r="C229" t="inlineStr">
        <is>
          <t>Actually, by stepping
back to look at the data</t>
        </is>
      </c>
      <c r="D229">
        <f>HYPERLINK("https://www.youtube.com/watch?v=3XNQFqUwCnU&amp;t=17s", "Go to time")</f>
        <v/>
      </c>
    </row>
    <row r="230">
      <c r="A230">
        <f>HYPERLINK("https://www.youtube.com/watch?v=Jkt3fZLYDGM", "Video")</f>
        <v/>
      </c>
      <c r="B230" t="inlineStr">
        <is>
          <t>2:39</t>
        </is>
      </c>
      <c r="C230" t="inlineStr">
        <is>
          <t>Stepchildren, in particular,
are much more vulnerable</t>
        </is>
      </c>
      <c r="D230">
        <f>HYPERLINK("https://www.youtube.com/watch?v=Jkt3fZLYDGM&amp;t=159s", "Go to time")</f>
        <v/>
      </c>
    </row>
    <row r="231">
      <c r="A231">
        <f>HYPERLINK("https://www.youtube.com/watch?v=Jkt3fZLYDGM", "Video")</f>
        <v/>
      </c>
      <c r="B231" t="inlineStr">
        <is>
          <t>2:47</t>
        </is>
      </c>
      <c r="C231" t="inlineStr">
        <is>
          <t>described by Stephen Pinker</t>
        </is>
      </c>
      <c r="D231">
        <f>HYPERLINK("https://www.youtube.com/watch?v=Jkt3fZLYDGM&amp;t=167s", "Go to time")</f>
        <v/>
      </c>
    </row>
    <row r="232">
      <c r="A232">
        <f>HYPERLINK("https://www.youtube.com/watch?v=gt0rpqnVdPI", "Video")</f>
        <v/>
      </c>
      <c r="B232" t="inlineStr">
        <is>
          <t>1:05</t>
        </is>
      </c>
      <c r="C232" t="inlineStr">
        <is>
          <t>and apparently newly born
calf taking its first steps.</t>
        </is>
      </c>
      <c r="D232">
        <f>HYPERLINK("https://www.youtube.com/watch?v=gt0rpqnVdPI&amp;t=65s", "Go to time")</f>
        <v/>
      </c>
    </row>
    <row r="233">
      <c r="A233">
        <f>HYPERLINK("https://www.youtube.com/watch?v=gt0rpqnVdPI", "Video")</f>
        <v/>
      </c>
      <c r="B233" t="inlineStr">
        <is>
          <t>35:12</t>
        </is>
      </c>
      <c r="C233" t="inlineStr">
        <is>
          <t>- But then, there's also like
the Stephen Hawking quote</t>
        </is>
      </c>
      <c r="D233">
        <f>HYPERLINK("https://www.youtube.com/watch?v=gt0rpqnVdPI&amp;t=2112s", "Go to time")</f>
        <v/>
      </c>
    </row>
    <row r="234">
      <c r="A234">
        <f>HYPERLINK("https://www.youtube.com/watch?v=CFnMRdnH9DA", "Video")</f>
        <v/>
      </c>
      <c r="B234" t="inlineStr">
        <is>
          <t>1:14</t>
        </is>
      </c>
      <c r="C234" t="inlineStr">
        <is>
          <t>income and uh so that's two steps of the</t>
        </is>
      </c>
      <c r="D234">
        <f>HYPERLINK("https://www.youtube.com/watch?v=CFnMRdnH9DA&amp;t=74s", "Go to time")</f>
        <v/>
      </c>
    </row>
    <row r="235">
      <c r="A235">
        <f>HYPERLINK("https://www.youtube.com/watch?v=DBG1Wgg32Ok", "Video")</f>
        <v/>
      </c>
      <c r="B235" t="inlineStr">
        <is>
          <t>0:58</t>
        </is>
      </c>
      <c r="C235" t="inlineStr">
        <is>
          <t>to follow in their footsteps.</t>
        </is>
      </c>
      <c r="D235">
        <f>HYPERLINK("https://www.youtube.com/watch?v=DBG1Wgg32Ok&amp;t=58s", "Go to time")</f>
        <v/>
      </c>
    </row>
    <row r="236">
      <c r="A236">
        <f>HYPERLINK("https://www.youtube.com/watch?v=SSzk2xLBtq8", "Video")</f>
        <v/>
      </c>
      <c r="B236" t="inlineStr">
        <is>
          <t>1:16</t>
        </is>
      </c>
      <c r="C236" t="inlineStr">
        <is>
          <t>who I was I put steps in place knowing</t>
        </is>
      </c>
      <c r="D236">
        <f>HYPERLINK("https://www.youtube.com/watch?v=SSzk2xLBtq8&amp;t=76s", "Go to time")</f>
        <v/>
      </c>
    </row>
    <row r="237">
      <c r="A237">
        <f>HYPERLINK("https://www.youtube.com/watch?v=SSzk2xLBtq8", "Video")</f>
        <v/>
      </c>
      <c r="B237" t="inlineStr">
        <is>
          <t>1:41</t>
        </is>
      </c>
      <c r="C237" t="inlineStr">
        <is>
          <t>step in and mean that you aren't where</t>
        </is>
      </c>
      <c r="D237">
        <f>HYPERLINK("https://www.youtube.com/watch?v=SSzk2xLBtq8&amp;t=101s", "Go to time")</f>
        <v/>
      </c>
    </row>
    <row r="238">
      <c r="A238">
        <f>HYPERLINK("https://www.youtube.com/watch?v=BaV0RZJY4kU", "Video")</f>
        <v/>
      </c>
      <c r="B238" t="inlineStr">
        <is>
          <t>4:57</t>
        </is>
      </c>
      <c r="C238" t="inlineStr">
        <is>
          <t>tragic beginning with his father dying when
he was just a baby and then his stepfather.</t>
        </is>
      </c>
      <c r="D238">
        <f>HYPERLINK("https://www.youtube.com/watch?v=BaV0RZJY4kU&amp;t=297s", "Go to time")</f>
        <v/>
      </c>
    </row>
    <row r="239">
      <c r="A239">
        <f>HYPERLINK("https://www.youtube.com/watch?v=BaV0RZJY4kU", "Video")</f>
        <v/>
      </c>
      <c r="B239" t="inlineStr">
        <is>
          <t>5:01</t>
        </is>
      </c>
      <c r="C239" t="inlineStr">
        <is>
          <t>You know, he had to take his stepfather off
of his mother from beating her with like a</t>
        </is>
      </c>
      <c r="D239">
        <f>HYPERLINK("https://www.youtube.com/watch?v=BaV0RZJY4kU&amp;t=301s", "Go to time")</f>
        <v/>
      </c>
    </row>
    <row r="240">
      <c r="A240">
        <f>HYPERLINK("https://www.youtube.com/watch?v=-yM6m83Umjs", "Video")</f>
        <v/>
      </c>
      <c r="B240" t="inlineStr">
        <is>
          <t>4:20</t>
        </is>
      </c>
      <c r="C240" t="inlineStr">
        <is>
          <t>We've built a pathway in which people have
now played, and they've gone through the steps.</t>
        </is>
      </c>
      <c r="D240">
        <f>HYPERLINK("https://www.youtube.com/watch?v=-yM6m83Umjs&amp;t=260s", "Go to time")</f>
        <v/>
      </c>
    </row>
    <row r="241">
      <c r="A241">
        <f>HYPERLINK("https://www.youtube.com/watch?v=pGsbEd6w7PI", "Video")</f>
        <v/>
      </c>
      <c r="B241" t="inlineStr">
        <is>
          <t>5:43</t>
        </is>
      </c>
      <c r="C241" t="inlineStr">
        <is>
          <t>What Stephen Hawking showed
in a landmark couple of papers</t>
        </is>
      </c>
      <c r="D241">
        <f>HYPERLINK("https://www.youtube.com/watch?v=pGsbEd6w7PI&amp;t=343s", "Go to time")</f>
        <v/>
      </c>
    </row>
    <row r="242">
      <c r="A242">
        <f>HYPERLINK("https://www.youtube.com/watch?v=pGsbEd6w7PI", "Video")</f>
        <v/>
      </c>
      <c r="B242" t="inlineStr">
        <is>
          <t>6:18</t>
        </is>
      </c>
      <c r="C242" t="inlineStr">
        <is>
          <t>And Stephen, in his 1974 paper,</t>
        </is>
      </c>
      <c r="D242">
        <f>HYPERLINK("https://www.youtube.com/watch?v=pGsbEd6w7PI&amp;t=378s", "Go to time")</f>
        <v/>
      </c>
    </row>
    <row r="243">
      <c r="A243">
        <f>HYPERLINK("https://www.youtube.com/watch?v=tq9mit9AnrY", "Video")</f>
        <v/>
      </c>
      <c r="B243" t="inlineStr">
        <is>
          <t>1:13</t>
        </is>
      </c>
      <c r="C243" t="inlineStr">
        <is>
          <t>think I go that extra step to make it</t>
        </is>
      </c>
      <c r="D243">
        <f>HYPERLINK("https://www.youtube.com/watch?v=tq9mit9AnrY&amp;t=73s", "Go to time")</f>
        <v/>
      </c>
    </row>
    <row r="244">
      <c r="A244">
        <f>HYPERLINK("https://www.youtube.com/watch?v=j0nYjCVApvk", "Video")</f>
        <v/>
      </c>
      <c r="B244" t="inlineStr">
        <is>
          <t>1:13</t>
        </is>
      </c>
      <c r="C244" t="inlineStr">
        <is>
          <t>several steps behind the virus and when</t>
        </is>
      </c>
      <c r="D244">
        <f>HYPERLINK("https://www.youtube.com/watch?v=j0nYjCVApvk&amp;t=73s", "Go to time")</f>
        <v/>
      </c>
    </row>
    <row r="245">
      <c r="A245">
        <f>HYPERLINK("https://www.youtube.com/watch?v=eqgkhTOuQQE", "Video")</f>
        <v/>
      </c>
      <c r="B245" t="inlineStr">
        <is>
          <t>1:16</t>
        </is>
      </c>
      <c r="C245" t="inlineStr">
        <is>
          <t>garage stepped into their car took their</t>
        </is>
      </c>
      <c r="D245">
        <f>HYPERLINK("https://www.youtube.com/watch?v=eqgkhTOuQQE&amp;t=76s", "Go to time")</f>
        <v/>
      </c>
    </row>
    <row r="246">
      <c r="A246">
        <f>HYPERLINK("https://www.youtube.com/watch?v=O5eKZbTXyyQ", "Video")</f>
        <v/>
      </c>
      <c r="B246" t="inlineStr">
        <is>
          <t>2:08</t>
        </is>
      </c>
      <c r="C246" t="inlineStr">
        <is>
          <t>myself and Stephen we put everything</t>
        </is>
      </c>
      <c r="D246">
        <f>HYPERLINK("https://www.youtube.com/watch?v=O5eKZbTXyyQ&amp;t=128s", "Go to time")</f>
        <v/>
      </c>
    </row>
    <row r="247">
      <c r="A247">
        <f>HYPERLINK("https://www.youtube.com/watch?v=8xvbmi9F-tU", "Video")</f>
        <v/>
      </c>
      <c r="B247" t="inlineStr">
        <is>
          <t>2:09</t>
        </is>
      </c>
      <c r="C247" t="inlineStr">
        <is>
          <t>of our brain has miraculously stepped out</t>
        </is>
      </c>
      <c r="D247">
        <f>HYPERLINK("https://www.youtube.com/watch?v=8xvbmi9F-tU&amp;t=129s", "Go to time")</f>
        <v/>
      </c>
    </row>
    <row r="248">
      <c r="A248">
        <f>HYPERLINK("https://www.youtube.com/watch?v=7yLeDg_KuOA", "Video")</f>
        <v/>
      </c>
      <c r="B248" t="inlineStr">
        <is>
          <t>12:24</t>
        </is>
      </c>
      <c r="C248" t="inlineStr">
        <is>
          <t>If you do 8,000 steps, that's fine.</t>
        </is>
      </c>
      <c r="D248">
        <f>HYPERLINK("https://www.youtube.com/watch?v=7yLeDg_KuOA&amp;t=744s", "Go to time")</f>
        <v/>
      </c>
    </row>
    <row r="249">
      <c r="A249">
        <f>HYPERLINK("https://www.youtube.com/watch?v=7yLeDg_KuOA", "Video")</f>
        <v/>
      </c>
      <c r="B249" t="inlineStr">
        <is>
          <t>12:25</t>
        </is>
      </c>
      <c r="C249" t="inlineStr">
        <is>
          <t>If you do 15,000 steps, that's fine.</t>
        </is>
      </c>
      <c r="D249">
        <f>HYPERLINK("https://www.youtube.com/watch?v=7yLeDg_KuOA&amp;t=745s", "Go to time")</f>
        <v/>
      </c>
    </row>
    <row r="250">
      <c r="A250">
        <f>HYPERLINK("https://www.youtube.com/watch?v=jR0rjDGyEW0", "Video")</f>
        <v/>
      </c>
      <c r="B250" t="inlineStr">
        <is>
          <t>1:40</t>
        </is>
      </c>
      <c r="C250" t="inlineStr">
        <is>
          <t>Lincoln's views so you got to step out</t>
        </is>
      </c>
      <c r="D250">
        <f>HYPERLINK("https://www.youtube.com/watch?v=jR0rjDGyEW0&amp;t=100s", "Go to time")</f>
        <v/>
      </c>
    </row>
    <row r="251">
      <c r="A251">
        <f>HYPERLINK("https://www.youtube.com/watch?v=JQe4xCF2WmA", "Video")</f>
        <v/>
      </c>
      <c r="B251" t="inlineStr">
        <is>
          <t>3:05</t>
        </is>
      </c>
      <c r="C251" t="inlineStr">
        <is>
          <t>step of it was going off on this journey</t>
        </is>
      </c>
      <c r="D251">
        <f>HYPERLINK("https://www.youtube.com/watch?v=JQe4xCF2WmA&amp;t=185s", "Go to time")</f>
        <v/>
      </c>
    </row>
    <row r="252">
      <c r="A252">
        <f>HYPERLINK("https://www.youtube.com/watch?v=Nks1Iq8NX0U", "Video")</f>
        <v/>
      </c>
      <c r="B252" t="inlineStr">
        <is>
          <t>15:26</t>
        </is>
      </c>
      <c r="C252" t="inlineStr">
        <is>
          <t>you stepping away from this</t>
        </is>
      </c>
      <c r="D252">
        <f>HYPERLINK("https://www.youtube.com/watch?v=Nks1Iq8NX0U&amp;t=926s", "Go to time")</f>
        <v/>
      </c>
    </row>
    <row r="253">
      <c r="A253">
        <f>HYPERLINK("https://www.youtube.com/watch?v=Ask0pBIKdDk", "Video")</f>
        <v/>
      </c>
      <c r="B253" t="inlineStr">
        <is>
          <t>5:52</t>
        </is>
      </c>
      <c r="C253" t="inlineStr">
        <is>
          <t>and you're probably
going to make a misstep.</t>
        </is>
      </c>
      <c r="D253">
        <f>HYPERLINK("https://www.youtube.com/watch?v=Ask0pBIKdDk&amp;t=352s", "Go to time")</f>
        <v/>
      </c>
    </row>
    <row r="254">
      <c r="A254">
        <f>HYPERLINK("https://www.youtube.com/watch?v=ELDJJ3ma5e4", "Video")</f>
        <v/>
      </c>
      <c r="B254" t="inlineStr">
        <is>
          <t>1:54</t>
        </is>
      </c>
      <c r="C254" t="inlineStr">
        <is>
          <t>two two two steps forward one back into</t>
        </is>
      </c>
      <c r="D254">
        <f>HYPERLINK("https://www.youtube.com/watch?v=ELDJJ3ma5e4&amp;t=114s", "Go to time")</f>
        <v/>
      </c>
    </row>
    <row r="255">
      <c r="A255">
        <f>HYPERLINK("https://www.youtube.com/watch?v=7tY6UmatJfI", "Video")</f>
        <v/>
      </c>
      <c r="B255" t="inlineStr">
        <is>
          <t>0:24</t>
        </is>
      </c>
      <c r="C255" t="inlineStr">
        <is>
          <t>step outside of ourselves and walk in</t>
        </is>
      </c>
      <c r="D255">
        <f>HYPERLINK("https://www.youtube.com/watch?v=7tY6UmatJfI&amp;t=24s", "Go to time")</f>
        <v/>
      </c>
    </row>
    <row r="256">
      <c r="A256">
        <f>HYPERLINK("https://www.youtube.com/watch?v=tpE0jUO5WoI", "Video")</f>
        <v/>
      </c>
      <c r="B256" t="inlineStr">
        <is>
          <t>13:39</t>
        </is>
      </c>
      <c r="C256" t="inlineStr">
        <is>
          <t>it's about taking incremental steps, maybe first 
by stopping eating meat on a given day or reducing</t>
        </is>
      </c>
      <c r="D256">
        <f>HYPERLINK("https://www.youtube.com/watch?v=tpE0jUO5WoI&amp;t=819s", "Go to time")</f>
        <v/>
      </c>
    </row>
    <row r="257">
      <c r="A257">
        <f>HYPERLINK("https://www.youtube.com/watch?v=KFs-u1sAV6U", "Video")</f>
        <v/>
      </c>
      <c r="B257" t="inlineStr">
        <is>
          <t>4:27</t>
        </is>
      </c>
      <c r="C257" t="inlineStr">
        <is>
          <t>So, walking is the first step</t>
        </is>
      </c>
      <c r="D257">
        <f>HYPERLINK("https://www.youtube.com/watch?v=KFs-u1sAV6U&amp;t=267s", "Go to time")</f>
        <v/>
      </c>
    </row>
    <row r="258">
      <c r="A258">
        <f>HYPERLINK("https://www.youtube.com/watch?v=KFs-u1sAV6U", "Video")</f>
        <v/>
      </c>
      <c r="B258" t="inlineStr">
        <is>
          <t>5:45</t>
        </is>
      </c>
      <c r="C258" t="inlineStr">
        <is>
          <t>And at this point, I think,
human music steps away</t>
        </is>
      </c>
      <c r="D258">
        <f>HYPERLINK("https://www.youtube.com/watch?v=KFs-u1sAV6U&amp;t=345s", "Go to time")</f>
        <v/>
      </c>
    </row>
    <row r="259">
      <c r="A259">
        <f>HYPERLINK("https://www.youtube.com/watch?v=kOfH54GjCVc", "Video")</f>
        <v/>
      </c>
      <c r="B259" t="inlineStr">
        <is>
          <t>8:28</t>
        </is>
      </c>
      <c r="C259" t="inlineStr">
        <is>
          <t>of animals appearing on our
doorsteps, or on a coastline,</t>
        </is>
      </c>
      <c r="D259">
        <f>HYPERLINK("https://www.youtube.com/watch?v=kOfH54GjCVc&amp;t=508s", "Go to time")</f>
        <v/>
      </c>
    </row>
    <row r="260">
      <c r="A260">
        <f>HYPERLINK("https://www.youtube.com/watch?v=laGXRs9Ce70", "Video")</f>
        <v/>
      </c>
      <c r="B260" t="inlineStr">
        <is>
          <t>1:47</t>
        </is>
      </c>
      <c r="C260" t="inlineStr">
        <is>
          <t>the colleague of Stephen
Hawking's actually,</t>
        </is>
      </c>
      <c r="D260">
        <f>HYPERLINK("https://www.youtube.com/watch?v=laGXRs9Ce70&amp;t=107s", "Go to time")</f>
        <v/>
      </c>
    </row>
    <row r="261">
      <c r="A261">
        <f>HYPERLINK("https://www.youtube.com/watch?v=kgqTlksk4GA", "Video")</f>
        <v/>
      </c>
      <c r="B261" t="inlineStr">
        <is>
          <t>3:50</t>
        </is>
      </c>
      <c r="C261" t="inlineStr">
        <is>
          <t>existed in America that was a step up of</t>
        </is>
      </c>
      <c r="D261">
        <f>HYPERLINK("https://www.youtube.com/watch?v=kgqTlksk4GA&amp;t=230s", "Go to time")</f>
        <v/>
      </c>
    </row>
    <row r="262">
      <c r="A262">
        <f>HYPERLINK("https://www.youtube.com/watch?v=Q0os4ddA1BE", "Video")</f>
        <v/>
      </c>
      <c r="B262" t="inlineStr">
        <is>
          <t>2:36</t>
        </is>
      </c>
      <c r="C262" t="inlineStr">
        <is>
          <t>I do think an indispens the first step</t>
        </is>
      </c>
      <c r="D262">
        <f>HYPERLINK("https://www.youtube.com/watch?v=Q0os4ddA1BE&amp;t=156s", "Go to time")</f>
        <v/>
      </c>
    </row>
    <row r="263">
      <c r="A263">
        <f>HYPERLINK("https://www.youtube.com/watch?v=HLvWGfP5aVk", "Video")</f>
        <v/>
      </c>
      <c r="B263" t="inlineStr">
        <is>
          <t>23:07</t>
        </is>
      </c>
      <c r="C263" t="inlineStr">
        <is>
          <t>One of the necessary
steps to making a friend</t>
        </is>
      </c>
      <c r="D263">
        <f>HYPERLINK("https://www.youtube.com/watch?v=HLvWGfP5aVk&amp;t=1387s", "Go to time")</f>
        <v/>
      </c>
    </row>
    <row r="264">
      <c r="A264">
        <f>HYPERLINK("https://www.youtube.com/watch?v=ugIuHWc6Nuc", "Video")</f>
        <v/>
      </c>
      <c r="B264" t="inlineStr">
        <is>
          <t>3:39</t>
        </is>
      </c>
      <c r="C264" t="inlineStr">
        <is>
          <t>but the first steps that you
are going to take will differ</t>
        </is>
      </c>
      <c r="D264">
        <f>HYPERLINK("https://www.youtube.com/watch?v=ugIuHWc6Nuc&amp;t=219s", "Go to time")</f>
        <v/>
      </c>
    </row>
    <row r="265">
      <c r="A265">
        <f>HYPERLINK("https://www.youtube.com/watch?v=ugIuHWc6Nuc", "Video")</f>
        <v/>
      </c>
      <c r="B265" t="inlineStr">
        <is>
          <t>4:28</t>
        </is>
      </c>
      <c r="C265" t="inlineStr">
        <is>
          <t>Step two is to then invest that gap.</t>
        </is>
      </c>
      <c r="D265">
        <f>HYPERLINK("https://www.youtube.com/watch?v=ugIuHWc6Nuc&amp;t=268s", "Go to time")</f>
        <v/>
      </c>
    </row>
    <row r="266">
      <c r="A266">
        <f>HYPERLINK("https://www.youtube.com/watch?v=K7LK8eP1Tno", "Video")</f>
        <v/>
      </c>
      <c r="B266" t="inlineStr">
        <is>
          <t>5:48</t>
        </is>
      </c>
      <c r="C266" t="inlineStr">
        <is>
          <t>It’s our job to take steps to figure out
what’s going on and to act on critical information.</t>
        </is>
      </c>
      <c r="D266">
        <f>HYPERLINK("https://www.youtube.com/watch?v=K7LK8eP1Tno&amp;t=348s", "Go to time")</f>
        <v/>
      </c>
    </row>
    <row r="267">
      <c r="A267">
        <f>HYPERLINK("https://www.youtube.com/watch?v=D35dTp7it_0", "Video")</f>
        <v/>
      </c>
      <c r="B267" t="inlineStr">
        <is>
          <t>6:48</t>
        </is>
      </c>
      <c r="C267" t="inlineStr">
        <is>
          <t>Just that first step into that world</t>
        </is>
      </c>
      <c r="D267">
        <f>HYPERLINK("https://www.youtube.com/watch?v=D35dTp7it_0&amp;t=408s", "Go to time")</f>
        <v/>
      </c>
    </row>
    <row r="268">
      <c r="A268">
        <f>HYPERLINK("https://www.youtube.com/watch?v=2hlGswxSca8", "Video")</f>
        <v/>
      </c>
      <c r="B268" t="inlineStr">
        <is>
          <t>0:19</t>
        </is>
      </c>
      <c r="C268" t="inlineStr">
        <is>
          <t>George Stephanopoulos did Angelina Jolie</t>
        </is>
      </c>
      <c r="D268">
        <f>HYPERLINK("https://www.youtube.com/watch?v=2hlGswxSca8&amp;t=19s", "Go to time")</f>
        <v/>
      </c>
    </row>
    <row r="269">
      <c r="A269">
        <f>HYPERLINK("https://www.youtube.com/watch?v=Oqbyxq-Jn2c", "Video")</f>
        <v/>
      </c>
      <c r="B269" t="inlineStr">
        <is>
          <t>4:18</t>
        </is>
      </c>
      <c r="C269" t="inlineStr">
        <is>
          <t>If logical reasoning is getting confused and
doesn’t know what step to take next because</t>
        </is>
      </c>
      <c r="D269">
        <f>HYPERLINK("https://www.youtube.com/watch?v=Oqbyxq-Jn2c&amp;t=258s", "Go to time")</f>
        <v/>
      </c>
    </row>
    <row r="270">
      <c r="A270">
        <f>HYPERLINK("https://www.youtube.com/watch?v=YkYrQR8tFzk", "Video")</f>
        <v/>
      </c>
      <c r="B270" t="inlineStr">
        <is>
          <t>6:51</t>
        </is>
      </c>
      <c r="C270" t="inlineStr">
        <is>
          <t>just remember these steps
of focusing, noticing,</t>
        </is>
      </c>
      <c r="D270">
        <f>HYPERLINK("https://www.youtube.com/watch?v=YkYrQR8tFzk&amp;t=411s", "Go to time")</f>
        <v/>
      </c>
    </row>
    <row r="271">
      <c r="A271">
        <f>HYPERLINK("https://www.youtube.com/watch?v=EE_MEu7xn8Y", "Video")</f>
        <v/>
      </c>
      <c r="B271" t="inlineStr">
        <is>
          <t>11:50</t>
        </is>
      </c>
      <c r="C271" t="inlineStr">
        <is>
          <t>The four steps of looping are to, first,</t>
        </is>
      </c>
      <c r="D271">
        <f>HYPERLINK("https://www.youtube.com/watch?v=EE_MEu7xn8Y&amp;t=710s", "Go to time")</f>
        <v/>
      </c>
    </row>
    <row r="272">
      <c r="A272">
        <f>HYPERLINK("https://www.youtube.com/watch?v=us6AiaJq-RY", "Video")</f>
        <v/>
      </c>
      <c r="B272" t="inlineStr">
        <is>
          <t>1:07</t>
        </is>
      </c>
      <c r="C272" t="inlineStr">
        <is>
          <t>very small steps along the way and doing</t>
        </is>
      </c>
      <c r="D272">
        <f>HYPERLINK("https://www.youtube.com/watch?v=us6AiaJq-RY&amp;t=67s", "Go to time")</f>
        <v/>
      </c>
    </row>
    <row r="273">
      <c r="A273">
        <f>HYPERLINK("https://www.youtube.com/watch?v=tR4w2nAkDNc", "Video")</f>
        <v/>
      </c>
      <c r="B273" t="inlineStr">
        <is>
          <t>0:50</t>
        </is>
      </c>
      <c r="C273" t="inlineStr">
        <is>
          <t>our mission not being seen out is too high.
PRODUCER: There's a slight lag. If I step on</t>
        </is>
      </c>
      <c r="D273">
        <f>HYPERLINK("https://www.youtube.com/watch?v=tR4w2nAkDNc&amp;t=50s", "Go to time")</f>
        <v/>
      </c>
    </row>
    <row r="274">
      <c r="A274">
        <f>HYPERLINK("https://www.youtube.com/watch?v=bs2IognqkJI", "Video")</f>
        <v/>
      </c>
      <c r="B274" t="inlineStr">
        <is>
          <t>16:27</t>
        </is>
      </c>
      <c r="C274" t="inlineStr">
        <is>
          <t>The yearning to step aside from the fold and
the [clan] and go off into the desert, the</t>
        </is>
      </c>
      <c r="D274">
        <f>HYPERLINK("https://www.youtube.com/watch?v=bs2IognqkJI&amp;t=987s", "Go to time")</f>
        <v/>
      </c>
    </row>
    <row r="275">
      <c r="A275">
        <f>HYPERLINK("https://www.youtube.com/watch?v=bs2IognqkJI", "Video")</f>
        <v/>
      </c>
      <c r="B275" t="inlineStr">
        <is>
          <t>18:31</t>
        </is>
      </c>
      <c r="C275" t="inlineStr">
        <is>
          <t>And certainly, I wouldn’t do that because
I don’t know what the steps are.</t>
        </is>
      </c>
      <c r="D275">
        <f>HYPERLINK("https://www.youtube.com/watch?v=bs2IognqkJI&amp;t=1111s", "Go to time")</f>
        <v/>
      </c>
    </row>
    <row r="276">
      <c r="A276">
        <f>HYPERLINK("https://www.youtube.com/watch?v=bs2IognqkJI", "Video")</f>
        <v/>
      </c>
      <c r="B276" t="inlineStr">
        <is>
          <t>21:02</t>
        </is>
      </c>
      <c r="C276" t="inlineStr">
        <is>
          <t>And, you know, the last step of it was going
off on this journey.</t>
        </is>
      </c>
      <c r="D276">
        <f>HYPERLINK("https://www.youtube.com/watch?v=bs2IognqkJI&amp;t=1262s", "Go to time")</f>
        <v/>
      </c>
    </row>
    <row r="277">
      <c r="A277">
        <f>HYPERLINK("https://www.youtube.com/watch?v=XsBcdfKfy9o", "Video")</f>
        <v/>
      </c>
      <c r="B277" t="inlineStr">
        <is>
          <t>1:54</t>
        </is>
      </c>
      <c r="C277" t="inlineStr">
        <is>
          <t>When we looked at Stephen Hawking,</t>
        </is>
      </c>
      <c r="D277">
        <f>HYPERLINK("https://www.youtube.com/watch?v=XsBcdfKfy9o&amp;t=114s", "Go to time")</f>
        <v/>
      </c>
    </row>
    <row r="278">
      <c r="A278">
        <f>HYPERLINK("https://www.youtube.com/watch?v=XsBcdfKfy9o", "Video")</f>
        <v/>
      </c>
      <c r="B278" t="inlineStr">
        <is>
          <t>2:10</t>
        </is>
      </c>
      <c r="C278" t="inlineStr">
        <is>
          <t>than Stephen Hawking had.</t>
        </is>
      </c>
      <c r="D278">
        <f>HYPERLINK("https://www.youtube.com/watch?v=XsBcdfKfy9o&amp;t=130s", "Go to time")</f>
        <v/>
      </c>
    </row>
    <row r="279">
      <c r="A279">
        <f>HYPERLINK("https://www.youtube.com/watch?v=8D4AHrKAYig", "Video")</f>
        <v/>
      </c>
      <c r="B279" t="inlineStr">
        <is>
          <t>5:59</t>
        </is>
      </c>
      <c r="C279" t="inlineStr">
        <is>
          <t>And I realized
that I was wanting to step in.</t>
        </is>
      </c>
      <c r="D279">
        <f>HYPERLINK("https://www.youtube.com/watch?v=8D4AHrKAYig&amp;t=359s", "Go to time")</f>
        <v/>
      </c>
    </row>
    <row r="280">
      <c r="A280">
        <f>HYPERLINK("https://www.youtube.com/watch?v=qIeXVer33Ag", "Video")</f>
        <v/>
      </c>
      <c r="B280" t="inlineStr">
        <is>
          <t>5:25</t>
        </is>
      </c>
      <c r="C280" t="inlineStr">
        <is>
          <t>that the next step is the pushing. So he</t>
        </is>
      </c>
      <c r="D280">
        <f>HYPERLINK("https://www.youtube.com/watch?v=qIeXVer33Ag&amp;t=325s", "Go to time")</f>
        <v/>
      </c>
    </row>
    <row r="281">
      <c r="A281">
        <f>HYPERLINK("https://www.youtube.com/watch?v=3KeqjT2xyM0", "Video")</f>
        <v/>
      </c>
      <c r="B281" t="inlineStr">
        <is>
          <t>28:23</t>
        </is>
      </c>
      <c r="C281" t="inlineStr">
        <is>
          <t>in some intermediate step in evolution.</t>
        </is>
      </c>
      <c r="D281">
        <f>HYPERLINK("https://www.youtube.com/watch?v=3KeqjT2xyM0&amp;t=1703s", "Go to time")</f>
        <v/>
      </c>
    </row>
    <row r="282">
      <c r="A282">
        <f>HYPERLINK("https://www.youtube.com/watch?v=NkxBvEE3kNg", "Video")</f>
        <v/>
      </c>
      <c r="B282" t="inlineStr">
        <is>
          <t>0:21</t>
        </is>
      </c>
      <c r="C282" t="inlineStr">
        <is>
          <t>and we can all step in</t>
        </is>
      </c>
      <c r="D282">
        <f>HYPERLINK("https://www.youtube.com/watch?v=NkxBvEE3kNg&amp;t=21s", "Go to time")</f>
        <v/>
      </c>
    </row>
    <row r="283">
      <c r="A283">
        <f>HYPERLINK("https://www.youtube.com/watch?v=9dj4H1J4-u0", "Video")</f>
        <v/>
      </c>
      <c r="B283" t="inlineStr">
        <is>
          <t>1:04</t>
        </is>
      </c>
      <c r="C283" t="inlineStr">
        <is>
          <t>Kim was just stepping out so nah she</t>
        </is>
      </c>
      <c r="D283">
        <f>HYPERLINK("https://www.youtube.com/watch?v=9dj4H1J4-u0&amp;t=64s", "Go to time")</f>
        <v/>
      </c>
    </row>
    <row r="284">
      <c r="A284">
        <f>HYPERLINK("https://www.youtube.com/watch?v=Iu__9TDrF-Q", "Video")</f>
        <v/>
      </c>
      <c r="B284" t="inlineStr">
        <is>
          <t>0:53</t>
        </is>
      </c>
      <c r="C284" t="inlineStr">
        <is>
          <t>i'm gonna step into the best of you</t>
        </is>
      </c>
      <c r="D284">
        <f>HYPERLINK("https://www.youtube.com/watch?v=Iu__9TDrF-Q&amp;t=53s", "Go to time")</f>
        <v/>
      </c>
    </row>
    <row r="285">
      <c r="A285">
        <f>HYPERLINK("https://www.youtube.com/watch?v=3GoKdqZMHI0", "Video")</f>
        <v/>
      </c>
      <c r="B285" t="inlineStr">
        <is>
          <t>0:41</t>
        </is>
      </c>
      <c r="C285" t="inlineStr">
        <is>
          <t>way mind mind the step here uh as you'll</t>
        </is>
      </c>
      <c r="D285">
        <f>HYPERLINK("https://www.youtube.com/watch?v=3GoKdqZMHI0&amp;t=41s", "Go to time")</f>
        <v/>
      </c>
    </row>
    <row r="286">
      <c r="A286">
        <f>HYPERLINK("https://www.youtube.com/watch?v=B6mCR1PaG1s", "Video")</f>
        <v/>
      </c>
      <c r="B286" t="inlineStr">
        <is>
          <t>1:54</t>
        </is>
      </c>
      <c r="C286" t="inlineStr">
        <is>
          <t>newn just uh you know step right on in</t>
        </is>
      </c>
      <c r="D286">
        <f>HYPERLINK("https://www.youtube.com/watch?v=B6mCR1PaG1s&amp;t=114s", "Go to time")</f>
        <v/>
      </c>
    </row>
    <row r="287">
      <c r="A287">
        <f>HYPERLINK("https://www.youtube.com/watch?v=Wc8qthwKSsc", "Video")</f>
        <v/>
      </c>
      <c r="B287" t="inlineStr">
        <is>
          <t>23:51</t>
        </is>
      </c>
      <c r="C287" t="inlineStr">
        <is>
          <t>but Kim was just stepping out so nah she</t>
        </is>
      </c>
      <c r="D287">
        <f>HYPERLINK("https://www.youtube.com/watch?v=Wc8qthwKSsc&amp;t=1431s", "Go to time")</f>
        <v/>
      </c>
    </row>
    <row r="288">
      <c r="A288">
        <f>HYPERLINK("https://www.youtube.com/watch?v=_1Dq59svlIU", "Video")</f>
        <v/>
      </c>
      <c r="B288" t="inlineStr">
        <is>
          <t>14:09</t>
        </is>
      </c>
      <c r="C288" t="inlineStr">
        <is>
          <t>stepping out of the trailer</t>
        </is>
      </c>
      <c r="D288">
        <f>HYPERLINK("https://www.youtube.com/watch?v=_1Dq59svlIU&amp;t=849s", "Go to time")</f>
        <v/>
      </c>
    </row>
    <row r="289">
      <c r="A289">
        <f>HYPERLINK("https://www.youtube.com/watch?v=_1Dq59svlIU", "Video")</f>
        <v/>
      </c>
      <c r="B289" t="inlineStr">
        <is>
          <t>16:59</t>
        </is>
      </c>
      <c r="C289" t="inlineStr">
        <is>
          <t>and we can all step in</t>
        </is>
      </c>
      <c r="D289">
        <f>HYPERLINK("https://www.youtube.com/watch?v=_1Dq59svlIU&amp;t=1019s", "Go to time")</f>
        <v/>
      </c>
    </row>
    <row r="290">
      <c r="A290">
        <f>HYPERLINK("https://www.youtube.com/watch?v=yo_A2OWCGvI", "Video")</f>
        <v/>
      </c>
      <c r="B290" t="inlineStr">
        <is>
          <t>6:48</t>
        </is>
      </c>
      <c r="C290" t="inlineStr">
        <is>
          <t>i'm gonna step into the best of you oh</t>
        </is>
      </c>
      <c r="D290">
        <f>HYPERLINK("https://www.youtube.com/watch?v=yo_A2OWCGvI&amp;t=408s", "Go to time")</f>
        <v/>
      </c>
    </row>
    <row r="291">
      <c r="A291">
        <f>HYPERLINK("https://www.youtube.com/watch?v=bnzyjWEyQc8", "Video")</f>
        <v/>
      </c>
      <c r="B291" t="inlineStr">
        <is>
          <t>46:22</t>
        </is>
      </c>
      <c r="C291" t="inlineStr">
        <is>
          <t>way mind mind the step here uh as you'll</t>
        </is>
      </c>
      <c r="D291">
        <f>HYPERLINK("https://www.youtube.com/watch?v=bnzyjWEyQc8&amp;t=2782s", "Go to time")</f>
        <v/>
      </c>
    </row>
    <row r="292">
      <c r="A292">
        <f>HYPERLINK("https://www.youtube.com/watch?v=c1BW5WYjO2M", "Video")</f>
        <v/>
      </c>
      <c r="B292" t="inlineStr">
        <is>
          <t>0:52</t>
        </is>
      </c>
      <c r="C292" t="inlineStr">
        <is>
          <t>when we stepped in thank you Mr Hamlet</t>
        </is>
      </c>
      <c r="D292">
        <f>HYPERLINK("https://www.youtube.com/watch?v=c1BW5WYjO2M&amp;t=52s", "Go to time")</f>
        <v/>
      </c>
    </row>
    <row r="293">
      <c r="A293">
        <f>HYPERLINK("https://www.youtube.com/watch?v=dLaSzxRpqXE", "Video")</f>
        <v/>
      </c>
      <c r="B293" t="inlineStr">
        <is>
          <t>8:54</t>
        </is>
      </c>
      <c r="C293" t="inlineStr">
        <is>
          <t>to wind up stepping on some</t>
        </is>
      </c>
      <c r="D293">
        <f>HYPERLINK("https://www.youtube.com/watch?v=dLaSzxRpqXE&amp;t=534s", "Go to time")</f>
        <v/>
      </c>
    </row>
    <row r="294">
      <c r="A294">
        <f>HYPERLINK("https://www.youtube.com/watch?v=RhsUHDJ0BFM", "Video")</f>
        <v/>
      </c>
      <c r="B294" t="inlineStr">
        <is>
          <t>2:51</t>
        </is>
      </c>
      <c r="C294" t="inlineStr">
        <is>
          <t>final step integration the revenues from</t>
        </is>
      </c>
      <c r="D294">
        <f>HYPERLINK("https://www.youtube.com/watch?v=RhsUHDJ0BFM&amp;t=171s", "Go to time")</f>
        <v/>
      </c>
    </row>
    <row r="295">
      <c r="A295">
        <f>HYPERLINK("https://www.youtube.com/watch?v=gFt1ScZCnCk", "Video")</f>
        <v/>
      </c>
      <c r="B295" t="inlineStr">
        <is>
          <t>0:16</t>
        </is>
      </c>
      <c r="C295" t="inlineStr">
        <is>
          <t>to this morning Steph handled it there</t>
        </is>
      </c>
      <c r="D295">
        <f>HYPERLINK("https://www.youtube.com/watch?v=gFt1ScZCnCk&amp;t=16s", "Go to time")</f>
        <v/>
      </c>
    </row>
    <row r="296">
      <c r="A296">
        <f>HYPERLINK("https://www.youtube.com/watch?v=X76OE_9SF7U", "Video")</f>
        <v/>
      </c>
      <c r="B296" t="inlineStr">
        <is>
          <t>13:51</t>
        </is>
      </c>
      <c r="C296" t="inlineStr">
        <is>
          <t>called layering final step integration</t>
        </is>
      </c>
      <c r="D296">
        <f>HYPERLINK("https://www.youtube.com/watch?v=X76OE_9SF7U&amp;t=831s", "Go to time")</f>
        <v/>
      </c>
    </row>
    <row r="297">
      <c r="A297">
        <f>HYPERLINK("https://www.youtube.com/watch?v=yr_L0CYkQdY", "Video")</f>
        <v/>
      </c>
      <c r="B297" t="inlineStr">
        <is>
          <t>2:47</t>
        </is>
      </c>
      <c r="C297" t="inlineStr">
        <is>
          <t>step one we build inventory Badger go</t>
        </is>
      </c>
      <c r="D297">
        <f>HYPERLINK("https://www.youtube.com/watch?v=yr_L0CYkQdY&amp;t=167s", "Go to time")</f>
        <v/>
      </c>
    </row>
    <row r="298">
      <c r="A298">
        <f>HYPERLINK("https://www.youtube.com/watch?v=-w9mGjSyPog", "Video")</f>
        <v/>
      </c>
      <c r="B298" t="inlineStr">
        <is>
          <t>5:44</t>
        </is>
      </c>
      <c r="C298" t="inlineStr">
        <is>
          <t>just I'm going to step into the</t>
        </is>
      </c>
      <c r="D298">
        <f>HYPERLINK("https://www.youtube.com/watch?v=-w9mGjSyPog&amp;t=344s", "Go to time")</f>
        <v/>
      </c>
    </row>
    <row r="299">
      <c r="A299">
        <f>HYPERLINK("https://www.youtube.com/watch?v=CZSWDdmxmus", "Video")</f>
        <v/>
      </c>
      <c r="B299" t="inlineStr">
        <is>
          <t>8:41</t>
        </is>
      </c>
      <c r="C299" t="inlineStr">
        <is>
          <t>you to step back we're fighting Parts in</t>
        </is>
      </c>
      <c r="D299">
        <f>HYPERLINK("https://www.youtube.com/watch?v=CZSWDdmxmus&amp;t=521s", "Go to time")</f>
        <v/>
      </c>
    </row>
    <row r="300">
      <c r="A300">
        <f>HYPERLINK("https://www.youtube.com/watch?v=6ErBOaY1yX4", "Video")</f>
        <v/>
      </c>
      <c r="B300" t="inlineStr">
        <is>
          <t>30:43</t>
        </is>
      </c>
      <c r="C300" t="inlineStr">
        <is>
          <t>steps off the elevator into the parking</t>
        </is>
      </c>
      <c r="D300">
        <f>HYPERLINK("https://www.youtube.com/watch?v=6ErBOaY1yX4&amp;t=1843s", "Go to time")</f>
        <v/>
      </c>
    </row>
    <row r="301">
      <c r="A301">
        <f>HYPERLINK("https://www.youtube.com/watch?v=74KytQvV1N8", "Video")</f>
        <v/>
      </c>
      <c r="B301" t="inlineStr">
        <is>
          <t>1:08</t>
        </is>
      </c>
      <c r="C301" t="inlineStr">
        <is>
          <t>first step is something we like to call</t>
        </is>
      </c>
      <c r="D301">
        <f>HYPERLINK("https://www.youtube.com/watch?v=74KytQvV1N8&amp;t=68s", "Go to time")</f>
        <v/>
      </c>
    </row>
    <row r="302">
      <c r="A302">
        <f>HYPERLINK("https://www.youtube.com/watch?v=CN6RkaJPAbI", "Video")</f>
        <v/>
      </c>
      <c r="B302" t="inlineStr">
        <is>
          <t>3:02</t>
        </is>
      </c>
      <c r="C302" t="inlineStr">
        <is>
          <t>footstep behind you but before you can</t>
        </is>
      </c>
      <c r="D302">
        <f>HYPERLINK("https://www.youtube.com/watch?v=CN6RkaJPAbI&amp;t=182s", "Go to time")</f>
        <v/>
      </c>
    </row>
    <row r="303">
      <c r="A303">
        <f>HYPERLINK("https://www.youtube.com/watch?v=HAw412b4zd4", "Video")</f>
        <v/>
      </c>
      <c r="B303" t="inlineStr">
        <is>
          <t>22:05</t>
        </is>
      </c>
      <c r="C303" t="inlineStr">
        <is>
          <t>so I'd have to step in
and instruct her,</t>
        </is>
      </c>
      <c r="D303">
        <f>HYPERLINK("https://www.youtube.com/watch?v=HAw412b4zd4&amp;t=1325s", "Go to time")</f>
        <v/>
      </c>
    </row>
    <row r="304">
      <c r="A304">
        <f>HYPERLINK("https://www.youtube.com/watch?v=gpfUQSWmoBk", "Video")</f>
        <v/>
      </c>
      <c r="B304" t="inlineStr">
        <is>
          <t>10:05</t>
        </is>
      </c>
      <c r="C304" t="inlineStr">
        <is>
          <t>feel when you step on set is something</t>
        </is>
      </c>
      <c r="D304">
        <f>HYPERLINK("https://www.youtube.com/watch?v=gpfUQSWmoBk&amp;t=605s", "Go to time")</f>
        <v/>
      </c>
    </row>
    <row r="305">
      <c r="A305">
        <f>HYPERLINK("https://www.youtube.com/watch?v=KWdUsxyqBM0", "Video")</f>
        <v/>
      </c>
      <c r="B305" t="inlineStr">
        <is>
          <t>0:28</t>
        </is>
      </c>
      <c r="C305" t="inlineStr">
        <is>
          <t>you're going to step aside or</t>
        </is>
      </c>
      <c r="D305">
        <f>HYPERLINK("https://www.youtube.com/watch?v=KWdUsxyqBM0&amp;t=28s", "Go to time")</f>
        <v/>
      </c>
    </row>
    <row r="306">
      <c r="A306">
        <f>HYPERLINK("https://www.youtube.com/watch?v=5T6tgcosb9M", "Video")</f>
        <v/>
      </c>
      <c r="B306" t="inlineStr">
        <is>
          <t>1:04</t>
        </is>
      </c>
      <c r="C306" t="inlineStr">
        <is>
          <t>a good step I think a lot of what they</t>
        </is>
      </c>
      <c r="D306">
        <f>HYPERLINK("https://www.youtube.com/watch?v=5T6tgcosb9M&amp;t=64s", "Go to time")</f>
        <v/>
      </c>
    </row>
    <row r="307">
      <c r="A307">
        <f>HYPERLINK("https://www.youtube.com/watch?v=TJnZTOEtQfQ", "Video")</f>
        <v/>
      </c>
      <c r="B307" t="inlineStr">
        <is>
          <t>3:19</t>
        </is>
      </c>
      <c r="C307" t="inlineStr">
        <is>
          <t>And then the final step,</t>
        </is>
      </c>
      <c r="D307">
        <f>HYPERLINK("https://www.youtube.com/watch?v=TJnZTOEtQfQ&amp;t=199s", "Go to time")</f>
        <v/>
      </c>
    </row>
    <row r="308">
      <c r="A308">
        <f>HYPERLINK("https://www.youtube.com/watch?v=jM3c7WPY_sw", "Video")</f>
        <v/>
      </c>
      <c r="B308" t="inlineStr">
        <is>
          <t>4:37</t>
        </is>
      </c>
      <c r="C308" t="inlineStr">
        <is>
          <t>you'd all be stepping in poop poop</t>
        </is>
      </c>
      <c r="D308">
        <f>HYPERLINK("https://www.youtube.com/watch?v=jM3c7WPY_sw&amp;t=277s", "Go to time")</f>
        <v/>
      </c>
    </row>
    <row r="309">
      <c r="A309">
        <f>HYPERLINK("https://www.youtube.com/watch?v=AVS20MjvXFo", "Video")</f>
        <v/>
      </c>
      <c r="B309" t="inlineStr">
        <is>
          <t>9:49</t>
        </is>
      </c>
      <c r="C309" t="inlineStr">
        <is>
          <t>AND ADD
THE 3-STEP SPIN.</t>
        </is>
      </c>
      <c r="D309">
        <f>HYPERLINK("https://www.youtube.com/watch?v=AVS20MjvXFo&amp;t=589s", "Go to time")</f>
        <v/>
      </c>
    </row>
    <row r="310">
      <c r="A310">
        <f>HYPERLINK("https://www.youtube.com/watch?v=NYHgP-MMWKk", "Video")</f>
        <v/>
      </c>
      <c r="B310" t="inlineStr">
        <is>
          <t>0:20</t>
        </is>
      </c>
      <c r="C310" t="inlineStr">
        <is>
          <t>Thorne Zena Stephanie Scott in the</t>
        </is>
      </c>
      <c r="D310">
        <f>HYPERLINK("https://www.youtube.com/watch?v=NYHgP-MMWKk&amp;t=20s", "Go to time")</f>
        <v/>
      </c>
    </row>
    <row r="311">
      <c r="A311">
        <f>HYPERLINK("https://www.youtube.com/watch?v=93yxvoc-tHg", "Video")</f>
        <v/>
      </c>
      <c r="B311" t="inlineStr">
        <is>
          <t>3:18</t>
        </is>
      </c>
      <c r="C311" t="inlineStr">
        <is>
          <t>me that's hot last step pay your drawing</t>
        </is>
      </c>
      <c r="D311">
        <f>HYPERLINK("https://www.youtube.com/watch?v=93yxvoc-tHg&amp;t=198s", "Go to time")</f>
        <v/>
      </c>
    </row>
    <row r="312">
      <c r="A312">
        <f>HYPERLINK("https://www.youtube.com/watch?v=dlXNoijmX48", "Video")</f>
        <v/>
      </c>
      <c r="B312" t="inlineStr">
        <is>
          <t>4:23</t>
        </is>
      </c>
      <c r="C312" t="inlineStr">
        <is>
          <t>Completing the list
was the first step</t>
        </is>
      </c>
      <c r="D312">
        <f>HYPERLINK("https://www.youtube.com/watch?v=dlXNoijmX48&amp;t=263s", "Go to time")</f>
        <v/>
      </c>
    </row>
    <row r="313">
      <c r="A313">
        <f>HYPERLINK("https://www.youtube.com/watch?v=dlXNoijmX48", "Video")</f>
        <v/>
      </c>
      <c r="B313" t="inlineStr">
        <is>
          <t>8:19</t>
        </is>
      </c>
      <c r="C313" t="inlineStr">
        <is>
          <t>One step closer
to saving the world.</t>
        </is>
      </c>
      <c r="D313">
        <f>HYPERLINK("https://www.youtube.com/watch?v=dlXNoijmX48&amp;t=499s", "Go to time")</f>
        <v/>
      </c>
    </row>
    <row r="314">
      <c r="A314">
        <f>HYPERLINK("https://www.youtube.com/watch?v=dlXNoijmX48", "Video")</f>
        <v/>
      </c>
      <c r="B314" t="inlineStr">
        <is>
          <t>11:54</t>
        </is>
      </c>
      <c r="C314" t="inlineStr">
        <is>
          <t>Especially since I'm gonna
be there every step of the way.</t>
        </is>
      </c>
      <c r="D314">
        <f>HYPERLINK("https://www.youtube.com/watch?v=dlXNoijmX48&amp;t=714s", "Go to time")</f>
        <v/>
      </c>
    </row>
    <row r="315">
      <c r="A315">
        <f>HYPERLINK("https://www.youtube.com/watch?v=PYOcrW9SD_U", "Video")</f>
        <v/>
      </c>
      <c r="B315" t="inlineStr">
        <is>
          <t>0:45</t>
        </is>
      </c>
      <c r="C315" t="inlineStr">
        <is>
          <t>seeking when I step on the ice all the</t>
        </is>
      </c>
      <c r="D315">
        <f>HYPERLINK("https://www.youtube.com/watch?v=PYOcrW9SD_U&amp;t=45s", "Go to time")</f>
        <v/>
      </c>
    </row>
    <row r="316">
      <c r="A316">
        <f>HYPERLINK("https://www.youtube.com/watch?v=XG3uj4CBRdM", "Video")</f>
        <v/>
      </c>
      <c r="B316" t="inlineStr">
        <is>
          <t>0:57</t>
        </is>
      </c>
      <c r="C316" t="inlineStr">
        <is>
          <t>♪ 'Cause we stepping out
to slay ♪</t>
        </is>
      </c>
      <c r="D316">
        <f>HYPERLINK("https://www.youtube.com/watch?v=XG3uj4CBRdM&amp;t=57s", "Go to time")</f>
        <v/>
      </c>
    </row>
    <row r="317">
      <c r="A317">
        <f>HYPERLINK("https://www.youtube.com/watch?v=xflQ0z6Wyws", "Video")</f>
        <v/>
      </c>
      <c r="B317" t="inlineStr">
        <is>
          <t>0:43</t>
        </is>
      </c>
      <c r="C317" t="inlineStr">
        <is>
          <t>into dubstep</t>
        </is>
      </c>
      <c r="D317">
        <f>HYPERLINK("https://www.youtube.com/watch?v=xflQ0z6Wyws&amp;t=43s", "Go to time")</f>
        <v/>
      </c>
    </row>
    <row r="318">
      <c r="A318">
        <f>HYPERLINK("https://www.youtube.com/watch?v=U3d3enEYTGI", "Video")</f>
        <v/>
      </c>
      <c r="B318" t="inlineStr">
        <is>
          <t>0:12</t>
        </is>
      </c>
      <c r="C318" t="inlineStr">
        <is>
          <t>hey syus I'm going to need you to step</t>
        </is>
      </c>
      <c r="D318">
        <f>HYPERLINK("https://www.youtube.com/watch?v=U3d3enEYTGI&amp;t=12s", "Go to time")</f>
        <v/>
      </c>
    </row>
    <row r="319">
      <c r="A319">
        <f>HYPERLINK("https://www.youtube.com/watch?v=mr9Bk75UIas", "Video")</f>
        <v/>
      </c>
      <c r="B319" t="inlineStr">
        <is>
          <t>6:08</t>
        </is>
      </c>
      <c r="C319" t="inlineStr">
        <is>
          <t>This team is the first step
in the dance number</t>
        </is>
      </c>
      <c r="D319">
        <f>HYPERLINK("https://www.youtube.com/watch?v=mr9Bk75UIas&amp;t=368s", "Go to time")</f>
        <v/>
      </c>
    </row>
    <row r="320">
      <c r="A320">
        <f>HYPERLINK("https://www.youtube.com/watch?v=p_7TW-AUslw", "Video")</f>
        <v/>
      </c>
      <c r="B320" t="inlineStr">
        <is>
          <t>24:58</t>
        </is>
      </c>
      <c r="C320" t="inlineStr">
        <is>
          <t>palace men this is a crucial step in</t>
        </is>
      </c>
      <c r="D320">
        <f>HYPERLINK("https://www.youtube.com/watch?v=p_7TW-AUslw&amp;t=1498s", "Go to time")</f>
        <v/>
      </c>
    </row>
    <row r="321">
      <c r="A321">
        <f>HYPERLINK("https://www.youtube.com/watch?v=CViswk29n9g", "Video")</f>
        <v/>
      </c>
      <c r="B321" t="inlineStr">
        <is>
          <t>0:22</t>
        </is>
      </c>
      <c r="C321" t="inlineStr">
        <is>
          <t>I knew that I had to
step up and do something.</t>
        </is>
      </c>
      <c r="D321">
        <f>HYPERLINK("https://www.youtube.com/watch?v=CViswk29n9g&amp;t=22s", "Go to time")</f>
        <v/>
      </c>
    </row>
    <row r="322">
      <c r="A322">
        <f>HYPERLINK("https://www.youtube.com/watch?v=wGBRzLyDXNA", "Video")</f>
        <v/>
      </c>
      <c r="B322" t="inlineStr">
        <is>
          <t>0:06</t>
        </is>
      </c>
      <c r="C322" t="inlineStr">
        <is>
          <t>( footsteps receding,
door closing )</t>
        </is>
      </c>
      <c r="D322">
        <f>HYPERLINK("https://www.youtube.com/watch?v=wGBRzLyDXNA&amp;t=6s", "Go to time")</f>
        <v/>
      </c>
    </row>
    <row r="323">
      <c r="A323">
        <f>HYPERLINK("https://www.youtube.com/watch?v=WtKCtzTyBw4", "Video")</f>
        <v/>
      </c>
      <c r="B323" t="inlineStr">
        <is>
          <t>13:37</t>
        </is>
      </c>
      <c r="C323" t="inlineStr">
        <is>
          <t>Okay, step one to
being the star
is claiming the stage.</t>
        </is>
      </c>
      <c r="D323">
        <f>HYPERLINK("https://www.youtube.com/watch?v=WtKCtzTyBw4&amp;t=817s", "Go to time")</f>
        <v/>
      </c>
    </row>
    <row r="324">
      <c r="A324">
        <f>HYPERLINK("https://www.youtube.com/watch?v=COFh21_0TEQ", "Video")</f>
        <v/>
      </c>
      <c r="B324" t="inlineStr">
        <is>
          <t>2:54</t>
        </is>
      </c>
      <c r="C324" t="inlineStr">
        <is>
          <t>This is the final step
to knowing</t>
        </is>
      </c>
      <c r="D324">
        <f>HYPERLINK("https://www.youtube.com/watch?v=COFh21_0TEQ&amp;t=174s", "Go to time")</f>
        <v/>
      </c>
    </row>
    <row r="325">
      <c r="A325">
        <f>HYPERLINK("https://www.youtube.com/watch?v=1WKZtToh-fk", "Video")</f>
        <v/>
      </c>
      <c r="B325" t="inlineStr">
        <is>
          <t>9:32</t>
        </is>
      </c>
      <c r="C325" t="inlineStr">
        <is>
          <t>so step in, let's go.</t>
        </is>
      </c>
      <c r="D325">
        <f>HYPERLINK("https://www.youtube.com/watch?v=1WKZtToh-fk&amp;t=572s", "Go to time")</f>
        <v/>
      </c>
    </row>
    <row r="326">
      <c r="A326">
        <f>HYPERLINK("https://www.youtube.com/watch?v=k0MVkYEGbUo", "Video")</f>
        <v/>
      </c>
      <c r="B326" t="inlineStr">
        <is>
          <t>6:18</t>
        </is>
      </c>
      <c r="C326" t="inlineStr">
        <is>
          <t>"discussing next steps."</t>
        </is>
      </c>
      <c r="D326">
        <f>HYPERLINK("https://www.youtube.com/watch?v=k0MVkYEGbUo&amp;t=378s", "Go to time")</f>
        <v/>
      </c>
    </row>
    <row r="327">
      <c r="A327">
        <f>HYPERLINK("https://www.youtube.com/watch?v=k0MVkYEGbUo", "Video")</f>
        <v/>
      </c>
      <c r="B327" t="inlineStr">
        <is>
          <t>10:41</t>
        </is>
      </c>
      <c r="C327" t="inlineStr">
        <is>
          <t>and more as
stepping stones
to a spinoff.</t>
        </is>
      </c>
      <c r="D327">
        <f>HYPERLINK("https://www.youtube.com/watch?v=k0MVkYEGbUo&amp;t=641s", "Go to time")</f>
        <v/>
      </c>
    </row>
    <row r="328">
      <c r="A328">
        <f>HYPERLINK("https://www.youtube.com/watch?v=Zr1iVBvtIkI", "Video")</f>
        <v/>
      </c>
      <c r="B328" t="inlineStr">
        <is>
          <t>0:33</t>
        </is>
      </c>
      <c r="C328" t="inlineStr">
        <is>
          <t>When you step inside
of the pavilion</t>
        </is>
      </c>
      <c r="D328">
        <f>HYPERLINK("https://www.youtube.com/watch?v=Zr1iVBvtIkI&amp;t=33s", "Go to time")</f>
        <v/>
      </c>
    </row>
    <row r="329">
      <c r="A329">
        <f>HYPERLINK("https://www.youtube.com/watch?v=Gj-w7tHdFNM", "Video")</f>
        <v/>
      </c>
      <c r="B329" t="inlineStr">
        <is>
          <t>2:39</t>
        </is>
      </c>
      <c r="C329" t="inlineStr">
        <is>
          <t>ready ready step whoa wait what's inside</t>
        </is>
      </c>
      <c r="D329">
        <f>HYPERLINK("https://www.youtube.com/watch?v=Gj-w7tHdFNM&amp;t=159s", "Go to time")</f>
        <v/>
      </c>
    </row>
    <row r="330">
      <c r="A330">
        <f>HYPERLINK("https://www.youtube.com/watch?v=uK4lkIUFLUE", "Video")</f>
        <v/>
      </c>
      <c r="B330" t="inlineStr">
        <is>
          <t>0:07</t>
        </is>
      </c>
      <c r="C330" t="inlineStr">
        <is>
          <t>when I step in through the door</t>
        </is>
      </c>
      <c r="D330">
        <f>HYPERLINK("https://www.youtube.com/watch?v=uK4lkIUFLUE&amp;t=7s", "Go to time")</f>
        <v/>
      </c>
    </row>
    <row r="331">
      <c r="A331">
        <f>HYPERLINK("https://www.youtube.com/watch?v=-1r_QAG6zLQ", "Video")</f>
        <v/>
      </c>
      <c r="B331" t="inlineStr">
        <is>
          <t>0:54</t>
        </is>
      </c>
      <c r="C331" t="inlineStr">
        <is>
          <t>[stomping footsteps]</t>
        </is>
      </c>
      <c r="D331">
        <f>HYPERLINK("https://www.youtube.com/watch?v=-1r_QAG6zLQ&amp;t=54s", "Go to time")</f>
        <v/>
      </c>
    </row>
    <row r="332">
      <c r="A332">
        <f>HYPERLINK("https://www.youtube.com/watch?v=68AW12_Psj0", "Video")</f>
        <v/>
      </c>
      <c r="B332" t="inlineStr">
        <is>
          <t>21:24</t>
        </is>
      </c>
      <c r="C332" t="inlineStr">
        <is>
          <t>Rachel's stepping up
and being responsible.</t>
        </is>
      </c>
      <c r="D332">
        <f>HYPERLINK("https://www.youtube.com/watch?v=68AW12_Psj0&amp;t=1284s", "Go to time")</f>
        <v/>
      </c>
    </row>
    <row r="333">
      <c r="A333">
        <f>HYPERLINK("https://www.youtube.com/watch?v=MVSaLg5xBr0", "Video")</f>
        <v/>
      </c>
      <c r="B333" t="inlineStr">
        <is>
          <t>2:47</t>
        </is>
      </c>
      <c r="C333" t="inlineStr">
        <is>
          <t>Huh?
[footsteps approaching]</t>
        </is>
      </c>
      <c r="D333">
        <f>HYPERLINK("https://www.youtube.com/watch?v=MVSaLg5xBr0&amp;t=167s", "Go to time")</f>
        <v/>
      </c>
    </row>
    <row r="334">
      <c r="A334">
        <f>HYPERLINK("https://www.youtube.com/watch?v=MVSaLg5xBr0", "Video")</f>
        <v/>
      </c>
      <c r="B334" t="inlineStr">
        <is>
          <t>49:03</t>
        </is>
      </c>
      <c r="C334" t="inlineStr">
        <is>
          <t>[Collector]
Welcome to the Boiling Isles.
Watch your step.</t>
        </is>
      </c>
      <c r="D334">
        <f>HYPERLINK("https://www.youtube.com/watch?v=MVSaLg5xBr0&amp;t=2943s", "Go to time")</f>
        <v/>
      </c>
    </row>
    <row r="335">
      <c r="A335">
        <f>HYPERLINK("https://www.youtube.com/watch?v=Tik7j5R7tLM", "Video")</f>
        <v/>
      </c>
      <c r="B335" t="inlineStr">
        <is>
          <t>4:09</t>
        </is>
      </c>
      <c r="C335" t="inlineStr">
        <is>
          <t>go and walk in my glittery footsteps</t>
        </is>
      </c>
      <c r="D335">
        <f>HYPERLINK("https://www.youtube.com/watch?v=Tik7j5R7tLM&amp;t=249s", "Go to time")</f>
        <v/>
      </c>
    </row>
    <row r="336">
      <c r="A336">
        <f>HYPERLINK("https://www.youtube.com/watch?v=mBMirS08aO8", "Video")</f>
        <v/>
      </c>
      <c r="B336" t="inlineStr">
        <is>
          <t>1:32</t>
        </is>
      </c>
      <c r="C336" t="inlineStr">
        <is>
          <t>explain things to me oh we have to step</t>
        </is>
      </c>
      <c r="D336">
        <f>HYPERLINK("https://www.youtube.com/watch?v=mBMirS08aO8&amp;t=92s", "Go to time")</f>
        <v/>
      </c>
    </row>
    <row r="337">
      <c r="A337">
        <f>HYPERLINK("https://www.youtube.com/watch?v=tzoCoTfarQA", "Video")</f>
        <v/>
      </c>
      <c r="B337" t="inlineStr">
        <is>
          <t>21:01</t>
        </is>
      </c>
      <c r="C337" t="inlineStr">
        <is>
          <t>what that looks like just stepping you</t>
        </is>
      </c>
      <c r="D337">
        <f>HYPERLINK("https://www.youtube.com/watch?v=tzoCoTfarQA&amp;t=1261s", "Go to time")</f>
        <v/>
      </c>
    </row>
    <row r="338">
      <c r="A338">
        <f>HYPERLINK("https://www.youtube.com/watch?v=tWtBgPRqejQ", "Video")</f>
        <v/>
      </c>
      <c r="B338" t="inlineStr">
        <is>
          <t>0:09</t>
        </is>
      </c>
      <c r="C338" t="inlineStr">
        <is>
          <t>red team you're going to step into the</t>
        </is>
      </c>
      <c r="D338">
        <f>HYPERLINK("https://www.youtube.com/watch?v=tWtBgPRqejQ&amp;t=9s", "Go to time")</f>
        <v/>
      </c>
    </row>
    <row r="339">
      <c r="A339">
        <f>HYPERLINK("https://www.youtube.com/watch?v=tWtBgPRqejQ", "Video")</f>
        <v/>
      </c>
      <c r="B339" t="inlineStr">
        <is>
          <t>12:16</t>
        </is>
      </c>
      <c r="C339" t="inlineStr">
        <is>
          <t>red team you're going to step into the</t>
        </is>
      </c>
      <c r="D339">
        <f>HYPERLINK("https://www.youtube.com/watch?v=tWtBgPRqejQ&amp;t=736s", "Go to time")</f>
        <v/>
      </c>
    </row>
    <row r="340">
      <c r="A340">
        <f>HYPERLINK("https://www.youtube.com/watch?v=oHE6u2Aq0aU", "Video")</f>
        <v/>
      </c>
      <c r="B340" t="inlineStr">
        <is>
          <t>0:35</t>
        </is>
      </c>
      <c r="C340" t="inlineStr">
        <is>
          <t>the first step toward you saving the</t>
        </is>
      </c>
      <c r="D340">
        <f>HYPERLINK("https://www.youtube.com/watch?v=oHE6u2Aq0aU&amp;t=35s", "Go to time")</f>
        <v/>
      </c>
    </row>
    <row r="341">
      <c r="A341">
        <f>HYPERLINK("https://www.youtube.com/watch?v=yOW8HgNSki4", "Video")</f>
        <v/>
      </c>
      <c r="B341" t="inlineStr">
        <is>
          <t>1:10</t>
        </is>
      </c>
      <c r="C341" t="inlineStr">
        <is>
          <t>I have heard footsteps
running outside my hotel room,</t>
        </is>
      </c>
      <c r="D341">
        <f>HYPERLINK("https://www.youtube.com/watch?v=yOW8HgNSki4&amp;t=70s", "Go to time")</f>
        <v/>
      </c>
    </row>
    <row r="342">
      <c r="A342">
        <f>HYPERLINK("https://www.youtube.com/watch?v=DhOnSXk25YM", "Video")</f>
        <v/>
      </c>
      <c r="B342" t="inlineStr">
        <is>
          <t>21:11</t>
        </is>
      </c>
      <c r="C342" t="inlineStr">
        <is>
          <t>frogs have been stepping out of line</t>
        </is>
      </c>
      <c r="D342">
        <f>HYPERLINK("https://www.youtube.com/watch?v=DhOnSXk25YM&amp;t=1271s", "Go to time")</f>
        <v/>
      </c>
    </row>
    <row r="343">
      <c r="A343">
        <f>HYPERLINK("https://www.youtube.com/watch?v=eWQgnZCd21U", "Video")</f>
        <v/>
      </c>
      <c r="B343" t="inlineStr">
        <is>
          <t>5:57</t>
        </is>
      </c>
      <c r="C343" t="inlineStr">
        <is>
          <t>Don't mind me. Just getting
my steps in at the mall.</t>
        </is>
      </c>
      <c r="D343">
        <f>HYPERLINK("https://www.youtube.com/watch?v=eWQgnZCd21U&amp;t=357s", "Go to time")</f>
        <v/>
      </c>
    </row>
    <row r="344">
      <c r="A344">
        <f>HYPERLINK("https://www.youtube.com/watch?v=NPHMvmQe8kA", "Video")</f>
        <v/>
      </c>
      <c r="B344" t="inlineStr">
        <is>
          <t>11:48</t>
        </is>
      </c>
      <c r="C344" t="inlineStr">
        <is>
          <t>will regret ever stepping foot
in my city!</t>
        </is>
      </c>
      <c r="D344">
        <f>HYPERLINK("https://www.youtube.com/watch?v=NPHMvmQe8kA&amp;t=708s", "Go to time")</f>
        <v/>
      </c>
    </row>
    <row r="345">
      <c r="A345">
        <f>HYPERLINK("https://www.youtube.com/watch?v=BblQgKjucUY", "Video")</f>
        <v/>
      </c>
      <c r="B345" t="inlineStr">
        <is>
          <t>1:00</t>
        </is>
      </c>
      <c r="C345" t="inlineStr">
        <is>
          <t>to remember get in your brain the steps</t>
        </is>
      </c>
      <c r="D345">
        <f>HYPERLINK("https://www.youtube.com/watch?v=BblQgKjucUY&amp;t=60s", "Go to time")</f>
        <v/>
      </c>
    </row>
    <row r="346">
      <c r="A346">
        <f>HYPERLINK("https://www.youtube.com/watch?v=pucV9L6zsDI", "Video")</f>
        <v/>
      </c>
      <c r="B346" t="inlineStr">
        <is>
          <t>17:30</t>
        </is>
      </c>
      <c r="C346" t="inlineStr">
        <is>
          <t>- COULD YOU HELP ME?
-  ( clanking footsteps )</t>
        </is>
      </c>
      <c r="D346">
        <f>HYPERLINK("https://www.youtube.com/watch?v=pucV9L6zsDI&amp;t=1050s", "Go to time")</f>
        <v/>
      </c>
    </row>
    <row r="347">
      <c r="A347">
        <f>HYPERLINK("https://www.youtube.com/watch?v=gHMC3Bj4HiU", "Video")</f>
        <v/>
      </c>
      <c r="B347" t="inlineStr">
        <is>
          <t>11:58</t>
        </is>
      </c>
      <c r="C347" t="inlineStr">
        <is>
          <t>weird now you'll need to step it up in</t>
        </is>
      </c>
      <c r="D347">
        <f>HYPERLINK("https://www.youtube.com/watch?v=gHMC3Bj4HiU&amp;t=718s", "Go to time")</f>
        <v/>
      </c>
    </row>
    <row r="348">
      <c r="A348">
        <f>HYPERLINK("https://www.youtube.com/watch?v=1HI8nHfmqF4", "Video")</f>
        <v/>
      </c>
      <c r="B348" t="inlineStr">
        <is>
          <t>1:04</t>
        </is>
      </c>
      <c r="C348" t="inlineStr">
        <is>
          <t>last step pay your drawing for any</t>
        </is>
      </c>
      <c r="D348">
        <f>HYPERLINK("https://www.youtube.com/watch?v=1HI8nHfmqF4&amp;t=64s", "Go to time")</f>
        <v/>
      </c>
    </row>
    <row r="349">
      <c r="A349">
        <f>HYPERLINK("https://www.youtube.com/watch?v=Jg2i4vqSFxM", "Video")</f>
        <v/>
      </c>
      <c r="B349" t="inlineStr">
        <is>
          <t>40:26</t>
        </is>
      </c>
      <c r="C349" t="inlineStr">
        <is>
          <t>and never step foot in that throne room</t>
        </is>
      </c>
      <c r="D349">
        <f>HYPERLINK("https://www.youtube.com/watch?v=Jg2i4vqSFxM&amp;t=2426s", "Go to time")</f>
        <v/>
      </c>
    </row>
    <row r="350">
      <c r="A350">
        <f>HYPERLINK("https://www.youtube.com/watch?v=xlLxZI-c8D8", "Video")</f>
        <v/>
      </c>
      <c r="B350" t="inlineStr">
        <is>
          <t>0:09</t>
        </is>
      </c>
      <c r="C350" t="inlineStr">
        <is>
          <t>footsteps we are going to be</t>
        </is>
      </c>
      <c r="D350">
        <f>HYPERLINK("https://www.youtube.com/watch?v=xlLxZI-c8D8&amp;t=9s", "Go to time")</f>
        <v/>
      </c>
    </row>
    <row r="351">
      <c r="A351">
        <f>HYPERLINK("https://www.youtube.com/watch?v=wToO8F0XVcU", "Video")</f>
        <v/>
      </c>
      <c r="B351" t="inlineStr">
        <is>
          <t>2:53</t>
        </is>
      </c>
      <c r="C351" t="inlineStr">
        <is>
          <t>-on the things that--
-"A," you're my stepbrother.</t>
        </is>
      </c>
      <c r="D351">
        <f>HYPERLINK("https://www.youtube.com/watch?v=wToO8F0XVcU&amp;t=173s", "Go to time")</f>
        <v/>
      </c>
    </row>
    <row r="352">
      <c r="A352">
        <f>HYPERLINK("https://www.youtube.com/watch?v=wToO8F0XVcU", "Video")</f>
        <v/>
      </c>
      <c r="B352" t="inlineStr">
        <is>
          <t>12:12</t>
        </is>
      </c>
      <c r="C352" t="inlineStr">
        <is>
          <t>Why? Because my little
step-sister is becoming</t>
        </is>
      </c>
      <c r="D352">
        <f>HYPERLINK("https://www.youtube.com/watch?v=wToO8F0XVcU&amp;t=732s", "Go to time")</f>
        <v/>
      </c>
    </row>
    <row r="353">
      <c r="A353">
        <f>HYPERLINK("https://www.youtube.com/watch?v=wToO8F0XVcU", "Video")</f>
        <v/>
      </c>
      <c r="B353" t="inlineStr">
        <is>
          <t>22:19</t>
        </is>
      </c>
      <c r="C353" t="inlineStr">
        <is>
          <t>I'm coming to you live
from my step-daughter's
classroom.</t>
        </is>
      </c>
      <c r="D353">
        <f>HYPERLINK("https://www.youtube.com/watch?v=wToO8F0XVcU&amp;t=1339s", "Go to time")</f>
        <v/>
      </c>
    </row>
    <row r="354">
      <c r="A354">
        <f>HYPERLINK("https://www.youtube.com/watch?v=LBDuIlqF6JU", "Video")</f>
        <v/>
      </c>
      <c r="B354" t="inlineStr">
        <is>
          <t>39:17</t>
        </is>
      </c>
      <c r="C354" t="inlineStr">
        <is>
          <t>things to me we have to step in we can't</t>
        </is>
      </c>
      <c r="D354">
        <f>HYPERLINK("https://www.youtube.com/watch?v=LBDuIlqF6JU&amp;t=2357s", "Go to time")</f>
        <v/>
      </c>
    </row>
    <row r="355">
      <c r="A355">
        <f>HYPERLINK("https://www.youtube.com/watch?v=LBDuIlqF6JU", "Video")</f>
        <v/>
      </c>
      <c r="B355" t="inlineStr">
        <is>
          <t>64:12</t>
        </is>
      </c>
      <c r="C355" t="inlineStr">
        <is>
          <t>Marinette she hasn't stepped foot on</t>
        </is>
      </c>
      <c r="D355">
        <f>HYPERLINK("https://www.youtube.com/watch?v=LBDuIlqF6JU&amp;t=3852s", "Go to time")</f>
        <v/>
      </c>
    </row>
    <row r="356">
      <c r="A356">
        <f>HYPERLINK("https://www.youtube.com/watch?v=dRfTRN1F5Ys", "Video")</f>
        <v/>
      </c>
      <c r="B356" t="inlineStr">
        <is>
          <t>40:28</t>
        </is>
      </c>
      <c r="C356" t="inlineStr">
        <is>
          <t>and never step foot
in that throne room again.</t>
        </is>
      </c>
      <c r="D356">
        <f>HYPERLINK("https://www.youtube.com/watch?v=dRfTRN1F5Ys&amp;t=2428s", "Go to time")</f>
        <v/>
      </c>
    </row>
    <row r="357">
      <c r="A357">
        <f>HYPERLINK("https://www.youtube.com/watch?v=X168JZOhZe4", "Video")</f>
        <v/>
      </c>
      <c r="B357" t="inlineStr">
        <is>
          <t>0:38</t>
        </is>
      </c>
      <c r="C357" t="inlineStr">
        <is>
          <t>Training one step at a time even a young</t>
        </is>
      </c>
      <c r="D357">
        <f>HYPERLINK("https://www.youtube.com/watch?v=X168JZOhZe4&amp;t=38s", "Go to time")</f>
        <v/>
      </c>
    </row>
    <row r="358">
      <c r="A358">
        <f>HYPERLINK("https://www.youtube.com/watch?v=X168JZOhZe4", "Video")</f>
        <v/>
      </c>
      <c r="B358" t="inlineStr">
        <is>
          <t>5:44</t>
        </is>
      </c>
      <c r="C358" t="inlineStr">
        <is>
          <t>tomorrow we step up your training be on</t>
        </is>
      </c>
      <c r="D358">
        <f>HYPERLINK("https://www.youtube.com/watch?v=X168JZOhZe4&amp;t=344s", "Go to time")</f>
        <v/>
      </c>
    </row>
    <row r="359">
      <c r="A359">
        <f>HYPERLINK("https://www.youtube.com/watch?v=7XLdxCRir4Q", "Video")</f>
        <v/>
      </c>
      <c r="B359" t="inlineStr">
        <is>
          <t>27:39</t>
        </is>
      </c>
      <c r="C359" t="inlineStr">
        <is>
          <t>Please, step inside
and explore our world.</t>
        </is>
      </c>
      <c r="D359">
        <f>HYPERLINK("https://www.youtube.com/watch?v=7XLdxCRir4Q&amp;t=1659s", "Go to time")</f>
        <v/>
      </c>
    </row>
    <row r="360">
      <c r="A360">
        <f>HYPERLINK("https://www.youtube.com/watch?v=7XLdxCRir4Q", "Video")</f>
        <v/>
      </c>
      <c r="B360" t="inlineStr">
        <is>
          <t>28:42</t>
        </is>
      </c>
      <c r="C360" t="inlineStr">
        <is>
          <t>Now, step forward into
the center of the chamber.</t>
        </is>
      </c>
      <c r="D360">
        <f>HYPERLINK("https://www.youtube.com/watch?v=7XLdxCRir4Q&amp;t=1722s", "Go to time")</f>
        <v/>
      </c>
    </row>
    <row r="361">
      <c r="A361">
        <f>HYPERLINK("https://www.youtube.com/watch?v=wGUuPeBmFvA", "Video")</f>
        <v/>
      </c>
      <c r="B361" t="inlineStr">
        <is>
          <t>0:22</t>
        </is>
      </c>
      <c r="C361" t="inlineStr">
        <is>
          <t>It's like we stepped
back in time.</t>
        </is>
      </c>
      <c r="D361">
        <f>HYPERLINK("https://www.youtube.com/watch?v=wGUuPeBmFvA&amp;t=22s", "Go to time")</f>
        <v/>
      </c>
    </row>
    <row r="362">
      <c r="A362">
        <f>HYPERLINK("https://www.youtube.com/watch?v=rzDllujuCGc", "Video")</f>
        <v/>
      </c>
      <c r="B362" t="inlineStr">
        <is>
          <t>0:27</t>
        </is>
      </c>
      <c r="C362" t="inlineStr">
        <is>
          <t>- Aww!
- ♪ He's stepping on cars ♪</t>
        </is>
      </c>
      <c r="D362">
        <f>HYPERLINK("https://www.youtube.com/watch?v=rzDllujuCGc&amp;t=27s", "Go to time")</f>
        <v/>
      </c>
    </row>
    <row r="363">
      <c r="A363">
        <f>HYPERLINK("https://www.youtube.com/watch?v=cqftZDM7XQQ", "Video")</f>
        <v/>
      </c>
      <c r="B363" t="inlineStr">
        <is>
          <t>1:03</t>
        </is>
      </c>
      <c r="C363" t="inlineStr">
        <is>
          <t>that's hot last step pay your drawing</t>
        </is>
      </c>
      <c r="D363">
        <f>HYPERLINK("https://www.youtube.com/watch?v=cqftZDM7XQQ&amp;t=63s", "Go to time")</f>
        <v/>
      </c>
    </row>
    <row r="364">
      <c r="A364">
        <f>HYPERLINK("https://www.youtube.com/watch?v=V_Gakr2U2NI", "Video")</f>
        <v/>
      </c>
      <c r="B364" t="inlineStr">
        <is>
          <t>16:55</t>
        </is>
      </c>
      <c r="C364" t="inlineStr">
        <is>
          <t>♪ For no half-stepping ♪</t>
        </is>
      </c>
      <c r="D364">
        <f>HYPERLINK("https://www.youtube.com/watch?v=V_Gakr2U2NI&amp;t=1015s", "Go to time")</f>
        <v/>
      </c>
    </row>
    <row r="365">
      <c r="A365">
        <f>HYPERLINK("https://www.youtube.com/watch?v=zxFjwrcT_Q4", "Video")</f>
        <v/>
      </c>
      <c r="B365" t="inlineStr">
        <is>
          <t>0:48</t>
        </is>
      </c>
      <c r="C365" t="inlineStr">
        <is>
          <t>step into me</t>
        </is>
      </c>
      <c r="D365">
        <f>HYPERLINK("https://www.youtube.com/watch?v=zxFjwrcT_Q4&amp;t=48s", "Go to time")</f>
        <v/>
      </c>
    </row>
    <row r="366">
      <c r="A366">
        <f>HYPERLINK("https://www.youtube.com/watch?v=zxFjwrcT_Q4", "Video")</f>
        <v/>
      </c>
      <c r="B366" t="inlineStr">
        <is>
          <t>1:07</t>
        </is>
      </c>
      <c r="C366" t="inlineStr">
        <is>
          <t>whatever i'm not stepping inside you</t>
        </is>
      </c>
      <c r="D366">
        <f>HYPERLINK("https://www.youtube.com/watch?v=zxFjwrcT_Q4&amp;t=67s", "Go to time")</f>
        <v/>
      </c>
    </row>
    <row r="367">
      <c r="A367">
        <f>HYPERLINK("https://www.youtube.com/watch?v=PGPTxiSNix8", "Video")</f>
        <v/>
      </c>
      <c r="B367" t="inlineStr">
        <is>
          <t>7:06</t>
        </is>
      </c>
      <c r="C367" t="inlineStr">
        <is>
          <t>little too loose look at me I'm stepping</t>
        </is>
      </c>
      <c r="D367">
        <f>HYPERLINK("https://www.youtube.com/watch?v=PGPTxiSNix8&amp;t=426s", "Go to time")</f>
        <v/>
      </c>
    </row>
    <row r="368">
      <c r="A368">
        <f>HYPERLINK("https://www.youtube.com/watch?v=WBiRbqfosuk", "Video")</f>
        <v/>
      </c>
      <c r="B368" t="inlineStr">
        <is>
          <t>23:46</t>
        </is>
      </c>
      <c r="C368" t="inlineStr">
        <is>
          <t>gonna have to step up in the field and</t>
        </is>
      </c>
      <c r="D368">
        <f>HYPERLINK("https://www.youtube.com/watch?v=WBiRbqfosuk&amp;t=1426s", "Go to time")</f>
        <v/>
      </c>
    </row>
    <row r="369">
      <c r="A369">
        <f>HYPERLINK("https://www.youtube.com/watch?v=WBiRbqfosuk", "Video")</f>
        <v/>
      </c>
      <c r="B369" t="inlineStr">
        <is>
          <t>24:00</t>
        </is>
      </c>
      <c r="C369" t="inlineStr">
        <is>
          <t>stepping up already</t>
        </is>
      </c>
      <c r="D369">
        <f>HYPERLINK("https://www.youtube.com/watch?v=WBiRbqfosuk&amp;t=1440s", "Go to time")</f>
        <v/>
      </c>
    </row>
    <row r="370">
      <c r="A370">
        <f>HYPERLINK("https://www.youtube.com/watch?v=fekhPFgwXdc", "Video")</f>
        <v/>
      </c>
      <c r="B370" t="inlineStr">
        <is>
          <t>4:36</t>
        </is>
      </c>
      <c r="C370" t="inlineStr">
        <is>
          <t>yeah i'm stepping up with all my</t>
        </is>
      </c>
      <c r="D370">
        <f>HYPERLINK("https://www.youtube.com/watch?v=fekhPFgwXdc&amp;t=276s", "Go to time")</f>
        <v/>
      </c>
    </row>
    <row r="371">
      <c r="A371">
        <f>HYPERLINK("https://www.youtube.com/watch?v=IEnxKFEkJ4M", "Video")</f>
        <v/>
      </c>
      <c r="B371" t="inlineStr">
        <is>
          <t>3:32</t>
        </is>
      </c>
      <c r="C371" t="inlineStr">
        <is>
          <t>beginning a new Step de going to find</t>
        </is>
      </c>
      <c r="D371">
        <f>HYPERLINK("https://www.youtube.com/watch?v=IEnxKFEkJ4M&amp;t=212s", "Go to time")</f>
        <v/>
      </c>
    </row>
    <row r="372">
      <c r="A372">
        <f>HYPERLINK("https://www.youtube.com/watch?v=EkmOvaQhatg", "Video")</f>
        <v/>
      </c>
      <c r="B372" t="inlineStr">
        <is>
          <t>0:41</t>
        </is>
      </c>
      <c r="C372" t="inlineStr">
        <is>
          <t>the next step in terms of representation</t>
        </is>
      </c>
      <c r="D372">
        <f>HYPERLINK("https://www.youtube.com/watch?v=EkmOvaQhatg&amp;t=41s", "Go to time")</f>
        <v/>
      </c>
    </row>
    <row r="373">
      <c r="A373">
        <f>HYPERLINK("https://www.youtube.com/watch?v=OMcMJ3N8e6s", "Video")</f>
        <v/>
      </c>
      <c r="B373" t="inlineStr">
        <is>
          <t>1:45</t>
        </is>
      </c>
      <c r="C373" t="inlineStr">
        <is>
          <t>Stephen King sadly has never been on the series.</t>
        </is>
      </c>
      <c r="D373">
        <f>HYPERLINK("https://www.youtube.com/watch?v=OMcMJ3N8e6s&amp;t=105s", "Go to time")</f>
        <v/>
      </c>
    </row>
    <row r="374">
      <c r="A374">
        <f>HYPERLINK("https://www.youtube.com/watch?v=seF3Yj2467A", "Video")</f>
        <v/>
      </c>
      <c r="B374" t="inlineStr">
        <is>
          <t>20:17</t>
        </is>
      </c>
      <c r="C374" t="inlineStr">
        <is>
          <t>stepping on cars he's wrecking but he's</t>
        </is>
      </c>
      <c r="D374">
        <f>HYPERLINK("https://www.youtube.com/watch?v=seF3Yj2467A&amp;t=1217s", "Go to time")</f>
        <v/>
      </c>
    </row>
    <row r="375">
      <c r="A375">
        <f>HYPERLINK("https://www.youtube.com/watch?v=QHzXEgy0bdo", "Video")</f>
        <v/>
      </c>
      <c r="B375" t="inlineStr">
        <is>
          <t>0:54</t>
        </is>
      </c>
      <c r="C375" t="inlineStr">
        <is>
          <t>and an evil stepmother I fell in love</t>
        </is>
      </c>
      <c r="D375">
        <f>HYPERLINK("https://www.youtube.com/watch?v=QHzXEgy0bdo&amp;t=54s", "Go to time")</f>
        <v/>
      </c>
    </row>
    <row r="376">
      <c r="A376">
        <f>HYPERLINK("https://www.youtube.com/watch?v=QHzXEgy0bdo", "Video")</f>
        <v/>
      </c>
      <c r="B376" t="inlineStr">
        <is>
          <t>2:56</t>
        </is>
      </c>
      <c r="C376" t="inlineStr">
        <is>
          <t>step sisters have a tanning accident and</t>
        </is>
      </c>
      <c r="D376">
        <f>HYPERLINK("https://www.youtube.com/watch?v=QHzXEgy0bdo&amp;t=176s", "Go to time")</f>
        <v/>
      </c>
    </row>
    <row r="377">
      <c r="A377">
        <f>HYPERLINK("https://www.youtube.com/watch?v=1_ETVwmnYnw", "Video")</f>
        <v/>
      </c>
      <c r="B377" t="inlineStr">
        <is>
          <t>5:24</t>
        </is>
      </c>
      <c r="C377" t="inlineStr">
        <is>
          <t>Maybe someone
should have stepped in,</t>
        </is>
      </c>
      <c r="D377">
        <f>HYPERLINK("https://www.youtube.com/watch?v=1_ETVwmnYnw&amp;t=324s", "Go to time")</f>
        <v/>
      </c>
    </row>
    <row r="378">
      <c r="A378">
        <f>HYPERLINK("https://www.youtube.com/watch?v=F5aGZG9kRtg", "Video")</f>
        <v/>
      </c>
      <c r="B378" t="inlineStr">
        <is>
          <t>14:49</t>
        </is>
      </c>
      <c r="C378" t="inlineStr">
        <is>
          <t>Mom won't let me on
anything higher than
a step stool</t>
        </is>
      </c>
      <c r="D378">
        <f>HYPERLINK("https://www.youtube.com/watch?v=F5aGZG9kRtg&amp;t=889s", "Go to time")</f>
        <v/>
      </c>
    </row>
    <row r="379">
      <c r="A379">
        <f>HYPERLINK("https://www.youtube.com/watch?v=i3mwgUH6SDA", "Video")</f>
        <v/>
      </c>
      <c r="B379" t="inlineStr">
        <is>
          <t>6:07</t>
        </is>
      </c>
      <c r="C379" t="inlineStr">
        <is>
          <t>a crucial step in your magical</t>
        </is>
      </c>
      <c r="D379">
        <f>HYPERLINK("https://www.youtube.com/watch?v=i3mwgUH6SDA&amp;t=367s", "Go to time")</f>
        <v/>
      </c>
    </row>
    <row r="380">
      <c r="A380">
        <f>HYPERLINK("https://www.youtube.com/watch?v=1ZmKlkoY7pE", "Video")</f>
        <v/>
      </c>
      <c r="B380" t="inlineStr">
        <is>
          <t>0:25</t>
        </is>
      </c>
      <c r="C380" t="inlineStr">
        <is>
          <t>growth you've taken your first step into</t>
        </is>
      </c>
      <c r="D380">
        <f>HYPERLINK("https://www.youtube.com/watch?v=1ZmKlkoY7pE&amp;t=25s", "Go to time")</f>
        <v/>
      </c>
    </row>
    <row r="381">
      <c r="A381">
        <f>HYPERLINK("https://www.youtube.com/watch?v=q8aG8cVx-oI", "Video")</f>
        <v/>
      </c>
      <c r="B381" t="inlineStr">
        <is>
          <t>33:46</t>
        </is>
      </c>
      <c r="C381" t="inlineStr">
        <is>
          <t>stepping foot in my city in chip</t>
        </is>
      </c>
      <c r="D381">
        <f>HYPERLINK("https://www.youtube.com/watch?v=q8aG8cVx-oI&amp;t=2026s", "Go to time")</f>
        <v/>
      </c>
    </row>
    <row r="382">
      <c r="A382">
        <f>HYPERLINK("https://www.youtube.com/watch?v=q8aG8cVx-oI", "Video")</f>
        <v/>
      </c>
      <c r="B382" t="inlineStr">
        <is>
          <t>49:57</t>
        </is>
      </c>
      <c r="C382" t="inlineStr">
        <is>
          <t>don't mind me just getting my steps in</t>
        </is>
      </c>
      <c r="D382">
        <f>HYPERLINK("https://www.youtube.com/watch?v=q8aG8cVx-oI&amp;t=2997s", "Go to time")</f>
        <v/>
      </c>
    </row>
    <row r="383">
      <c r="A383">
        <f>HYPERLINK("https://www.youtube.com/watch?v=v1FfLfDUqps", "Video")</f>
        <v/>
      </c>
      <c r="B383" t="inlineStr">
        <is>
          <t>2:39</t>
        </is>
      </c>
      <c r="C383" t="inlineStr">
        <is>
          <t>to step on in hi</t>
        </is>
      </c>
      <c r="D383">
        <f>HYPERLINK("https://www.youtube.com/watch?v=v1FfLfDUqps&amp;t=159s", "Go to time")</f>
        <v/>
      </c>
    </row>
    <row r="384">
      <c r="A384">
        <f>HYPERLINK("https://www.youtube.com/watch?v=v1FfLfDUqps", "Video")</f>
        <v/>
      </c>
      <c r="B384" t="inlineStr">
        <is>
          <t>4:00</t>
        </is>
      </c>
      <c r="C384" t="inlineStr">
        <is>
          <t>taking a step back please no that's too</t>
        </is>
      </c>
      <c r="D384">
        <f>HYPERLINK("https://www.youtube.com/watch?v=v1FfLfDUqps&amp;t=240s", "Go to time")</f>
        <v/>
      </c>
    </row>
    <row r="385">
      <c r="A385">
        <f>HYPERLINK("https://www.youtube.com/watch?v=KfCX4uj2l3Q", "Video")</f>
        <v/>
      </c>
      <c r="B385" t="inlineStr">
        <is>
          <t>13:30</t>
        </is>
      </c>
      <c r="C385" t="inlineStr">
        <is>
          <t>like we stepped back in time</t>
        </is>
      </c>
      <c r="D385">
        <f>HYPERLINK("https://www.youtube.com/watch?v=KfCX4uj2l3Q&amp;t=810s", "Go to time")</f>
        <v/>
      </c>
    </row>
    <row r="386">
      <c r="A386">
        <f>HYPERLINK("https://www.youtube.com/watch?v=8_1jmDUskKE", "Video")</f>
        <v/>
      </c>
      <c r="B386" t="inlineStr">
        <is>
          <t>0:11</t>
        </is>
      </c>
      <c r="C386" t="inlineStr">
        <is>
          <t>step one pick out a character i'm going</t>
        </is>
      </c>
      <c r="D386">
        <f>HYPERLINK("https://www.youtube.com/watch?v=8_1jmDUskKE&amp;t=11s", "Go to time")</f>
        <v/>
      </c>
    </row>
    <row r="387">
      <c r="A387">
        <f>HYPERLINK("https://www.youtube.com/watch?v=8_1jmDUskKE", "Video")</f>
        <v/>
      </c>
      <c r="B387" t="inlineStr">
        <is>
          <t>0:28</t>
        </is>
      </c>
      <c r="C387" t="inlineStr">
        <is>
          <t>step two build your look find some fun</t>
        </is>
      </c>
      <c r="D387">
        <f>HYPERLINK("https://www.youtube.com/watch?v=8_1jmDUskKE&amp;t=28s", "Go to time")</f>
        <v/>
      </c>
    </row>
    <row r="388">
      <c r="A388">
        <f>HYPERLINK("https://www.youtube.com/watch?v=8_1jmDUskKE", "Video")</f>
        <v/>
      </c>
      <c r="B388" t="inlineStr">
        <is>
          <t>1:11</t>
        </is>
      </c>
      <c r="C388" t="inlineStr">
        <is>
          <t>step one pick out a character i'm going</t>
        </is>
      </c>
      <c r="D388">
        <f>HYPERLINK("https://www.youtube.com/watch?v=8_1jmDUskKE&amp;t=71s", "Go to time")</f>
        <v/>
      </c>
    </row>
    <row r="389">
      <c r="A389">
        <f>HYPERLINK("https://www.youtube.com/watch?v=udI74k7oZN0", "Video")</f>
        <v/>
      </c>
      <c r="B389" t="inlineStr">
        <is>
          <t>2:55</t>
        </is>
      </c>
      <c r="C389" t="inlineStr">
        <is>
          <t>ain't no stagger when I step I'm a</t>
        </is>
      </c>
      <c r="D389">
        <f>HYPERLINK("https://www.youtube.com/watch?v=udI74k7oZN0&amp;t=175s", "Go to time")</f>
        <v/>
      </c>
    </row>
    <row r="390">
      <c r="A390">
        <f>HYPERLINK("https://www.youtube.com/watch?v=xo47i-VW2fc", "Video")</f>
        <v/>
      </c>
      <c r="B390" t="inlineStr">
        <is>
          <t>0:28</t>
        </is>
      </c>
      <c r="C390" t="inlineStr">
        <is>
          <t>retrace your steps and then find the</t>
        </is>
      </c>
      <c r="D390">
        <f>HYPERLINK("https://www.youtube.com/watch?v=xo47i-VW2fc&amp;t=28s", "Go to time")</f>
        <v/>
      </c>
    </row>
    <row r="391">
      <c r="A391">
        <f>HYPERLINK("https://www.youtube.com/watch?v=jx0cPKwzuwg", "Video")</f>
        <v/>
      </c>
      <c r="B391" t="inlineStr">
        <is>
          <t>4:18</t>
        </is>
      </c>
      <c r="C391" t="inlineStr">
        <is>
          <t>a curious thing happened as i stepped</t>
        </is>
      </c>
      <c r="D391">
        <f>HYPERLINK("https://www.youtube.com/watch?v=jx0cPKwzuwg&amp;t=258s", "Go to time")</f>
        <v/>
      </c>
    </row>
    <row r="392">
      <c r="A392">
        <f>HYPERLINK("https://www.youtube.com/watch?v=jx0cPKwzuwg", "Video")</f>
        <v/>
      </c>
      <c r="B392" t="inlineStr">
        <is>
          <t>6:01</t>
        </is>
      </c>
      <c r="C392" t="inlineStr">
        <is>
          <t>look mom i know i stepped over the line</t>
        </is>
      </c>
      <c r="D392">
        <f>HYPERLINK("https://www.youtube.com/watch?v=jx0cPKwzuwg&amp;t=361s", "Go to time")</f>
        <v/>
      </c>
    </row>
    <row r="393">
      <c r="A393">
        <f>HYPERLINK("https://www.youtube.com/watch?v=scWfKW4t_W4", "Video")</f>
        <v/>
      </c>
      <c r="B393" t="inlineStr">
        <is>
          <t>1:04</t>
        </is>
      </c>
      <c r="C393" t="inlineStr">
        <is>
          <t>NARRATOR: Last step,
pay your drawing</t>
        </is>
      </c>
      <c r="D393">
        <f>HYPERLINK("https://www.youtube.com/watch?v=scWfKW4t_W4&amp;t=64s", "Go to time")</f>
        <v/>
      </c>
    </row>
    <row r="394">
      <c r="A394">
        <f>HYPERLINK("https://www.youtube.com/watch?v=Bmg3r_dAEYA", "Video")</f>
        <v/>
      </c>
      <c r="B394" t="inlineStr">
        <is>
          <t>0:47</t>
        </is>
      </c>
      <c r="C394" t="inlineStr">
        <is>
          <t>your help okay step one deny everything</t>
        </is>
      </c>
      <c r="D394">
        <f>HYPERLINK("https://www.youtube.com/watch?v=Bmg3r_dAEYA&amp;t=47s", "Go to time")</f>
        <v/>
      </c>
    </row>
    <row r="395">
      <c r="A395">
        <f>HYPERLINK("https://www.youtube.com/watch?v=IY2hHmQy3_c", "Video")</f>
        <v/>
      </c>
      <c r="B395" t="inlineStr">
        <is>
          <t>24:47</t>
        </is>
      </c>
      <c r="C395" t="inlineStr">
        <is>
          <t>things to me we have to step in we can't</t>
        </is>
      </c>
      <c r="D395">
        <f>HYPERLINK("https://www.youtube.com/watch?v=IY2hHmQy3_c&amp;t=1487s", "Go to time")</f>
        <v/>
      </c>
    </row>
    <row r="396">
      <c r="A396">
        <f>HYPERLINK("https://www.youtube.com/watch?v=VYsm5Su1xsY", "Video")</f>
        <v/>
      </c>
      <c r="B396" t="inlineStr">
        <is>
          <t>1:04</t>
        </is>
      </c>
      <c r="C396" t="inlineStr">
        <is>
          <t>your foot where you were just stepping</t>
        </is>
      </c>
      <c r="D396">
        <f>HYPERLINK("https://www.youtube.com/watch?v=VYsm5Su1xsY&amp;t=64s", "Go to time")</f>
        <v/>
      </c>
    </row>
    <row r="397">
      <c r="A397">
        <f>HYPERLINK("https://www.youtube.com/watch?v=L2MHUG3KF1M", "Video")</f>
        <v/>
      </c>
      <c r="B397" t="inlineStr">
        <is>
          <t>0:40</t>
        </is>
      </c>
      <c r="C397" t="inlineStr">
        <is>
          <t>her head and step into the Wizards Lair</t>
        </is>
      </c>
      <c r="D397">
        <f>HYPERLINK("https://www.youtube.com/watch?v=L2MHUG3KF1M&amp;t=40s", "Go to time")</f>
        <v/>
      </c>
    </row>
    <row r="398">
      <c r="A398">
        <f>HYPERLINK("https://www.youtube.com/watch?v=u-JC06Bvx4o", "Video")</f>
        <v/>
      </c>
      <c r="B398" t="inlineStr">
        <is>
          <t>0:29</t>
        </is>
      </c>
      <c r="C398" t="inlineStr">
        <is>
          <t>family and walk in my footsteps or you</t>
        </is>
      </c>
      <c r="D398">
        <f>HYPERLINK("https://www.youtube.com/watch?v=u-JC06Bvx4o&amp;t=29s", "Go to time")</f>
        <v/>
      </c>
    </row>
    <row r="399">
      <c r="A399">
        <f>HYPERLINK("https://www.youtube.com/watch?v=iOMu86yxneA", "Video")</f>
        <v/>
      </c>
      <c r="B399" t="inlineStr">
        <is>
          <t>5:56</t>
        </is>
      </c>
      <c r="C399" t="inlineStr">
        <is>
          <t>[thudding steps]</t>
        </is>
      </c>
      <c r="D399">
        <f>HYPERLINK("https://www.youtube.com/watch?v=iOMu86yxneA&amp;t=356s", "Go to time")</f>
        <v/>
      </c>
    </row>
    <row r="400">
      <c r="A400">
        <f>HYPERLINK("https://www.youtube.com/watch?v=1I0XG-bb-Tw", "Video")</f>
        <v/>
      </c>
      <c r="B400" t="inlineStr">
        <is>
          <t>2:13</t>
        </is>
      </c>
      <c r="C400" t="inlineStr">
        <is>
          <t>city you just stepped in fresh paint</t>
        </is>
      </c>
      <c r="D400">
        <f>HYPERLINK("https://www.youtube.com/watch?v=1I0XG-bb-Tw&amp;t=133s", "Go to time")</f>
        <v/>
      </c>
    </row>
    <row r="401">
      <c r="A401">
        <f>HYPERLINK("https://www.youtube.com/watch?v=1I0XG-bb-Tw", "Video")</f>
        <v/>
      </c>
      <c r="B401" t="inlineStr">
        <is>
          <t>2:17</t>
        </is>
      </c>
      <c r="C401" t="inlineStr">
        <is>
          <t>i just stepped in a fresh idea</t>
        </is>
      </c>
      <c r="D401">
        <f>HYPERLINK("https://www.youtube.com/watch?v=1I0XG-bb-Tw&amp;t=137s", "Go to time")</f>
        <v/>
      </c>
    </row>
    <row r="402">
      <c r="A402">
        <f>HYPERLINK("https://www.youtube.com/watch?v=Gad0mDardQc", "Video")</f>
        <v/>
      </c>
      <c r="B402" t="inlineStr">
        <is>
          <t>0:34</t>
        </is>
      </c>
      <c r="C402" t="inlineStr">
        <is>
          <t>kissing step right up Mr Cooper and give</t>
        </is>
      </c>
      <c r="D402">
        <f>HYPERLINK("https://www.youtube.com/watch?v=Gad0mDardQc&amp;t=34s", "Go to time")</f>
        <v/>
      </c>
    </row>
    <row r="403">
      <c r="A403">
        <f>HYPERLINK("https://www.youtube.com/watch?v=Gad0mDardQc", "Video")</f>
        <v/>
      </c>
      <c r="B403" t="inlineStr">
        <is>
          <t>0:43</t>
        </is>
      </c>
      <c r="C403" t="inlineStr">
        <is>
          <t>what are you waiting for step right up</t>
        </is>
      </c>
      <c r="D403">
        <f>HYPERLINK("https://www.youtube.com/watch?v=Gad0mDardQc&amp;t=43s", "Go to time")</f>
        <v/>
      </c>
    </row>
    <row r="404">
      <c r="A404">
        <f>HYPERLINK("https://www.youtube.com/watch?v=lGLCEF9WzpU", "Video")</f>
        <v/>
      </c>
      <c r="B404" t="inlineStr">
        <is>
          <t>0:22</t>
        </is>
      </c>
      <c r="C404" t="inlineStr">
        <is>
          <t>stepdad Steve was flatten into a pancake</t>
        </is>
      </c>
      <c r="D404">
        <f>HYPERLINK("https://www.youtube.com/watch?v=lGLCEF9WzpU&amp;t=22s", "Go to time")</f>
        <v/>
      </c>
    </row>
    <row r="405">
      <c r="A405">
        <f>HYPERLINK("https://www.youtube.com/watch?v=_obt-x0IxeY", "Video")</f>
        <v/>
      </c>
      <c r="B405" t="inlineStr">
        <is>
          <t>23:26</t>
        </is>
      </c>
      <c r="C405" t="inlineStr">
        <is>
          <t>stepped in and saved the day I don't</t>
        </is>
      </c>
      <c r="D405">
        <f>HYPERLINK("https://www.youtube.com/watch?v=_obt-x0IxeY&amp;t=1406s", "Go to time")</f>
        <v/>
      </c>
    </row>
    <row r="406">
      <c r="A406">
        <f>HYPERLINK("https://www.youtube.com/watch?v=_obt-x0IxeY", "Video")</f>
        <v/>
      </c>
      <c r="B406" t="inlineStr">
        <is>
          <t>49:30</t>
        </is>
      </c>
      <c r="C406" t="inlineStr">
        <is>
          <t>Silus i'm going to need you to step away</t>
        </is>
      </c>
      <c r="D406">
        <f>HYPERLINK("https://www.youtube.com/watch?v=_obt-x0IxeY&amp;t=2970s", "Go to time")</f>
        <v/>
      </c>
    </row>
    <row r="407">
      <c r="A407">
        <f>HYPERLINK("https://www.youtube.com/watch?v=WPebKFyeaGA", "Video")</f>
        <v/>
      </c>
      <c r="B407" t="inlineStr">
        <is>
          <t>0:26</t>
        </is>
      </c>
      <c r="C407" t="inlineStr">
        <is>
          <t>away cuz we stepping out to say Mia</t>
        </is>
      </c>
      <c r="D407">
        <f>HYPERLINK("https://www.youtube.com/watch?v=WPebKFyeaGA&amp;t=26s", "Go to time")</f>
        <v/>
      </c>
    </row>
    <row r="408">
      <c r="A408">
        <f>HYPERLINK("https://www.youtube.com/watch?v=gJjUtlUPxLQ", "Video")</f>
        <v/>
      </c>
      <c r="B408" t="inlineStr">
        <is>
          <t>7:12</t>
        </is>
      </c>
      <c r="C408" t="inlineStr">
        <is>
          <t>I PLAN TO FOLLOW
EXACTLY IN HER FOOTSTEPS.</t>
        </is>
      </c>
      <c r="D408">
        <f>HYPERLINK("https://www.youtube.com/watch?v=gJjUtlUPxLQ&amp;t=432s", "Go to time")</f>
        <v/>
      </c>
    </row>
    <row r="409">
      <c r="A409">
        <f>HYPERLINK("https://www.youtube.com/watch?v=Ip2hdTmmkHk", "Video")</f>
        <v/>
      </c>
      <c r="B409" t="inlineStr">
        <is>
          <t>0:40</t>
        </is>
      </c>
      <c r="C409" t="inlineStr">
        <is>
          <t>huge step up in responsibility and I</t>
        </is>
      </c>
      <c r="D409">
        <f>HYPERLINK("https://www.youtube.com/watch?v=Ip2hdTmmkHk&amp;t=40s", "Go to time")</f>
        <v/>
      </c>
    </row>
    <row r="410">
      <c r="A410">
        <f>HYPERLINK("https://www.youtube.com/watch?v=YiZJDKVAloU", "Video")</f>
        <v/>
      </c>
      <c r="B410" t="inlineStr">
        <is>
          <t>3:02</t>
        </is>
      </c>
      <c r="C410" t="inlineStr">
        <is>
          <t>or are you going to step up and play</t>
        </is>
      </c>
      <c r="D410">
        <f>HYPERLINK("https://www.youtube.com/watch?v=YiZJDKVAloU&amp;t=182s", "Go to time")</f>
        <v/>
      </c>
    </row>
    <row r="411">
      <c r="A411">
        <f>HYPERLINK("https://www.youtube.com/watch?v=787nRcTtPf8", "Video")</f>
        <v/>
      </c>
      <c r="B411" t="inlineStr">
        <is>
          <t>0:58</t>
        </is>
      </c>
      <c r="C411" t="inlineStr">
        <is>
          <t>On this episode,
Kaylin and Ramon got to step</t>
        </is>
      </c>
      <c r="D411">
        <f>HYPERLINK("https://www.youtube.com/watch?v=787nRcTtPf8&amp;t=58s", "Go to time")</f>
        <v/>
      </c>
    </row>
    <row r="412">
      <c r="A412">
        <f>HYPERLINK("https://www.youtube.com/watch?v=d_ZPlVaDhNI", "Video")</f>
        <v/>
      </c>
      <c r="B412" t="inlineStr">
        <is>
          <t>0:13</t>
        </is>
      </c>
      <c r="C412" t="inlineStr">
        <is>
          <t>[RUNNING FOOTSTEPS,
STUMBLING]</t>
        </is>
      </c>
      <c r="D412">
        <f>HYPERLINK("https://www.youtube.com/watch?v=d_ZPlVaDhNI&amp;t=13s", "Go to time")</f>
        <v/>
      </c>
    </row>
    <row r="413">
      <c r="A413">
        <f>HYPERLINK("https://www.youtube.com/watch?v=d_ZPlVaDhNI", "Video")</f>
        <v/>
      </c>
      <c r="B413" t="inlineStr">
        <is>
          <t>11:57</t>
        </is>
      </c>
      <c r="C413" t="inlineStr">
        <is>
          <t>[RUNNING
FOOTSTEPS]</t>
        </is>
      </c>
      <c r="D413">
        <f>HYPERLINK("https://www.youtube.com/watch?v=d_ZPlVaDhNI&amp;t=717s", "Go to time")</f>
        <v/>
      </c>
    </row>
    <row r="414">
      <c r="A414">
        <f>HYPERLINK("https://www.youtube.com/watch?v=N87DEVdhgUU", "Video")</f>
        <v/>
      </c>
      <c r="B414" t="inlineStr">
        <is>
          <t>1:17</t>
        </is>
      </c>
      <c r="C414" t="inlineStr">
        <is>
          <t>your feet won't get sliming if you step</t>
        </is>
      </c>
      <c r="D414">
        <f>HYPERLINK("https://www.youtube.com/watch?v=N87DEVdhgUU&amp;t=77s", "Go to time")</f>
        <v/>
      </c>
    </row>
    <row r="415">
      <c r="A415">
        <f>HYPERLINK("https://www.youtube.com/watch?v=e2Jt4R_A5lM", "Video")</f>
        <v/>
      </c>
      <c r="B415" t="inlineStr">
        <is>
          <t>10:33</t>
        </is>
      </c>
      <c r="C415" t="inlineStr">
        <is>
          <t>-(lasers firing)
-(footsteps crashing)</t>
        </is>
      </c>
      <c r="D415">
        <f>HYPERLINK("https://www.youtube.com/watch?v=e2Jt4R_A5lM&amp;t=633s", "Go to time")</f>
        <v/>
      </c>
    </row>
    <row r="416">
      <c r="A416">
        <f>HYPERLINK("https://www.youtube.com/watch?v=lEmM73PoK7o", "Video")</f>
        <v/>
      </c>
      <c r="B416" t="inlineStr">
        <is>
          <t>1:05</t>
        </is>
      </c>
      <c r="C416" t="inlineStr">
        <is>
          <t>stepping into her own really is when you</t>
        </is>
      </c>
      <c r="D416">
        <f>HYPERLINK("https://www.youtube.com/watch?v=lEmM73PoK7o&amp;t=65s", "Go to time")</f>
        <v/>
      </c>
    </row>
    <row r="417">
      <c r="A417">
        <f>HYPERLINK("https://www.youtube.com/watch?v=7whkktRHN1o", "Video")</f>
        <v/>
      </c>
      <c r="B417" t="inlineStr">
        <is>
          <t>17:05</t>
        </is>
      </c>
      <c r="C417" t="inlineStr">
        <is>
          <t>Remember folks,
once someone steps
outside the ring,</t>
        </is>
      </c>
      <c r="D417">
        <f>HYPERLINK("https://www.youtube.com/watch?v=7whkktRHN1o&amp;t=1025s", "Go to time")</f>
        <v/>
      </c>
    </row>
    <row r="418">
      <c r="A418">
        <f>HYPERLINK("https://www.youtube.com/watch?v=atjTZXA3KvA", "Video")</f>
        <v/>
      </c>
      <c r="B418" t="inlineStr">
        <is>
          <t>9:36</t>
        </is>
      </c>
      <c r="C418" t="inlineStr">
        <is>
          <t>family and walk in my footsteps or you</t>
        </is>
      </c>
      <c r="D418">
        <f>HYPERLINK("https://www.youtube.com/watch?v=atjTZXA3KvA&amp;t=576s", "Go to time")</f>
        <v/>
      </c>
    </row>
    <row r="419">
      <c r="A419">
        <f>HYPERLINK("https://www.youtube.com/watch?v=2dTbE2GRZJA", "Video")</f>
        <v/>
      </c>
      <c r="B419" t="inlineStr">
        <is>
          <t>19:32</t>
        </is>
      </c>
      <c r="C419" t="inlineStr">
        <is>
          <t>(footsteps approaching)</t>
        </is>
      </c>
      <c r="D419">
        <f>HYPERLINK("https://www.youtube.com/watch?v=2dTbE2GRZJA&amp;t=1172s", "Go to time")</f>
        <v/>
      </c>
    </row>
    <row r="420">
      <c r="A420">
        <f>HYPERLINK("https://www.youtube.com/watch?v=OMIv84TgHFI", "Video")</f>
        <v/>
      </c>
      <c r="B420" t="inlineStr">
        <is>
          <t>18:09</t>
        </is>
      </c>
      <c r="C420" t="inlineStr">
        <is>
          <t>things to me we have to step in we can't</t>
        </is>
      </c>
      <c r="D420">
        <f>HYPERLINK("https://www.youtube.com/watch?v=OMIv84TgHFI&amp;t=1089s", "Go to time")</f>
        <v/>
      </c>
    </row>
    <row r="421">
      <c r="A421">
        <f>HYPERLINK("https://www.youtube.com/watch?v=d_vahxFi-0g", "Video")</f>
        <v/>
      </c>
      <c r="B421" t="inlineStr">
        <is>
          <t>14:16</t>
        </is>
      </c>
      <c r="C421" t="inlineStr">
        <is>
          <t>in which I'm a step ahead.</t>
        </is>
      </c>
      <c r="D421">
        <f>HYPERLINK("https://www.youtube.com/watch?v=d_vahxFi-0g&amp;t=856s", "Go to time")</f>
        <v/>
      </c>
    </row>
    <row r="422">
      <c r="A422">
        <f>HYPERLINK("https://www.youtube.com/watch?v=MzC8xKVQUN0", "Video")</f>
        <v/>
      </c>
      <c r="B422" t="inlineStr">
        <is>
          <t>5:44</t>
        </is>
      </c>
      <c r="C422" t="inlineStr">
        <is>
          <t>it with wood when meteor steps inside</t>
        </is>
      </c>
      <c r="D422">
        <f>HYPERLINK("https://www.youtube.com/watch?v=MzC8xKVQUN0&amp;t=344s", "Go to time")</f>
        <v/>
      </c>
    </row>
    <row r="423">
      <c r="A423">
        <f>HYPERLINK("https://www.youtube.com/watch?v=MzC8xKVQUN0", "Video")</f>
        <v/>
      </c>
      <c r="B423" t="inlineStr">
        <is>
          <t>6:25</t>
        </is>
      </c>
      <c r="C423" t="inlineStr">
        <is>
          <t>her to step into what is an obvious trap</t>
        </is>
      </c>
      <c r="D423">
        <f>HYPERLINK("https://www.youtube.com/watch?v=MzC8xKVQUN0&amp;t=385s", "Go to time")</f>
        <v/>
      </c>
    </row>
    <row r="424">
      <c r="A424">
        <f>HYPERLINK("https://www.youtube.com/watch?v=xWufPDrNW60", "Video")</f>
        <v/>
      </c>
      <c r="B424" t="inlineStr">
        <is>
          <t>0:49</t>
        </is>
      </c>
      <c r="C424" t="inlineStr">
        <is>
          <t>palace men this is a crucial step in</t>
        </is>
      </c>
      <c r="D424">
        <f>HYPERLINK("https://www.youtube.com/watch?v=xWufPDrNW60&amp;t=49s", "Go to time")</f>
        <v/>
      </c>
    </row>
    <row r="425">
      <c r="A425">
        <f>HYPERLINK("https://www.youtube.com/watch?v=BSnYPtZulyQ", "Video")</f>
        <v/>
      </c>
      <c r="B425" t="inlineStr">
        <is>
          <t>89:39</t>
        </is>
      </c>
      <c r="C425" t="inlineStr">
        <is>
          <t>gonna have to step up in the field and</t>
        </is>
      </c>
      <c r="D425">
        <f>HYPERLINK("https://www.youtube.com/watch?v=BSnYPtZulyQ&amp;t=5379s", "Go to time")</f>
        <v/>
      </c>
    </row>
    <row r="426">
      <c r="A426">
        <f>HYPERLINK("https://www.youtube.com/watch?v=azbwGcFcRSk", "Video")</f>
        <v/>
      </c>
      <c r="B426" t="inlineStr">
        <is>
          <t>5:48</t>
        </is>
      </c>
      <c r="C426" t="inlineStr">
        <is>
          <t>girl thing so I gotta step up on my end</t>
        </is>
      </c>
      <c r="D426">
        <f>HYPERLINK("https://www.youtube.com/watch?v=azbwGcFcRSk&amp;t=348s", "Go to time")</f>
        <v/>
      </c>
    </row>
    <row r="427">
      <c r="A427">
        <f>HYPERLINK("https://www.youtube.com/watch?v=_dcL-PJUFRI", "Video")</f>
        <v/>
      </c>
      <c r="B427" t="inlineStr">
        <is>
          <t>1:46</t>
        </is>
      </c>
      <c r="C427" t="inlineStr">
        <is>
          <t>taking those final few steps and</t>
        </is>
      </c>
      <c r="D427">
        <f>HYPERLINK("https://www.youtube.com/watch?v=_dcL-PJUFRI&amp;t=106s", "Go to time")</f>
        <v/>
      </c>
    </row>
    <row r="428">
      <c r="A428">
        <f>HYPERLINK("https://www.youtube.com/watch?v=NN2HJTjNflc", "Video")</f>
        <v/>
      </c>
      <c r="B428" t="inlineStr">
        <is>
          <t>6:31</t>
        </is>
      </c>
      <c r="C428" t="inlineStr">
        <is>
          <t>-I'll be fine here with apple.
-[departing footsteps]</t>
        </is>
      </c>
      <c r="D428">
        <f>HYPERLINK("https://www.youtube.com/watch?v=NN2HJTjNflc&amp;t=391s", "Go to time")</f>
        <v/>
      </c>
    </row>
    <row r="429">
      <c r="A429">
        <f>HYPERLINK("https://www.youtube.com/watch?v=NN2HJTjNflc", "Video")</f>
        <v/>
      </c>
      <c r="B429" t="inlineStr">
        <is>
          <t>16:38</t>
        </is>
      </c>
      <c r="C429" t="inlineStr">
        <is>
          <t>[thundering footsteps
approaching]</t>
        </is>
      </c>
      <c r="D429">
        <f>HYPERLINK("https://www.youtube.com/watch?v=NN2HJTjNflc&amp;t=998s", "Go to time")</f>
        <v/>
      </c>
    </row>
    <row r="430">
      <c r="A430">
        <f>HYPERLINK("https://www.youtube.com/watch?v=z5Lxi49qPrQ", "Video")</f>
        <v/>
      </c>
      <c r="B430" t="inlineStr">
        <is>
          <t>3:28</t>
        </is>
      </c>
      <c r="C430" t="inlineStr">
        <is>
          <t>(running footsteps)</t>
        </is>
      </c>
      <c r="D430">
        <f>HYPERLINK("https://www.youtube.com/watch?v=z5Lxi49qPrQ&amp;t=208s", "Go to time")</f>
        <v/>
      </c>
    </row>
    <row r="431">
      <c r="A431">
        <f>HYPERLINK("https://www.youtube.com/watch?v=6brw2wKfOHc", "Video")</f>
        <v/>
      </c>
      <c r="B431" t="inlineStr">
        <is>
          <t>1:09</t>
        </is>
      </c>
      <c r="C431" t="inlineStr">
        <is>
          <t>Winnie this is step two in getting your</t>
        </is>
      </c>
      <c r="D431">
        <f>HYPERLINK("https://www.youtube.com/watch?v=6brw2wKfOHc&amp;t=69s", "Go to time")</f>
        <v/>
      </c>
    </row>
    <row r="432">
      <c r="A432">
        <f>HYPERLINK("https://www.youtube.com/watch?v=erRt5Y0SEHE", "Video")</f>
        <v/>
      </c>
      <c r="B432" t="inlineStr">
        <is>
          <t>1:32</t>
        </is>
      </c>
      <c r="C432" t="inlineStr">
        <is>
          <t>stepped in and saved the day I don't</t>
        </is>
      </c>
      <c r="D432">
        <f>HYPERLINK("https://www.youtube.com/watch?v=erRt5Y0SEHE&amp;t=92s", "Go to time")</f>
        <v/>
      </c>
    </row>
    <row r="433">
      <c r="A433">
        <f>HYPERLINK("https://www.youtube.com/watch?v=89xIDNhc8OQ", "Video")</f>
        <v/>
      </c>
      <c r="B433" t="inlineStr">
        <is>
          <t>1:21</t>
        </is>
      </c>
      <c r="C433" t="inlineStr">
        <is>
          <t>learn my easy steps to achieving your</t>
        </is>
      </c>
      <c r="D433">
        <f>HYPERLINK("https://www.youtube.com/watch?v=89xIDNhc8OQ&amp;t=81s", "Go to time")</f>
        <v/>
      </c>
    </row>
    <row r="434">
      <c r="A434">
        <f>HYPERLINK("https://www.youtube.com/watch?v=nCvQQbCvzhY", "Video")</f>
        <v/>
      </c>
      <c r="B434" t="inlineStr">
        <is>
          <t>4:49</t>
        </is>
      </c>
      <c r="C434" t="inlineStr">
        <is>
          <t>Marinette she hasn't stepped foot on</t>
        </is>
      </c>
      <c r="D434">
        <f>HYPERLINK("https://www.youtube.com/watch?v=nCvQQbCvzhY&amp;t=289s", "Go to time")</f>
        <v/>
      </c>
    </row>
    <row r="435">
      <c r="A435">
        <f>HYPERLINK("https://www.youtube.com/watch?v=nCvQQbCvzhY", "Video")</f>
        <v/>
      </c>
      <c r="B435" t="inlineStr">
        <is>
          <t>12:32</t>
        </is>
      </c>
      <c r="C435" t="inlineStr">
        <is>
          <t>family and walk in my footsteps or you</t>
        </is>
      </c>
      <c r="D435">
        <f>HYPERLINK("https://www.youtube.com/watch?v=nCvQQbCvzhY&amp;t=752s", "Go to time")</f>
        <v/>
      </c>
    </row>
    <row r="436">
      <c r="A436">
        <f>HYPERLINK("https://www.youtube.com/watch?v=GANA10t1H9M", "Video")</f>
        <v/>
      </c>
      <c r="B436" t="inlineStr">
        <is>
          <t>3:41</t>
        </is>
      </c>
      <c r="C436" t="inlineStr">
        <is>
          <t>where you were just stepping on okay</t>
        </is>
      </c>
      <c r="D436">
        <f>HYPERLINK("https://www.youtube.com/watch?v=GANA10t1H9M&amp;t=221s", "Go to time")</f>
        <v/>
      </c>
    </row>
    <row r="437">
      <c r="A437">
        <f>HYPERLINK("https://www.youtube.com/watch?v=S-mdKPHm60U", "Video")</f>
        <v/>
      </c>
      <c r="B437" t="inlineStr">
        <is>
          <t>1:20</t>
        </is>
      </c>
      <c r="C437" t="inlineStr">
        <is>
          <t>chicago needs they stepped in and made</t>
        </is>
      </c>
      <c r="D437">
        <f>HYPERLINK("https://www.youtube.com/watch?v=S-mdKPHm60U&amp;t=80s", "Go to time")</f>
        <v/>
      </c>
    </row>
    <row r="438">
      <c r="A438">
        <f>HYPERLINK("https://www.youtube.com/watch?v=AUpCjNDLu6o", "Video")</f>
        <v/>
      </c>
      <c r="B438" t="inlineStr">
        <is>
          <t>1:25</t>
        </is>
      </c>
      <c r="C438" t="inlineStr">
        <is>
          <t>You know, definitely just
the energy you feel
when you step on set.</t>
        </is>
      </c>
      <c r="D438">
        <f>HYPERLINK("https://www.youtube.com/watch?v=AUpCjNDLu6o&amp;t=85s", "Go to time")</f>
        <v/>
      </c>
    </row>
    <row r="439">
      <c r="A439">
        <f>HYPERLINK("https://www.youtube.com/watch?v=gsCHKPTeV1M", "Video")</f>
        <v/>
      </c>
      <c r="B439" t="inlineStr">
        <is>
          <t>11:47</t>
        </is>
      </c>
      <c r="C439" t="inlineStr">
        <is>
          <t>the three Essentials step one think</t>
        </is>
      </c>
      <c r="D439">
        <f>HYPERLINK("https://www.youtube.com/watch?v=gsCHKPTeV1M&amp;t=707s", "Go to time")</f>
        <v/>
      </c>
    </row>
    <row r="440">
      <c r="A440">
        <f>HYPERLINK("https://www.youtube.com/watch?v=jwV1dH6O9YY", "Video")</f>
        <v/>
      </c>
      <c r="B440" t="inlineStr">
        <is>
          <t>1:15</t>
        </is>
      </c>
      <c r="C440" t="inlineStr">
        <is>
          <t>inventions oh watch a step that's my</t>
        </is>
      </c>
      <c r="D440">
        <f>HYPERLINK("https://www.youtube.com/watch?v=jwV1dH6O9YY&amp;t=75s", "Go to time")</f>
        <v/>
      </c>
    </row>
    <row r="441">
      <c r="A441">
        <f>HYPERLINK("https://www.youtube.com/watch?v=pv7u_sRN2RI", "Video")</f>
        <v/>
      </c>
      <c r="B441" t="inlineStr">
        <is>
          <t>1:16</t>
        </is>
      </c>
      <c r="C441" t="inlineStr">
        <is>
          <t>um am i taking a step back please no</t>
        </is>
      </c>
      <c r="D441">
        <f>HYPERLINK("https://www.youtube.com/watch?v=pv7u_sRN2RI&amp;t=76s", "Go to time")</f>
        <v/>
      </c>
    </row>
    <row r="442">
      <c r="A442">
        <f>HYPERLINK("https://www.youtube.com/watch?v=T1PZUWFezcU", "Video")</f>
        <v/>
      </c>
      <c r="B442" t="inlineStr">
        <is>
          <t>3:24</t>
        </is>
      </c>
      <c r="C442" t="inlineStr">
        <is>
          <t>Step in the stones.
Step in the stones.</t>
        </is>
      </c>
      <c r="D442">
        <f>HYPERLINK("https://www.youtube.com/watch?v=T1PZUWFezcU&amp;t=204s", "Go to time")</f>
        <v/>
      </c>
    </row>
    <row r="443">
      <c r="A443">
        <f>HYPERLINK("https://www.youtube.com/watch?v=CwR2Sx3hTtw", "Video")</f>
        <v/>
      </c>
      <c r="B443" t="inlineStr">
        <is>
          <t>1:45</t>
        </is>
      </c>
      <c r="C443" t="inlineStr">
        <is>
          <t>last step let the painted rocks dry and</t>
        </is>
      </c>
      <c r="D443">
        <f>HYPERLINK("https://www.youtube.com/watch?v=CwR2Sx3hTtw&amp;t=105s", "Go to time")</f>
        <v/>
      </c>
    </row>
    <row r="444">
      <c r="A444">
        <f>HYPERLINK("https://www.youtube.com/watch?v=7z3Kni2sSjk", "Video")</f>
        <v/>
      </c>
      <c r="B444" t="inlineStr">
        <is>
          <t>1:40</t>
        </is>
      </c>
      <c r="C444" t="inlineStr">
        <is>
          <t>Moon girl thing so I gotta step up on my</t>
        </is>
      </c>
      <c r="D444">
        <f>HYPERLINK("https://www.youtube.com/watch?v=7z3Kni2sSjk&amp;t=100s", "Go to time")</f>
        <v/>
      </c>
    </row>
    <row r="445">
      <c r="A445">
        <f>HYPERLINK("https://www.youtube.com/watch?v=8nxzMzv7uLE", "Video")</f>
        <v/>
      </c>
      <c r="B445" t="inlineStr">
        <is>
          <t>0:46</t>
        </is>
      </c>
      <c r="C445" t="inlineStr">
        <is>
          <t>[sighs] At least
I'll get my steps in.</t>
        </is>
      </c>
      <c r="D445">
        <f>HYPERLINK("https://www.youtube.com/watch?v=8nxzMzv7uLE&amp;t=46s", "Go to time")</f>
        <v/>
      </c>
    </row>
    <row r="446">
      <c r="A446">
        <f>HYPERLINK("https://www.youtube.com/watch?v=HYG_r_mNIq0", "Video")</f>
        <v/>
      </c>
      <c r="B446" t="inlineStr">
        <is>
          <t>1:50</t>
        </is>
      </c>
      <c r="C446" t="inlineStr">
        <is>
          <t>daisy's not around i step in pretend i'm</t>
        </is>
      </c>
      <c r="D446">
        <f>HYPERLINK("https://www.youtube.com/watch?v=HYG_r_mNIq0&amp;t=110s", "Go to time")</f>
        <v/>
      </c>
    </row>
    <row r="447">
      <c r="A447">
        <f>HYPERLINK("https://www.youtube.com/watch?v=XC7qzJX_NrU", "Video")</f>
        <v/>
      </c>
      <c r="B447" t="inlineStr">
        <is>
          <t>8:44</t>
        </is>
      </c>
      <c r="C447" t="inlineStr">
        <is>
          <t>Time failed with that Ding Dang step I</t>
        </is>
      </c>
      <c r="D447">
        <f>HYPERLINK("https://www.youtube.com/watch?v=XC7qzJX_NrU&amp;t=524s", "Go to time")</f>
        <v/>
      </c>
    </row>
    <row r="448">
      <c r="A448">
        <f>HYPERLINK("https://www.youtube.com/watch?v=IvAhEYdBRNs", "Video")</f>
        <v/>
      </c>
      <c r="B448" t="inlineStr">
        <is>
          <t>7:35</t>
        </is>
      </c>
      <c r="C448" t="inlineStr">
        <is>
          <t>Time failed with that Ding D step by</t>
        </is>
      </c>
      <c r="D448">
        <f>HYPERLINK("https://www.youtube.com/watch?v=IvAhEYdBRNs&amp;t=455s", "Go to time")</f>
        <v/>
      </c>
    </row>
    <row r="449">
      <c r="A449">
        <f>HYPERLINK("https://www.youtube.com/watch?v=7YonXyVJtkU", "Video")</f>
        <v/>
      </c>
      <c r="B449" t="inlineStr">
        <is>
          <t>2:38</t>
        </is>
      </c>
      <c r="C449" t="inlineStr">
        <is>
          <t>been tracking you tell peter to step on</t>
        </is>
      </c>
      <c r="D449">
        <f>HYPERLINK("https://www.youtube.com/watch?v=7YonXyVJtkU&amp;t=158s", "Go to time")</f>
        <v/>
      </c>
    </row>
    <row r="450">
      <c r="A450">
        <f>HYPERLINK("https://www.youtube.com/watch?v=7YonXyVJtkU", "Video")</f>
        <v/>
      </c>
      <c r="B450" t="inlineStr">
        <is>
          <t>4:00</t>
        </is>
      </c>
      <c r="C450" t="inlineStr">
        <is>
          <t>step back please no that's too far in it</t>
        </is>
      </c>
      <c r="D450">
        <f>HYPERLINK("https://www.youtube.com/watch?v=7YonXyVJtkU&amp;t=240s", "Go to time")</f>
        <v/>
      </c>
    </row>
    <row r="451">
      <c r="A451">
        <f>HYPERLINK("https://www.youtube.com/watch?v=QgKiAC53QsE", "Video")</f>
        <v/>
      </c>
      <c r="B451" t="inlineStr">
        <is>
          <t>0:19</t>
        </is>
      </c>
      <c r="C451" t="inlineStr">
        <is>
          <t>contribution brings us a big step closer</t>
        </is>
      </c>
      <c r="D451">
        <f>HYPERLINK("https://www.youtube.com/watch?v=QgKiAC53QsE&amp;t=19s", "Go to time")</f>
        <v/>
      </c>
    </row>
    <row r="452">
      <c r="A452">
        <f>HYPERLINK("https://www.youtube.com/watch?v=3Dmg2KKZM8o", "Video")</f>
        <v/>
      </c>
      <c r="B452" t="inlineStr">
        <is>
          <t>35:29</t>
        </is>
      </c>
      <c r="C452" t="inlineStr">
        <is>
          <t>it's a Steepy step in jazz</t>
        </is>
      </c>
      <c r="D452">
        <f>HYPERLINK("https://www.youtube.com/watch?v=3Dmg2KKZM8o&amp;t=2129s", "Go to time")</f>
        <v/>
      </c>
    </row>
    <row r="453">
      <c r="A453">
        <f>HYPERLINK("https://www.youtube.com/watch?v=N0N_p05lo1c", "Video")</f>
        <v/>
      </c>
      <c r="B453" t="inlineStr">
        <is>
          <t>53:56</t>
        </is>
      </c>
      <c r="C453" t="inlineStr">
        <is>
          <t>something okay you know how my stepdad's</t>
        </is>
      </c>
      <c r="D453">
        <f>HYPERLINK("https://www.youtube.com/watch?v=N0N_p05lo1c&amp;t=3236s", "Go to time")</f>
        <v/>
      </c>
    </row>
    <row r="454">
      <c r="A454">
        <f>HYPERLINK("https://www.youtube.com/watch?v=RJi2a1vh8aU", "Video")</f>
        <v/>
      </c>
      <c r="B454" t="inlineStr">
        <is>
          <t>15:14</t>
        </is>
      </c>
      <c r="C454" t="inlineStr">
        <is>
          <t>contribution brings us a big step closer</t>
        </is>
      </c>
      <c r="D454">
        <f>HYPERLINK("https://www.youtube.com/watch?v=RJi2a1vh8aU&amp;t=914s", "Go to time")</f>
        <v/>
      </c>
    </row>
    <row r="455">
      <c r="A455">
        <f>HYPERLINK("https://www.youtube.com/watch?v=4a1NcMemnR4", "Video")</f>
        <v/>
      </c>
      <c r="B455" t="inlineStr">
        <is>
          <t>20:24</t>
        </is>
      </c>
      <c r="C455" t="inlineStr">
        <is>
          <t>can you believe they gave Stephanie skin</t>
        </is>
      </c>
      <c r="D455">
        <f>HYPERLINK("https://www.youtube.com/watch?v=4a1NcMemnR4&amp;t=1224s", "Go to time")</f>
        <v/>
      </c>
    </row>
    <row r="456">
      <c r="A456">
        <f>HYPERLINK("https://www.youtube.com/watch?v=Ec9a-sMSVXE", "Video")</f>
        <v/>
      </c>
      <c r="B456" t="inlineStr">
        <is>
          <t>0:33</t>
        </is>
      </c>
      <c r="C456" t="inlineStr">
        <is>
          <t>Stephanopoulos oh man my dad's going to</t>
        </is>
      </c>
      <c r="D456">
        <f>HYPERLINK("https://www.youtube.com/watch?v=Ec9a-sMSVXE&amp;t=33s", "Go to time")</f>
        <v/>
      </c>
    </row>
    <row r="457">
      <c r="A457">
        <f>HYPERLINK("https://www.youtube.com/watch?v=w0a07NySt6I", "Video")</f>
        <v/>
      </c>
      <c r="B457" t="inlineStr">
        <is>
          <t>29:47</t>
        </is>
      </c>
      <c r="C457" t="inlineStr">
        <is>
          <t>Stephanie skin cancer I still can't</t>
        </is>
      </c>
      <c r="D457">
        <f>HYPERLINK("https://www.youtube.com/watch?v=w0a07NySt6I&amp;t=1787s", "Go to time")</f>
        <v/>
      </c>
    </row>
    <row r="458">
      <c r="A458">
        <f>HYPERLINK("https://www.youtube.com/watch?v=-SPzv5UVgwc", "Video")</f>
        <v/>
      </c>
      <c r="B458" t="inlineStr">
        <is>
          <t>17:06</t>
        </is>
      </c>
      <c r="C458" t="inlineStr">
        <is>
          <t>contribution brings us a big step closer</t>
        </is>
      </c>
      <c r="D458">
        <f>HYPERLINK("https://www.youtube.com/watch?v=-SPzv5UVgwc&amp;t=1026s", "Go to time")</f>
        <v/>
      </c>
    </row>
    <row r="459">
      <c r="A459">
        <f>HYPERLINK("https://www.youtube.com/watch?v=GxqYnWVm4Yc", "Video")</f>
        <v/>
      </c>
      <c r="B459" t="inlineStr">
        <is>
          <t>51:44</t>
        </is>
      </c>
      <c r="C459" t="inlineStr">
        <is>
          <t>to someone else I'm going to be one step</t>
        </is>
      </c>
      <c r="D459">
        <f>HYPERLINK("https://www.youtube.com/watch?v=GxqYnWVm4Yc&amp;t=3104s", "Go to time")</f>
        <v/>
      </c>
    </row>
    <row r="460">
      <c r="A460">
        <f>HYPERLINK("https://www.youtube.com/watch?v=BR8IcqZ66aI", "Video")</f>
        <v/>
      </c>
      <c r="B460" t="inlineStr">
        <is>
          <t>25:33</t>
        </is>
      </c>
      <c r="C460" t="inlineStr">
        <is>
          <t>something okay you know how my stepdad's</t>
        </is>
      </c>
      <c r="D460">
        <f>HYPERLINK("https://www.youtube.com/watch?v=BR8IcqZ66aI&amp;t=1533s", "Go to time")</f>
        <v/>
      </c>
    </row>
    <row r="461">
      <c r="A461">
        <f>HYPERLINK("https://www.youtube.com/watch?v=qslVHurpXzU", "Video")</f>
        <v/>
      </c>
      <c r="B461" t="inlineStr">
        <is>
          <t>16:57</t>
        </is>
      </c>
      <c r="C461" t="inlineStr">
        <is>
          <t>for me to take a step back from in the</t>
        </is>
      </c>
      <c r="D461">
        <f>HYPERLINK("https://www.youtube.com/watch?v=qslVHurpXzU&amp;t=1017s", "Go to time")</f>
        <v/>
      </c>
    </row>
    <row r="462">
      <c r="A462">
        <f>HYPERLINK("https://www.youtube.com/watch?v=RhkhK5h58zk", "Video")</f>
        <v/>
      </c>
      <c r="B462" t="inlineStr">
        <is>
          <t>1:28</t>
        </is>
      </c>
      <c r="C462" t="inlineStr">
        <is>
          <t>on to someone else I'm going to one step</t>
        </is>
      </c>
      <c r="D462">
        <f>HYPERLINK("https://www.youtube.com/watch?v=RhkhK5h58zk&amp;t=88s", "Go to time")</f>
        <v/>
      </c>
    </row>
    <row r="463">
      <c r="A463">
        <f>HYPERLINK("https://www.youtube.com/watch?v=rKH9JJFz-bE", "Video")</f>
        <v/>
      </c>
      <c r="B463" t="inlineStr">
        <is>
          <t>0:06</t>
        </is>
      </c>
      <c r="C463" t="inlineStr">
        <is>
          <t>stepdad's in</t>
        </is>
      </c>
      <c r="D463">
        <f>HYPERLINK("https://www.youtube.com/watch?v=rKH9JJFz-bE&amp;t=6s", "Go to time")</f>
        <v/>
      </c>
    </row>
    <row r="464">
      <c r="A464">
        <f>HYPERLINK("https://www.youtube.com/watch?v=m1LSoyJMPBU", "Video")</f>
        <v/>
      </c>
      <c r="B464" t="inlineStr">
        <is>
          <t>13:27</t>
        </is>
      </c>
      <c r="C464" t="inlineStr">
        <is>
          <t>Stephanopoulos oh man my dad's going to</t>
        </is>
      </c>
      <c r="D464">
        <f>HYPERLINK("https://www.youtube.com/watch?v=m1LSoyJMPBU&amp;t=807s", "Go to time")</f>
        <v/>
      </c>
    </row>
    <row r="465">
      <c r="A465">
        <f>HYPERLINK("https://www.youtube.com/watch?v=UtLxYXYxQcM", "Video")</f>
        <v/>
      </c>
      <c r="B465" t="inlineStr">
        <is>
          <t>1:59</t>
        </is>
      </c>
      <c r="C465" t="inlineStr">
        <is>
          <t>all since perk is only 97 steps away</t>
        </is>
      </c>
      <c r="D465">
        <f>HYPERLINK("https://www.youtube.com/watch?v=UtLxYXYxQcM&amp;t=119s", "Go to time")</f>
        <v/>
      </c>
    </row>
    <row r="466">
      <c r="A466">
        <f>HYPERLINK("https://www.youtube.com/watch?v=hm8EX_PpQN0", "Video")</f>
        <v/>
      </c>
      <c r="B466" t="inlineStr">
        <is>
          <t>2:47</t>
        </is>
      </c>
      <c r="C466" t="inlineStr">
        <is>
          <t>came to LA to take the next step in my</t>
        </is>
      </c>
      <c r="D466">
        <f>HYPERLINK("https://www.youtube.com/watch?v=hm8EX_PpQN0&amp;t=167s", "Go to time")</f>
        <v/>
      </c>
    </row>
    <row r="467">
      <c r="A467">
        <f>HYPERLINK("https://www.youtube.com/watch?v=hm8EX_PpQN0", "Video")</f>
        <v/>
      </c>
      <c r="B467" t="inlineStr">
        <is>
          <t>2:48</t>
        </is>
      </c>
      <c r="C467" t="inlineStr">
        <is>
          <t>career and I feel like I'm taking a step</t>
        </is>
      </c>
      <c r="D467">
        <f>HYPERLINK("https://www.youtube.com/watch?v=hm8EX_PpQN0&amp;t=168s", "Go to time")</f>
        <v/>
      </c>
    </row>
    <row r="468">
      <c r="A468">
        <f>HYPERLINK("https://www.youtube.com/watch?v=hW15p5Tczx8", "Video")</f>
        <v/>
      </c>
      <c r="B468" t="inlineStr">
        <is>
          <t>0:49</t>
        </is>
      </c>
      <c r="C468" t="inlineStr">
        <is>
          <t>Stephanie skin cancer I still can't</t>
        </is>
      </c>
      <c r="D468">
        <f>HYPERLINK("https://www.youtube.com/watch?v=hW15p5Tczx8&amp;t=49s", "Go to time")</f>
        <v/>
      </c>
    </row>
    <row r="469">
      <c r="A469">
        <f>HYPERLINK("https://www.youtube.com/watch?v=G5dm9yB5vwo", "Video")</f>
        <v/>
      </c>
      <c r="B469" t="inlineStr">
        <is>
          <t>5:57</t>
        </is>
      </c>
      <c r="C469" t="inlineStr">
        <is>
          <t>you had to step in
and say, no, this</t>
        </is>
      </c>
      <c r="D469">
        <f>HYPERLINK("https://www.youtube.com/watch?v=G5dm9yB5vwo&amp;t=357s", "Go to time")</f>
        <v/>
      </c>
    </row>
    <row r="470">
      <c r="A470">
        <f>HYPERLINK("https://www.youtube.com/watch?v=jzqOLoorgOs", "Video")</f>
        <v/>
      </c>
      <c r="B470" t="inlineStr">
        <is>
          <t>8:15</t>
        </is>
      </c>
      <c r="C470" t="inlineStr">
        <is>
          <t>38, what are the next steps
in the hiring process?</t>
        </is>
      </c>
      <c r="D470">
        <f>HYPERLINK("https://www.youtube.com/watch?v=jzqOLoorgOs&amp;t=495s", "Go to time")</f>
        <v/>
      </c>
    </row>
    <row r="471">
      <c r="A471">
        <f>HYPERLINK("https://www.youtube.com/watch?v=kNGr99LoTsg", "Video")</f>
        <v/>
      </c>
      <c r="B471" t="inlineStr">
        <is>
          <t>22:46</t>
        </is>
      </c>
      <c r="C471" t="inlineStr">
        <is>
          <t>that I think, if you
step back and say,</t>
        </is>
      </c>
      <c r="D471">
        <f>HYPERLINK("https://www.youtube.com/watch?v=kNGr99LoTsg&amp;t=1366s", "Go to time")</f>
        <v/>
      </c>
    </row>
    <row r="472">
      <c r="A472">
        <f>HYPERLINK("https://www.youtube.com/watch?v=kNGr99LoTsg", "Video")</f>
        <v/>
      </c>
      <c r="B472" t="inlineStr">
        <is>
          <t>24:11</t>
        </is>
      </c>
      <c r="C472" t="inlineStr">
        <is>
          <t>and leaders need to do is,
step 1, start using it.</t>
        </is>
      </c>
      <c r="D472">
        <f>HYPERLINK("https://www.youtube.com/watch?v=kNGr99LoTsg&amp;t=1451s", "Go to time")</f>
        <v/>
      </c>
    </row>
    <row r="473">
      <c r="A473">
        <f>HYPERLINK("https://www.youtube.com/watch?v=kNGr99LoTsg", "Video")</f>
        <v/>
      </c>
      <c r="B473" t="inlineStr">
        <is>
          <t>25:00</t>
        </is>
      </c>
      <c r="C473" t="inlineStr">
        <is>
          <t>And so the first step is
begin, start experimentation,</t>
        </is>
      </c>
      <c r="D473">
        <f>HYPERLINK("https://www.youtube.com/watch?v=kNGr99LoTsg&amp;t=1500s", "Go to time")</f>
        <v/>
      </c>
    </row>
    <row r="474">
      <c r="A474">
        <f>HYPERLINK("https://www.youtube.com/watch?v=_6Nf6Ijgals", "Video")</f>
        <v/>
      </c>
      <c r="B474" t="inlineStr">
        <is>
          <t>1:49</t>
        </is>
      </c>
      <c r="C474" t="inlineStr">
        <is>
          <t>I know that the case is a good
stepping off point for that.</t>
        </is>
      </c>
      <c r="D474">
        <f>HYPERLINK("https://www.youtube.com/watch?v=_6Nf6Ijgals&amp;t=109s", "Go to time")</f>
        <v/>
      </c>
    </row>
    <row r="475">
      <c r="A475">
        <f>HYPERLINK("https://www.youtube.com/watch?v=drOUyWaeNGQ", "Video")</f>
        <v/>
      </c>
      <c r="B475" t="inlineStr">
        <is>
          <t>26:59</t>
        </is>
      </c>
      <c r="C475" t="inlineStr">
        <is>
          <t>inequality and what steps would you</t>
        </is>
      </c>
      <c r="D475">
        <f>HYPERLINK("https://www.youtube.com/watch?v=drOUyWaeNGQ&amp;t=1619s", "Go to time")</f>
        <v/>
      </c>
    </row>
    <row r="476">
      <c r="A476">
        <f>HYPERLINK("https://www.youtube.com/watch?v=drOUyWaeNGQ", "Video")</f>
        <v/>
      </c>
      <c r="B476" t="inlineStr">
        <is>
          <t>38:47</t>
        </is>
      </c>
      <c r="C476" t="inlineStr">
        <is>
          <t>next step in the next months so as with</t>
        </is>
      </c>
      <c r="D476">
        <f>HYPERLINK("https://www.youtube.com/watch?v=drOUyWaeNGQ&amp;t=2327s", "Go to time")</f>
        <v/>
      </c>
    </row>
    <row r="477">
      <c r="A477">
        <f>HYPERLINK("https://www.youtube.com/watch?v=QH8-P-Q8g50", "Video")</f>
        <v/>
      </c>
      <c r="B477" t="inlineStr">
        <is>
          <t>13:35</t>
        </is>
      </c>
      <c r="C477" t="inlineStr">
        <is>
          <t>that's when you step in, but you
shouldn't manage the whole team</t>
        </is>
      </c>
      <c r="D477">
        <f>HYPERLINK("https://www.youtube.com/watch?v=QH8-P-Q8g50&amp;t=815s", "Go to time")</f>
        <v/>
      </c>
    </row>
    <row r="478">
      <c r="A478">
        <f>HYPERLINK("https://www.youtube.com/watch?v=f-weOItc80E", "Video")</f>
        <v/>
      </c>
      <c r="B478" t="inlineStr">
        <is>
          <t>10:52</t>
        </is>
      </c>
      <c r="C478" t="inlineStr">
        <is>
          <t>And then, two, to bravely
step into that conversation</t>
        </is>
      </c>
      <c r="D478">
        <f>HYPERLINK("https://www.youtube.com/watch?v=f-weOItc80E&amp;t=652s", "Go to time")</f>
        <v/>
      </c>
    </row>
    <row r="479">
      <c r="A479">
        <f>HYPERLINK("https://www.youtube.com/watch?v=f-weOItc80E", "Video")</f>
        <v/>
      </c>
      <c r="B479" t="inlineStr">
        <is>
          <t>11:08</t>
        </is>
      </c>
      <c r="C479" t="inlineStr">
        <is>
          <t>We're asking the employers
to step into that space</t>
        </is>
      </c>
      <c r="D479">
        <f>HYPERLINK("https://www.youtube.com/watch?v=f-weOItc80E&amp;t=668s", "Go to time")</f>
        <v/>
      </c>
    </row>
    <row r="480">
      <c r="A480">
        <f>HYPERLINK("https://www.youtube.com/watch?v=f-weOItc80E", "Video")</f>
        <v/>
      </c>
      <c r="B480" t="inlineStr">
        <is>
          <t>25:53</t>
        </is>
      </c>
      <c r="C480" t="inlineStr">
        <is>
          <t>to take a step back and use all
of your reasoning abilities.</t>
        </is>
      </c>
      <c r="D480">
        <f>HYPERLINK("https://www.youtube.com/watch?v=f-weOItc80E&amp;t=1553s", "Go to time")</f>
        <v/>
      </c>
    </row>
    <row r="481">
      <c r="A481">
        <f>HYPERLINK("https://www.youtube.com/watch?v=f-weOItc80E", "Video")</f>
        <v/>
      </c>
      <c r="B481" t="inlineStr">
        <is>
          <t>30:13</t>
        </is>
      </c>
      <c r="C481" t="inlineStr">
        <is>
          <t>And so at the curtain
call, he stepped forward</t>
        </is>
      </c>
      <c r="D481">
        <f>HYPERLINK("https://www.youtube.com/watch?v=f-weOItc80E&amp;t=1813s", "Go to time")</f>
        <v/>
      </c>
    </row>
    <row r="482">
      <c r="A482">
        <f>HYPERLINK("https://www.youtube.com/watch?v=NToNTG73JsQ", "Video")</f>
        <v/>
      </c>
      <c r="B482" t="inlineStr">
        <is>
          <t>16:33</t>
        </is>
      </c>
      <c r="C482" t="inlineStr">
        <is>
          <t>How do you step into that
without calling them out</t>
        </is>
      </c>
      <c r="D482">
        <f>HYPERLINK("https://www.youtube.com/watch?v=NToNTG73JsQ&amp;t=993s", "Go to time")</f>
        <v/>
      </c>
    </row>
    <row r="483">
      <c r="A483">
        <f>HYPERLINK("https://www.youtube.com/watch?v=CDe1g1IsEGY", "Video")</f>
        <v/>
      </c>
      <c r="B483" t="inlineStr">
        <is>
          <t>3:37</t>
        </is>
      </c>
      <c r="C483" t="inlineStr">
        <is>
          <t>CHRISTINE LIU: Let's all take
a step back, look further</t>
        </is>
      </c>
      <c r="D483">
        <f>HYPERLINK("https://www.youtube.com/watch?v=CDe1g1IsEGY&amp;t=217s", "Go to time")</f>
        <v/>
      </c>
    </row>
    <row r="484">
      <c r="A484">
        <f>HYPERLINK("https://www.youtube.com/watch?v=CDe1g1IsEGY", "Video")</f>
        <v/>
      </c>
      <c r="B484" t="inlineStr">
        <is>
          <t>5:27</t>
        </is>
      </c>
      <c r="C484" t="inlineStr">
        <is>
          <t>or uncertainty when
they're stepping</t>
        </is>
      </c>
      <c r="D484">
        <f>HYPERLINK("https://www.youtube.com/watch?v=CDe1g1IsEGY&amp;t=327s", "Go to time")</f>
        <v/>
      </c>
    </row>
    <row r="485">
      <c r="A485">
        <f>HYPERLINK("https://www.youtube.com/watch?v=YUwN9dI8MIc", "Video")</f>
        <v/>
      </c>
      <c r="B485" t="inlineStr">
        <is>
          <t>21:40</t>
        </is>
      </c>
      <c r="C485" t="inlineStr">
        <is>
          <t>And anything could stop us
from getting to the next step.</t>
        </is>
      </c>
      <c r="D485">
        <f>HYPERLINK("https://www.youtube.com/watch?v=YUwN9dI8MIc&amp;t=1300s", "Go to time")</f>
        <v/>
      </c>
    </row>
    <row r="486">
      <c r="A486">
        <f>HYPERLINK("https://www.youtube.com/watch?v=YUwN9dI8MIc", "Video")</f>
        <v/>
      </c>
      <c r="B486" t="inlineStr">
        <is>
          <t>22:13</t>
        </is>
      </c>
      <c r="C486" t="inlineStr">
        <is>
          <t>Can you tell us what steps
were taken during enrollment</t>
        </is>
      </c>
      <c r="D486">
        <f>HYPERLINK("https://www.youtube.com/watch?v=YUwN9dI8MIc&amp;t=1333s", "Go to time")</f>
        <v/>
      </c>
    </row>
    <row r="487">
      <c r="A487">
        <f>HYPERLINK("https://www.youtube.com/watch?v=jbj4wwchkcE", "Video")</f>
        <v/>
      </c>
      <c r="B487" t="inlineStr">
        <is>
          <t>6:59</t>
        </is>
      </c>
      <c r="C487" t="inlineStr">
        <is>
          <t>I'll start by saying ChatGPT is
one more step in the evolution</t>
        </is>
      </c>
      <c r="D487">
        <f>HYPERLINK("https://www.youtube.com/watch?v=jbj4wwchkcE&amp;t=419s", "Go to time")</f>
        <v/>
      </c>
    </row>
    <row r="488">
      <c r="A488">
        <f>HYPERLINK("https://www.youtube.com/watch?v=jbj4wwchkcE", "Video")</f>
        <v/>
      </c>
      <c r="B488" t="inlineStr">
        <is>
          <t>12:39</t>
        </is>
      </c>
      <c r="C488" t="inlineStr">
        <is>
          <t>but we're not alone in this--
have taken significant steps</t>
        </is>
      </c>
      <c r="D488">
        <f>HYPERLINK("https://www.youtube.com/watch?v=jbj4wwchkcE&amp;t=759s", "Go to time")</f>
        <v/>
      </c>
    </row>
    <row r="489">
      <c r="A489">
        <f>HYPERLINK("https://www.youtube.com/watch?v=1EQkA22arc0", "Video")</f>
        <v/>
      </c>
      <c r="B489" t="inlineStr">
        <is>
          <t>3:04</t>
        </is>
      </c>
      <c r="C489" t="inlineStr">
        <is>
          <t>and literally, this means
physically stepping away</t>
        </is>
      </c>
      <c r="D489">
        <f>HYPERLINK("https://www.youtube.com/watch?v=1EQkA22arc0&amp;t=184s", "Go to time")</f>
        <v/>
      </c>
    </row>
    <row r="490">
      <c r="A490">
        <f>HYPERLINK("https://www.youtube.com/watch?v=1EQkA22arc0", "Video")</f>
        <v/>
      </c>
      <c r="B490" t="inlineStr">
        <is>
          <t>6:56</t>
        </is>
      </c>
      <c r="C490" t="inlineStr">
        <is>
          <t>for taking a step back, seeing
things in a different way.</t>
        </is>
      </c>
      <c r="D490">
        <f>HYPERLINK("https://www.youtube.com/watch?v=1EQkA22arc0&amp;t=416s", "Go to time")</f>
        <v/>
      </c>
    </row>
    <row r="491">
      <c r="A491">
        <f>HYPERLINK("https://www.youtube.com/watch?v=CKuY8x2gcpE", "Video")</f>
        <v/>
      </c>
      <c r="B491" t="inlineStr">
        <is>
          <t>5:22</t>
        </is>
      </c>
      <c r="C491" t="inlineStr">
        <is>
          <t>I've taken her advice, and I've
broken it into eight steps.</t>
        </is>
      </c>
      <c r="D491">
        <f>HYPERLINK("https://www.youtube.com/watch?v=CKuY8x2gcpE&amp;t=322s", "Go to time")</f>
        <v/>
      </c>
    </row>
    <row r="492">
      <c r="A492">
        <f>HYPERLINK("https://www.youtube.com/watch?v=oq3FR3IyLR0", "Video")</f>
        <v/>
      </c>
      <c r="B492" t="inlineStr">
        <is>
          <t>31:31</t>
        </is>
      </c>
      <c r="C492" t="inlineStr">
        <is>
          <t>But again, both through these
microsteps, the 60-second</t>
        </is>
      </c>
      <c r="D492">
        <f>HYPERLINK("https://www.youtube.com/watch?v=oq3FR3IyLR0&amp;t=1891s", "Go to time")</f>
        <v/>
      </c>
    </row>
    <row r="493">
      <c r="A493">
        <f>HYPERLINK("https://www.youtube.com/watch?v=kbxz5WYiLZQ", "Video")</f>
        <v/>
      </c>
      <c r="B493" t="inlineStr">
        <is>
          <t>10:13</t>
        </is>
      </c>
      <c r="C493" t="inlineStr">
        <is>
          <t>in first-time managers,
I think they step in</t>
        </is>
      </c>
      <c r="D493">
        <f>HYPERLINK("https://www.youtube.com/watch?v=kbxz5WYiLZQ&amp;t=613s", "Go to time")</f>
        <v/>
      </c>
    </row>
    <row r="494">
      <c r="A494">
        <f>HYPERLINK("https://www.youtube.com/watch?v=L5lsYI0Q8zw", "Video")</f>
        <v/>
      </c>
      <c r="B494" t="inlineStr">
        <is>
          <t>3:48</t>
        </is>
      </c>
      <c r="C494" t="inlineStr">
        <is>
          <t>Step two might be
people are starting</t>
        </is>
      </c>
      <c r="D494">
        <f>HYPERLINK("https://www.youtube.com/watch?v=L5lsYI0Q8zw&amp;t=228s", "Go to time")</f>
        <v/>
      </c>
    </row>
    <row r="495">
      <c r="A495">
        <f>HYPERLINK("https://www.youtube.com/watch?v=L5lsYI0Q8zw", "Video")</f>
        <v/>
      </c>
      <c r="B495" t="inlineStr">
        <is>
          <t>3:52</t>
        </is>
      </c>
      <c r="C495" t="inlineStr">
        <is>
          <t>to make remarks about the
fact that I'm losing a step.</t>
        </is>
      </c>
      <c r="D495">
        <f>HYPERLINK("https://www.youtube.com/watch?v=L5lsYI0Q8zw&amp;t=232s", "Go to time")</f>
        <v/>
      </c>
    </row>
    <row r="496">
      <c r="A496">
        <f>HYPERLINK("https://www.youtube.com/watch?v=L5lsYI0Q8zw", "Video")</f>
        <v/>
      </c>
      <c r="B496" t="inlineStr">
        <is>
          <t>3:56</t>
        </is>
      </c>
      <c r="C496" t="inlineStr">
        <is>
          <t>Step three might be I'm
thinking the board is starting</t>
        </is>
      </c>
      <c r="D496">
        <f>HYPERLINK("https://www.youtube.com/watch?v=L5lsYI0Q8zw&amp;t=236s", "Go to time")</f>
        <v/>
      </c>
    </row>
    <row r="497">
      <c r="A497">
        <f>HYPERLINK("https://www.youtube.com/watch?v=L5lsYI0Q8zw", "Video")</f>
        <v/>
      </c>
      <c r="B497" t="inlineStr">
        <is>
          <t>5:04</t>
        </is>
      </c>
      <c r="C497" t="inlineStr">
        <is>
          <t>And step nine might be,
most days I don't even</t>
        </is>
      </c>
      <c r="D497">
        <f>HYPERLINK("https://www.youtube.com/watch?v=L5lsYI0Q8zw&amp;t=304s", "Go to time")</f>
        <v/>
      </c>
    </row>
    <row r="498">
      <c r="A498">
        <f>HYPERLINK("https://www.youtube.com/watch?v=UEeripEWGho", "Video")</f>
        <v/>
      </c>
      <c r="B498" t="inlineStr">
        <is>
          <t>3:37</t>
        </is>
      </c>
      <c r="C498" t="inlineStr">
        <is>
          <t>We empowered those who were
willing to step up and take</t>
        </is>
      </c>
      <c r="D498">
        <f>HYPERLINK("https://www.youtube.com/watch?v=UEeripEWGho&amp;t=217s", "Go to time")</f>
        <v/>
      </c>
    </row>
    <row r="499">
      <c r="A499">
        <f>HYPERLINK("https://www.youtube.com/watch?v=kUurHa9i7oQ", "Video")</f>
        <v/>
      </c>
      <c r="B499" t="inlineStr">
        <is>
          <t>0:38</t>
        </is>
      </c>
      <c r="C499" t="inlineStr">
        <is>
          <t>Here is an organizing framework that 
can help determine your next steps:</t>
        </is>
      </c>
      <c r="D499">
        <f>HYPERLINK("https://www.youtube.com/watch?v=kUurHa9i7oQ&amp;t=38s", "Go to time")</f>
        <v/>
      </c>
    </row>
    <row r="500">
      <c r="A500">
        <f>HYPERLINK("https://www.youtube.com/watch?v=kUurHa9i7oQ", "Video")</f>
        <v/>
      </c>
      <c r="B500" t="inlineStr">
        <is>
          <t>2:04</t>
        </is>
      </c>
      <c r="C500" t="inlineStr">
        <is>
          <t>Third, determine your next steps 
with an organizing framework.</t>
        </is>
      </c>
      <c r="D500">
        <f>HYPERLINK("https://www.youtube.com/watch?v=kUurHa9i7oQ&amp;t=124s", "Go to time")</f>
        <v/>
      </c>
    </row>
    <row r="501">
      <c r="A501">
        <f>HYPERLINK("https://www.youtube.com/watch?v=HikFC0R-9GA", "Video")</f>
        <v/>
      </c>
      <c r="B501" t="inlineStr">
        <is>
          <t>5:58</t>
        </is>
      </c>
      <c r="C501" t="inlineStr">
        <is>
          <t>with a clear idea of next
steps and timeline when are you</t>
        </is>
      </c>
      <c r="D501">
        <f>HYPERLINK("https://www.youtube.com/watch?v=HikFC0R-9GA&amp;t=358s", "Go to time")</f>
        <v/>
      </c>
    </row>
    <row r="502">
      <c r="A502">
        <f>HYPERLINK("https://www.youtube.com/watch?v=mYF2_FBCvXw", "Video")</f>
        <v/>
      </c>
      <c r="B502" t="inlineStr">
        <is>
          <t>11:02</t>
        </is>
      </c>
      <c r="C502" t="inlineStr">
        <is>
          <t>So intuitively, I think this is a way of helping
people sort of step back from all the excruciating</t>
        </is>
      </c>
      <c r="D502">
        <f>HYPERLINK("https://www.youtube.com/watch?v=mYF2_FBCvXw&amp;t=662s", "Go to time")</f>
        <v/>
      </c>
    </row>
    <row r="503">
      <c r="A503">
        <f>HYPERLINK("https://www.youtube.com/watch?v=GuzSM88qWko", "Video")</f>
        <v/>
      </c>
      <c r="B503" t="inlineStr">
        <is>
          <t>2:10</t>
        </is>
      </c>
      <c r="C503" t="inlineStr">
        <is>
          <t>you step into the classroom?</t>
        </is>
      </c>
      <c r="D503">
        <f>HYPERLINK("https://www.youtube.com/watch?v=GuzSM88qWko&amp;t=130s", "Go to time")</f>
        <v/>
      </c>
    </row>
    <row r="504">
      <c r="A504">
        <f>HYPERLINK("https://www.youtube.com/watch?v=GuzSM88qWko", "Video")</f>
        <v/>
      </c>
      <c r="B504" t="inlineStr">
        <is>
          <t>8:09</t>
        </is>
      </c>
      <c r="C504" t="inlineStr">
        <is>
          <t>stepping up and saying more?</t>
        </is>
      </c>
      <c r="D504">
        <f>HYPERLINK("https://www.youtube.com/watch?v=GuzSM88qWko&amp;t=489s", "Go to time")</f>
        <v/>
      </c>
    </row>
    <row r="505">
      <c r="A505">
        <f>HYPERLINK("https://www.youtube.com/watch?v=GuzSM88qWko", "Video")</f>
        <v/>
      </c>
      <c r="B505" t="inlineStr">
        <is>
          <t>12:05</t>
        </is>
      </c>
      <c r="C505" t="inlineStr">
        <is>
          <t>that he stepped into.</t>
        </is>
      </c>
      <c r="D505">
        <f>HYPERLINK("https://www.youtube.com/watch?v=GuzSM88qWko&amp;t=725s", "Go to time")</f>
        <v/>
      </c>
    </row>
    <row r="506">
      <c r="A506">
        <f>HYPERLINK("https://www.youtube.com/watch?v=GuzSM88qWko", "Video")</f>
        <v/>
      </c>
      <c r="B506" t="inlineStr">
        <is>
          <t>14:55</t>
        </is>
      </c>
      <c r="C506" t="inlineStr">
        <is>
          <t>So he steps in.</t>
        </is>
      </c>
      <c r="D506">
        <f>HYPERLINK("https://www.youtube.com/watch?v=GuzSM88qWko&amp;t=895s", "Go to time")</f>
        <v/>
      </c>
    </row>
    <row r="507">
      <c r="A507">
        <f>HYPERLINK("https://www.youtube.com/watch?v=GuzSM88qWko", "Video")</f>
        <v/>
      </c>
      <c r="B507" t="inlineStr">
        <is>
          <t>16:16</t>
        </is>
      </c>
      <c r="C507" t="inlineStr">
        <is>
          <t>that he's stepping into.</t>
        </is>
      </c>
      <c r="D507">
        <f>HYPERLINK("https://www.youtube.com/watch?v=GuzSM88qWko&amp;t=976s", "Go to time")</f>
        <v/>
      </c>
    </row>
    <row r="508">
      <c r="A508">
        <f>HYPERLINK("https://www.youtube.com/watch?v=e--tRgOMGkE", "Video")</f>
        <v/>
      </c>
      <c r="B508" t="inlineStr">
        <is>
          <t>4:16</t>
        </is>
      </c>
      <c r="C508" t="inlineStr">
        <is>
          <t>More employees are stepping out
of the workforce mid-career,</t>
        </is>
      </c>
      <c r="D508">
        <f>HYPERLINK("https://www.youtube.com/watch?v=e--tRgOMGkE&amp;t=256s", "Go to time")</f>
        <v/>
      </c>
    </row>
    <row r="509">
      <c r="A509">
        <f>HYPERLINK("https://www.youtube.com/watch?v=kYT8QC0HuWE", "Video")</f>
        <v/>
      </c>
      <c r="B509" t="inlineStr">
        <is>
          <t>2:04</t>
        </is>
      </c>
      <c r="C509" t="inlineStr">
        <is>
          <t>the first step to finding more joy at</t>
        </is>
      </c>
      <c r="D509">
        <f>HYPERLINK("https://www.youtube.com/watch?v=kYT8QC0HuWE&amp;t=124s", "Go to time")</f>
        <v/>
      </c>
    </row>
    <row r="510">
      <c r="A510">
        <f>HYPERLINK("https://www.youtube.com/watch?v=5lWQ_YXeVVQ", "Video")</f>
        <v/>
      </c>
      <c r="B510" t="inlineStr">
        <is>
          <t>1:57</t>
        </is>
      </c>
      <c r="C510" t="inlineStr">
        <is>
          <t>It was a huge step up for
me because I was kind of</t>
        </is>
      </c>
      <c r="D510">
        <f>HYPERLINK("https://www.youtube.com/watch?v=5lWQ_YXeVVQ&amp;t=117s", "Go to time")</f>
        <v/>
      </c>
    </row>
    <row r="511">
      <c r="A511">
        <f>HYPERLINK("https://www.youtube.com/watch?v=5lWQ_YXeVVQ", "Video")</f>
        <v/>
      </c>
      <c r="B511" t="inlineStr">
        <is>
          <t>3:14</t>
        </is>
      </c>
      <c r="C511" t="inlineStr">
        <is>
          <t>But then when I would
step in, the founder</t>
        </is>
      </c>
      <c r="D511">
        <f>HYPERLINK("https://www.youtube.com/watch?v=5lWQ_YXeVVQ&amp;t=194s", "Go to time")</f>
        <v/>
      </c>
    </row>
    <row r="512">
      <c r="A512">
        <f>HYPERLINK("https://www.youtube.com/watch?v=5lWQ_YXeVVQ", "Video")</f>
        <v/>
      </c>
      <c r="B512" t="inlineStr">
        <is>
          <t>6:03</t>
        </is>
      </c>
      <c r="C512" t="inlineStr">
        <is>
          <t>have stepped in and worked
with founders, sometimes</t>
        </is>
      </c>
      <c r="D512">
        <f>HYPERLINK("https://www.youtube.com/watch?v=5lWQ_YXeVVQ&amp;t=363s", "Go to time")</f>
        <v/>
      </c>
    </row>
    <row r="513">
      <c r="A513">
        <f>HYPERLINK("https://www.youtube.com/watch?v=5lWQ_YXeVVQ", "Video")</f>
        <v/>
      </c>
      <c r="B513" t="inlineStr">
        <is>
          <t>34:03</t>
        </is>
      </c>
      <c r="C513" t="inlineStr">
        <is>
          <t>back to what she knows versus
fully stepping into whatever it</t>
        </is>
      </c>
      <c r="D513">
        <f>HYPERLINK("https://www.youtube.com/watch?v=5lWQ_YXeVVQ&amp;t=2043s", "Go to time")</f>
        <v/>
      </c>
    </row>
    <row r="514">
      <c r="A514">
        <f>HYPERLINK("https://www.youtube.com/watch?v=5lWQ_YXeVVQ", "Video")</f>
        <v/>
      </c>
      <c r="B514" t="inlineStr">
        <is>
          <t>39:33</t>
        </is>
      </c>
      <c r="C514" t="inlineStr">
        <is>
          <t>And that's just going to
move me to the next step.</t>
        </is>
      </c>
      <c r="D514">
        <f>HYPERLINK("https://www.youtube.com/watch?v=5lWQ_YXeVVQ&amp;t=2373s", "Go to time")</f>
        <v/>
      </c>
    </row>
    <row r="515">
      <c r="A515">
        <f>HYPERLINK("https://www.youtube.com/watch?v=JrwuTl4Igic", "Video")</f>
        <v/>
      </c>
      <c r="B515" t="inlineStr">
        <is>
          <t>9:49</t>
        </is>
      </c>
      <c r="C515" t="inlineStr">
        <is>
          <t>Now, let me just take a step
back and just to remind people</t>
        </is>
      </c>
      <c r="D515">
        <f>HYPERLINK("https://www.youtube.com/watch?v=JrwuTl4Igic&amp;t=589s", "Go to time")</f>
        <v/>
      </c>
    </row>
    <row r="516">
      <c r="A516">
        <f>HYPERLINK("https://www.youtube.com/watch?v=rVtY_fyS9kI", "Video")</f>
        <v/>
      </c>
      <c r="B516" t="inlineStr">
        <is>
          <t>27:51</t>
        </is>
      </c>
      <c r="C516" t="inlineStr">
        <is>
          <t>go in sequential steps but that's</t>
        </is>
      </c>
      <c r="D516">
        <f>HYPERLINK("https://www.youtube.com/watch?v=rVtY_fyS9kI&amp;t=1671s", "Go to time")</f>
        <v/>
      </c>
    </row>
    <row r="517">
      <c r="A517">
        <f>HYPERLINK("https://www.youtube.com/watch?v=rVtY_fyS9kI", "Video")</f>
        <v/>
      </c>
      <c r="B517" t="inlineStr">
        <is>
          <t>34:49</t>
        </is>
      </c>
      <c r="C517" t="inlineStr">
        <is>
          <t>steps do you get in touch with someone</t>
        </is>
      </c>
      <c r="D517">
        <f>HYPERLINK("https://www.youtube.com/watch?v=rVtY_fyS9kI&amp;t=2089s", "Go to time")</f>
        <v/>
      </c>
    </row>
    <row r="518">
      <c r="A518">
        <f>HYPERLINK("https://www.youtube.com/watch?v=rVtY_fyS9kI", "Video")</f>
        <v/>
      </c>
      <c r="B518" t="inlineStr">
        <is>
          <t>37:49</t>
        </is>
      </c>
      <c r="C518" t="inlineStr">
        <is>
          <t>step and you're truly an individual</t>
        </is>
      </c>
      <c r="D518">
        <f>HYPERLINK("https://www.youtube.com/watch?v=rVtY_fyS9kI&amp;t=2269s", "Go to time")</f>
        <v/>
      </c>
    </row>
    <row r="519">
      <c r="A519">
        <f>HYPERLINK("https://www.youtube.com/watch?v=M6pT5b5GTSk", "Video")</f>
        <v/>
      </c>
      <c r="B519" t="inlineStr">
        <is>
          <t>18:47</t>
        </is>
      </c>
      <c r="C519" t="inlineStr">
        <is>
          <t>But I would say what
steps are you taking</t>
        </is>
      </c>
      <c r="D519">
        <f>HYPERLINK("https://www.youtube.com/watch?v=M6pT5b5GTSk&amp;t=1127s", "Go to time")</f>
        <v/>
      </c>
    </row>
    <row r="520">
      <c r="A520">
        <f>HYPERLINK("https://www.youtube.com/watch?v=MQIQgqhiAy8", "Video")</f>
        <v/>
      </c>
      <c r="B520" t="inlineStr">
        <is>
          <t>39:20</t>
        </is>
      </c>
      <c r="C520" t="inlineStr">
        <is>
          <t>but i think over time i think you step</t>
        </is>
      </c>
      <c r="D520">
        <f>HYPERLINK("https://www.youtube.com/watch?v=MQIQgqhiAy8&amp;t=2360s", "Go to time")</f>
        <v/>
      </c>
    </row>
    <row r="521">
      <c r="A521">
        <f>HYPERLINK("https://www.youtube.com/watch?v=gRTpYWUmizE", "Video")</f>
        <v/>
      </c>
      <c r="B521" t="inlineStr">
        <is>
          <t>0:29</t>
        </is>
      </c>
      <c r="C521" t="inlineStr">
        <is>
          <t>he stepped down as CEO in
2000 to focus on the Bill</t>
        </is>
      </c>
      <c r="D521">
        <f>HYPERLINK("https://www.youtube.com/watch?v=gRTpYWUmizE&amp;t=29s", "Go to time")</f>
        <v/>
      </c>
    </row>
    <row r="522">
      <c r="A522">
        <f>HYPERLINK("https://www.youtube.com/watch?v=ou2tuZhk5VQ", "Video")</f>
        <v/>
      </c>
      <c r="B522" t="inlineStr">
        <is>
          <t>1:15</t>
        </is>
      </c>
      <c r="C522" t="inlineStr">
        <is>
          <t>step back and allow the
problem to turn in your mind.</t>
        </is>
      </c>
      <c r="D522">
        <f>HYPERLINK("https://www.youtube.com/watch?v=ou2tuZhk5VQ&amp;t=75s", "Go to time")</f>
        <v/>
      </c>
    </row>
    <row r="523">
      <c r="A523">
        <f>HYPERLINK("https://www.youtube.com/watch?v=xsTmH3gOtlU", "Video")</f>
        <v/>
      </c>
      <c r="B523" t="inlineStr">
        <is>
          <t>4:52</t>
        </is>
      </c>
      <c r="C523" t="inlineStr">
        <is>
          <t>and a valuable stepping stone.</t>
        </is>
      </c>
      <c r="D523">
        <f>HYPERLINK("https://www.youtube.com/watch?v=xsTmH3gOtlU&amp;t=292s", "Go to time")</f>
        <v/>
      </c>
    </row>
    <row r="524">
      <c r="A524">
        <f>HYPERLINK("https://www.youtube.com/watch?v=vZ1YjAlcbVE", "Video")</f>
        <v/>
      </c>
      <c r="B524" t="inlineStr">
        <is>
          <t>14:11</t>
        </is>
      </c>
      <c r="C524" t="inlineStr">
        <is>
          <t>is a huge step in
the right direction.</t>
        </is>
      </c>
      <c r="D524">
        <f>HYPERLINK("https://www.youtube.com/watch?v=vZ1YjAlcbVE&amp;t=851s", "Go to time")</f>
        <v/>
      </c>
    </row>
    <row r="525">
      <c r="A525">
        <f>HYPERLINK("https://www.youtube.com/watch?v=HwhkU0pXM4U", "Video")</f>
        <v/>
      </c>
      <c r="B525" t="inlineStr">
        <is>
          <t>5:34</t>
        </is>
      </c>
      <c r="C525" t="inlineStr">
        <is>
          <t>that next step is doing something that</t>
        </is>
      </c>
      <c r="D525">
        <f>HYPERLINK("https://www.youtube.com/watch?v=HwhkU0pXM4U&amp;t=334s", "Go to time")</f>
        <v/>
      </c>
    </row>
    <row r="526">
      <c r="A526">
        <f>HYPERLINK("https://www.youtube.com/watch?v=xWKtw4uwZXk", "Video")</f>
        <v/>
      </c>
      <c r="B526" t="inlineStr">
        <is>
          <t>20:55</t>
        </is>
      </c>
      <c r="C526" t="inlineStr">
        <is>
          <t>here's where you step in.</t>
        </is>
      </c>
      <c r="D526">
        <f>HYPERLINK("https://www.youtube.com/watch?v=xWKtw4uwZXk&amp;t=1255s", "Go to time")</f>
        <v/>
      </c>
    </row>
    <row r="527">
      <c r="A527">
        <f>HYPERLINK("https://www.youtube.com/watch?v=xWKtw4uwZXk", "Video")</f>
        <v/>
      </c>
      <c r="B527" t="inlineStr">
        <is>
          <t>29:56</t>
        </is>
      </c>
      <c r="C527" t="inlineStr">
        <is>
          <t>every step of their career
going through spaces</t>
        </is>
      </c>
      <c r="D527">
        <f>HYPERLINK("https://www.youtube.com/watch?v=xWKtw4uwZXk&amp;t=1796s", "Go to time")</f>
        <v/>
      </c>
    </row>
    <row r="528">
      <c r="A528">
        <f>HYPERLINK("https://www.youtube.com/watch?v=xWKtw4uwZXk", "Video")</f>
        <v/>
      </c>
      <c r="B528" t="inlineStr">
        <is>
          <t>38:56</t>
        </is>
      </c>
      <c r="C528" t="inlineStr">
        <is>
          <t>But it's making the first
step to identify and engage</t>
        </is>
      </c>
      <c r="D528">
        <f>HYPERLINK("https://www.youtube.com/watch?v=xWKtw4uwZXk&amp;t=2336s", "Go to time")</f>
        <v/>
      </c>
    </row>
    <row r="529">
      <c r="A529">
        <f>HYPERLINK("https://www.youtube.com/watch?v=0RNmy2aE-cE", "Video")</f>
        <v/>
      </c>
      <c r="B529" t="inlineStr">
        <is>
          <t>17:35</t>
        </is>
      </c>
      <c r="C529" t="inlineStr">
        <is>
          <t>Sometimes you just have to sort
of step in and take that credit</t>
        </is>
      </c>
      <c r="D529">
        <f>HYPERLINK("https://www.youtube.com/watch?v=0RNmy2aE-cE&amp;t=1055s", "Go to time")</f>
        <v/>
      </c>
    </row>
    <row r="530">
      <c r="A530">
        <f>HYPERLINK("https://www.youtube.com/watch?v=Rk1y7Yahtic", "Video")</f>
        <v/>
      </c>
      <c r="B530" t="inlineStr">
        <is>
          <t>24:36</t>
        </is>
      </c>
      <c r="C530" t="inlineStr">
        <is>
          <t>realize some are going to step away</t>
        </is>
      </c>
      <c r="D530">
        <f>HYPERLINK("https://www.youtube.com/watch?v=Rk1y7Yahtic&amp;t=1476s", "Go to time")</f>
        <v/>
      </c>
    </row>
    <row r="531">
      <c r="A531">
        <f>HYPERLINK("https://www.youtube.com/watch?v=Rk1y7Yahtic", "Video")</f>
        <v/>
      </c>
      <c r="B531" t="inlineStr">
        <is>
          <t>31:22</t>
        </is>
      </c>
      <c r="C531" t="inlineStr">
        <is>
          <t>i was willing to take a step down to go</t>
        </is>
      </c>
      <c r="D531">
        <f>HYPERLINK("https://www.youtube.com/watch?v=Rk1y7Yahtic&amp;t=1882s", "Go to time")</f>
        <v/>
      </c>
    </row>
    <row r="532">
      <c r="A532">
        <f>HYPERLINK("https://www.youtube.com/watch?v=zDyr7gsYzAQ", "Video")</f>
        <v/>
      </c>
      <c r="B532" t="inlineStr">
        <is>
          <t>2:27</t>
        </is>
      </c>
      <c r="C532" t="inlineStr">
        <is>
          <t>here are steps you can take to initiate</t>
        </is>
      </c>
      <c r="D532">
        <f>HYPERLINK("https://www.youtube.com/watch?v=zDyr7gsYzAQ&amp;t=147s", "Go to time")</f>
        <v/>
      </c>
    </row>
    <row r="533">
      <c r="A533">
        <f>HYPERLINK("https://www.youtube.com/watch?v=1cBoiDwRyi8", "Video")</f>
        <v/>
      </c>
      <c r="B533" t="inlineStr">
        <is>
          <t>14:55</t>
        </is>
      </c>
      <c r="C533" t="inlineStr">
        <is>
          <t>to step up within
international institutions,</t>
        </is>
      </c>
      <c r="D533">
        <f>HYPERLINK("https://www.youtube.com/watch?v=1cBoiDwRyi8&amp;t=895s", "Go to time")</f>
        <v/>
      </c>
    </row>
    <row r="534">
      <c r="A534">
        <f>HYPERLINK("https://www.youtube.com/watch?v=1cBoiDwRyi8", "Video")</f>
        <v/>
      </c>
      <c r="B534" t="inlineStr">
        <is>
          <t>22:43</t>
        </is>
      </c>
      <c r="C534" t="inlineStr">
        <is>
          <t>well before the pandemic
stepping up and saying,</t>
        </is>
      </c>
      <c r="D534">
        <f>HYPERLINK("https://www.youtube.com/watch?v=1cBoiDwRyi8&amp;t=1363s", "Go to time")</f>
        <v/>
      </c>
    </row>
    <row r="535">
      <c r="A535">
        <f>HYPERLINK("https://www.youtube.com/watch?v=1cBoiDwRyi8", "Video")</f>
        <v/>
      </c>
      <c r="B535" t="inlineStr">
        <is>
          <t>23:01</t>
        </is>
      </c>
      <c r="C535" t="inlineStr">
        <is>
          <t>step up and take note
of the warming planet</t>
        </is>
      </c>
      <c r="D535">
        <f>HYPERLINK("https://www.youtube.com/watch?v=1cBoiDwRyi8&amp;t=1381s", "Go to time")</f>
        <v/>
      </c>
    </row>
    <row r="536">
      <c r="A536">
        <f>HYPERLINK("https://www.youtube.com/watch?v=1cBoiDwRyi8", "Video")</f>
        <v/>
      </c>
      <c r="B536" t="inlineStr">
        <is>
          <t>23:14</t>
        </is>
      </c>
      <c r="C536" t="inlineStr">
        <is>
          <t>Stepping into the void where
charities and others are really</t>
        </is>
      </c>
      <c r="D536">
        <f>HYPERLINK("https://www.youtube.com/watch?v=1cBoiDwRyi8&amp;t=1394s", "Go to time")</f>
        <v/>
      </c>
    </row>
    <row r="537">
      <c r="A537">
        <f>HYPERLINK("https://www.youtube.com/watch?v=1cBoiDwRyi8", "Video")</f>
        <v/>
      </c>
      <c r="B537" t="inlineStr">
        <is>
          <t>36:06</t>
        </is>
      </c>
      <c r="C537" t="inlineStr">
        <is>
          <t>is out of step with
certain sectors</t>
        </is>
      </c>
      <c r="D537">
        <f>HYPERLINK("https://www.youtube.com/watch?v=1cBoiDwRyi8&amp;t=2166s", "Go to time")</f>
        <v/>
      </c>
    </row>
    <row r="538">
      <c r="A538">
        <f>HYPERLINK("https://www.youtube.com/watch?v=qp3QJBZ5zCk", "Video")</f>
        <v/>
      </c>
      <c r="B538" t="inlineStr">
        <is>
          <t>0:31</t>
        </is>
      </c>
      <c r="C538" t="inlineStr">
        <is>
          <t>A necessary first
step is to kind</t>
        </is>
      </c>
      <c r="D538">
        <f>HYPERLINK("https://www.youtube.com/watch?v=qp3QJBZ5zCk&amp;t=31s", "Go to time")</f>
        <v/>
      </c>
    </row>
    <row r="539">
      <c r="A539">
        <f>HYPERLINK("https://www.youtube.com/watch?v=sXqDSekuNiY", "Video")</f>
        <v/>
      </c>
      <c r="B539" t="inlineStr">
        <is>
          <t>16:41</t>
        </is>
      </c>
      <c r="C539" t="inlineStr">
        <is>
          <t>But if you also step back, I'm
seeing some wonderful trends</t>
        </is>
      </c>
      <c r="D539">
        <f>HYPERLINK("https://www.youtube.com/watch?v=sXqDSekuNiY&amp;t=1001s", "Go to time")</f>
        <v/>
      </c>
    </row>
    <row r="540">
      <c r="A540">
        <f>HYPERLINK("https://www.youtube.com/watch?v=ST8h_qR29qo", "Video")</f>
        <v/>
      </c>
      <c r="B540" t="inlineStr">
        <is>
          <t>19:24</t>
        </is>
      </c>
      <c r="C540" t="inlineStr">
        <is>
          <t>As far as you know, it really
is a stepping stone or a bit</t>
        </is>
      </c>
      <c r="D540">
        <f>HYPERLINK("https://www.youtube.com/watch?v=ST8h_qR29qo&amp;t=1164s", "Go to time")</f>
        <v/>
      </c>
    </row>
    <row r="541">
      <c r="A541">
        <f>HYPERLINK("https://www.youtube.com/watch?v=52V0jwcAGPk", "Video")</f>
        <v/>
      </c>
      <c r="B541" t="inlineStr">
        <is>
          <t>3:31</t>
        </is>
      </c>
      <c r="C541" t="inlineStr">
        <is>
          <t>you know start in step two.</t>
        </is>
      </c>
      <c r="D541">
        <f>HYPERLINK("https://www.youtube.com/watch?v=52V0jwcAGPk&amp;t=211s", "Go to time")</f>
        <v/>
      </c>
    </row>
    <row r="542">
      <c r="A542">
        <f>HYPERLINK("https://www.youtube.com/watch?v=52V0jwcAGPk", "Video")</f>
        <v/>
      </c>
      <c r="B542" t="inlineStr">
        <is>
          <t>4:03</t>
        </is>
      </c>
      <c r="C542" t="inlineStr">
        <is>
          <t>What step are you on
the financial game plan?</t>
        </is>
      </c>
      <c r="D542">
        <f>HYPERLINK("https://www.youtube.com/watch?v=52V0jwcAGPk&amp;t=243s", "Go to time")</f>
        <v/>
      </c>
    </row>
    <row r="543">
      <c r="A543">
        <f>HYPERLINK("https://www.youtube.com/watch?v=KtiUMAYOcG8", "Video")</f>
        <v/>
      </c>
      <c r="B543" t="inlineStr">
        <is>
          <t>1:16</t>
        </is>
      </c>
      <c r="C543" t="inlineStr">
        <is>
          <t>by the time he stepped down as ceo in</t>
        </is>
      </c>
      <c r="D543">
        <f>HYPERLINK("https://www.youtube.com/watch?v=KtiUMAYOcG8&amp;t=76s", "Go to time")</f>
        <v/>
      </c>
    </row>
    <row r="544">
      <c r="A544">
        <f>HYPERLINK("https://www.youtube.com/watch?v=KtiUMAYOcG8", "Video")</f>
        <v/>
      </c>
      <c r="B544" t="inlineStr">
        <is>
          <t>8:17</t>
        </is>
      </c>
      <c r="C544" t="inlineStr">
        <is>
          <t>procedure step by step explaining to the</t>
        </is>
      </c>
      <c r="D544">
        <f>HYPERLINK("https://www.youtube.com/watch?v=KtiUMAYOcG8&amp;t=497s", "Go to time")</f>
        <v/>
      </c>
    </row>
    <row r="545">
      <c r="A545">
        <f>HYPERLINK("https://www.youtube.com/watch?v=KtiUMAYOcG8", "Video")</f>
        <v/>
      </c>
      <c r="B545" t="inlineStr">
        <is>
          <t>16:49</t>
        </is>
      </c>
      <c r="C545" t="inlineStr">
        <is>
          <t>step back and think about what's</t>
        </is>
      </c>
      <c r="D545">
        <f>HYPERLINK("https://www.youtube.com/watch?v=KtiUMAYOcG8&amp;t=1009s", "Go to time")</f>
        <v/>
      </c>
    </row>
    <row r="546">
      <c r="A546">
        <f>HYPERLINK("https://www.youtube.com/watch?v=Bnrf-al2ZVU", "Video")</f>
        <v/>
      </c>
      <c r="B546" t="inlineStr">
        <is>
          <t>6:01</t>
        </is>
      </c>
      <c r="C546" t="inlineStr">
        <is>
          <t>Basically, not stepping up to
any level of responsibility.</t>
        </is>
      </c>
      <c r="D546">
        <f>HYPERLINK("https://www.youtube.com/watch?v=Bnrf-al2ZVU&amp;t=361s", "Go to time")</f>
        <v/>
      </c>
    </row>
    <row r="547">
      <c r="A547">
        <f>HYPERLINK("https://www.youtube.com/watch?v=Bnrf-al2ZVU", "Video")</f>
        <v/>
      </c>
      <c r="B547" t="inlineStr">
        <is>
          <t>15:20</t>
        </is>
      </c>
      <c r="C547" t="inlineStr">
        <is>
          <t>door and maybe not with the
most qualified people stepping</t>
        </is>
      </c>
      <c r="D547">
        <f>HYPERLINK("https://www.youtube.com/watch?v=Bnrf-al2ZVU&amp;t=920s", "Go to time")</f>
        <v/>
      </c>
    </row>
    <row r="548">
      <c r="A548">
        <f>HYPERLINK("https://www.youtube.com/watch?v=FFzUt9xGEKE", "Video")</f>
        <v/>
      </c>
      <c r="B548" t="inlineStr">
        <is>
          <t>10:14</t>
        </is>
      </c>
      <c r="C548" t="inlineStr">
        <is>
          <t>but we wanted to
step back and think</t>
        </is>
      </c>
      <c r="D548">
        <f>HYPERLINK("https://www.youtube.com/watch?v=FFzUt9xGEKE&amp;t=614s", "Go to time")</f>
        <v/>
      </c>
    </row>
    <row r="549">
      <c r="A549">
        <f>HYPERLINK("https://www.youtube.com/watch?v=KeihgDkaB-Y", "Video")</f>
        <v/>
      </c>
      <c r="B549" t="inlineStr">
        <is>
          <t>8:30</t>
        </is>
      </c>
      <c r="C549" t="inlineStr">
        <is>
          <t>And then you just kind of
have to step out there.</t>
        </is>
      </c>
      <c r="D549">
        <f>HYPERLINK("https://www.youtube.com/watch?v=KeihgDkaB-Y&amp;t=510s", "Go to time")</f>
        <v/>
      </c>
    </row>
    <row r="550">
      <c r="A550">
        <f>HYPERLINK("https://www.youtube.com/watch?v=KeihgDkaB-Y", "Video")</f>
        <v/>
      </c>
      <c r="B550" t="inlineStr">
        <is>
          <t>18:06</t>
        </is>
      </c>
      <c r="C550" t="inlineStr">
        <is>
          <t>OK, do you have the right
stepping stones in place to be</t>
        </is>
      </c>
      <c r="D550">
        <f>HYPERLINK("https://www.youtube.com/watch?v=KeihgDkaB-Y&amp;t=1086s", "Go to time")</f>
        <v/>
      </c>
    </row>
    <row r="551">
      <c r="A551">
        <f>HYPERLINK("https://www.youtube.com/watch?v=oAgMKap9Cv8", "Video")</f>
        <v/>
      </c>
      <c r="B551" t="inlineStr">
        <is>
          <t>5:13</t>
        </is>
      </c>
      <c r="C551" t="inlineStr">
        <is>
          <t>or stepping into a space that
you haven't occupied before,</t>
        </is>
      </c>
      <c r="D551">
        <f>HYPERLINK("https://www.youtube.com/watch?v=oAgMKap9Cv8&amp;t=313s", "Go to time")</f>
        <v/>
      </c>
    </row>
    <row r="552">
      <c r="A552">
        <f>HYPERLINK("https://www.youtube.com/watch?v=oAgMKap9Cv8", "Video")</f>
        <v/>
      </c>
      <c r="B552" t="inlineStr">
        <is>
          <t>6:31</t>
        </is>
      </c>
      <c r="C552" t="inlineStr">
        <is>
          <t>step outside of some of
the more boxed-in feeling</t>
        </is>
      </c>
      <c r="D552">
        <f>HYPERLINK("https://www.youtube.com/watch?v=oAgMKap9Cv8&amp;t=391s", "Go to time")</f>
        <v/>
      </c>
    </row>
    <row r="553">
      <c r="A553">
        <f>HYPERLINK("https://www.youtube.com/watch?v=DTCQgXTaEyc", "Video")</f>
        <v/>
      </c>
      <c r="B553" t="inlineStr">
        <is>
          <t>1:10</t>
        </is>
      </c>
      <c r="C553" t="inlineStr">
        <is>
          <t>taking a break is a good first step uh</t>
        </is>
      </c>
      <c r="D553">
        <f>HYPERLINK("https://www.youtube.com/watch?v=DTCQgXTaEyc&amp;t=70s", "Go to time")</f>
        <v/>
      </c>
    </row>
    <row r="554">
      <c r="A554">
        <f>HYPERLINK("https://www.youtube.com/watch?v=iJve-5wHrio", "Video")</f>
        <v/>
      </c>
      <c r="B554" t="inlineStr">
        <is>
          <t>11:43</t>
        </is>
      </c>
      <c r="C554" t="inlineStr">
        <is>
          <t>I kind of step into
that new persona--</t>
        </is>
      </c>
      <c r="D554">
        <f>HYPERLINK("https://www.youtube.com/watch?v=iJve-5wHrio&amp;t=703s", "Go to time")</f>
        <v/>
      </c>
    </row>
    <row r="555">
      <c r="A555">
        <f>HYPERLINK("https://www.youtube.com/watch?v=oJmaxqUqIPE", "Video")</f>
        <v/>
      </c>
      <c r="B555" t="inlineStr">
        <is>
          <t>44:35</t>
        </is>
      </c>
      <c r="C555" t="inlineStr">
        <is>
          <t>real learning doesn't happen
without some missteps,</t>
        </is>
      </c>
      <c r="D555">
        <f>HYPERLINK("https://www.youtube.com/watch?v=oJmaxqUqIPE&amp;t=2675s", "Go to time")</f>
        <v/>
      </c>
    </row>
    <row r="556">
      <c r="A556">
        <f>HYPERLINK("https://www.youtube.com/watch?v=rxDjTyWRqDA", "Video")</f>
        <v/>
      </c>
      <c r="B556" t="inlineStr">
        <is>
          <t>0:29</t>
        </is>
      </c>
      <c r="C556" t="inlineStr">
        <is>
          <t>causing us to not take those
steps that we want to take.</t>
        </is>
      </c>
      <c r="D556">
        <f>HYPERLINK("https://www.youtube.com/watch?v=rxDjTyWRqDA&amp;t=29s", "Go to time")</f>
        <v/>
      </c>
    </row>
    <row r="557">
      <c r="A557">
        <f>HYPERLINK("https://www.youtube.com/watch?v=s0dsKPjrlcw", "Video")</f>
        <v/>
      </c>
      <c r="B557" t="inlineStr">
        <is>
          <t>23:00</t>
        </is>
      </c>
      <c r="C557" t="inlineStr">
        <is>
          <t>harvard business publishing to step it</t>
        </is>
      </c>
      <c r="D557">
        <f>HYPERLINK("https://www.youtube.com/watch?v=s0dsKPjrlcw&amp;t=1380s", "Go to time")</f>
        <v/>
      </c>
    </row>
    <row r="558">
      <c r="A558">
        <f>HYPERLINK("https://www.youtube.com/watch?v=3rn9srkAtbY", "Video")</f>
        <v/>
      </c>
      <c r="B558" t="inlineStr">
        <is>
          <t>9:16</t>
        </is>
      </c>
      <c r="C558" t="inlineStr">
        <is>
          <t>stepping up for these extra things you</t>
        </is>
      </c>
      <c r="D558">
        <f>HYPERLINK("https://www.youtube.com/watch?v=3rn9srkAtbY&amp;t=556s", "Go to time")</f>
        <v/>
      </c>
    </row>
    <row r="559">
      <c r="A559">
        <f>HYPERLINK("https://www.youtube.com/watch?v=tgqwv8Pk0qE", "Video")</f>
        <v/>
      </c>
      <c r="B559" t="inlineStr">
        <is>
          <t>8:00</t>
        </is>
      </c>
      <c r="C559" t="inlineStr">
        <is>
          <t>WILLY SHIH: Well, I think
the first step, obviously,</t>
        </is>
      </c>
      <c r="D559">
        <f>HYPERLINK("https://www.youtube.com/watch?v=tgqwv8Pk0qE&amp;t=480s", "Go to time")</f>
        <v/>
      </c>
    </row>
    <row r="560">
      <c r="A560">
        <f>HYPERLINK("https://www.youtube.com/watch?v=tgqwv8Pk0qE", "Video")</f>
        <v/>
      </c>
      <c r="B560" t="inlineStr">
        <is>
          <t>20:02</t>
        </is>
      </c>
      <c r="C560" t="inlineStr">
        <is>
          <t>I think the key steps are
really first, understand,</t>
        </is>
      </c>
      <c r="D560">
        <f>HYPERLINK("https://www.youtube.com/watch?v=tgqwv8Pk0qE&amp;t=1202s", "Go to time")</f>
        <v/>
      </c>
    </row>
    <row r="561">
      <c r="A561">
        <f>HYPERLINK("https://www.youtube.com/watch?v=BS4-3IHJbG8", "Video")</f>
        <v/>
      </c>
      <c r="B561" t="inlineStr">
        <is>
          <t>1:18</t>
        </is>
      </c>
      <c r="C561" t="inlineStr">
        <is>
          <t>change what's the first step in</t>
        </is>
      </c>
      <c r="D561">
        <f>HYPERLINK("https://www.youtube.com/watch?v=BS4-3IHJbG8&amp;t=78s", "Go to time")</f>
        <v/>
      </c>
    </row>
    <row r="562">
      <c r="A562">
        <f>HYPERLINK("https://www.youtube.com/watch?v=BS4-3IHJbG8", "Video")</f>
        <v/>
      </c>
      <c r="B562" t="inlineStr">
        <is>
          <t>1:23</t>
        </is>
      </c>
      <c r="C562" t="inlineStr">
        <is>
          <t>so i think the first step is to get</t>
        </is>
      </c>
      <c r="D562">
        <f>HYPERLINK("https://www.youtube.com/watch?v=BS4-3IHJbG8&amp;t=83s", "Go to time")</f>
        <v/>
      </c>
    </row>
    <row r="563">
      <c r="A563">
        <f>HYPERLINK("https://www.youtube.com/watch?v=BS4-3IHJbG8", "Video")</f>
        <v/>
      </c>
      <c r="B563" t="inlineStr">
        <is>
          <t>1:59</t>
        </is>
      </c>
      <c r="C563" t="inlineStr">
        <is>
          <t>step after you kind of give yourself a</t>
        </is>
      </c>
      <c r="D563">
        <f>HYPERLINK("https://www.youtube.com/watch?v=BS4-3IHJbG8&amp;t=119s", "Go to time")</f>
        <v/>
      </c>
    </row>
    <row r="564">
      <c r="A564">
        <f>HYPERLINK("https://www.youtube.com/watch?v=BS4-3IHJbG8", "Video")</f>
        <v/>
      </c>
      <c r="B564" t="inlineStr">
        <is>
          <t>18:43</t>
        </is>
      </c>
      <c r="C564" t="inlineStr">
        <is>
          <t>role another stepping stone that could</t>
        </is>
      </c>
      <c r="D564">
        <f>HYPERLINK("https://www.youtube.com/watch?v=BS4-3IHJbG8&amp;t=1123s", "Go to time")</f>
        <v/>
      </c>
    </row>
    <row r="565">
      <c r="A565">
        <f>HYPERLINK("https://www.youtube.com/watch?v=BS4-3IHJbG8", "Video")</f>
        <v/>
      </c>
      <c r="B565" t="inlineStr">
        <is>
          <t>19:13</t>
        </is>
      </c>
      <c r="C565" t="inlineStr">
        <is>
          <t>are there stepping stones that i can</t>
        </is>
      </c>
      <c r="D565">
        <f>HYPERLINK("https://www.youtube.com/watch?v=BS4-3IHJbG8&amp;t=1153s", "Go to time")</f>
        <v/>
      </c>
    </row>
    <row r="566">
      <c r="A566">
        <f>HYPERLINK("https://www.youtube.com/watch?v=dbiNhAZlXZk", "Video")</f>
        <v/>
      </c>
      <c r="B566" t="inlineStr">
        <is>
          <t>0:10</t>
        </is>
      </c>
      <c r="C566" t="inlineStr">
        <is>
          <t>By going through a
seven-step program,</t>
        </is>
      </c>
      <c r="D566">
        <f>HYPERLINK("https://www.youtube.com/watch?v=dbiNhAZlXZk&amp;t=10s", "Go to time")</f>
        <v/>
      </c>
    </row>
    <row r="567">
      <c r="A567">
        <f>HYPERLINK("https://www.youtube.com/watch?v=dbiNhAZlXZk", "Video")</f>
        <v/>
      </c>
      <c r="B567" t="inlineStr">
        <is>
          <t>2:27</t>
        </is>
      </c>
      <c r="C567" t="inlineStr">
        <is>
          <t>And finally, step seven, how
can the organization, and also</t>
        </is>
      </c>
      <c r="D567">
        <f>HYPERLINK("https://www.youtube.com/watch?v=dbiNhAZlXZk&amp;t=147s", "Go to time")</f>
        <v/>
      </c>
    </row>
    <row r="568">
      <c r="A568">
        <f>HYPERLINK("https://www.youtube.com/watch?v=tXB2f6vk-q4", "Video")</f>
        <v/>
      </c>
      <c r="B568" t="inlineStr">
        <is>
          <t>9:48</t>
        </is>
      </c>
      <c r="C568" t="inlineStr">
        <is>
          <t>steps that we were talking about before</t>
        </is>
      </c>
      <c r="D568">
        <f>HYPERLINK("https://www.youtube.com/watch?v=tXB2f6vk-q4&amp;t=588s", "Go to time")</f>
        <v/>
      </c>
    </row>
    <row r="569">
      <c r="A569">
        <f>HYPERLINK("https://www.youtube.com/watch?v=tXB2f6vk-q4", "Video")</f>
        <v/>
      </c>
      <c r="B569" t="inlineStr">
        <is>
          <t>10:06</t>
        </is>
      </c>
      <c r="C569" t="inlineStr">
        <is>
          <t>you managers want people to step into a</t>
        </is>
      </c>
      <c r="D569">
        <f>HYPERLINK("https://www.youtube.com/watch?v=tXB2f6vk-q4&amp;t=606s", "Go to time")</f>
        <v/>
      </c>
    </row>
    <row r="570">
      <c r="A570">
        <f>HYPERLINK("https://www.youtube.com/watch?v=tXB2f6vk-q4", "Video")</f>
        <v/>
      </c>
      <c r="B570" t="inlineStr">
        <is>
          <t>18:25</t>
        </is>
      </c>
      <c r="C570" t="inlineStr">
        <is>
          <t>defining them in terms of the steps that</t>
        </is>
      </c>
      <c r="D570">
        <f>HYPERLINK("https://www.youtube.com/watch?v=tXB2f6vk-q4&amp;t=1105s", "Go to time")</f>
        <v/>
      </c>
    </row>
    <row r="571">
      <c r="A571">
        <f>HYPERLINK("https://www.youtube.com/watch?v=7mCnr6TBIKE", "Video")</f>
        <v/>
      </c>
      <c r="B571" t="inlineStr">
        <is>
          <t>7:31</t>
        </is>
      </c>
      <c r="C571" t="inlineStr">
        <is>
          <t>Tell us about how you prepared
to step into the role.</t>
        </is>
      </c>
      <c r="D571">
        <f>HYPERLINK("https://www.youtube.com/watch?v=7mCnr6TBIKE&amp;t=451s", "Go to time")</f>
        <v/>
      </c>
    </row>
    <row r="572">
      <c r="A572">
        <f>HYPERLINK("https://www.youtube.com/watch?v=7mCnr6TBIKE", "Video")</f>
        <v/>
      </c>
      <c r="B572" t="inlineStr">
        <is>
          <t>8:24</t>
        </is>
      </c>
      <c r="C572" t="inlineStr">
        <is>
          <t>So I'm wondering when you
first stepped into the role,</t>
        </is>
      </c>
      <c r="D572">
        <f>HYPERLINK("https://www.youtube.com/watch?v=7mCnr6TBIKE&amp;t=504s", "Go to time")</f>
        <v/>
      </c>
    </row>
    <row r="573">
      <c r="A573">
        <f>HYPERLINK("https://www.youtube.com/watch?v=gziUmTOFyr8", "Video")</f>
        <v/>
      </c>
      <c r="B573" t="inlineStr">
        <is>
          <t>2:20</t>
        </is>
      </c>
      <c r="C573" t="inlineStr">
        <is>
          <t>you step into the classroom.</t>
        </is>
      </c>
      <c r="D573">
        <f>HYPERLINK("https://www.youtube.com/watch?v=gziUmTOFyr8&amp;t=140s", "Go to time")</f>
        <v/>
      </c>
    </row>
    <row r="574">
      <c r="A574">
        <f>HYPERLINK("https://www.youtube.com/watch?v=gziUmTOFyr8", "Video")</f>
        <v/>
      </c>
      <c r="B574" t="inlineStr">
        <is>
          <t>6:55</t>
        </is>
      </c>
      <c r="C574" t="inlineStr">
        <is>
          <t>So when you step into
a pair of Wool Runners,</t>
        </is>
      </c>
      <c r="D574">
        <f>HYPERLINK("https://www.youtube.com/watch?v=gziUmTOFyr8&amp;t=415s", "Go to time")</f>
        <v/>
      </c>
    </row>
    <row r="575">
      <c r="A575">
        <f>HYPERLINK("https://www.youtube.com/watch?v=gziUmTOFyr8", "Video")</f>
        <v/>
      </c>
      <c r="B575" t="inlineStr">
        <is>
          <t>13:18</t>
        </is>
      </c>
      <c r="C575" t="inlineStr">
        <is>
          <t>even more than I physically feel
good stepping into the shoes.</t>
        </is>
      </c>
      <c r="D575">
        <f>HYPERLINK("https://www.youtube.com/watch?v=gziUmTOFyr8&amp;t=798s", "Go to time")</f>
        <v/>
      </c>
    </row>
    <row r="576">
      <c r="A576">
        <f>HYPERLINK("https://www.youtube.com/watch?v=gziUmTOFyr8", "Video")</f>
        <v/>
      </c>
      <c r="B576" t="inlineStr">
        <is>
          <t>15:03</t>
        </is>
      </c>
      <c r="C576" t="inlineStr">
        <is>
          <t>that companies are stepping
up to the climate challenge,</t>
        </is>
      </c>
      <c r="D576">
        <f>HYPERLINK("https://www.youtube.com/watch?v=gziUmTOFyr8&amp;t=903s", "Go to time")</f>
        <v/>
      </c>
    </row>
    <row r="577">
      <c r="A577">
        <f>HYPERLINK("https://www.youtube.com/watch?v=gziUmTOFyr8", "Video")</f>
        <v/>
      </c>
      <c r="B577" t="inlineStr">
        <is>
          <t>15:32</t>
        </is>
      </c>
      <c r="C577" t="inlineStr">
        <is>
          <t>And I think folks haven't lost
sight of those early missteps.</t>
        </is>
      </c>
      <c r="D577">
        <f>HYPERLINK("https://www.youtube.com/watch?v=gziUmTOFyr8&amp;t=932s", "Go to time")</f>
        <v/>
      </c>
    </row>
    <row r="578">
      <c r="A578">
        <f>HYPERLINK("https://www.youtube.com/watch?v=1IHBIijdxY8", "Video")</f>
        <v/>
      </c>
      <c r="B578" t="inlineStr">
        <is>
          <t>7:31</t>
        </is>
      </c>
      <c r="C578" t="inlineStr">
        <is>
          <t>by asking the AI to
go step by step--</t>
        </is>
      </c>
      <c r="D578">
        <f>HYPERLINK("https://www.youtube.com/watch?v=1IHBIijdxY8&amp;t=451s", "Go to time")</f>
        <v/>
      </c>
    </row>
    <row r="579">
      <c r="A579">
        <f>HYPERLINK("https://www.youtube.com/watch?v=1IHBIijdxY8", "Video")</f>
        <v/>
      </c>
      <c r="B579" t="inlineStr">
        <is>
          <t>8:14</t>
        </is>
      </c>
      <c r="C579" t="inlineStr">
        <is>
          <t>And again, we're
taking it step by step,</t>
        </is>
      </c>
      <c r="D579">
        <f>HYPERLINK("https://www.youtube.com/watch?v=1IHBIijdxY8&amp;t=494s", "Go to time")</f>
        <v/>
      </c>
    </row>
    <row r="580">
      <c r="A580">
        <f>HYPERLINK("https://www.youtube.com/watch?v=rLV1DIFRHhA", "Video")</f>
        <v/>
      </c>
      <c r="B580" t="inlineStr">
        <is>
          <t>3:00</t>
        </is>
      </c>
      <c r="C580" t="inlineStr">
        <is>
          <t>there's going to be all of these steps</t>
        </is>
      </c>
      <c r="D580">
        <f>HYPERLINK("https://www.youtube.com/watch?v=rLV1DIFRHhA&amp;t=180s", "Go to time")</f>
        <v/>
      </c>
    </row>
    <row r="581">
      <c r="A581">
        <f>HYPERLINK("https://www.youtube.com/watch?v=PbpVliJEwkE", "Video")</f>
        <v/>
      </c>
      <c r="B581" t="inlineStr">
        <is>
          <t>2:11</t>
        </is>
      </c>
      <c r="C581" t="inlineStr">
        <is>
          <t>when you step into
the classroom,</t>
        </is>
      </c>
      <c r="D581">
        <f>HYPERLINK("https://www.youtube.com/watch?v=PbpVliJEwkE&amp;t=131s", "Go to time")</f>
        <v/>
      </c>
    </row>
    <row r="582">
      <c r="A582">
        <f>HYPERLINK("https://www.youtube.com/watch?v=PbpVliJEwkE", "Video")</f>
        <v/>
      </c>
      <c r="B582" t="inlineStr">
        <is>
          <t>16:41</t>
        </is>
      </c>
      <c r="C582" t="inlineStr">
        <is>
          <t>without stepping on ourselves
the way that you describe.</t>
        </is>
      </c>
      <c r="D582">
        <f>HYPERLINK("https://www.youtube.com/watch?v=PbpVliJEwkE&amp;t=1001s", "Go to time")</f>
        <v/>
      </c>
    </row>
    <row r="583">
      <c r="A583">
        <f>HYPERLINK("https://www.youtube.com/watch?v=hD4KUkkPAT4", "Video")</f>
        <v/>
      </c>
      <c r="B583" t="inlineStr">
        <is>
          <t>3:14</t>
        </is>
      </c>
      <c r="C583" t="inlineStr">
        <is>
          <t>to step formally into the role.</t>
        </is>
      </c>
      <c r="D583">
        <f>HYPERLINK("https://www.youtube.com/watch?v=hD4KUkkPAT4&amp;t=194s", "Go to time")</f>
        <v/>
      </c>
    </row>
    <row r="584">
      <c r="A584">
        <f>HYPERLINK("https://www.youtube.com/watch?v=hD4KUkkPAT4", "Video")</f>
        <v/>
      </c>
      <c r="B584" t="inlineStr">
        <is>
          <t>3:16</t>
        </is>
      </c>
      <c r="C584" t="inlineStr">
        <is>
          <t>And stepping into
shoes like that</t>
        </is>
      </c>
      <c r="D584">
        <f>HYPERLINK("https://www.youtube.com/watch?v=hD4KUkkPAT4&amp;t=196s", "Go to time")</f>
        <v/>
      </c>
    </row>
    <row r="585">
      <c r="A585">
        <f>HYPERLINK("https://www.youtube.com/watch?v=hD4KUkkPAT4", "Video")</f>
        <v/>
      </c>
      <c r="B585" t="inlineStr">
        <is>
          <t>7:26</t>
        </is>
      </c>
      <c r="C585" t="inlineStr">
        <is>
          <t>HR and eventually, stepped into
the chief operating officer</t>
        </is>
      </c>
      <c r="D585">
        <f>HYPERLINK("https://www.youtube.com/watch?v=hD4KUkkPAT4&amp;t=446s", "Go to time")</f>
        <v/>
      </c>
    </row>
    <row r="586">
      <c r="A586">
        <f>HYPERLINK("https://www.youtube.com/watch?v=hD4KUkkPAT4", "Video")</f>
        <v/>
      </c>
      <c r="B586" t="inlineStr">
        <is>
          <t>7:35</t>
        </is>
      </c>
      <c r="C586" t="inlineStr">
        <is>
          <t>prepare me in taking the next
step up to the CEO position.</t>
        </is>
      </c>
      <c r="D586">
        <f>HYPERLINK("https://www.youtube.com/watch?v=hD4KUkkPAT4&amp;t=455s", "Go to time")</f>
        <v/>
      </c>
    </row>
    <row r="587">
      <c r="A587">
        <f>HYPERLINK("https://www.youtube.com/watch?v=hD4KUkkPAT4", "Video")</f>
        <v/>
      </c>
      <c r="B587" t="inlineStr">
        <is>
          <t>16:51</t>
        </is>
      </c>
      <c r="C587" t="inlineStr">
        <is>
          <t>before stepping into this role.</t>
        </is>
      </c>
      <c r="D587">
        <f>HYPERLINK("https://www.youtube.com/watch?v=hD4KUkkPAT4&amp;t=1011s", "Go to time")</f>
        <v/>
      </c>
    </row>
    <row r="588">
      <c r="A588">
        <f>HYPERLINK("https://www.youtube.com/watch?v=hD4KUkkPAT4", "Video")</f>
        <v/>
      </c>
      <c r="B588" t="inlineStr">
        <is>
          <t>26:41</t>
        </is>
      </c>
      <c r="C588" t="inlineStr">
        <is>
          <t>I think you have to take a step
back and really understand,</t>
        </is>
      </c>
      <c r="D588">
        <f>HYPERLINK("https://www.youtube.com/watch?v=hD4KUkkPAT4&amp;t=1601s", "Go to time")</f>
        <v/>
      </c>
    </row>
    <row r="589">
      <c r="A589">
        <f>HYPERLINK("https://www.youtube.com/watch?v=hD4KUkkPAT4", "Video")</f>
        <v/>
      </c>
      <c r="B589" t="inlineStr">
        <is>
          <t>28:06</t>
        </is>
      </c>
      <c r="C589" t="inlineStr">
        <is>
          <t>are supported in taking
those next steps for growth</t>
        </is>
      </c>
      <c r="D589">
        <f>HYPERLINK("https://www.youtube.com/watch?v=hD4KUkkPAT4&amp;t=1686s", "Go to time")</f>
        <v/>
      </c>
    </row>
    <row r="590">
      <c r="A590">
        <f>HYPERLINK("https://www.youtube.com/watch?v=tnZpBQQv3dg", "Video")</f>
        <v/>
      </c>
      <c r="B590" t="inlineStr">
        <is>
          <t>2:30</t>
        </is>
      </c>
      <c r="C590" t="inlineStr">
        <is>
          <t>like our heart rate or steps
or biometric information</t>
        </is>
      </c>
      <c r="D590">
        <f>HYPERLINK("https://www.youtube.com/watch?v=tnZpBQQv3dg&amp;t=150s", "Go to time")</f>
        <v/>
      </c>
    </row>
    <row r="591">
      <c r="A591">
        <f>HYPERLINK("https://www.youtube.com/watch?v=Nl-PpoKtxc4", "Video")</f>
        <v/>
      </c>
      <c r="B591" t="inlineStr">
        <is>
          <t>5:52</t>
        </is>
      </c>
      <c r="C591" t="inlineStr">
        <is>
          <t>What animates-- what's
behind all of these steps?</t>
        </is>
      </c>
      <c r="D591">
        <f>HYPERLINK("https://www.youtube.com/watch?v=Nl-PpoKtxc4&amp;t=352s", "Go to time")</f>
        <v/>
      </c>
    </row>
    <row r="592">
      <c r="A592">
        <f>HYPERLINK("https://www.youtube.com/watch?v=Nl-PpoKtxc4", "Video")</f>
        <v/>
      </c>
      <c r="B592" t="inlineStr">
        <is>
          <t>12:00</t>
        </is>
      </c>
      <c r="C592" t="inlineStr">
        <is>
          <t>But I think the first step
is to want to address it.</t>
        </is>
      </c>
      <c r="D592">
        <f>HYPERLINK("https://www.youtube.com/watch?v=Nl-PpoKtxc4&amp;t=720s", "Go to time")</f>
        <v/>
      </c>
    </row>
    <row r="593">
      <c r="A593">
        <f>HYPERLINK("https://www.youtube.com/watch?v=M1KFg6edqro", "Video")</f>
        <v/>
      </c>
      <c r="B593" t="inlineStr">
        <is>
          <t>11:33</t>
        </is>
      </c>
      <c r="C593" t="inlineStr">
        <is>
          <t>fellow customers step in and ensure that</t>
        </is>
      </c>
      <c r="D593">
        <f>HYPERLINK("https://www.youtube.com/watch?v=M1KFg6edqro&amp;t=693s", "Go to time")</f>
        <v/>
      </c>
    </row>
    <row r="594">
      <c r="A594">
        <f>HYPERLINK("https://www.youtube.com/watch?v=r5O0yKixfjI", "Video")</f>
        <v/>
      </c>
      <c r="B594" t="inlineStr">
        <is>
          <t>51:22</t>
        </is>
      </c>
      <c r="C594" t="inlineStr">
        <is>
          <t>It's been a good stepping stone.</t>
        </is>
      </c>
      <c r="D594">
        <f>HYPERLINK("https://www.youtube.com/watch?v=r5O0yKixfjI&amp;t=3082s", "Go to time")</f>
        <v/>
      </c>
    </row>
    <row r="595">
      <c r="A595">
        <f>HYPERLINK("https://www.youtube.com/watch?v=r5O0yKixfjI", "Video")</f>
        <v/>
      </c>
      <c r="B595" t="inlineStr">
        <is>
          <t>51:23</t>
        </is>
      </c>
      <c r="C595" t="inlineStr">
        <is>
          <t>And I was surprised that
so many people stepped in.</t>
        </is>
      </c>
      <c r="D595">
        <f>HYPERLINK("https://www.youtube.com/watch?v=r5O0yKixfjI&amp;t=3083s", "Go to time")</f>
        <v/>
      </c>
    </row>
    <row r="596">
      <c r="A596">
        <f>HYPERLINK("https://www.youtube.com/watch?v=muX-EKjs28g", "Video")</f>
        <v/>
      </c>
      <c r="B596" t="inlineStr">
        <is>
          <t>0:53</t>
        </is>
      </c>
      <c r="C596" t="inlineStr">
        <is>
          <t>While Stephen Hawking
believed the development</t>
        </is>
      </c>
      <c r="D596">
        <f>HYPERLINK("https://www.youtube.com/watch?v=muX-EKjs28g&amp;t=53s", "Go to time")</f>
        <v/>
      </c>
    </row>
    <row r="597">
      <c r="A597">
        <f>HYPERLINK("https://www.youtube.com/watch?v=muX-EKjs28g", "Video")</f>
        <v/>
      </c>
      <c r="B597" t="inlineStr">
        <is>
          <t>19:31</t>
        </is>
      </c>
      <c r="C597" t="inlineStr">
        <is>
          <t>that Stephen Hawking's
described, that I mentioned</t>
        </is>
      </c>
      <c r="D597">
        <f>HYPERLINK("https://www.youtube.com/watch?v=muX-EKjs28g&amp;t=1171s", "Go to time")</f>
        <v/>
      </c>
    </row>
    <row r="598">
      <c r="A598">
        <f>HYPERLINK("https://www.youtube.com/watch?v=Lm-EMZf4yzc", "Video")</f>
        <v/>
      </c>
      <c r="B598" t="inlineStr">
        <is>
          <t>3:27</t>
        </is>
      </c>
      <c r="C598" t="inlineStr">
        <is>
          <t>and stepping up and meeting
it in more innovative ways</t>
        </is>
      </c>
      <c r="D598">
        <f>HYPERLINK("https://www.youtube.com/watch?v=Lm-EMZf4yzc&amp;t=207s", "Go to time")</f>
        <v/>
      </c>
    </row>
    <row r="599">
      <c r="A599">
        <f>HYPERLINK("https://www.youtube.com/watch?v=5LQQthGf8g8", "Video")</f>
        <v/>
      </c>
      <c r="B599" t="inlineStr">
        <is>
          <t>18:40</t>
        </is>
      </c>
      <c r="C599" t="inlineStr">
        <is>
          <t>I find that many
people miss that step.</t>
        </is>
      </c>
      <c r="D599">
        <f>HYPERLINK("https://www.youtube.com/watch?v=5LQQthGf8g8&amp;t=1120s", "Go to time")</f>
        <v/>
      </c>
    </row>
    <row r="600">
      <c r="A600">
        <f>HYPERLINK("https://www.youtube.com/watch?v=5LQQthGf8g8", "Video")</f>
        <v/>
      </c>
      <c r="B600" t="inlineStr">
        <is>
          <t>22:18</t>
        </is>
      </c>
      <c r="C600" t="inlineStr">
        <is>
          <t>would begin with
the small steps.</t>
        </is>
      </c>
      <c r="D600">
        <f>HYPERLINK("https://www.youtube.com/watch?v=5LQQthGf8g8&amp;t=1338s", "Go to time")</f>
        <v/>
      </c>
    </row>
    <row r="601">
      <c r="A601">
        <f>HYPERLINK("https://www.youtube.com/watch?v=BjjjrNAM_Qk", "Video")</f>
        <v/>
      </c>
      <c r="B601" t="inlineStr">
        <is>
          <t>2:43</t>
        </is>
      </c>
      <c r="C601" t="inlineStr">
        <is>
          <t>who sort of skip this step
of first thinking about what</t>
        </is>
      </c>
      <c r="D601">
        <f>HYPERLINK("https://www.youtube.com/watch?v=BjjjrNAM_Qk&amp;t=163s", "Go to time")</f>
        <v/>
      </c>
    </row>
    <row r="602">
      <c r="A602">
        <f>HYPERLINK("https://www.youtube.com/watch?v=Z12dACPRtSo", "Video")</f>
        <v/>
      </c>
      <c r="B602" t="inlineStr">
        <is>
          <t>14:11</t>
        </is>
      </c>
      <c r="C602" t="inlineStr">
        <is>
          <t>MURIEL WILKINS: Let's step
back for a minute here</t>
        </is>
      </c>
      <c r="D602">
        <f>HYPERLINK("https://www.youtube.com/watch?v=Z12dACPRtSo&amp;t=851s", "Go to time")</f>
        <v/>
      </c>
    </row>
    <row r="603">
      <c r="A603">
        <f>HYPERLINK("https://www.youtube.com/watch?v=Z12dACPRtSo", "Video")</f>
        <v/>
      </c>
      <c r="B603" t="inlineStr">
        <is>
          <t>14:30</t>
        </is>
      </c>
      <c r="C603" t="inlineStr">
        <is>
          <t>to step out of the usual
ways of doing things</t>
        </is>
      </c>
      <c r="D603">
        <f>HYPERLINK("https://www.youtube.com/watch?v=Z12dACPRtSo&amp;t=870s", "Go to time")</f>
        <v/>
      </c>
    </row>
    <row r="604">
      <c r="A604">
        <f>HYPERLINK("https://www.youtube.com/watch?v=Z12dACPRtSo", "Video")</f>
        <v/>
      </c>
      <c r="B604" t="inlineStr">
        <is>
          <t>17:07</t>
        </is>
      </c>
      <c r="C604" t="inlineStr">
        <is>
          <t>Or how do you step into a
role, another leadership</t>
        </is>
      </c>
      <c r="D604">
        <f>HYPERLINK("https://www.youtube.com/watch?v=Z12dACPRtSo&amp;t=1027s", "Go to time")</f>
        <v/>
      </c>
    </row>
    <row r="605">
      <c r="A605">
        <f>HYPERLINK("https://www.youtube.com/watch?v=Z12dACPRtSo", "Video")</f>
        <v/>
      </c>
      <c r="B605" t="inlineStr">
        <is>
          <t>21:13</t>
        </is>
      </c>
      <c r="C605" t="inlineStr">
        <is>
          <t>somebody doesn't
step up or something.</t>
        </is>
      </c>
      <c r="D605">
        <f>HYPERLINK("https://www.youtube.com/watch?v=Z12dACPRtSo&amp;t=1273s", "Go to time")</f>
        <v/>
      </c>
    </row>
    <row r="606">
      <c r="A606">
        <f>HYPERLINK("https://www.youtube.com/watch?v=yp5vmeoId34", "Video")</f>
        <v/>
      </c>
      <c r="B606" t="inlineStr">
        <is>
          <t>2:18</t>
        </is>
      </c>
      <c r="C606" t="inlineStr">
        <is>
          <t>important first step in building</t>
        </is>
      </c>
      <c r="D606">
        <f>HYPERLINK("https://www.youtube.com/watch?v=yp5vmeoId34&amp;t=138s", "Go to time")</f>
        <v/>
      </c>
    </row>
    <row r="607">
      <c r="A607">
        <f>HYPERLINK("https://www.youtube.com/watch?v=vwpe4n2vO-o", "Video")</f>
        <v/>
      </c>
      <c r="B607" t="inlineStr">
        <is>
          <t>5:02</t>
        </is>
      </c>
      <c r="C607" t="inlineStr">
        <is>
          <t>in front of me was a great first step to</t>
        </is>
      </c>
      <c r="D607">
        <f>HYPERLINK("https://www.youtube.com/watch?v=vwpe4n2vO-o&amp;t=302s", "Go to time")</f>
        <v/>
      </c>
    </row>
    <row r="608">
      <c r="A608">
        <f>HYPERLINK("https://www.youtube.com/watch?v=z9BuPIXiwq0", "Video")</f>
        <v/>
      </c>
      <c r="B608" t="inlineStr">
        <is>
          <t>17:08</t>
        </is>
      </c>
      <c r="C608" t="inlineStr">
        <is>
          <t>The first step is deciding
on the destination</t>
        </is>
      </c>
      <c r="D608">
        <f>HYPERLINK("https://www.youtube.com/watch?v=z9BuPIXiwq0&amp;t=1028s", "Go to time")</f>
        <v/>
      </c>
    </row>
    <row r="609">
      <c r="A609">
        <f>HYPERLINK("https://www.youtube.com/watch?v=z9BuPIXiwq0", "Video")</f>
        <v/>
      </c>
      <c r="B609" t="inlineStr">
        <is>
          <t>48:09</t>
        </is>
      </c>
      <c r="C609" t="inlineStr">
        <is>
          <t>the next step, it
sets the scaffolding,</t>
        </is>
      </c>
      <c r="D609">
        <f>HYPERLINK("https://www.youtube.com/watch?v=z9BuPIXiwq0&amp;t=2889s", "Go to time")</f>
        <v/>
      </c>
    </row>
    <row r="610">
      <c r="A610">
        <f>HYPERLINK("https://www.youtube.com/watch?v=TvV7HJLkkQw", "Video")</f>
        <v/>
      </c>
      <c r="B610" t="inlineStr">
        <is>
          <t>6:42</t>
        </is>
      </c>
      <c r="C610" t="inlineStr">
        <is>
          <t>The first step has
to be mastering</t>
        </is>
      </c>
      <c r="D610">
        <f>HYPERLINK("https://www.youtube.com/watch?v=TvV7HJLkkQw&amp;t=402s", "Go to time")</f>
        <v/>
      </c>
    </row>
    <row r="611">
      <c r="A611">
        <f>HYPERLINK("https://www.youtube.com/watch?v=TvV7HJLkkQw", "Video")</f>
        <v/>
      </c>
      <c r="B611" t="inlineStr">
        <is>
          <t>6:54</t>
        </is>
      </c>
      <c r="C611" t="inlineStr">
        <is>
          <t>And finally, the fourth step
is to prevent distraction</t>
        </is>
      </c>
      <c r="D611">
        <f>HYPERLINK("https://www.youtube.com/watch?v=TvV7HJLkkQw&amp;t=414s", "Go to time")</f>
        <v/>
      </c>
    </row>
    <row r="612">
      <c r="A612">
        <f>HYPERLINK("https://www.youtube.com/watch?v=TvV7HJLkkQw", "Video")</f>
        <v/>
      </c>
      <c r="B612" t="inlineStr">
        <is>
          <t>11:45</t>
        </is>
      </c>
      <c r="C612" t="inlineStr">
        <is>
          <t>Yeah, yeah, so the first
step is about mastering</t>
        </is>
      </c>
      <c r="D612">
        <f>HYPERLINK("https://www.youtube.com/watch?v=TvV7HJLkkQw&amp;t=705s", "Go to time")</f>
        <v/>
      </c>
    </row>
    <row r="613">
      <c r="A613">
        <f>HYPERLINK("https://www.youtube.com/watch?v=TvV7HJLkkQw", "Video")</f>
        <v/>
      </c>
      <c r="B613" t="inlineStr">
        <is>
          <t>12:36</t>
        </is>
      </c>
      <c r="C613" t="inlineStr">
        <is>
          <t>So the first step is to define,
what is traction for you,</t>
        </is>
      </c>
      <c r="D613">
        <f>HYPERLINK("https://www.youtube.com/watch?v=TvV7HJLkkQw&amp;t=756s", "Go to time")</f>
        <v/>
      </c>
    </row>
    <row r="614">
      <c r="A614">
        <f>HYPERLINK("https://www.youtube.com/watch?v=TvV7HJLkkQw", "Video")</f>
        <v/>
      </c>
      <c r="B614" t="inlineStr">
        <is>
          <t>15:49</t>
        </is>
      </c>
      <c r="C614" t="inlineStr">
        <is>
          <t>that putting it on our to
do list is just step 1.</t>
        </is>
      </c>
      <c r="D614">
        <f>HYPERLINK("https://www.youtube.com/watch?v=TvV7HJLkkQw&amp;t=949s", "Go to time")</f>
        <v/>
      </c>
    </row>
    <row r="615">
      <c r="A615">
        <f>HYPERLINK("https://www.youtube.com/watch?v=TvV7HJLkkQw", "Video")</f>
        <v/>
      </c>
      <c r="B615" t="inlineStr">
        <is>
          <t>15:52</t>
        </is>
      </c>
      <c r="C615" t="inlineStr">
        <is>
          <t>The next step has to be, when
are you going to do that task?</t>
        </is>
      </c>
      <c r="D615">
        <f>HYPERLINK("https://www.youtube.com/watch?v=TvV7HJLkkQw&amp;t=952s", "Go to time")</f>
        <v/>
      </c>
    </row>
    <row r="616">
      <c r="A616">
        <f>HYPERLINK("https://www.youtube.com/watch?v=qBDqNiFpX3o", "Video")</f>
        <v/>
      </c>
      <c r="B616" t="inlineStr">
        <is>
          <t>36:17</t>
        </is>
      </c>
      <c r="C616" t="inlineStr">
        <is>
          <t>step in it it needs to have a diverse</t>
        </is>
      </c>
      <c r="D616">
        <f>HYPERLINK("https://www.youtube.com/watch?v=qBDqNiFpX3o&amp;t=2177s", "Go to time")</f>
        <v/>
      </c>
    </row>
    <row r="617">
      <c r="A617">
        <f>HYPERLINK("https://www.youtube.com/watch?v=UdQIL3YdyJM", "Video")</f>
        <v/>
      </c>
      <c r="B617" t="inlineStr">
        <is>
          <t>8:38</t>
        </is>
      </c>
      <c r="C617" t="inlineStr">
        <is>
          <t>the next step is a vote in the senate</t>
        </is>
      </c>
      <c r="D617">
        <f>HYPERLINK("https://www.youtube.com/watch?v=UdQIL3YdyJM&amp;t=518s", "Go to time")</f>
        <v/>
      </c>
    </row>
    <row r="618">
      <c r="A618">
        <f>HYPERLINK("https://www.youtube.com/watch?v=UdQIL3YdyJM", "Video")</f>
        <v/>
      </c>
      <c r="B618" t="inlineStr">
        <is>
          <t>14:29</t>
        </is>
      </c>
      <c r="C618" t="inlineStr">
        <is>
          <t>from home without missing a step we're</t>
        </is>
      </c>
      <c r="D618">
        <f>HYPERLINK("https://www.youtube.com/watch?v=UdQIL3YdyJM&amp;t=869s", "Go to time")</f>
        <v/>
      </c>
    </row>
    <row r="619">
      <c r="A619">
        <f>HYPERLINK("https://www.youtube.com/watch?v=UdQIL3YdyJM", "Video")</f>
        <v/>
      </c>
      <c r="B619" t="inlineStr">
        <is>
          <t>20:49</t>
        </is>
      </c>
      <c r="C619" t="inlineStr">
        <is>
          <t>this mindset of how can leaders step up</t>
        </is>
      </c>
      <c r="D619">
        <f>HYPERLINK("https://www.youtube.com/watch?v=UdQIL3YdyJM&amp;t=1249s", "Go to time")</f>
        <v/>
      </c>
    </row>
    <row r="620">
      <c r="A620">
        <f>HYPERLINK("https://www.youtube.com/watch?v=1KHkzyyQExU", "Video")</f>
        <v/>
      </c>
      <c r="B620" t="inlineStr">
        <is>
          <t>8:48</t>
        </is>
      </c>
      <c r="C620" t="inlineStr">
        <is>
          <t>to kind of take that step you know now</t>
        </is>
      </c>
      <c r="D620">
        <f>HYPERLINK("https://www.youtube.com/watch?v=1KHkzyyQExU&amp;t=528s", "Go to time")</f>
        <v/>
      </c>
    </row>
    <row r="621">
      <c r="A621">
        <f>HYPERLINK("https://www.youtube.com/watch?v=BLsKMTZEWn4", "Video")</f>
        <v/>
      </c>
      <c r="B621" t="inlineStr">
        <is>
          <t>28:33</t>
        </is>
      </c>
      <c r="C621" t="inlineStr">
        <is>
          <t>Taking a step back and
getting it exactly right</t>
        </is>
      </c>
      <c r="D621">
        <f>HYPERLINK("https://www.youtube.com/watch?v=BLsKMTZEWn4&amp;t=1713s", "Go to time")</f>
        <v/>
      </c>
    </row>
    <row r="622">
      <c r="A622">
        <f>HYPERLINK("https://www.youtube.com/watch?v=ocPDE6eXnk0", "Video")</f>
        <v/>
      </c>
      <c r="B622" t="inlineStr">
        <is>
          <t>1:17</t>
        </is>
      </c>
      <c r="C622" t="inlineStr">
        <is>
          <t>by taking these steps you not only</t>
        </is>
      </c>
      <c r="D622">
        <f>HYPERLINK("https://www.youtube.com/watch?v=ocPDE6eXnk0&amp;t=77s", "Go to time")</f>
        <v/>
      </c>
    </row>
    <row r="623">
      <c r="A623">
        <f>HYPERLINK("https://www.youtube.com/watch?v=1aQZ7_tfgps", "Video")</f>
        <v/>
      </c>
      <c r="B623" t="inlineStr">
        <is>
          <t>22:59</t>
        </is>
      </c>
      <c r="C623" t="inlineStr">
        <is>
          <t>these things step by step</t>
        </is>
      </c>
      <c r="D623">
        <f>HYPERLINK("https://www.youtube.com/watch?v=1aQZ7_tfgps&amp;t=1379s", "Go to time")</f>
        <v/>
      </c>
    </row>
    <row r="624">
      <c r="A624">
        <f>HYPERLINK("https://www.youtube.com/watch?v=_s1rIKaoAyM", "Video")</f>
        <v/>
      </c>
      <c r="B624" t="inlineStr">
        <is>
          <t>11:22</t>
        </is>
      </c>
      <c r="C624" t="inlineStr">
        <is>
          <t>world and being with you every step of</t>
        </is>
      </c>
      <c r="D624">
        <f>HYPERLINK("https://www.youtube.com/watch?v=_s1rIKaoAyM&amp;t=682s", "Go to time")</f>
        <v/>
      </c>
    </row>
    <row r="625">
      <c r="A625">
        <f>HYPERLINK("https://www.youtube.com/watch?v=UuNgt9Zjh4Y", "Video")</f>
        <v/>
      </c>
      <c r="B625" t="inlineStr">
        <is>
          <t>10:38</t>
        </is>
      </c>
      <c r="C625" t="inlineStr">
        <is>
          <t>world and being with you every step of</t>
        </is>
      </c>
      <c r="D625">
        <f>HYPERLINK("https://www.youtube.com/watch?v=UuNgt9Zjh4Y&amp;t=638s", "Go to time")</f>
        <v/>
      </c>
    </row>
    <row r="626">
      <c r="A626">
        <f>HYPERLINK("https://www.youtube.com/watch?v=wzdG66VK75c", "Video")</f>
        <v/>
      </c>
      <c r="B626" t="inlineStr">
        <is>
          <t>0:08</t>
        </is>
      </c>
      <c r="C626" t="inlineStr">
        <is>
          <t>going to show you step by step how to</t>
        </is>
      </c>
      <c r="D626">
        <f>HYPERLINK("https://www.youtube.com/watch?v=wzdG66VK75c&amp;t=8s", "Go to time")</f>
        <v/>
      </c>
    </row>
    <row r="627">
      <c r="A627">
        <f>HYPERLINK("https://www.youtube.com/watch?v=wzdG66VK75c", "Video")</f>
        <v/>
      </c>
      <c r="B627" t="inlineStr">
        <is>
          <t>6:42</t>
        </is>
      </c>
      <c r="C627" t="inlineStr">
        <is>
          <t>we can move on to step two elimination</t>
        </is>
      </c>
      <c r="D627">
        <f>HYPERLINK("https://www.youtube.com/watch?v=wzdG66VK75c&amp;t=402s", "Go to time")</f>
        <v/>
      </c>
    </row>
    <row r="628">
      <c r="A628">
        <f>HYPERLINK("https://www.youtube.com/watch?v=wzdG66VK75c", "Video")</f>
        <v/>
      </c>
      <c r="B628" t="inlineStr">
        <is>
          <t>93:56</t>
        </is>
      </c>
      <c r="C628" t="inlineStr">
        <is>
          <t>they step into into the the real test</t>
        </is>
      </c>
      <c r="D628">
        <f>HYPERLINK("https://www.youtube.com/watch?v=wzdG66VK75c&amp;t=5636s", "Go to time")</f>
        <v/>
      </c>
    </row>
    <row r="629">
      <c r="A629">
        <f>HYPERLINK("https://www.youtube.com/watch?v=wzdG66VK75c", "Video")</f>
        <v/>
      </c>
      <c r="B629" t="inlineStr">
        <is>
          <t>128:12</t>
        </is>
      </c>
      <c r="C629" t="inlineStr">
        <is>
          <t>and being with you every step of the way</t>
        </is>
      </c>
      <c r="D629">
        <f>HYPERLINK("https://www.youtube.com/watch?v=wzdG66VK75c&amp;t=7692s", "Go to time")</f>
        <v/>
      </c>
    </row>
    <row r="630">
      <c r="A630">
        <f>HYPERLINK("https://www.youtube.com/watch?v=wzdG66VK75c", "Video")</f>
        <v/>
      </c>
      <c r="B630" t="inlineStr">
        <is>
          <t>294:40</t>
        </is>
      </c>
      <c r="C630" t="inlineStr">
        <is>
          <t>that's step one now I continue to watch</t>
        </is>
      </c>
      <c r="D630">
        <f>HYPERLINK("https://www.youtube.com/watch?v=wzdG66VK75c&amp;t=17680s", "Go to time")</f>
        <v/>
      </c>
    </row>
    <row r="631">
      <c r="A631">
        <f>HYPERLINK("https://www.youtube.com/watch?v=wzdG66VK75c", "Video")</f>
        <v/>
      </c>
      <c r="B631" t="inlineStr">
        <is>
          <t>294:43</t>
        </is>
      </c>
      <c r="C631" t="inlineStr">
        <is>
          <t>the video and I'll show you in step two</t>
        </is>
      </c>
      <c r="D631">
        <f>HYPERLINK("https://www.youtube.com/watch?v=wzdG66VK75c&amp;t=17683s", "Go to time")</f>
        <v/>
      </c>
    </row>
    <row r="632">
      <c r="A632">
        <f>HYPERLINK("https://www.youtube.com/watch?v=wzdG66VK75c", "Video")</f>
        <v/>
      </c>
      <c r="B632" t="inlineStr">
        <is>
          <t>302:43</t>
        </is>
      </c>
      <c r="C632" t="inlineStr">
        <is>
          <t>which one to click in step three the</t>
        </is>
      </c>
      <c r="D632">
        <f>HYPERLINK("https://www.youtube.com/watch?v=wzdG66VK75c&amp;t=18163s", "Go to time")</f>
        <v/>
      </c>
    </row>
    <row r="633">
      <c r="A633">
        <f>HYPERLINK("https://www.youtube.com/watch?v=ybNEwnnIxWw", "Video")</f>
        <v/>
      </c>
      <c r="B633" t="inlineStr">
        <is>
          <t>9:52</t>
        </is>
      </c>
      <c r="C633" t="inlineStr">
        <is>
          <t>world and being with you every step of</t>
        </is>
      </c>
      <c r="D633">
        <f>HYPERLINK("https://www.youtube.com/watch?v=ybNEwnnIxWw&amp;t=592s", "Go to time")</f>
        <v/>
      </c>
    </row>
    <row r="634">
      <c r="A634">
        <f>HYPERLINK("https://www.youtube.com/watch?v=rqmv0LCcPTs", "Video")</f>
        <v/>
      </c>
      <c r="B634" t="inlineStr">
        <is>
          <t>23:51</t>
        </is>
      </c>
      <c r="C634" t="inlineStr">
        <is>
          <t>world and being with you every step of</t>
        </is>
      </c>
      <c r="D634">
        <f>HYPERLINK("https://www.youtube.com/watch?v=rqmv0LCcPTs&amp;t=1431s", "Go to time")</f>
        <v/>
      </c>
    </row>
    <row r="635">
      <c r="A635">
        <f>HYPERLINK("https://www.youtube.com/watch?v=rqmv0LCcPTs", "Video")</f>
        <v/>
      </c>
      <c r="B635" t="inlineStr">
        <is>
          <t>37:54</t>
        </is>
      </c>
      <c r="C635" t="inlineStr">
        <is>
          <t>my number of steps that I'm taking my</t>
        </is>
      </c>
      <c r="D635">
        <f>HYPERLINK("https://www.youtube.com/watch?v=rqmv0LCcPTs&amp;t=2274s", "Go to time")</f>
        <v/>
      </c>
    </row>
    <row r="636">
      <c r="A636">
        <f>HYPERLINK("https://www.youtube.com/watch?v=rqmv0LCcPTs", "Video")</f>
        <v/>
      </c>
      <c r="B636" t="inlineStr">
        <is>
          <t>152:18</t>
        </is>
      </c>
      <c r="C636" t="inlineStr">
        <is>
          <t>how to access them in three steps so</t>
        </is>
      </c>
      <c r="D636">
        <f>HYPERLINK("https://www.youtube.com/watch?v=rqmv0LCcPTs&amp;t=9138s", "Go to time")</f>
        <v/>
      </c>
    </row>
    <row r="637">
      <c r="A637">
        <f>HYPERLINK("https://www.youtube.com/watch?v=rqmv0LCcPTs", "Video")</f>
        <v/>
      </c>
      <c r="B637" t="inlineStr">
        <is>
          <t>152:21</t>
        </is>
      </c>
      <c r="C637" t="inlineStr">
        <is>
          <t>step one what you're going to do is</t>
        </is>
      </c>
      <c r="D637">
        <f>HYPERLINK("https://www.youtube.com/watch?v=rqmv0LCcPTs&amp;t=9141s", "Go to time")</f>
        <v/>
      </c>
    </row>
    <row r="638">
      <c r="A638">
        <f>HYPERLINK("https://www.youtube.com/watch?v=rqmv0LCcPTs", "Video")</f>
        <v/>
      </c>
      <c r="B638" t="inlineStr">
        <is>
          <t>156:05</t>
        </is>
      </c>
      <c r="C638" t="inlineStr">
        <is>
          <t>step by step step two it should bring</t>
        </is>
      </c>
      <c r="D638">
        <f>HYPERLINK("https://www.youtube.com/watch?v=rqmv0LCcPTs&amp;t=9365s", "Go to time")</f>
        <v/>
      </c>
    </row>
    <row r="639">
      <c r="A639">
        <f>HYPERLINK("https://www.youtube.com/watch?v=rqmv0LCcPTs", "Video")</f>
        <v/>
      </c>
      <c r="B639" t="inlineStr">
        <is>
          <t>156:33</t>
        </is>
      </c>
      <c r="C639" t="inlineStr">
        <is>
          <t>in step three first of all you're going</t>
        </is>
      </c>
      <c r="D639">
        <f>HYPERLINK("https://www.youtube.com/watch?v=rqmv0LCcPTs&amp;t=9393s", "Go to time")</f>
        <v/>
      </c>
    </row>
    <row r="640">
      <c r="A640">
        <f>HYPERLINK("https://www.youtube.com/watch?v=rqmv0LCcPTs", "Video")</f>
        <v/>
      </c>
      <c r="B640" t="inlineStr">
        <is>
          <t>162:05</t>
        </is>
      </c>
      <c r="C640" t="inlineStr">
        <is>
          <t>first step you're not going to magically</t>
        </is>
      </c>
      <c r="D640">
        <f>HYPERLINK("https://www.youtube.com/watch?v=rqmv0LCcPTs&amp;t=9725s", "Go to time")</f>
        <v/>
      </c>
    </row>
    <row r="641">
      <c r="A641">
        <f>HYPERLINK("https://www.youtube.com/watch?v=rqmv0LCcPTs", "Video")</f>
        <v/>
      </c>
      <c r="B641" t="inlineStr">
        <is>
          <t>163:52</t>
        </is>
      </c>
      <c r="C641" t="inlineStr">
        <is>
          <t>by following the steps in this video so</t>
        </is>
      </c>
      <c r="D641">
        <f>HYPERLINK("https://www.youtube.com/watch?v=rqmv0LCcPTs&amp;t=9832s", "Go to time")</f>
        <v/>
      </c>
    </row>
    <row r="642">
      <c r="A642">
        <f>HYPERLINK("https://www.youtube.com/watch?v=k4715CJ0Ii8", "Video")</f>
        <v/>
      </c>
      <c r="B642" t="inlineStr">
        <is>
          <t>9:31</t>
        </is>
      </c>
      <c r="C642" t="inlineStr">
        <is>
          <t>world and being with you every step of</t>
        </is>
      </c>
      <c r="D642">
        <f>HYPERLINK("https://www.youtube.com/watch?v=k4715CJ0Ii8&amp;t=571s", "Go to time")</f>
        <v/>
      </c>
    </row>
    <row r="643">
      <c r="A643">
        <f>HYPERLINK("https://www.youtube.com/watch?v=fE3lMuCGFBA", "Video")</f>
        <v/>
      </c>
      <c r="B643" t="inlineStr">
        <is>
          <t>14:17</t>
        </is>
      </c>
      <c r="C643" t="inlineStr">
        <is>
          <t>able to use it as a stepping stone to</t>
        </is>
      </c>
      <c r="D643">
        <f>HYPERLINK("https://www.youtube.com/watch?v=fE3lMuCGFBA&amp;t=857s", "Go to time")</f>
        <v/>
      </c>
    </row>
    <row r="644">
      <c r="A644">
        <f>HYPERLINK("https://www.youtube.com/watch?v=fE3lMuCGFBA", "Video")</f>
        <v/>
      </c>
      <c r="B644" t="inlineStr">
        <is>
          <t>37:39</t>
        </is>
      </c>
      <c r="C644" t="inlineStr">
        <is>
          <t>everything down into baby steps so let's</t>
        </is>
      </c>
      <c r="D644">
        <f>HYPERLINK("https://www.youtube.com/watch?v=fE3lMuCGFBA&amp;t=2259s", "Go to time")</f>
        <v/>
      </c>
    </row>
    <row r="645">
      <c r="A645">
        <f>HYPERLINK("https://www.youtube.com/watch?v=fE3lMuCGFBA", "Video")</f>
        <v/>
      </c>
      <c r="B645" t="inlineStr">
        <is>
          <t>39:29</t>
        </is>
      </c>
      <c r="C645" t="inlineStr">
        <is>
          <t>into the habit of following these steps</t>
        </is>
      </c>
      <c r="D645">
        <f>HYPERLINK("https://www.youtube.com/watch?v=fE3lMuCGFBA&amp;t=2369s", "Go to time")</f>
        <v/>
      </c>
    </row>
    <row r="646">
      <c r="A646">
        <f>HYPERLINK("https://www.youtube.com/watch?v=fE3lMuCGFBA", "Video")</f>
        <v/>
      </c>
      <c r="B646" t="inlineStr">
        <is>
          <t>41:17</t>
        </is>
      </c>
      <c r="C646" t="inlineStr">
        <is>
          <t>this and that brings us on to step three</t>
        </is>
      </c>
      <c r="D646">
        <f>HYPERLINK("https://www.youtube.com/watch?v=fE3lMuCGFBA&amp;t=2477s", "Go to time")</f>
        <v/>
      </c>
    </row>
    <row r="647">
      <c r="A647">
        <f>HYPERLINK("https://www.youtube.com/watch?v=fE3lMuCGFBA", "Video")</f>
        <v/>
      </c>
      <c r="B647" t="inlineStr">
        <is>
          <t>46:35</t>
        </is>
      </c>
      <c r="C647" t="inlineStr">
        <is>
          <t>following these steps you cannot write a</t>
        </is>
      </c>
      <c r="D647">
        <f>HYPERLINK("https://www.youtube.com/watch?v=fE3lMuCGFBA&amp;t=2795s", "Go to time")</f>
        <v/>
      </c>
    </row>
    <row r="648">
      <c r="A648">
        <f>HYPERLINK("https://www.youtube.com/watch?v=fE3lMuCGFBA", "Video")</f>
        <v/>
      </c>
      <c r="B648" t="inlineStr">
        <is>
          <t>50:18</t>
        </is>
      </c>
      <c r="C648" t="inlineStr">
        <is>
          <t>if you follow these steps your writing</t>
        </is>
      </c>
      <c r="D648">
        <f>HYPERLINK("https://www.youtube.com/watch?v=fE3lMuCGFBA&amp;t=3018s", "Go to time")</f>
        <v/>
      </c>
    </row>
    <row r="649">
      <c r="A649">
        <f>HYPERLINK("https://www.youtube.com/watch?v=fE3lMuCGFBA", "Video")</f>
        <v/>
      </c>
      <c r="B649" t="inlineStr">
        <is>
          <t>50:51</t>
        </is>
      </c>
      <c r="C649" t="inlineStr">
        <is>
          <t>there by following those steps the next</t>
        </is>
      </c>
      <c r="D649">
        <f>HYPERLINK("https://www.youtube.com/watch?v=fE3lMuCGFBA&amp;t=3051s", "Go to time")</f>
        <v/>
      </c>
    </row>
    <row r="650">
      <c r="A650">
        <f>HYPERLINK("https://www.youtube.com/watch?v=fE3lMuCGFBA", "Video")</f>
        <v/>
      </c>
      <c r="B650" t="inlineStr">
        <is>
          <t>56:33</t>
        </is>
      </c>
      <c r="C650" t="inlineStr">
        <is>
          <t>step is to decide how you're going to</t>
        </is>
      </c>
      <c r="D650">
        <f>HYPERLINK("https://www.youtube.com/watch?v=fE3lMuCGFBA&amp;t=3393s", "Go to time")</f>
        <v/>
      </c>
    </row>
    <row r="651">
      <c r="A651">
        <f>HYPERLINK("https://www.youtube.com/watch?v=fE3lMuCGFBA", "Video")</f>
        <v/>
      </c>
      <c r="B651" t="inlineStr">
        <is>
          <t>65:11</t>
        </is>
      </c>
      <c r="C651" t="inlineStr">
        <is>
          <t>step you can just play press play again</t>
        </is>
      </c>
      <c r="D651">
        <f>HYPERLINK("https://www.youtube.com/watch?v=fE3lMuCGFBA&amp;t=3911s", "Go to time")</f>
        <v/>
      </c>
    </row>
    <row r="652">
      <c r="A652">
        <f>HYPERLINK("https://www.youtube.com/watch?v=fE3lMuCGFBA", "Video")</f>
        <v/>
      </c>
      <c r="B652" t="inlineStr">
        <is>
          <t>66:51</t>
        </is>
      </c>
      <c r="C652" t="inlineStr">
        <is>
          <t>things step number four break the data</t>
        </is>
      </c>
      <c r="D652">
        <f>HYPERLINK("https://www.youtube.com/watch?v=fE3lMuCGFBA&amp;t=4011s", "Go to time")</f>
        <v/>
      </c>
    </row>
    <row r="653">
      <c r="A653">
        <f>HYPERLINK("https://www.youtube.com/watch?v=fE3lMuCGFBA", "Video")</f>
        <v/>
      </c>
      <c r="B653" t="inlineStr">
        <is>
          <t>66:59</t>
        </is>
      </c>
      <c r="C653" t="inlineStr">
        <is>
          <t>and break it down into chunks step</t>
        </is>
      </c>
      <c r="D653">
        <f>HYPERLINK("https://www.youtube.com/watch?v=fE3lMuCGFBA&amp;t=4019s", "Go to time")</f>
        <v/>
      </c>
    </row>
    <row r="654">
      <c r="A654">
        <f>HYPERLINK("https://www.youtube.com/watch?v=fE3lMuCGFBA", "Video")</f>
        <v/>
      </c>
      <c r="B654" t="inlineStr">
        <is>
          <t>67:24</t>
        </is>
      </c>
      <c r="C654" t="inlineStr">
        <is>
          <t>at it and thinking about about it step</t>
        </is>
      </c>
      <c r="D654">
        <f>HYPERLINK("https://www.youtube.com/watch?v=fE3lMuCGFBA&amp;t=4044s", "Go to time")</f>
        <v/>
      </c>
    </row>
    <row r="655">
      <c r="A655">
        <f>HYPERLINK("https://www.youtube.com/watch?v=fE3lMuCGFBA", "Video")</f>
        <v/>
      </c>
      <c r="B655" t="inlineStr">
        <is>
          <t>69:06</t>
        </is>
      </c>
      <c r="C655" t="inlineStr">
        <is>
          <t>understand step number nine now it's</t>
        </is>
      </c>
      <c r="D655">
        <f>HYPERLINK("https://www.youtube.com/watch?v=fE3lMuCGFBA&amp;t=4146s", "Go to time")</f>
        <v/>
      </c>
    </row>
    <row r="656">
      <c r="A656">
        <f>HYPERLINK("https://www.youtube.com/watch?v=0OODQFf96fg", "Video")</f>
        <v/>
      </c>
      <c r="B656" t="inlineStr">
        <is>
          <t>0:07</t>
        </is>
      </c>
      <c r="C656" t="inlineStr">
        <is>
          <t>steps to advanced 7 or above speaking</t>
        </is>
      </c>
      <c r="D656">
        <f>HYPERLINK("https://www.youtube.com/watch?v=0OODQFf96fg&amp;t=7s", "Go to time")</f>
        <v/>
      </c>
    </row>
    <row r="657">
      <c r="A657">
        <f>HYPERLINK("https://www.youtube.com/watch?v=0qNw3Z4OoCk", "Video")</f>
        <v/>
      </c>
      <c r="B657" t="inlineStr">
        <is>
          <t>6:51</t>
        </is>
      </c>
      <c r="C657" t="inlineStr">
        <is>
          <t>course and me explaining step by step</t>
        </is>
      </c>
      <c r="D657">
        <f>HYPERLINK("https://www.youtube.com/watch?v=0qNw3Z4OoCk&amp;t=411s", "Go to time")</f>
        <v/>
      </c>
    </row>
    <row r="658">
      <c r="A658">
        <f>HYPERLINK("https://www.youtube.com/watch?v=0qNw3Z4OoCk", "Video")</f>
        <v/>
      </c>
      <c r="B658" t="inlineStr">
        <is>
          <t>7:37</t>
        </is>
      </c>
      <c r="C658" t="inlineStr">
        <is>
          <t>score but luckily our five-step planning</t>
        </is>
      </c>
      <c r="D658">
        <f>HYPERLINK("https://www.youtube.com/watch?v=0qNw3Z4OoCk&amp;t=457s", "Go to time")</f>
        <v/>
      </c>
    </row>
    <row r="659">
      <c r="A659">
        <f>HYPERLINK("https://www.youtube.com/watch?v=0qNw3Z4OoCk", "Video")</f>
        <v/>
      </c>
      <c r="B659" t="inlineStr">
        <is>
          <t>10:52</t>
        </is>
      </c>
      <c r="C659" t="inlineStr">
        <is>
          <t>going to take you step-by step how to</t>
        </is>
      </c>
      <c r="D659">
        <f>HYPERLINK("https://www.youtube.com/watch?v=0qNw3Z4OoCk&amp;t=652s", "Go to time")</f>
        <v/>
      </c>
    </row>
    <row r="660">
      <c r="A660">
        <f>HYPERLINK("https://www.youtube.com/watch?v=EAIShbqX09Q", "Video")</f>
        <v/>
      </c>
      <c r="B660" t="inlineStr">
        <is>
          <t>7:12</t>
        </is>
      </c>
      <c r="C660" t="inlineStr">
        <is>
          <t>2023 that's step one now I continue to</t>
        </is>
      </c>
      <c r="D660">
        <f>HYPERLINK("https://www.youtube.com/watch?v=EAIShbqX09Q&amp;t=432s", "Go to time")</f>
        <v/>
      </c>
    </row>
    <row r="661">
      <c r="A661">
        <f>HYPERLINK("https://www.youtube.com/watch?v=EAIShbqX09Q", "Video")</f>
        <v/>
      </c>
      <c r="B661" t="inlineStr">
        <is>
          <t>7:18</t>
        </is>
      </c>
      <c r="C661" t="inlineStr">
        <is>
          <t>step two how to find the essays so I'm</t>
        </is>
      </c>
      <c r="D661">
        <f>HYPERLINK("https://www.youtube.com/watch?v=EAIShbqX09Q&amp;t=438s", "Go to time")</f>
        <v/>
      </c>
    </row>
    <row r="662">
      <c r="A662">
        <f>HYPERLINK("https://www.youtube.com/watch?v=EAIShbqX09Q", "Video")</f>
        <v/>
      </c>
      <c r="B662" t="inlineStr">
        <is>
          <t>15:17</t>
        </is>
      </c>
      <c r="C662" t="inlineStr">
        <is>
          <t>step three the next thing you could do</t>
        </is>
      </c>
      <c r="D662">
        <f>HYPERLINK("https://www.youtube.com/watch?v=EAIShbqX09Q&amp;t=917s", "Go to time")</f>
        <v/>
      </c>
    </row>
    <row r="663">
      <c r="A663">
        <f>HYPERLINK("https://www.youtube.com/watch?v=u5zmVCfCb7o", "Video")</f>
        <v/>
      </c>
      <c r="B663" t="inlineStr">
        <is>
          <t>16:41</t>
        </is>
      </c>
      <c r="C663" t="inlineStr">
        <is>
          <t>the world and being with you every step</t>
        </is>
      </c>
      <c r="D663">
        <f>HYPERLINK("https://www.youtube.com/watch?v=u5zmVCfCb7o&amp;t=1001s", "Go to time")</f>
        <v/>
      </c>
    </row>
    <row r="664">
      <c r="A664">
        <f>HYPERLINK("https://www.youtube.com/watch?v=HSzJRe1SoWU", "Video")</f>
        <v/>
      </c>
      <c r="B664" t="inlineStr">
        <is>
          <t>5:52</t>
        </is>
      </c>
      <c r="C664" t="inlineStr">
        <is>
          <t>we can move on to step two elimination</t>
        </is>
      </c>
      <c r="D664">
        <f>HYPERLINK("https://www.youtube.com/watch?v=HSzJRe1SoWU&amp;t=352s", "Go to time")</f>
        <v/>
      </c>
    </row>
    <row r="665">
      <c r="A665">
        <f>HYPERLINK("https://www.youtube.com/watch?v=2oC-dXJUYqY", "Video")</f>
        <v/>
      </c>
      <c r="B665" t="inlineStr">
        <is>
          <t>13:02</t>
        </is>
      </c>
      <c r="C665" t="inlineStr">
        <is>
          <t>and being with you every step of the way</t>
        </is>
      </c>
      <c r="D665">
        <f>HYPERLINK("https://www.youtube.com/watch?v=2oC-dXJUYqY&amp;t=782s", "Go to time")</f>
        <v/>
      </c>
    </row>
    <row r="666">
      <c r="A666">
        <f>HYPERLINK("https://www.youtube.com/watch?v=E4iUiRBVUa4", "Video")</f>
        <v/>
      </c>
      <c r="B666" t="inlineStr">
        <is>
          <t>11:00</t>
        </is>
      </c>
      <c r="C666" t="inlineStr">
        <is>
          <t>and being with you every step of the way</t>
        </is>
      </c>
      <c r="D666">
        <f>HYPERLINK("https://www.youtube.com/watch?v=E4iUiRBVUa4&amp;t=660s", "Go to time")</f>
        <v/>
      </c>
    </row>
    <row r="667">
      <c r="A667">
        <f>HYPERLINK("https://www.youtube.com/watch?v=vpmJTSntyVw", "Video")</f>
        <v/>
      </c>
      <c r="B667" t="inlineStr">
        <is>
          <t>3:03</t>
        </is>
      </c>
      <c r="C667" t="inlineStr">
        <is>
          <t>the next step is to think about the</t>
        </is>
      </c>
      <c r="D667">
        <f>HYPERLINK("https://www.youtube.com/watch?v=vpmJTSntyVw&amp;t=183s", "Go to time")</f>
        <v/>
      </c>
    </row>
    <row r="668">
      <c r="A668">
        <f>HYPERLINK("https://www.youtube.com/watch?v=vpmJTSntyVw", "Video")</f>
        <v/>
      </c>
      <c r="B668" t="inlineStr">
        <is>
          <t>7:45</t>
        </is>
      </c>
      <c r="C668" t="inlineStr">
        <is>
          <t>you read the instructions the next step</t>
        </is>
      </c>
      <c r="D668">
        <f>HYPERLINK("https://www.youtube.com/watch?v=vpmJTSntyVw&amp;t=465s", "Go to time")</f>
        <v/>
      </c>
    </row>
    <row r="669">
      <c r="A669">
        <f>HYPERLINK("https://www.youtube.com/watch?v=vpmJTSntyVw", "Video")</f>
        <v/>
      </c>
      <c r="B669" t="inlineStr">
        <is>
          <t>11:04</t>
        </is>
      </c>
      <c r="C669" t="inlineStr">
        <is>
          <t>finally the final step make an educated</t>
        </is>
      </c>
      <c r="D669">
        <f>HYPERLINK("https://www.youtube.com/watch?v=vpmJTSntyVw&amp;t=664s", "Go to time")</f>
        <v/>
      </c>
    </row>
    <row r="670">
      <c r="A670">
        <f>HYPERLINK("https://www.youtube.com/watch?v=Kch2Tb_T2Pg", "Video")</f>
        <v/>
      </c>
      <c r="B670" t="inlineStr">
        <is>
          <t>0:02</t>
        </is>
      </c>
      <c r="C670" t="inlineStr">
        <is>
          <t>a reading this gives you step-by-step</t>
        </is>
      </c>
      <c r="D670">
        <f>HYPERLINK("https://www.youtube.com/watch?v=Kch2Tb_T2Pg&amp;t=2s", "Go to time")</f>
        <v/>
      </c>
    </row>
    <row r="671">
      <c r="A671">
        <f>HYPERLINK("https://www.youtube.com/watch?v=q7xCHfDRdug", "Video")</f>
        <v/>
      </c>
      <c r="B671" t="inlineStr">
        <is>
          <t>77:13</t>
        </is>
      </c>
      <c r="C671" t="inlineStr">
        <is>
          <t>strategy for listening Maps step number</t>
        </is>
      </c>
      <c r="D671">
        <f>HYPERLINK("https://www.youtube.com/watch?v=q7xCHfDRdug&amp;t=4633s", "Go to time")</f>
        <v/>
      </c>
    </row>
    <row r="672">
      <c r="A672">
        <f>HYPERLINK("https://www.youtube.com/watch?v=q7xCHfDRdug", "Video")</f>
        <v/>
      </c>
      <c r="B672" t="inlineStr">
        <is>
          <t>77:50</t>
        </is>
      </c>
      <c r="C672" t="inlineStr">
        <is>
          <t>the instructions step number two look at</t>
        </is>
      </c>
      <c r="D672">
        <f>HYPERLINK("https://www.youtube.com/watch?v=q7xCHfDRdug&amp;t=4670s", "Go to time")</f>
        <v/>
      </c>
    </row>
    <row r="673">
      <c r="A673">
        <f>HYPERLINK("https://www.youtube.com/watch?v=q7xCHfDRdug", "Video")</f>
        <v/>
      </c>
      <c r="B673" t="inlineStr">
        <is>
          <t>81:55</t>
        </is>
      </c>
      <c r="C673" t="inlineStr">
        <is>
          <t>all these steps before the recording</t>
        </is>
      </c>
      <c r="D673">
        <f>HYPERLINK("https://www.youtube.com/watch?v=q7xCHfDRdug&amp;t=4915s", "Go to time")</f>
        <v/>
      </c>
    </row>
    <row r="674">
      <c r="A674">
        <f>HYPERLINK("https://www.youtube.com/watch?v=q7xCHfDRdug", "Video")</f>
        <v/>
      </c>
      <c r="B674" t="inlineStr">
        <is>
          <t>89:18</t>
        </is>
      </c>
      <c r="C674" t="inlineStr">
        <is>
          <t>the next step is to think about the</t>
        </is>
      </c>
      <c r="D674">
        <f>HYPERLINK("https://www.youtube.com/watch?v=q7xCHfDRdug&amp;t=5358s", "Go to time")</f>
        <v/>
      </c>
    </row>
    <row r="675">
      <c r="A675">
        <f>HYPERLINK("https://www.youtube.com/watch?v=q7xCHfDRdug", "Video")</f>
        <v/>
      </c>
      <c r="B675" t="inlineStr">
        <is>
          <t>94:00</t>
        </is>
      </c>
      <c r="C675" t="inlineStr">
        <is>
          <t>you read the instructions the next step</t>
        </is>
      </c>
      <c r="D675">
        <f>HYPERLINK("https://www.youtube.com/watch?v=q7xCHfDRdug&amp;t=5640s", "Go to time")</f>
        <v/>
      </c>
    </row>
    <row r="676">
      <c r="A676">
        <f>HYPERLINK("https://www.youtube.com/watch?v=q7xCHfDRdug", "Video")</f>
        <v/>
      </c>
      <c r="B676" t="inlineStr">
        <is>
          <t>97:19</t>
        </is>
      </c>
      <c r="C676" t="inlineStr">
        <is>
          <t>finally the final step make an educated</t>
        </is>
      </c>
      <c r="D676">
        <f>HYPERLINK("https://www.youtube.com/watch?v=q7xCHfDRdug&amp;t=5839s", "Go to time")</f>
        <v/>
      </c>
    </row>
    <row r="677">
      <c r="A677">
        <f>HYPERLINK("https://www.youtube.com/watch?v=Rv79dEpaiX4", "Video")</f>
        <v/>
      </c>
      <c r="B677" t="inlineStr">
        <is>
          <t>8:16</t>
        </is>
      </c>
      <c r="C677" t="inlineStr">
        <is>
          <t>world and being with you every step of</t>
        </is>
      </c>
      <c r="D677">
        <f>HYPERLINK("https://www.youtube.com/watch?v=Rv79dEpaiX4&amp;t=496s", "Go to time")</f>
        <v/>
      </c>
    </row>
    <row r="678">
      <c r="A678">
        <f>HYPERLINK("https://www.youtube.com/watch?v=RherynZ236o", "Video")</f>
        <v/>
      </c>
      <c r="B678" t="inlineStr">
        <is>
          <t>16:38</t>
        </is>
      </c>
      <c r="C678" t="inlineStr">
        <is>
          <t>and being with you every step of the way</t>
        </is>
      </c>
      <c r="D678">
        <f>HYPERLINK("https://www.youtube.com/watch?v=RherynZ236o&amp;t=998s", "Go to time")</f>
        <v/>
      </c>
    </row>
    <row r="679">
      <c r="A679">
        <f>HYPERLINK("https://www.youtube.com/watch?v=5HEmQahtJyY", "Video")</f>
        <v/>
      </c>
      <c r="B679" t="inlineStr">
        <is>
          <t>15:13</t>
        </is>
      </c>
      <c r="C679" t="inlineStr">
        <is>
          <t>learning is the first step getting</t>
        </is>
      </c>
      <c r="D679">
        <f>HYPERLINK("https://www.youtube.com/watch?v=5HEmQahtJyY&amp;t=913s", "Go to time")</f>
        <v/>
      </c>
    </row>
    <row r="680">
      <c r="A680">
        <f>HYPERLINK("https://www.youtube.com/watch?v=5HEmQahtJyY", "Video")</f>
        <v/>
      </c>
      <c r="B680" t="inlineStr">
        <is>
          <t>15:17</t>
        </is>
      </c>
      <c r="C680" t="inlineStr">
        <is>
          <t>and most important step is taking action</t>
        </is>
      </c>
      <c r="D680">
        <f>HYPERLINK("https://www.youtube.com/watch?v=5HEmQahtJyY&amp;t=917s", "Go to time")</f>
        <v/>
      </c>
    </row>
    <row r="681">
      <c r="A681">
        <f>HYPERLINK("https://www.youtube.com/watch?v=5HEmQahtJyY", "Video")</f>
        <v/>
      </c>
      <c r="B681" t="inlineStr">
        <is>
          <t>21:08</t>
        </is>
      </c>
      <c r="C681" t="inlineStr">
        <is>
          <t>I took a right step and rolling myself</t>
        </is>
      </c>
      <c r="D681">
        <f>HYPERLINK("https://www.youtube.com/watch?v=5HEmQahtJyY&amp;t=1268s", "Go to time")</f>
        <v/>
      </c>
    </row>
    <row r="682">
      <c r="A682">
        <f>HYPERLINK("https://www.youtube.com/watch?v=2Zp2uiu4ij8", "Video")</f>
        <v/>
      </c>
      <c r="B682" t="inlineStr">
        <is>
          <t>0:10</t>
        </is>
      </c>
      <c r="C682" t="inlineStr">
        <is>
          <t>that you need take those steps I think</t>
        </is>
      </c>
      <c r="D682">
        <f>HYPERLINK("https://www.youtube.com/watch?v=2Zp2uiu4ij8&amp;t=10s", "Go to time")</f>
        <v/>
      </c>
    </row>
    <row r="683">
      <c r="A683">
        <f>HYPERLINK("https://www.youtube.com/watch?v=2Zp2uiu4ij8", "Video")</f>
        <v/>
      </c>
      <c r="B683" t="inlineStr">
        <is>
          <t>12:34</t>
        </is>
      </c>
      <c r="C683" t="inlineStr">
        <is>
          <t>being with you every step of the way</t>
        </is>
      </c>
      <c r="D683">
        <f>HYPERLINK("https://www.youtube.com/watch?v=2Zp2uiu4ij8&amp;t=754s", "Go to time")</f>
        <v/>
      </c>
    </row>
    <row r="684">
      <c r="A684">
        <f>HYPERLINK("https://www.youtube.com/watch?v=2Zp2uiu4ij8", "Video")</f>
        <v/>
      </c>
      <c r="B684" t="inlineStr">
        <is>
          <t>30:35</t>
        </is>
      </c>
      <c r="C684" t="inlineStr">
        <is>
          <t>um take those steps you I think you'll</t>
        </is>
      </c>
      <c r="D684">
        <f>HYPERLINK("https://www.youtube.com/watch?v=2Zp2uiu4ij8&amp;t=1835s", "Go to time")</f>
        <v/>
      </c>
    </row>
    <row r="685">
      <c r="A685">
        <f>HYPERLINK("https://www.youtube.com/watch?v=HouS9iKd8io", "Video")</f>
        <v/>
      </c>
      <c r="B685" t="inlineStr">
        <is>
          <t>12:12</t>
        </is>
      </c>
      <c r="C685" t="inlineStr">
        <is>
          <t>they just focus on doing step one and</t>
        </is>
      </c>
      <c r="D685">
        <f>HYPERLINK("https://www.youtube.com/watch?v=HouS9iKd8io&amp;t=732s", "Go to time")</f>
        <v/>
      </c>
    </row>
    <row r="686">
      <c r="A686">
        <f>HYPERLINK("https://www.youtube.com/watch?v=sR4mnzJatOc", "Video")</f>
        <v/>
      </c>
      <c r="B686" t="inlineStr">
        <is>
          <t>1:00</t>
        </is>
      </c>
      <c r="C686" t="inlineStr">
        <is>
          <t>in it let's keep going the next step is</t>
        </is>
      </c>
      <c r="D686">
        <f>HYPERLINK("https://www.youtube.com/watch?v=sR4mnzJatOc&amp;t=60s", "Go to time")</f>
        <v/>
      </c>
    </row>
    <row r="687">
      <c r="A687">
        <f>HYPERLINK("https://www.youtube.com/watch?v=sR4mnzJatOc", "Video")</f>
        <v/>
      </c>
      <c r="B687" t="inlineStr">
        <is>
          <t>13:36</t>
        </is>
      </c>
      <c r="C687" t="inlineStr">
        <is>
          <t>final two steps and then I'll show you</t>
        </is>
      </c>
      <c r="D687">
        <f>HYPERLINK("https://www.youtube.com/watch?v=sR4mnzJatOc&amp;t=816s", "Go to time")</f>
        <v/>
      </c>
    </row>
    <row r="688">
      <c r="A688">
        <f>HYPERLINK("https://www.youtube.com/watch?v=OtmUQwPVLko", "Video")</f>
        <v/>
      </c>
      <c r="B688" t="inlineStr">
        <is>
          <t>0:43</t>
        </is>
      </c>
      <c r="C688" t="inlineStr">
        <is>
          <t>by giving you a complete step-by-step</t>
        </is>
      </c>
      <c r="D688">
        <f>HYPERLINK("https://www.youtube.com/watch?v=OtmUQwPVLko&amp;t=43s", "Go to time")</f>
        <v/>
      </c>
    </row>
    <row r="689">
      <c r="A689">
        <f>HYPERLINK("https://www.youtube.com/watch?v=OtmUQwPVLko", "Video")</f>
        <v/>
      </c>
      <c r="B689" t="inlineStr">
        <is>
          <t>22:28</t>
        </is>
      </c>
      <c r="C689" t="inlineStr">
        <is>
          <t>final step which is the most difficult</t>
        </is>
      </c>
      <c r="D689">
        <f>HYPERLINK("https://www.youtube.com/watch?v=OtmUQwPVLko&amp;t=1348s", "Go to time")</f>
        <v/>
      </c>
    </row>
    <row r="690">
      <c r="A690">
        <f>HYPERLINK("https://www.youtube.com/watch?v=OtmUQwPVLko", "Video")</f>
        <v/>
      </c>
      <c r="B690" t="inlineStr">
        <is>
          <t>23:43</t>
        </is>
      </c>
      <c r="C690" t="inlineStr">
        <is>
          <t>being with you every step of the way</t>
        </is>
      </c>
      <c r="D690">
        <f>HYPERLINK("https://www.youtube.com/watch?v=OtmUQwPVLko&amp;t=1423s", "Go to time")</f>
        <v/>
      </c>
    </row>
    <row r="691">
      <c r="A691">
        <f>HYPERLINK("https://www.youtube.com/watch?v=OtmUQwPVLko", "Video")</f>
        <v/>
      </c>
      <c r="B691" t="inlineStr">
        <is>
          <t>51:13</t>
        </is>
      </c>
      <c r="C691" t="inlineStr">
        <is>
          <t>their skin next step we need to read</t>
        </is>
      </c>
      <c r="D691">
        <f>HYPERLINK("https://www.youtube.com/watch?v=OtmUQwPVLko&amp;t=3073s", "Go to time")</f>
        <v/>
      </c>
    </row>
    <row r="692">
      <c r="A692">
        <f>HYPERLINK("https://www.youtube.com/watch?v=OtmUQwPVLko", "Video")</f>
        <v/>
      </c>
      <c r="B692" t="inlineStr">
        <is>
          <t>54:10</t>
        </is>
      </c>
      <c r="C692" t="inlineStr">
        <is>
          <t>step-by-step strategy what we're going</t>
        </is>
      </c>
      <c r="D692">
        <f>HYPERLINK("https://www.youtube.com/watch?v=OtmUQwPVLko&amp;t=3250s", "Go to time")</f>
        <v/>
      </c>
    </row>
    <row r="693">
      <c r="A693">
        <f>HYPERLINK("https://www.youtube.com/watch?v=OtmUQwPVLko", "Video")</f>
        <v/>
      </c>
      <c r="B693" t="inlineStr">
        <is>
          <t>63:29</t>
        </is>
      </c>
      <c r="C693" t="inlineStr">
        <is>
          <t>your own headings the next step is to</t>
        </is>
      </c>
      <c r="D693">
        <f>HYPERLINK("https://www.youtube.com/watch?v=OtmUQwPVLko&amp;t=3809s", "Go to time")</f>
        <v/>
      </c>
    </row>
    <row r="694">
      <c r="A694">
        <f>HYPERLINK("https://www.youtube.com/watch?v=_Bfh5HVh0js", "Video")</f>
        <v/>
      </c>
      <c r="B694" t="inlineStr">
        <is>
          <t>22:30</t>
        </is>
      </c>
      <c r="C694" t="inlineStr">
        <is>
          <t>world and being with you every step of</t>
        </is>
      </c>
      <c r="D694">
        <f>HYPERLINK("https://www.youtube.com/watch?v=_Bfh5HVh0js&amp;t=1350s", "Go to time")</f>
        <v/>
      </c>
    </row>
    <row r="695">
      <c r="A695">
        <f>HYPERLINK("https://www.youtube.com/watch?v=_Bfh5HVh0js", "Video")</f>
        <v/>
      </c>
      <c r="B695" t="inlineStr">
        <is>
          <t>26:21</t>
        </is>
      </c>
      <c r="C695" t="inlineStr">
        <is>
          <t>reading get doing something so step two</t>
        </is>
      </c>
      <c r="D695">
        <f>HYPERLINK("https://www.youtube.com/watch?v=_Bfh5HVh0js&amp;t=1581s", "Go to time")</f>
        <v/>
      </c>
    </row>
    <row r="696">
      <c r="A696">
        <f>HYPERLINK("https://www.youtube.com/watch?v=_Bfh5HVh0js", "Video")</f>
        <v/>
      </c>
      <c r="B696" t="inlineStr">
        <is>
          <t>31:16</t>
        </is>
      </c>
      <c r="C696" t="inlineStr">
        <is>
          <t>done but that's not the final step</t>
        </is>
      </c>
      <c r="D696">
        <f>HYPERLINK("https://www.youtube.com/watch?v=_Bfh5HVh0js&amp;t=1876s", "Go to time")</f>
        <v/>
      </c>
    </row>
    <row r="697">
      <c r="A697">
        <f>HYPERLINK("https://www.youtube.com/watch?v=_Bfh5HVh0js", "Video")</f>
        <v/>
      </c>
      <c r="B697" t="inlineStr">
        <is>
          <t>31:19</t>
        </is>
      </c>
      <c r="C697" t="inlineStr">
        <is>
          <t>obviously the final step is review all</t>
        </is>
      </c>
      <c r="D697">
        <f>HYPERLINK("https://www.youtube.com/watch?v=_Bfh5HVh0js&amp;t=1879s", "Go to time")</f>
        <v/>
      </c>
    </row>
    <row r="698">
      <c r="A698">
        <f>HYPERLINK("https://www.youtube.com/watch?v=xGtKdsVxV8A", "Video")</f>
        <v/>
      </c>
      <c r="B698" t="inlineStr">
        <is>
          <t>7:45</t>
        </is>
      </c>
      <c r="C698" t="inlineStr">
        <is>
          <t>task 2 in 2023 that's step one now</t>
        </is>
      </c>
      <c r="D698">
        <f>HYPERLINK("https://www.youtube.com/watch?v=xGtKdsVxV8A&amp;t=465s", "Go to time")</f>
        <v/>
      </c>
    </row>
    <row r="699">
      <c r="A699">
        <f>HYPERLINK("https://www.youtube.com/watch?v=xGtKdsVxV8A", "Video")</f>
        <v/>
      </c>
      <c r="B699" t="inlineStr">
        <is>
          <t>7:51</t>
        </is>
      </c>
      <c r="C699" t="inlineStr">
        <is>
          <t>show you in step two how to find the</t>
        </is>
      </c>
      <c r="D699">
        <f>HYPERLINK("https://www.youtube.com/watch?v=xGtKdsVxV8A&amp;t=471s", "Go to time")</f>
        <v/>
      </c>
    </row>
    <row r="700">
      <c r="A700">
        <f>HYPERLINK("https://www.youtube.com/watch?v=xGtKdsVxV8A", "Video")</f>
        <v/>
      </c>
      <c r="B700" t="inlineStr">
        <is>
          <t>15:50</t>
        </is>
      </c>
      <c r="C700" t="inlineStr">
        <is>
          <t>click in step three the next thing you</t>
        </is>
      </c>
      <c r="D700">
        <f>HYPERLINK("https://www.youtube.com/watch?v=xGtKdsVxV8A&amp;t=950s", "Go to time")</f>
        <v/>
      </c>
    </row>
    <row r="701">
      <c r="A701">
        <f>HYPERLINK("https://www.youtube.com/watch?v=xGtKdsVxV8A", "Video")</f>
        <v/>
      </c>
      <c r="B701" t="inlineStr">
        <is>
          <t>25:34</t>
        </is>
      </c>
      <c r="C701" t="inlineStr">
        <is>
          <t>the third step is we're going to look at</t>
        </is>
      </c>
      <c r="D701">
        <f>HYPERLINK("https://www.youtube.com/watch?v=xGtKdsVxV8A&amp;t=1534s", "Go to time")</f>
        <v/>
      </c>
    </row>
    <row r="702">
      <c r="A702">
        <f>HYPERLINK("https://www.youtube.com/watch?v=xGtKdsVxV8A", "Video")</f>
        <v/>
      </c>
      <c r="B702" t="inlineStr">
        <is>
          <t>25:39</t>
        </is>
      </c>
      <c r="C702" t="inlineStr">
        <is>
          <t>the fourth step giving you feedback on</t>
        </is>
      </c>
      <c r="D702">
        <f>HYPERLINK("https://www.youtube.com/watch?v=xGtKdsVxV8A&amp;t=1539s", "Go to time")</f>
        <v/>
      </c>
    </row>
    <row r="703">
      <c r="A703">
        <f>HYPERLINK("https://www.youtube.com/watch?v=xGtKdsVxV8A", "Video")</f>
        <v/>
      </c>
      <c r="B703" t="inlineStr">
        <is>
          <t>36:02</t>
        </is>
      </c>
      <c r="C703" t="inlineStr">
        <is>
          <t>start writing our introduction so steps</t>
        </is>
      </c>
      <c r="D703">
        <f>HYPERLINK("https://www.youtube.com/watch?v=xGtKdsVxV8A&amp;t=2162s", "Go to time")</f>
        <v/>
      </c>
    </row>
    <row r="704">
      <c r="A704">
        <f>HYPERLINK("https://www.youtube.com/watch?v=xGtKdsVxV8A", "Video")</f>
        <v/>
      </c>
      <c r="B704" t="inlineStr">
        <is>
          <t>119:45</t>
        </is>
      </c>
      <c r="C704" t="inlineStr">
        <is>
          <t>follow the steps outlined in this lesson</t>
        </is>
      </c>
      <c r="D704">
        <f>HYPERLINK("https://www.youtube.com/watch?v=xGtKdsVxV8A&amp;t=7185s", "Go to time")</f>
        <v/>
      </c>
    </row>
    <row r="705">
      <c r="A705">
        <f>HYPERLINK("https://www.youtube.com/watch?v=xGtKdsVxV8A", "Video")</f>
        <v/>
      </c>
      <c r="B705" t="inlineStr">
        <is>
          <t>216:12</t>
        </is>
      </c>
      <c r="C705" t="inlineStr">
        <is>
          <t>how to access them in three steps so</t>
        </is>
      </c>
      <c r="D705">
        <f>HYPERLINK("https://www.youtube.com/watch?v=xGtKdsVxV8A&amp;t=12972s", "Go to time")</f>
        <v/>
      </c>
    </row>
    <row r="706">
      <c r="A706">
        <f>HYPERLINK("https://www.youtube.com/watch?v=xGtKdsVxV8A", "Video")</f>
        <v/>
      </c>
      <c r="B706" t="inlineStr">
        <is>
          <t>216:16</t>
        </is>
      </c>
      <c r="C706" t="inlineStr">
        <is>
          <t>step one what you're going to do is</t>
        </is>
      </c>
      <c r="D706">
        <f>HYPERLINK("https://www.youtube.com/watch?v=xGtKdsVxV8A&amp;t=12976s", "Go to time")</f>
        <v/>
      </c>
    </row>
    <row r="707">
      <c r="A707">
        <f>HYPERLINK("https://www.youtube.com/watch?v=xGtKdsVxV8A", "Video")</f>
        <v/>
      </c>
      <c r="B707" t="inlineStr">
        <is>
          <t>219:59</t>
        </is>
      </c>
      <c r="C707" t="inlineStr">
        <is>
          <t>step by step step two it should bring</t>
        </is>
      </c>
      <c r="D707">
        <f>HYPERLINK("https://www.youtube.com/watch?v=xGtKdsVxV8A&amp;t=13199s", "Go to time")</f>
        <v/>
      </c>
    </row>
    <row r="708">
      <c r="A708">
        <f>HYPERLINK("https://www.youtube.com/watch?v=xGtKdsVxV8A", "Video")</f>
        <v/>
      </c>
      <c r="B708" t="inlineStr">
        <is>
          <t>220:27</t>
        </is>
      </c>
      <c r="C708" t="inlineStr">
        <is>
          <t>in step three first of all you're going</t>
        </is>
      </c>
      <c r="D708">
        <f>HYPERLINK("https://www.youtube.com/watch?v=xGtKdsVxV8A&amp;t=13227s", "Go to time")</f>
        <v/>
      </c>
    </row>
    <row r="709">
      <c r="A709">
        <f>HYPERLINK("https://www.youtube.com/watch?v=xGtKdsVxV8A", "Video")</f>
        <v/>
      </c>
      <c r="B709" t="inlineStr">
        <is>
          <t>225:59</t>
        </is>
      </c>
      <c r="C709" t="inlineStr">
        <is>
          <t>first step you're not going to magically</t>
        </is>
      </c>
      <c r="D709">
        <f>HYPERLINK("https://www.youtube.com/watch?v=xGtKdsVxV8A&amp;t=13559s", "Go to time")</f>
        <v/>
      </c>
    </row>
    <row r="710">
      <c r="A710">
        <f>HYPERLINK("https://www.youtube.com/watch?v=xGtKdsVxV8A", "Video")</f>
        <v/>
      </c>
      <c r="B710" t="inlineStr">
        <is>
          <t>254:59</t>
        </is>
      </c>
      <c r="C710" t="inlineStr">
        <is>
          <t>first step the second step is completing</t>
        </is>
      </c>
      <c r="D710">
        <f>HYPERLINK("https://www.youtube.com/watch?v=xGtKdsVxV8A&amp;t=15299s", "Go to time")</f>
        <v/>
      </c>
    </row>
    <row r="711">
      <c r="A711">
        <f>HYPERLINK("https://www.youtube.com/watch?v=xGtKdsVxV8A", "Video")</f>
        <v/>
      </c>
      <c r="B711" t="inlineStr">
        <is>
          <t>256:08</t>
        </is>
      </c>
      <c r="C711" t="inlineStr">
        <is>
          <t>it's not that difficult so step two in</t>
        </is>
      </c>
      <c r="D711">
        <f>HYPERLINK("https://www.youtube.com/watch?v=xGtKdsVxV8A&amp;t=15368s", "Go to time")</f>
        <v/>
      </c>
    </row>
    <row r="712">
      <c r="A712">
        <f>HYPERLINK("https://www.youtube.com/watch?v=xGtKdsVxV8A", "Video")</f>
        <v/>
      </c>
      <c r="B712" t="inlineStr">
        <is>
          <t>281:59</t>
        </is>
      </c>
      <c r="C712" t="inlineStr">
        <is>
          <t>difficult so step two in the four-step</t>
        </is>
      </c>
      <c r="D712">
        <f>HYPERLINK("https://www.youtube.com/watch?v=xGtKdsVxV8A&amp;t=16919s", "Go to time")</f>
        <v/>
      </c>
    </row>
    <row r="713">
      <c r="A713">
        <f>HYPERLINK("https://www.youtube.com/watch?v=xGtKdsVxV8A", "Video")</f>
        <v/>
      </c>
      <c r="B713" t="inlineStr">
        <is>
          <t>283:12</t>
        </is>
      </c>
      <c r="C713" t="inlineStr">
        <is>
          <t>speak up for up to 2 minutes step three</t>
        </is>
      </c>
      <c r="D713">
        <f>HYPERLINK("https://www.youtube.com/watch?v=xGtKdsVxV8A&amp;t=16992s", "Go to time")</f>
        <v/>
      </c>
    </row>
    <row r="714">
      <c r="A714">
        <f>HYPERLINK("https://www.youtube.com/watch?v=xGtKdsVxV8A", "Video")</f>
        <v/>
      </c>
      <c r="B714" t="inlineStr">
        <is>
          <t>304:26</t>
        </is>
      </c>
      <c r="C714" t="inlineStr">
        <is>
          <t>difficult so step two in the four-step</t>
        </is>
      </c>
      <c r="D714">
        <f>HYPERLINK("https://www.youtube.com/watch?v=xGtKdsVxV8A&amp;t=18266s", "Go to time")</f>
        <v/>
      </c>
    </row>
    <row r="715">
      <c r="A715">
        <f>HYPERLINK("https://www.youtube.com/watch?v=xGtKdsVxV8A", "Video")</f>
        <v/>
      </c>
      <c r="B715" t="inlineStr">
        <is>
          <t>314:43</t>
        </is>
      </c>
      <c r="C715" t="inlineStr">
        <is>
          <t>using a strategy a step-by-step strategy</t>
        </is>
      </c>
      <c r="D715">
        <f>HYPERLINK("https://www.youtube.com/watch?v=xGtKdsVxV8A&amp;t=18883s", "Go to time")</f>
        <v/>
      </c>
    </row>
    <row r="716">
      <c r="A716">
        <f>HYPERLINK("https://www.youtube.com/watch?v=xGtKdsVxV8A", "Video")</f>
        <v/>
      </c>
      <c r="B716" t="inlineStr">
        <is>
          <t>326:24</t>
        </is>
      </c>
      <c r="C716" t="inlineStr">
        <is>
          <t>approach having a step-by-step strategy</t>
        </is>
      </c>
      <c r="D716">
        <f>HYPERLINK("https://www.youtube.com/watch?v=xGtKdsVxV8A&amp;t=19584s", "Go to time")</f>
        <v/>
      </c>
    </row>
    <row r="717">
      <c r="A717">
        <f>HYPERLINK("https://www.youtube.com/watch?v=xGtKdsVxV8A", "Video")</f>
        <v/>
      </c>
      <c r="B717" t="inlineStr">
        <is>
          <t>372:09</t>
        </is>
      </c>
      <c r="C717" t="inlineStr">
        <is>
          <t>step-by-step strategy for matching</t>
        </is>
      </c>
      <c r="D717">
        <f>HYPERLINK("https://www.youtube.com/watch?v=xGtKdsVxV8A&amp;t=22329s", "Go to time")</f>
        <v/>
      </c>
    </row>
    <row r="718">
      <c r="A718">
        <f>HYPERLINK("https://www.youtube.com/watch?v=xGtKdsVxV8A", "Video")</f>
        <v/>
      </c>
      <c r="B718" t="inlineStr">
        <is>
          <t>374:06</t>
        </is>
      </c>
      <c r="C718" t="inlineStr">
        <is>
          <t>we're going to give you a step-by-step</t>
        </is>
      </c>
      <c r="D718">
        <f>HYPERLINK("https://www.youtube.com/watch?v=xGtKdsVxV8A&amp;t=22446s", "Go to time")</f>
        <v/>
      </c>
    </row>
    <row r="719">
      <c r="A719">
        <f>HYPERLINK("https://www.youtube.com/watch?v=xGtKdsVxV8A", "Video")</f>
        <v/>
      </c>
      <c r="B719" t="inlineStr">
        <is>
          <t>382:33</t>
        </is>
      </c>
      <c r="C719" t="inlineStr">
        <is>
          <t>ourselves step two you're going to read</t>
        </is>
      </c>
      <c r="D719">
        <f>HYPERLINK("https://www.youtube.com/watch?v=xGtKdsVxV8A&amp;t=22953s", "Go to time")</f>
        <v/>
      </c>
    </row>
    <row r="720">
      <c r="A720">
        <f>HYPERLINK("https://www.youtube.com/watch?v=xGtKdsVxV8A", "Video")</f>
        <v/>
      </c>
      <c r="B720" t="inlineStr">
        <is>
          <t>398:22</t>
        </is>
      </c>
      <c r="C720" t="inlineStr">
        <is>
          <t>going to demo how to use step-by-step</t>
        </is>
      </c>
      <c r="D720">
        <f>HYPERLINK("https://www.youtube.com/watch?v=xGtKdsVxV8A&amp;t=23902s", "Go to time")</f>
        <v/>
      </c>
    </row>
    <row r="721">
      <c r="A721">
        <f>HYPERLINK("https://www.youtube.com/watch?v=xGtKdsVxV8A", "Video")</f>
        <v/>
      </c>
      <c r="B721" t="inlineStr">
        <is>
          <t>418:24</t>
        </is>
      </c>
      <c r="C721" t="inlineStr">
        <is>
          <t>going to show you how the step-by-step</t>
        </is>
      </c>
      <c r="D721">
        <f>HYPERLINK("https://www.youtube.com/watch?v=xGtKdsVxV8A&amp;t=25104s", "Go to time")</f>
        <v/>
      </c>
    </row>
    <row r="722">
      <c r="A722">
        <f>HYPERLINK("https://www.youtube.com/watch?v=xGtKdsVxV8A", "Video")</f>
        <v/>
      </c>
      <c r="B722" t="inlineStr">
        <is>
          <t>530:27</t>
        </is>
      </c>
      <c r="C722" t="inlineStr">
        <is>
          <t>first step getting feedback is the</t>
        </is>
      </c>
      <c r="D722">
        <f>HYPERLINK("https://www.youtube.com/watch?v=xGtKdsVxV8A&amp;t=31827s", "Go to time")</f>
        <v/>
      </c>
    </row>
    <row r="723">
      <c r="A723">
        <f>HYPERLINK("https://www.youtube.com/watch?v=xGtKdsVxV8A", "Video")</f>
        <v/>
      </c>
      <c r="B723" t="inlineStr">
        <is>
          <t>530:31</t>
        </is>
      </c>
      <c r="C723" t="inlineStr">
        <is>
          <t>important step is taking action on on</t>
        </is>
      </c>
      <c r="D723">
        <f>HYPERLINK("https://www.youtube.com/watch?v=xGtKdsVxV8A&amp;t=31831s", "Go to time")</f>
        <v/>
      </c>
    </row>
    <row r="724">
      <c r="A724">
        <f>HYPERLINK("https://www.youtube.com/watch?v=xGtKdsVxV8A", "Video")</f>
        <v/>
      </c>
      <c r="B724" t="inlineStr">
        <is>
          <t>542:00</t>
        </is>
      </c>
      <c r="C724" t="inlineStr">
        <is>
          <t>Step you should take in order to</t>
        </is>
      </c>
      <c r="D724">
        <f>HYPERLINK("https://www.youtube.com/watch?v=xGtKdsVxV8A&amp;t=32520s", "Go to time")</f>
        <v/>
      </c>
    </row>
    <row r="725">
      <c r="A725">
        <f>HYPERLINK("https://www.youtube.com/watch?v=xGtKdsVxV8A", "Video")</f>
        <v/>
      </c>
      <c r="B725" t="inlineStr">
        <is>
          <t>574:30</t>
        </is>
      </c>
      <c r="C725" t="inlineStr">
        <is>
          <t>step you know watching a video is just</t>
        </is>
      </c>
      <c r="D725">
        <f>HYPERLINK("https://www.youtube.com/watch?v=xGtKdsVxV8A&amp;t=34470s", "Go to time")</f>
        <v/>
      </c>
    </row>
    <row r="726">
      <c r="A726">
        <f>HYPERLINK("https://www.youtube.com/watch?v=xGtKdsVxV8A", "Video")</f>
        <v/>
      </c>
      <c r="B726" t="inlineStr">
        <is>
          <t>605:27</t>
        </is>
      </c>
      <c r="C726" t="inlineStr">
        <is>
          <t>step ahead and improving your your</t>
        </is>
      </c>
      <c r="D726">
        <f>HYPERLINK("https://www.youtube.com/watch?v=xGtKdsVxV8A&amp;t=36327s", "Go to time")</f>
        <v/>
      </c>
    </row>
    <row r="727">
      <c r="A727">
        <f>HYPERLINK("https://www.youtube.com/watch?v=xGtKdsVxV8A", "Video")</f>
        <v/>
      </c>
      <c r="B727" t="inlineStr">
        <is>
          <t>617:58</t>
        </is>
      </c>
      <c r="C727" t="inlineStr">
        <is>
          <t>accepting that is a big big big step not</t>
        </is>
      </c>
      <c r="D727">
        <f>HYPERLINK("https://www.youtube.com/watch?v=xGtKdsVxV8A&amp;t=37078s", "Go to time")</f>
        <v/>
      </c>
    </row>
    <row r="728">
      <c r="A728">
        <f>HYPERLINK("https://www.youtube.com/watch?v=2EGiMjA8YzM", "Video")</f>
        <v/>
      </c>
      <c r="B728" t="inlineStr">
        <is>
          <t>0:10</t>
        </is>
      </c>
      <c r="C728" t="inlineStr">
        <is>
          <t>following a few simple steps first we're</t>
        </is>
      </c>
      <c r="D728">
        <f>HYPERLINK("https://www.youtube.com/watch?v=2EGiMjA8YzM&amp;t=10s", "Go to time")</f>
        <v/>
      </c>
    </row>
    <row r="729">
      <c r="A729">
        <f>HYPERLINK("https://www.youtube.com/watch?v=-aBW-RHtcrE", "Video")</f>
        <v/>
      </c>
      <c r="B729" t="inlineStr">
        <is>
          <t>0:31</t>
        </is>
      </c>
      <c r="C729" t="inlineStr">
        <is>
          <t>strategy for listening Maps step number</t>
        </is>
      </c>
      <c r="D729">
        <f>HYPERLINK("https://www.youtube.com/watch?v=-aBW-RHtcrE&amp;t=31s", "Go to time")</f>
        <v/>
      </c>
    </row>
    <row r="730">
      <c r="A730">
        <f>HYPERLINK("https://www.youtube.com/watch?v=-aBW-RHtcrE", "Video")</f>
        <v/>
      </c>
      <c r="B730" t="inlineStr">
        <is>
          <t>1:08</t>
        </is>
      </c>
      <c r="C730" t="inlineStr">
        <is>
          <t>on the instructions step number two look</t>
        </is>
      </c>
      <c r="D730">
        <f>HYPERLINK("https://www.youtube.com/watch?v=-aBW-RHtcrE&amp;t=68s", "Go to time")</f>
        <v/>
      </c>
    </row>
    <row r="731">
      <c r="A731">
        <f>HYPERLINK("https://www.youtube.com/watch?v=-aBW-RHtcrE", "Video")</f>
        <v/>
      </c>
      <c r="B731" t="inlineStr">
        <is>
          <t>5:11</t>
        </is>
      </c>
      <c r="C731" t="inlineStr">
        <is>
          <t>so by following all these steps before</t>
        </is>
      </c>
      <c r="D731">
        <f>HYPERLINK("https://www.youtube.com/watch?v=-aBW-RHtcrE&amp;t=311s", "Go to time")</f>
        <v/>
      </c>
    </row>
    <row r="732">
      <c r="A732">
        <f>HYPERLINK("https://www.youtube.com/watch?v=-aBW-RHtcrE", "Video")</f>
        <v/>
      </c>
      <c r="B732" t="inlineStr">
        <is>
          <t>5:30</t>
        </is>
      </c>
      <c r="C732" t="inlineStr">
        <is>
          <t>listening but they follow those steps</t>
        </is>
      </c>
      <c r="D732">
        <f>HYPERLINK("https://www.youtube.com/watch?v=-aBW-RHtcrE&amp;t=330s", "Go to time")</f>
        <v/>
      </c>
    </row>
    <row r="733">
      <c r="A733">
        <f>HYPERLINK("https://www.youtube.com/watch?v=-aBW-RHtcrE", "Video")</f>
        <v/>
      </c>
      <c r="B733" t="inlineStr">
        <is>
          <t>10:24</t>
        </is>
      </c>
      <c r="C733" t="inlineStr">
        <is>
          <t>take you through step by step using a</t>
        </is>
      </c>
      <c r="D733">
        <f>HYPERLINK("https://www.youtube.com/watch?v=-aBW-RHtcrE&amp;t=624s", "Go to time")</f>
        <v/>
      </c>
    </row>
    <row r="734">
      <c r="A734">
        <f>HYPERLINK("https://www.youtube.com/watch?v=-aBW-RHtcrE", "Video")</f>
        <v/>
      </c>
      <c r="B734" t="inlineStr">
        <is>
          <t>22:44</t>
        </is>
      </c>
      <c r="C734" t="inlineStr">
        <is>
          <t>recording and then just follow the steps</t>
        </is>
      </c>
      <c r="D734">
        <f>HYPERLINK("https://www.youtube.com/watch?v=-aBW-RHtcrE&amp;t=1364s", "Go to time")</f>
        <v/>
      </c>
    </row>
    <row r="735">
      <c r="A735">
        <f>HYPERLINK("https://www.youtube.com/watch?v=LrsdF_1YNfs", "Video")</f>
        <v/>
      </c>
      <c r="B735" t="inlineStr">
        <is>
          <t>7:22</t>
        </is>
      </c>
      <c r="C735" t="inlineStr">
        <is>
          <t>looking at this yes there are nine steps</t>
        </is>
      </c>
      <c r="D735">
        <f>HYPERLINK("https://www.youtube.com/watch?v=LrsdF_1YNfs&amp;t=442s", "Go to time")</f>
        <v/>
      </c>
    </row>
    <row r="736">
      <c r="A736">
        <f>HYPERLINK("https://www.youtube.com/watch?v=LrsdF_1YNfs", "Video")</f>
        <v/>
      </c>
      <c r="B736" t="inlineStr">
        <is>
          <t>7:56</t>
        </is>
      </c>
      <c r="C736" t="inlineStr">
        <is>
          <t>nstep cycle begins people putting</t>
        </is>
      </c>
      <c r="D736">
        <f>HYPERLINK("https://www.youtube.com/watch?v=LrsdF_1YNfs&amp;t=476s", "Go to time")</f>
        <v/>
      </c>
    </row>
    <row r="737">
      <c r="A737">
        <f>HYPERLINK("https://www.youtube.com/watch?v=LrsdF_1YNfs", "Video")</f>
        <v/>
      </c>
      <c r="B737" t="inlineStr">
        <is>
          <t>8:15</t>
        </is>
      </c>
      <c r="C737" t="inlineStr">
        <is>
          <t>the nin step cycle begins with people</t>
        </is>
      </c>
      <c r="D737">
        <f>HYPERLINK("https://www.youtube.com/watch?v=LrsdF_1YNfs&amp;t=495s", "Go to time")</f>
        <v/>
      </c>
    </row>
    <row r="738">
      <c r="A738">
        <f>HYPERLINK("https://www.youtube.com/watch?v=LrsdF_1YNfs", "Video")</f>
        <v/>
      </c>
      <c r="B738" t="inlineStr">
        <is>
          <t>18:05</t>
        </is>
      </c>
      <c r="C738" t="inlineStr">
        <is>
          <t>so we going to add in here at step five</t>
        </is>
      </c>
      <c r="D738">
        <f>HYPERLINK("https://www.youtube.com/watch?v=LrsdF_1YNfs&amp;t=1085s", "Go to time")</f>
        <v/>
      </c>
    </row>
    <row r="739">
      <c r="A739">
        <f>HYPERLINK("https://www.youtube.com/watch?v=eiuK2n_hFvc", "Video")</f>
        <v/>
      </c>
      <c r="B739" t="inlineStr">
        <is>
          <t>0:15</t>
        </is>
      </c>
      <c r="C739" t="inlineStr">
        <is>
          <t>show you the simple four-step bridging</t>
        </is>
      </c>
      <c r="D739">
        <f>HYPERLINK("https://www.youtube.com/watch?v=eiuK2n_hFvc&amp;t=15s", "Go to time")</f>
        <v/>
      </c>
    </row>
    <row r="740">
      <c r="A740">
        <f>HYPERLINK("https://www.youtube.com/watch?v=eiuK2n_hFvc", "Video")</f>
        <v/>
      </c>
      <c r="B740" t="inlineStr">
        <is>
          <t>2:37</t>
        </is>
      </c>
      <c r="C740" t="inlineStr">
        <is>
          <t>we'll cover in step two. Before we</t>
        </is>
      </c>
      <c r="D740">
        <f>HYPERLINK("https://www.youtube.com/watch?v=eiuK2n_hFvc&amp;t=157s", "Go to time")</f>
        <v/>
      </c>
    </row>
    <row r="741">
      <c r="A741">
        <f>HYPERLINK("https://www.youtube.com/watch?v=eiuK2n_hFvc", "Video")</f>
        <v/>
      </c>
      <c r="B741" t="inlineStr">
        <is>
          <t>3:27</t>
        </is>
      </c>
      <c r="C741" t="inlineStr">
        <is>
          <t>free. Now, let's continue with step two</t>
        </is>
      </c>
      <c r="D741">
        <f>HYPERLINK("https://www.youtube.com/watch?v=eiuK2n_hFvc&amp;t=207s", "Go to time")</f>
        <v/>
      </c>
    </row>
    <row r="742">
      <c r="A742">
        <f>HYPERLINK("https://www.youtube.com/watch?v=eiuK2n_hFvc", "Video")</f>
        <v/>
      </c>
      <c r="B742" t="inlineStr">
        <is>
          <t>3:41</t>
        </is>
      </c>
      <c r="C742" t="inlineStr">
        <is>
          <t>step-by-step blueprint, your essay</t>
        </is>
      </c>
      <c r="D742">
        <f>HYPERLINK("https://www.youtube.com/watch?v=eiuK2n_hFvc&amp;t=221s", "Go to time")</f>
        <v/>
      </c>
    </row>
    <row r="743">
      <c r="A743">
        <f>HYPERLINK("https://www.youtube.com/watch?v=eiuK2n_hFvc", "Video")</f>
        <v/>
      </c>
      <c r="B743" t="inlineStr">
        <is>
          <t>7:57</t>
        </is>
      </c>
      <c r="C743" t="inlineStr">
        <is>
          <t>step in building your IELTS bridge. This</t>
        </is>
      </c>
      <c r="D743">
        <f>HYPERLINK("https://www.youtube.com/watch?v=eiuK2n_hFvc&amp;t=477s", "Go to time")</f>
        <v/>
      </c>
    </row>
    <row r="744">
      <c r="A744">
        <f>HYPERLINK("https://www.youtube.com/watch?v=eiuK2n_hFvc", "Video")</f>
        <v/>
      </c>
      <c r="B744" t="inlineStr">
        <is>
          <t>12:34</t>
        </is>
      </c>
      <c r="C744" t="inlineStr">
        <is>
          <t>right step enrolling myself with ISS</t>
        </is>
      </c>
      <c r="D744">
        <f>HYPERLINK("https://www.youtube.com/watch?v=eiuK2n_hFvc&amp;t=754s", "Go to time")</f>
        <v/>
      </c>
    </row>
    <row r="745">
      <c r="A745">
        <f>HYPERLINK("https://www.youtube.com/watch?v=O6VYMW2QvZQ", "Video")</f>
        <v/>
      </c>
      <c r="B745" t="inlineStr">
        <is>
          <t>2:44</t>
        </is>
      </c>
      <c r="C745" t="inlineStr">
        <is>
          <t>thought about how each step in the</t>
        </is>
      </c>
      <c r="D745">
        <f>HYPERLINK("https://www.youtube.com/watch?v=O6VYMW2QvZQ&amp;t=164s", "Go to time")</f>
        <v/>
      </c>
    </row>
    <row r="746">
      <c r="A746">
        <f>HYPERLINK("https://www.youtube.com/watch?v=O6VYMW2QvZQ", "Video")</f>
        <v/>
      </c>
      <c r="B746" t="inlineStr">
        <is>
          <t>4:49</t>
        </is>
      </c>
      <c r="C746" t="inlineStr">
        <is>
          <t>problem step one track your spending</t>
        </is>
      </c>
      <c r="D746">
        <f>HYPERLINK("https://www.youtube.com/watch?v=O6VYMW2QvZQ&amp;t=289s", "Go to time")</f>
        <v/>
      </c>
    </row>
    <row r="747">
      <c r="A747">
        <f>HYPERLINK("https://www.youtube.com/watch?v=O6VYMW2QvZQ", "Video")</f>
        <v/>
      </c>
      <c r="B747" t="inlineStr">
        <is>
          <t>5:46</t>
        </is>
      </c>
      <c r="C747" t="inlineStr">
        <is>
          <t>then reverse engineer the steps to make</t>
        </is>
      </c>
      <c r="D747">
        <f>HYPERLINK("https://www.youtube.com/watch?v=O6VYMW2QvZQ&amp;t=346s", "Go to time")</f>
        <v/>
      </c>
    </row>
    <row r="748">
      <c r="A748">
        <f>HYPERLINK("https://www.youtube.com/watch?v=60Ov9wl-h_U", "Video")</f>
        <v/>
      </c>
      <c r="B748" t="inlineStr">
        <is>
          <t>1:51</t>
        </is>
      </c>
      <c r="C748" t="inlineStr">
        <is>
          <t>first to step outside and greet your neighbor
because we're all human and we're all in this</t>
        </is>
      </c>
      <c r="D748">
        <f>HYPERLINK("https://www.youtube.com/watch?v=60Ov9wl-h_U&amp;t=111s", "Go to time")</f>
        <v/>
      </c>
    </row>
    <row r="749">
      <c r="A749">
        <f>HYPERLINK("https://www.youtube.com/watch?v=-BQ6WGvZRHc", "Video")</f>
        <v/>
      </c>
      <c r="B749" t="inlineStr">
        <is>
          <t>1:26</t>
        </is>
      </c>
      <c r="C749" t="inlineStr">
        <is>
          <t>down into smaller achievable steps Dr</t>
        </is>
      </c>
      <c r="D749">
        <f>HYPERLINK("https://www.youtube.com/watch?v=-BQ6WGvZRHc&amp;t=86s", "Go to time")</f>
        <v/>
      </c>
    </row>
    <row r="750">
      <c r="A750">
        <f>HYPERLINK("https://www.youtube.com/watch?v=Qh8AOP-hT40", "Video")</f>
        <v/>
      </c>
      <c r="B750" t="inlineStr">
        <is>
          <t>0:08</t>
        </is>
      </c>
      <c r="C750" t="inlineStr">
        <is>
          <t>becoming increasingly popular to step</t>
        </is>
      </c>
      <c r="D750">
        <f>HYPERLINK("https://www.youtube.com/watch?v=Qh8AOP-hT40&amp;t=8s", "Go to time")</f>
        <v/>
      </c>
    </row>
    <row r="751">
      <c r="A751">
        <f>HYPERLINK("https://www.youtube.com/watch?v=92tbk68os-Y", "Video")</f>
        <v/>
      </c>
      <c r="B751" t="inlineStr">
        <is>
          <t>1:01</t>
        </is>
      </c>
      <c r="C751" t="inlineStr">
        <is>
          <t>so today I'm going to go over a simple
three-step process for using your brain</t>
        </is>
      </c>
      <c r="D751">
        <f>HYPERLINK("https://www.youtube.com/watch?v=92tbk68os-Y&amp;t=61s", "Go to time")</f>
        <v/>
      </c>
    </row>
    <row r="752">
      <c r="A752">
        <f>HYPERLINK("https://www.youtube.com/watch?v=92tbk68os-Y", "Video")</f>
        <v/>
      </c>
      <c r="B752" t="inlineStr">
        <is>
          <t>1:11</t>
        </is>
      </c>
      <c r="C752" t="inlineStr">
        <is>
          <t>make your dreams come true step number
one you must instill belief we don't</t>
        </is>
      </c>
      <c r="D752">
        <f>HYPERLINK("https://www.youtube.com/watch?v=92tbk68os-Y&amp;t=71s", "Go to time")</f>
        <v/>
      </c>
    </row>
    <row r="753">
      <c r="A753">
        <f>HYPERLINK("https://www.youtube.com/watch?v=92tbk68os-Y", "Video")</f>
        <v/>
      </c>
      <c r="B753" t="inlineStr">
        <is>
          <t>3:34</t>
        </is>
      </c>
      <c r="C753" t="inlineStr">
        <is>
          <t>then scale up from there step number two
you have to feed your brain the large</t>
        </is>
      </c>
      <c r="D753">
        <f>HYPERLINK("https://www.youtube.com/watch?v=92tbk68os-Y&amp;t=214s", "Go to time")</f>
        <v/>
      </c>
    </row>
    <row r="754">
      <c r="A754">
        <f>HYPERLINK("https://www.youtube.com/watch?v=92tbk68os-Y", "Video")</f>
        <v/>
      </c>
      <c r="B754" t="inlineStr">
        <is>
          <t>4:52</t>
        </is>
      </c>
      <c r="C754" t="inlineStr">
        <is>
          <t>problems and finally step number three
you need to be feeding it every single</t>
        </is>
      </c>
      <c r="D754">
        <f>HYPERLINK("https://www.youtube.com/watch?v=92tbk68os-Y&amp;t=292s", "Go to time")</f>
        <v/>
      </c>
    </row>
    <row r="755">
      <c r="A755">
        <f>HYPERLINK("https://www.youtube.com/watch?v=aGIreux9IAI", "Video")</f>
        <v/>
      </c>
      <c r="B755" t="inlineStr">
        <is>
          <t>2:26</t>
        </is>
      </c>
      <c r="C755" t="inlineStr">
        <is>
          <t>you will gain the ability to step back</t>
        </is>
      </c>
      <c r="D755">
        <f>HYPERLINK("https://www.youtube.com/watch?v=aGIreux9IAI&amp;t=146s", "Go to time")</f>
        <v/>
      </c>
    </row>
    <row r="756">
      <c r="A756">
        <f>HYPERLINK("https://www.youtube.com/watch?v=aGIreux9IAI", "Video")</f>
        <v/>
      </c>
      <c r="B756" t="inlineStr">
        <is>
          <t>2:41</t>
        </is>
      </c>
      <c r="C756" t="inlineStr">
        <is>
          <t>but then being able to step back and say</t>
        </is>
      </c>
      <c r="D756">
        <f>HYPERLINK("https://www.youtube.com/watch?v=aGIreux9IAI&amp;t=161s", "Go to time")</f>
        <v/>
      </c>
    </row>
    <row r="757">
      <c r="A757">
        <f>HYPERLINK("https://www.youtube.com/watch?v=Nim_YA6jLrE", "Video")</f>
        <v/>
      </c>
      <c r="B757" t="inlineStr">
        <is>
          <t>2:09</t>
        </is>
      </c>
      <c r="C757" t="inlineStr">
        <is>
          <t>of take the first steps by figuring out</t>
        </is>
      </c>
      <c r="D757">
        <f>HYPERLINK("https://www.youtube.com/watch?v=Nim_YA6jLrE&amp;t=129s", "Go to time")</f>
        <v/>
      </c>
    </row>
    <row r="758">
      <c r="A758">
        <f>HYPERLINK("https://www.youtube.com/watch?v=b2njoDynrSY", "Video")</f>
        <v/>
      </c>
      <c r="B758" t="inlineStr">
        <is>
          <t>0:49</t>
        </is>
      </c>
      <c r="C758" t="inlineStr">
        <is>
          <t>loop model contains three steps the
first step is the Q the Q can come in</t>
        </is>
      </c>
      <c r="D758">
        <f>HYPERLINK("https://www.youtube.com/watch?v=b2njoDynrSY&amp;t=49s", "Go to time")</f>
        <v/>
      </c>
    </row>
    <row r="759">
      <c r="A759">
        <f>HYPERLINK("https://www.youtube.com/watch?v=b2njoDynrSY", "Video")</f>
        <v/>
      </c>
      <c r="B759" t="inlineStr">
        <is>
          <t>1:11</t>
        </is>
      </c>
      <c r="C759" t="inlineStr">
        <is>
          <t>loop comes in the second step of the
habit loop is called the routine the</t>
        </is>
      </c>
      <c r="D759">
        <f>HYPERLINK("https://www.youtube.com/watch?v=b2njoDynrSY&amp;t=71s", "Go to time")</f>
        <v/>
      </c>
    </row>
    <row r="760">
      <c r="A760">
        <f>HYPERLINK("https://www.youtube.com/watch?v=b2njoDynrSY", "Video")</f>
        <v/>
      </c>
      <c r="B760" t="inlineStr">
        <is>
          <t>1:29</t>
        </is>
      </c>
      <c r="C760" t="inlineStr">
        <is>
          <t>the third and final step of the habit
loop is the reward the reward can come</t>
        </is>
      </c>
      <c r="D760">
        <f>HYPERLINK("https://www.youtube.com/watch?v=b2njoDynrSY&amp;t=89s", "Go to time")</f>
        <v/>
      </c>
    </row>
    <row r="761">
      <c r="A761">
        <f>HYPERLINK("https://www.youtube.com/watch?v=XIrQKo-d7h4", "Video")</f>
        <v/>
      </c>
      <c r="B761" t="inlineStr">
        <is>
          <t>2:31</t>
        </is>
      </c>
      <c r="C761" t="inlineStr">
        <is>
          <t>to drill this concept into my own head
step 1 you need to become more aware of</t>
        </is>
      </c>
      <c r="D761">
        <f>HYPERLINK("https://www.youtube.com/watch?v=XIrQKo-d7h4&amp;t=151s", "Go to time")</f>
        <v/>
      </c>
    </row>
    <row r="762">
      <c r="A762">
        <f>HYPERLINK("https://www.youtube.com/watch?v=XIrQKo-d7h4", "Video")</f>
        <v/>
      </c>
      <c r="B762" t="inlineStr">
        <is>
          <t>3:10</t>
        </is>
      </c>
      <c r="C762" t="inlineStr">
        <is>
          <t>the day step 2 once you've started
becoming more aware of your own thoughts</t>
        </is>
      </c>
      <c r="D762">
        <f>HYPERLINK("https://www.youtube.com/watch?v=XIrQKo-d7h4&amp;t=190s", "Go to time")</f>
        <v/>
      </c>
    </row>
    <row r="763">
      <c r="A763">
        <f>HYPERLINK("https://www.youtube.com/watch?v=3wPIahk-1vE", "Video")</f>
        <v/>
      </c>
      <c r="B763" t="inlineStr">
        <is>
          <t>2:47</t>
        </is>
      </c>
      <c r="C763" t="inlineStr">
        <is>
          <t>similarly Stephen King writes every</t>
        </is>
      </c>
      <c r="D763">
        <f>HYPERLINK("https://www.youtube.com/watch?v=3wPIahk-1vE&amp;t=167s", "Go to time")</f>
        <v/>
      </c>
    </row>
    <row r="764">
      <c r="A764">
        <f>HYPERLINK("https://www.youtube.com/watch?v=6pgaJb2Wwhs", "Video")</f>
        <v/>
      </c>
      <c r="B764" t="inlineStr">
        <is>
          <t>2:59</t>
        </is>
      </c>
      <c r="C764" t="inlineStr">
        <is>
          <t>step the second thing you have to do in</t>
        </is>
      </c>
      <c r="D764">
        <f>HYPERLINK("https://www.youtube.com/watch?v=6pgaJb2Wwhs&amp;t=179s", "Go to time")</f>
        <v/>
      </c>
    </row>
    <row r="765">
      <c r="A765">
        <f>HYPERLINK("https://www.youtube.com/watch?v=6pgaJb2Wwhs", "Video")</f>
        <v/>
      </c>
      <c r="B765" t="inlineStr">
        <is>
          <t>3:19</t>
        </is>
      </c>
      <c r="C765" t="inlineStr">
        <is>
          <t>to do after successfully completing step</t>
        </is>
      </c>
      <c r="D765">
        <f>HYPERLINK("https://www.youtube.com/watch?v=6pgaJb2Wwhs&amp;t=199s", "Go to time")</f>
        <v/>
      </c>
    </row>
    <row r="766">
      <c r="A766">
        <f>HYPERLINK("https://www.youtube.com/watch?v=vOQCsc02xus", "Video")</f>
        <v/>
      </c>
      <c r="B766" t="inlineStr">
        <is>
          <t>3:40</t>
        </is>
      </c>
      <c r="C766" t="inlineStr">
        <is>
          <t>in order to make this trick work is to take
that FIRST STEP TODAY to start implementing</t>
        </is>
      </c>
      <c r="D766">
        <f>HYPERLINK("https://www.youtube.com/watch?v=vOQCsc02xus&amp;t=220s", "Go to time")</f>
        <v/>
      </c>
    </row>
    <row r="767">
      <c r="A767">
        <f>HYPERLINK("https://www.youtube.com/watch?v=mjwJYIp_u5M", "Video")</f>
        <v/>
      </c>
      <c r="B767" t="inlineStr">
        <is>
          <t>3:28</t>
        </is>
      </c>
      <c r="C767" t="inlineStr">
        <is>
          <t>effortlessly they when to step in and</t>
        </is>
      </c>
      <c r="D767">
        <f>HYPERLINK("https://www.youtube.com/watch?v=mjwJYIp_u5M&amp;t=208s", "Go to time")</f>
        <v/>
      </c>
    </row>
    <row r="768">
      <c r="A768">
        <f>HYPERLINK("https://www.youtube.com/watch?v=NOudqGXKsG8", "Video")</f>
        <v/>
      </c>
      <c r="B768" t="inlineStr">
        <is>
          <t>2:29</t>
        </is>
      </c>
      <c r="C768" t="inlineStr">
        <is>
          <t>magazine by neuroscientist Stephanie
Bryson and her colleagues called don't</t>
        </is>
      </c>
      <c r="D768">
        <f>HYPERLINK("https://www.youtube.com/watch?v=NOudqGXKsG8&amp;t=149s", "Go to time")</f>
        <v/>
      </c>
    </row>
    <row r="769">
      <c r="A769">
        <f>HYPERLINK("https://www.youtube.com/watch?v=3UGRJRkaOnA", "Video")</f>
        <v/>
      </c>
      <c r="B769" t="inlineStr">
        <is>
          <t>1:03</t>
        </is>
      </c>
      <c r="C769" t="inlineStr">
        <is>
          <t>bit i would sit down on their porch
or on their steps and start talking to</t>
        </is>
      </c>
      <c r="D769">
        <f>HYPERLINK("https://www.youtube.com/watch?v=3UGRJRkaOnA&amp;t=63s", "Go to time")</f>
        <v/>
      </c>
    </row>
    <row r="770">
      <c r="A770">
        <f>HYPERLINK("https://www.youtube.com/watch?v=3UGRJRkaOnA", "Video")</f>
        <v/>
      </c>
      <c r="B770" t="inlineStr">
        <is>
          <t>7:26</t>
        </is>
      </c>
      <c r="C770" t="inlineStr">
        <is>
          <t>having a domain name is the first step
to doing this and hover is a great place</t>
        </is>
      </c>
      <c r="D770">
        <f>HYPERLINK("https://www.youtube.com/watch?v=3UGRJRkaOnA&amp;t=446s", "Go to time")</f>
        <v/>
      </c>
    </row>
    <row r="771">
      <c r="A771">
        <f>HYPERLINK("https://www.youtube.com/watch?v=3UGRJRkaOnA", "Video")</f>
        <v/>
      </c>
      <c r="B771" t="inlineStr">
        <is>
          <t>7:54</t>
        </is>
      </c>
      <c r="C771" t="inlineStr">
        <is>
          <t>box below to get your domain which again
is the first step to building your</t>
        </is>
      </c>
      <c r="D771">
        <f>HYPERLINK("https://www.youtube.com/watch?v=3UGRJRkaOnA&amp;t=474s", "Go to time")</f>
        <v/>
      </c>
    </row>
    <row r="772">
      <c r="A772">
        <f>HYPERLINK("https://www.youtube.com/watch?v=O-ETErmpVxI", "Video")</f>
        <v/>
      </c>
      <c r="B772" t="inlineStr">
        <is>
          <t>1:14</t>
        </is>
      </c>
      <c r="C772" t="inlineStr">
        <is>
          <t>Your next step is to set a timer and see how
long you can read, before you start getting</t>
        </is>
      </c>
      <c r="D772">
        <f>HYPERLINK("https://www.youtube.com/watch?v=O-ETErmpVxI&amp;t=74s", "Go to time")</f>
        <v/>
      </c>
    </row>
    <row r="773">
      <c r="A773">
        <f>HYPERLINK("https://www.youtube.com/watch?v=9MFrslI2aM4", "Video")</f>
        <v/>
      </c>
      <c r="B773" t="inlineStr">
        <is>
          <t>0:08</t>
        </is>
      </c>
      <c r="C773" t="inlineStr">
        <is>
          <t>deep into each step so that you have a</t>
        </is>
      </c>
      <c r="D773">
        <f>HYPERLINK("https://www.youtube.com/watch?v=9MFrslI2aM4&amp;t=8s", "Go to time")</f>
        <v/>
      </c>
    </row>
    <row r="774">
      <c r="A774">
        <f>HYPERLINK("https://www.youtube.com/watch?v=9MFrslI2aM4", "Video")</f>
        <v/>
      </c>
      <c r="B774" t="inlineStr">
        <is>
          <t>3:32</t>
        </is>
      </c>
      <c r="C774" t="inlineStr">
        <is>
          <t>the second step to getting a girl to</t>
        </is>
      </c>
      <c r="D774">
        <f>HYPERLINK("https://www.youtube.com/watch?v=9MFrslI2aM4&amp;t=212s", "Go to time")</f>
        <v/>
      </c>
    </row>
    <row r="775">
      <c r="A775">
        <f>HYPERLINK("https://www.youtube.com/watch?v=9MFrslI2aM4", "Video")</f>
        <v/>
      </c>
      <c r="B775" t="inlineStr">
        <is>
          <t>6:17</t>
        </is>
      </c>
      <c r="C775" t="inlineStr">
        <is>
          <t>next and final step</t>
        </is>
      </c>
      <c r="D775">
        <f>HYPERLINK("https://www.youtube.com/watch?v=9MFrslI2aM4&amp;t=377s", "Go to time")</f>
        <v/>
      </c>
    </row>
    <row r="776">
      <c r="A776">
        <f>HYPERLINK("https://www.youtube.com/watch?v=9MFrslI2aM4", "Video")</f>
        <v/>
      </c>
      <c r="B776" t="inlineStr">
        <is>
          <t>6:19</t>
        </is>
      </c>
      <c r="C776" t="inlineStr">
        <is>
          <t>the final step to getting a girl to like</t>
        </is>
      </c>
      <c r="D776">
        <f>HYPERLINK("https://www.youtube.com/watch?v=9MFrslI2aM4&amp;t=379s", "Go to time")</f>
        <v/>
      </c>
    </row>
    <row r="777">
      <c r="A777">
        <f>HYPERLINK("https://www.youtube.com/watch?v=9MFrslI2aM4", "Video")</f>
        <v/>
      </c>
      <c r="B777" t="inlineStr">
        <is>
          <t>6:26</t>
        </is>
      </c>
      <c r="C777" t="inlineStr">
        <is>
          <t>it's a step that consists of something</t>
        </is>
      </c>
      <c r="D777">
        <f>HYPERLINK("https://www.youtube.com/watch?v=9MFrslI2aM4&amp;t=386s", "Go to time")</f>
        <v/>
      </c>
    </row>
    <row r="778">
      <c r="A778">
        <f>HYPERLINK("https://www.youtube.com/watch?v=9aPZefbYRrk", "Video")</f>
        <v/>
      </c>
      <c r="B778" t="inlineStr">
        <is>
          <t>9:48</t>
        </is>
      </c>
      <c r="C778" t="inlineStr">
        <is>
          <t>step-by-step how it's done and it was
tough the first thing I tried was</t>
        </is>
      </c>
      <c r="D778">
        <f>HYPERLINK("https://www.youtube.com/watch?v=9aPZefbYRrk&amp;t=588s", "Go to time")</f>
        <v/>
      </c>
    </row>
    <row r="779">
      <c r="A779">
        <f>HYPERLINK("https://www.youtube.com/watch?v=0TwPi91AWOM", "Video")</f>
        <v/>
      </c>
      <c r="B779" t="inlineStr">
        <is>
          <t>1:41</t>
        </is>
      </c>
      <c r="C779" t="inlineStr">
        <is>
          <t>first step is to have a concept in mind
that you want to learn properly what is</t>
        </is>
      </c>
      <c r="D779">
        <f>HYPERLINK("https://www.youtube.com/watch?v=0TwPi91AWOM&amp;t=101s", "Go to time")</f>
        <v/>
      </c>
    </row>
    <row r="780">
      <c r="A780">
        <f>HYPERLINK("https://www.youtube.com/watch?v=0TwPi91AWOM", "Video")</f>
        <v/>
      </c>
      <c r="B780" t="inlineStr">
        <is>
          <t>1:56</t>
        </is>
      </c>
      <c r="C780" t="inlineStr">
        <is>
          <t>properly is why sugar is bad the second
step is to try to explain how this</t>
        </is>
      </c>
      <c r="D780">
        <f>HYPERLINK("https://www.youtube.com/watch?v=0TwPi91AWOM&amp;t=116s", "Go to time")</f>
        <v/>
      </c>
    </row>
    <row r="781">
      <c r="A781">
        <f>HYPERLINK("https://www.youtube.com/watch?v=0TwPi91AWOM", "Video")</f>
        <v/>
      </c>
      <c r="B781" t="inlineStr">
        <is>
          <t>2:35</t>
        </is>
      </c>
      <c r="C781" t="inlineStr">
        <is>
          <t>graders don't know what that is the
third step is to determine a gap in your</t>
        </is>
      </c>
      <c r="D781">
        <f>HYPERLINK("https://www.youtube.com/watch?v=0TwPi91AWOM&amp;t=155s", "Go to time")</f>
        <v/>
      </c>
    </row>
    <row r="782">
      <c r="A782">
        <f>HYPERLINK("https://www.youtube.com/watch?v=0TwPi91AWOM", "Video")</f>
        <v/>
      </c>
      <c r="B782" t="inlineStr">
        <is>
          <t>3:00</t>
        </is>
      </c>
      <c r="C782" t="inlineStr">
        <is>
          <t>it works if you did you would be able to
explain it the fourth step is to fill in</t>
        </is>
      </c>
      <c r="D782">
        <f>HYPERLINK("https://www.youtube.com/watch?v=0TwPi91AWOM&amp;t=180s", "Go to time")</f>
        <v/>
      </c>
    </row>
    <row r="783">
      <c r="A783">
        <f>HYPERLINK("https://www.youtube.com/watch?v=0TwPi91AWOM", "Video")</f>
        <v/>
      </c>
      <c r="B783" t="inlineStr">
        <is>
          <t>3:17</t>
        </is>
      </c>
      <c r="C783" t="inlineStr">
        <is>
          <t>fifth and final step is to repeat the
process each time you find a gap of</t>
        </is>
      </c>
      <c r="D783">
        <f>HYPERLINK("https://www.youtube.com/watch?v=0TwPi91AWOM&amp;t=197s", "Go to time")</f>
        <v/>
      </c>
    </row>
    <row r="784">
      <c r="A784">
        <f>HYPERLINK("https://www.youtube.com/watch?v=Aw0p4jQeW0U", "Video")</f>
        <v/>
      </c>
      <c r="B784" t="inlineStr">
        <is>
          <t>0:10</t>
        </is>
      </c>
      <c r="C784" t="inlineStr">
        <is>
          <t>exactly what i do now the very first
step for my video creating process</t>
        </is>
      </c>
      <c r="D784">
        <f>HYPERLINK("https://www.youtube.com/watch?v=Aw0p4jQeW0U&amp;t=10s", "Go to time")</f>
        <v/>
      </c>
    </row>
    <row r="785">
      <c r="A785">
        <f>HYPERLINK("https://www.youtube.com/watch?v=Aw0p4jQeW0U", "Video")</f>
        <v/>
      </c>
      <c r="B785" t="inlineStr">
        <is>
          <t>1:48</t>
        </is>
      </c>
      <c r="C785" t="inlineStr">
        <is>
          <t>now after coming up with an idea the
next step for me is to create the</t>
        </is>
      </c>
      <c r="D785">
        <f>HYPERLINK("https://www.youtube.com/watch?v=Aw0p4jQeW0U&amp;t=108s", "Go to time")</f>
        <v/>
      </c>
    </row>
    <row r="786">
      <c r="A786">
        <f>HYPERLINK("https://www.youtube.com/watch?v=Aw0p4jQeW0U", "Video")</f>
        <v/>
      </c>
      <c r="B786" t="inlineStr">
        <is>
          <t>3:39</t>
        </is>
      </c>
      <c r="C786" t="inlineStr">
        <is>
          <t>during this step once i'm done with the
first draft i'll either switch to</t>
        </is>
      </c>
      <c r="D786">
        <f>HYPERLINK("https://www.youtube.com/watch?v=Aw0p4jQeW0U&amp;t=219s", "Go to time")</f>
        <v/>
      </c>
    </row>
    <row r="787">
      <c r="A787">
        <f>HYPERLINK("https://www.youtube.com/watch?v=A_ua8l9nMJQ", "Video")</f>
        <v/>
      </c>
      <c r="B787" t="inlineStr">
        <is>
          <t>0:39</t>
        </is>
      </c>
      <c r="C787" t="inlineStr">
        <is>
          <t>submitting this question the first step</t>
        </is>
      </c>
      <c r="D787">
        <f>HYPERLINK("https://www.youtube.com/watch?v=A_ua8l9nMJQ&amp;t=39s", "Go to time")</f>
        <v/>
      </c>
    </row>
    <row r="788">
      <c r="A788">
        <f>HYPERLINK("https://www.youtube.com/watch?v=A_ua8l9nMJQ", "Video")</f>
        <v/>
      </c>
      <c r="B788" t="inlineStr">
        <is>
          <t>0:48</t>
        </is>
      </c>
      <c r="C788" t="inlineStr">
        <is>
          <t>that in itself is a huge step that the</t>
        </is>
      </c>
      <c r="D788">
        <f>HYPERLINK("https://www.youtube.com/watch?v=A_ua8l9nMJQ&amp;t=48s", "Go to time")</f>
        <v/>
      </c>
    </row>
    <row r="789">
      <c r="A789">
        <f>HYPERLINK("https://www.youtube.com/watch?v=A_ua8l9nMJQ", "Video")</f>
        <v/>
      </c>
      <c r="B789" t="inlineStr">
        <is>
          <t>0:52</t>
        </is>
      </c>
      <c r="C789" t="inlineStr">
        <is>
          <t>doing now the second step of course is</t>
        </is>
      </c>
      <c r="D789">
        <f>HYPERLINK("https://www.youtube.com/watch?v=A_ua8l9nMJQ&amp;t=52s", "Go to time")</f>
        <v/>
      </c>
    </row>
    <row r="790">
      <c r="A790">
        <f>HYPERLINK("https://www.youtube.com/watch?v=reLWIn9F0H0", "Video")</f>
        <v/>
      </c>
      <c r="B790" t="inlineStr">
        <is>
          <t>5:26</t>
        </is>
      </c>
      <c r="C790" t="inlineStr">
        <is>
          <t>Tendencies the first step to overcoming</t>
        </is>
      </c>
      <c r="D790">
        <f>HYPERLINK("https://www.youtube.com/watch?v=reLWIn9F0H0&amp;t=326s", "Go to time")</f>
        <v/>
      </c>
    </row>
    <row r="791">
      <c r="A791">
        <f>HYPERLINK("https://www.youtube.com/watch?v=OUQ7LNGG93Q", "Video")</f>
        <v/>
      </c>
      <c r="B791" t="inlineStr">
        <is>
          <t>5:04</t>
        </is>
      </c>
      <c r="C791" t="inlineStr">
        <is>
          <t>where our sponsor betterhelp steps into</t>
        </is>
      </c>
      <c r="D791">
        <f>HYPERLINK("https://www.youtube.com/watch?v=OUQ7LNGG93Q&amp;t=304s", "Go to time")</f>
        <v/>
      </c>
    </row>
    <row r="792">
      <c r="A792">
        <f>HYPERLINK("https://www.youtube.com/watch?v=TmHxyb7O8cc", "Video")</f>
        <v/>
      </c>
      <c r="B792" t="inlineStr">
        <is>
          <t>1:04</t>
        </is>
      </c>
      <c r="C792" t="inlineStr">
        <is>
          <t>Now - Asking out your crush is best done with
a simple 3 step process.</t>
        </is>
      </c>
      <c r="D792">
        <f>HYPERLINK("https://www.youtube.com/watch?v=TmHxyb7O8cc&amp;t=64s", "Go to time")</f>
        <v/>
      </c>
    </row>
    <row r="793">
      <c r="A793">
        <f>HYPERLINK("https://www.youtube.com/watch?v=TmHxyb7O8cc", "Video")</f>
        <v/>
      </c>
      <c r="B793" t="inlineStr">
        <is>
          <t>1:26</t>
        </is>
      </c>
      <c r="C793" t="inlineStr">
        <is>
          <t>Once you have their attention you can then
move onto Step #2 – Which is to say something</t>
        </is>
      </c>
      <c r="D793">
        <f>HYPERLINK("https://www.youtube.com/watch?v=TmHxyb7O8cc&amp;t=86s", "Go to time")</f>
        <v/>
      </c>
    </row>
    <row r="794">
      <c r="A794">
        <f>HYPERLINK("https://www.youtube.com/watch?v=TmHxyb7O8cc", "Video")</f>
        <v/>
      </c>
      <c r="B794" t="inlineStr">
        <is>
          <t>2:03</t>
        </is>
      </c>
      <c r="C794" t="inlineStr">
        <is>
          <t>And finally Step #3 – you look them in the
eye (if applicable), don't say anything, and</t>
        </is>
      </c>
      <c r="D794">
        <f>HYPERLINK("https://www.youtube.com/watch?v=TmHxyb7O8cc&amp;t=123s", "Go to time")</f>
        <v/>
      </c>
    </row>
    <row r="795">
      <c r="A795">
        <f>HYPERLINK("https://www.youtube.com/watch?v=UmvsJXVF_-I", "Video")</f>
        <v/>
      </c>
      <c r="B795" t="inlineStr">
        <is>
          <t>0:46</t>
        </is>
      </c>
      <c r="C795" t="inlineStr">
        <is>
          <t>let's begin step number one understand that the 
system is broken now the first thing you have to</t>
        </is>
      </c>
      <c r="D795">
        <f>HYPERLINK("https://www.youtube.com/watch?v=UmvsJXVF_-I&amp;t=46s", "Go to time")</f>
        <v/>
      </c>
    </row>
    <row r="796">
      <c r="A796">
        <f>HYPERLINK("https://www.youtube.com/watch?v=UmvsJXVF_-I", "Video")</f>
        <v/>
      </c>
      <c r="B796" t="inlineStr">
        <is>
          <t>1:36</t>
        </is>
      </c>
      <c r="C796" t="inlineStr">
        <is>
          <t>that you cut costs and save your money because 
of step number two increase your income stream</t>
        </is>
      </c>
      <c r="D796">
        <f>HYPERLINK("https://www.youtube.com/watch?v=UmvsJXVF_-I&amp;t=96s", "Go to time")</f>
        <v/>
      </c>
    </row>
    <row r="797">
      <c r="A797">
        <f>HYPERLINK("https://www.youtube.com/watch?v=UmvsJXVF_-I", "Video")</f>
        <v/>
      </c>
      <c r="B797" t="inlineStr">
        <is>
          <t>7:26</t>
        </is>
      </c>
      <c r="C797" t="inlineStr">
        <is>
          <t>step number four the three r's risk management 
rinse and repeat now it's important that you</t>
        </is>
      </c>
      <c r="D797">
        <f>HYPERLINK("https://www.youtube.com/watch?v=UmvsJXVF_-I&amp;t=446s", "Go to time")</f>
        <v/>
      </c>
    </row>
    <row r="798">
      <c r="A798">
        <f>HYPERLINK("https://www.youtube.com/watch?v=UmvsJXVF_-I", "Video")</f>
        <v/>
      </c>
      <c r="B798" t="inlineStr">
        <is>
          <t>8:14</t>
        </is>
      </c>
      <c r="C798" t="inlineStr">
        <is>
          <t>try my luck again with the next asymmetrical bet 
that i find that's why step number two increase</t>
        </is>
      </c>
      <c r="D798">
        <f>HYPERLINK("https://www.youtube.com/watch?v=UmvsJXVF_-I&amp;t=494s", "Go to time")</f>
        <v/>
      </c>
    </row>
    <row r="799">
      <c r="A799">
        <f>HYPERLINK("https://www.youtube.com/watch?v=UmvsJXVF_-I", "Video")</f>
        <v/>
      </c>
      <c r="B799" t="inlineStr">
        <is>
          <t>8:36</t>
        </is>
      </c>
      <c r="C799" t="inlineStr">
        <is>
          <t>finally right about an asymmetrical bet it's time 
to step number five diversify and chill out if</t>
        </is>
      </c>
      <c r="D799">
        <f>HYPERLINK("https://www.youtube.com/watch?v=UmvsJXVF_-I&amp;t=516s", "Go to time")</f>
        <v/>
      </c>
    </row>
    <row r="800">
      <c r="A800">
        <f>HYPERLINK("https://www.youtube.com/watch?v=GShvGXwaijg", "Video")</f>
        <v/>
      </c>
      <c r="B800" t="inlineStr">
        <is>
          <t>2:01</t>
        </is>
      </c>
      <c r="C800" t="inlineStr">
        <is>
          <t>So every time you step into your shower and you look at that knob, you can feel the fear</t>
        </is>
      </c>
      <c r="D800">
        <f>HYPERLINK("https://www.youtube.com/watch?v=GShvGXwaijg&amp;t=121s", "Go to time")</f>
        <v/>
      </c>
    </row>
    <row r="801">
      <c r="A801">
        <f>HYPERLINK("https://www.youtube.com/watch?v=zQb4C0DOQKs", "Video")</f>
        <v/>
      </c>
      <c r="B801" t="inlineStr">
        <is>
          <t>5:14</t>
        </is>
      </c>
      <c r="C801" t="inlineStr">
        <is>
          <t>the next step as something that you may</t>
        </is>
      </c>
      <c r="D801">
        <f>HYPERLINK("https://www.youtube.com/watch?v=zQb4C0DOQKs&amp;t=314s", "Go to time")</f>
        <v/>
      </c>
    </row>
    <row r="802">
      <c r="A802">
        <f>HYPERLINK("https://www.youtube.com/watch?v=zQb4C0DOQKs", "Video")</f>
        <v/>
      </c>
      <c r="B802" t="inlineStr">
        <is>
          <t>5:30</t>
        </is>
      </c>
      <c r="C802" t="inlineStr">
        <is>
          <t>step be maybe it's to find the suitcase</t>
        </is>
      </c>
      <c r="D802">
        <f>HYPERLINK("https://www.youtube.com/watch?v=zQb4C0DOQKs&amp;t=330s", "Go to time")</f>
        <v/>
      </c>
    </row>
    <row r="803">
      <c r="A803">
        <f>HYPERLINK("https://www.youtube.com/watch?v=5W0pzx3mPOA", "Video")</f>
        <v/>
      </c>
      <c r="B803" t="inlineStr">
        <is>
          <t>2:35</t>
        </is>
      </c>
      <c r="C803" t="inlineStr">
        <is>
          <t>a minute your next step is to figure out
which one habit would help improve your</t>
        </is>
      </c>
      <c r="D803">
        <f>HYPERLINK("https://www.youtube.com/watch?v=5W0pzx3mPOA&amp;t=155s", "Go to time")</f>
        <v/>
      </c>
    </row>
    <row r="804">
      <c r="A804">
        <f>HYPERLINK("https://www.youtube.com/watch?v=EeVEKfJ1BvI", "Video")</f>
        <v/>
      </c>
      <c r="B804" t="inlineStr">
        <is>
          <t>6:07</t>
        </is>
      </c>
      <c r="C804" t="inlineStr">
        <is>
          <t>because if you chunk a big task into
tiny steps</t>
        </is>
      </c>
      <c r="D804">
        <f>HYPERLINK("https://www.youtube.com/watch?v=EeVEKfJ1BvI&amp;t=367s", "Go to time")</f>
        <v/>
      </c>
    </row>
    <row r="805">
      <c r="A805">
        <f>HYPERLINK("https://www.youtube.com/watch?v=EeVEKfJ1BvI", "Video")</f>
        <v/>
      </c>
      <c r="B805" t="inlineStr">
        <is>
          <t>7:50</t>
        </is>
      </c>
      <c r="C805" t="inlineStr">
        <is>
          <t>with a new dot under it to signify the
next step in the process</t>
        </is>
      </c>
      <c r="D805">
        <f>HYPERLINK("https://www.youtube.com/watch?v=EeVEKfJ1BvI&amp;t=470s", "Go to time")</f>
        <v/>
      </c>
    </row>
    <row r="806">
      <c r="A806">
        <f>HYPERLINK("https://www.youtube.com/watch?v=a81Wze-w7Go", "Video")</f>
        <v/>
      </c>
      <c r="B806" t="inlineStr">
        <is>
          <t>2:06</t>
        </is>
      </c>
      <c r="C806" t="inlineStr">
        <is>
          <t>goal into steps for example you might</t>
        </is>
      </c>
      <c r="D806">
        <f>HYPERLINK("https://www.youtube.com/watch?v=a81Wze-w7Go&amp;t=126s", "Go to time")</f>
        <v/>
      </c>
    </row>
    <row r="807">
      <c r="A807">
        <f>HYPERLINK("https://www.youtube.com/watch?v=a81Wze-w7Go", "Video")</f>
        <v/>
      </c>
      <c r="B807" t="inlineStr">
        <is>
          <t>2:11</t>
        </is>
      </c>
      <c r="C807" t="inlineStr">
        <is>
          <t>without defining the steps in place to</t>
        </is>
      </c>
      <c r="D807">
        <f>HYPERLINK("https://www.youtube.com/watch?v=a81Wze-w7Go&amp;t=131s", "Go to time")</f>
        <v/>
      </c>
    </row>
    <row r="808">
      <c r="A808">
        <f>HYPERLINK("https://www.youtube.com/watch?v=a81Wze-w7Go", "Video")</f>
        <v/>
      </c>
      <c r="B808" t="inlineStr">
        <is>
          <t>5:10</t>
        </is>
      </c>
      <c r="C808" t="inlineStr">
        <is>
          <t>down the steps you're taking towards</t>
        </is>
      </c>
      <c r="D808">
        <f>HYPERLINK("https://www.youtube.com/watch?v=a81Wze-w7Go&amp;t=310s", "Go to time")</f>
        <v/>
      </c>
    </row>
    <row r="809">
      <c r="A809">
        <f>HYPERLINK("https://www.youtube.com/watch?v=a81Wze-w7Go", "Video")</f>
        <v/>
      </c>
      <c r="B809" t="inlineStr">
        <is>
          <t>5:18</t>
        </is>
      </c>
      <c r="C809" t="inlineStr">
        <is>
          <t>High take popular author Stephen King</t>
        </is>
      </c>
      <c r="D809">
        <f>HYPERLINK("https://www.youtube.com/watch?v=a81Wze-w7Go&amp;t=318s", "Go to time")</f>
        <v/>
      </c>
    </row>
    <row r="810">
      <c r="A810">
        <f>HYPERLINK("https://www.youtube.com/watch?v=a81Wze-w7Go", "Video")</f>
        <v/>
      </c>
      <c r="B810" t="inlineStr">
        <is>
          <t>6:50</t>
        </is>
      </c>
      <c r="C810" t="inlineStr">
        <is>
          <t>single step and don't forget progress</t>
        </is>
      </c>
      <c r="D810">
        <f>HYPERLINK("https://www.youtube.com/watch?v=a81Wze-w7Go&amp;t=410s", "Go to time")</f>
        <v/>
      </c>
    </row>
    <row r="811">
      <c r="A811">
        <f>HYPERLINK("https://www.youtube.com/watch?v=kaMwkBUP-tY", "Video")</f>
        <v/>
      </c>
      <c r="B811" t="inlineStr">
        <is>
          <t>1:13</t>
        </is>
      </c>
      <c r="C811" t="inlineStr">
        <is>
          <t>step number three you look them in the</t>
        </is>
      </c>
      <c r="D811">
        <f>HYPERLINK("https://www.youtube.com/watch?v=kaMwkBUP-tY&amp;t=73s", "Go to time")</f>
        <v/>
      </c>
    </row>
    <row r="812">
      <c r="A812">
        <f>HYPERLINK("https://www.youtube.com/watch?v=o8eZpV7T_1E", "Video")</f>
        <v/>
      </c>
      <c r="B812" t="inlineStr">
        <is>
          <t>8:36</t>
        </is>
      </c>
      <c r="C812" t="inlineStr">
        <is>
          <t>step-by-step process for creating habits</t>
        </is>
      </c>
      <c r="D812">
        <f>HYPERLINK("https://www.youtube.com/watch?v=o8eZpV7T_1E&amp;t=516s", "Go to time")</f>
        <v/>
      </c>
    </row>
    <row r="813">
      <c r="A813">
        <f>HYPERLINK("https://www.youtube.com/watch?v=o8eZpV7T_1E", "Video")</f>
        <v/>
      </c>
      <c r="B813" t="inlineStr">
        <is>
          <t>14:00</t>
        </is>
      </c>
      <c r="C813" t="inlineStr">
        <is>
          <t>step number one identifying the root</t>
        </is>
      </c>
      <c r="D813">
        <f>HYPERLINK("https://www.youtube.com/watch?v=o8eZpV7T_1E&amp;t=840s", "Go to time")</f>
        <v/>
      </c>
    </row>
    <row r="814">
      <c r="A814">
        <f>HYPERLINK("https://www.youtube.com/watch?v=vl-44jDYDJQ", "Video")</f>
        <v/>
      </c>
      <c r="B814" t="inlineStr">
        <is>
          <t>7:05</t>
        </is>
      </c>
      <c r="C814" t="inlineStr">
        <is>
          <t>things that would get me a couple of
steps closer to fixing whatever problem</t>
        </is>
      </c>
      <c r="D814">
        <f>HYPERLINK("https://www.youtube.com/watch?v=vl-44jDYDJQ&amp;t=425s", "Go to time")</f>
        <v/>
      </c>
    </row>
    <row r="815">
      <c r="A815">
        <f>HYPERLINK("https://www.youtube.com/watch?v=-hDbgYIRQtY", "Video")</f>
        <v/>
      </c>
      <c r="B815" t="inlineStr">
        <is>
          <t>3:13</t>
        </is>
      </c>
      <c r="C815" t="inlineStr">
        <is>
          <t>taking that first step towards happiness</t>
        </is>
      </c>
      <c r="D815">
        <f>HYPERLINK("https://www.youtube.com/watch?v=-hDbgYIRQtY&amp;t=193s", "Go to time")</f>
        <v/>
      </c>
    </row>
    <row r="816">
      <c r="A816">
        <f>HYPERLINK("https://www.youtube.com/watch?v=qDBV1GcCqvs", "Video")</f>
        <v/>
      </c>
      <c r="B816" t="inlineStr">
        <is>
          <t>7:07</t>
        </is>
      </c>
      <c r="C816" t="inlineStr">
        <is>
          <t>line of automaticity this means that you
need to at least follow all of the steps</t>
        </is>
      </c>
      <c r="D816">
        <f>HYPERLINK("https://www.youtube.com/watch?v=qDBV1GcCqvs&amp;t=427s", "Go to time")</f>
        <v/>
      </c>
    </row>
    <row r="817">
      <c r="A817">
        <f>HYPERLINK("https://www.youtube.com/watch?v=qDBV1GcCqvs", "Video")</f>
        <v/>
      </c>
      <c r="B817" t="inlineStr">
        <is>
          <t>7:38</t>
        </is>
      </c>
      <c r="C817" t="inlineStr">
        <is>
          <t>really matter because you're still
following all of the steps of your</t>
        </is>
      </c>
      <c r="D817">
        <f>HYPERLINK("https://www.youtube.com/watch?v=qDBV1GcCqvs&amp;t=458s", "Go to time")</f>
        <v/>
      </c>
    </row>
    <row r="818">
      <c r="A818">
        <f>HYPERLINK("https://www.youtube.com/watch?v=qDBV1GcCqvs", "Video")</f>
        <v/>
      </c>
      <c r="B818" t="inlineStr">
        <is>
          <t>12:57</t>
        </is>
      </c>
      <c r="C818" t="inlineStr">
        <is>
          <t>figure out the steps of your routine do
you have to go somewhere is there</t>
        </is>
      </c>
      <c r="D818">
        <f>HYPERLINK("https://www.youtube.com/watch?v=qDBV1GcCqvs&amp;t=777s", "Go to time")</f>
        <v/>
      </c>
    </row>
    <row r="819">
      <c r="A819">
        <f>HYPERLINK("https://www.youtube.com/watch?v=qDBV1GcCqvs", "Video")</f>
        <v/>
      </c>
      <c r="B819" t="inlineStr">
        <is>
          <t>13:05</t>
        </is>
      </c>
      <c r="C819" t="inlineStr">
        <is>
          <t>and every single step after doing so we
can now create a low high bar for this</t>
        </is>
      </c>
      <c r="D819">
        <f>HYPERLINK("https://www.youtube.com/watch?v=qDBV1GcCqvs&amp;t=785s", "Go to time")</f>
        <v/>
      </c>
    </row>
    <row r="820">
      <c r="A820">
        <f>HYPERLINK("https://www.youtube.com/watch?v=z7uWYh_kmLw", "Video")</f>
        <v/>
      </c>
      <c r="B820" t="inlineStr">
        <is>
          <t>8:32</t>
        </is>
      </c>
      <c r="C820" t="inlineStr">
        <is>
          <t>baby steps instead of spending all day surfing 
the web take 10 minutes and work on something</t>
        </is>
      </c>
      <c r="D820">
        <f>HYPERLINK("https://www.youtube.com/watch?v=z7uWYh_kmLw&amp;t=512s", "Go to time")</f>
        <v/>
      </c>
    </row>
    <row r="821">
      <c r="A821">
        <f>HYPERLINK("https://www.youtube.com/watch?v=0NNTcZ7uMRw", "Video")</f>
        <v/>
      </c>
      <c r="B821" t="inlineStr">
        <is>
          <t>1:09</t>
        </is>
      </c>
      <c r="C821" t="inlineStr">
        <is>
          <t>and take steps in the right direction to</t>
        </is>
      </c>
      <c r="D821">
        <f>HYPERLINK("https://www.youtube.com/watch?v=0NNTcZ7uMRw&amp;t=69s", "Go to time")</f>
        <v/>
      </c>
    </row>
    <row r="822">
      <c r="A822">
        <f>HYPERLINK("https://www.youtube.com/watch?v=HYQQhPnYsOw", "Video")</f>
        <v/>
      </c>
      <c r="B822" t="inlineStr">
        <is>
          <t>8:30</t>
        </is>
      </c>
      <c r="C822" t="inlineStr">
        <is>
          <t>footsteps this is usually done in one or</t>
        </is>
      </c>
      <c r="D822">
        <f>HYPERLINK("https://www.youtube.com/watch?v=HYQQhPnYsOw&amp;t=510s", "Go to time")</f>
        <v/>
      </c>
    </row>
    <row r="823">
      <c r="A823">
        <f>HYPERLINK("https://www.youtube.com/watch?v=1F4SLF97yuk", "Video")</f>
        <v/>
      </c>
      <c r="B823" t="inlineStr">
        <is>
          <t>1:01</t>
        </is>
      </c>
      <c r="C823" t="inlineStr">
        <is>
          <t>more fulfilling life our first step is</t>
        </is>
      </c>
      <c r="D823">
        <f>HYPERLINK("https://www.youtube.com/watch?v=1F4SLF97yuk&amp;t=61s", "Go to time")</f>
        <v/>
      </c>
    </row>
    <row r="824">
      <c r="A824">
        <f>HYPERLINK("https://www.youtube.com/watch?v=1F4SLF97yuk", "Video")</f>
        <v/>
      </c>
      <c r="B824" t="inlineStr">
        <is>
          <t>6:53</t>
        </is>
      </c>
      <c r="C824" t="inlineStr">
        <is>
          <t>down each goal into smaller steps</t>
        </is>
      </c>
      <c r="D824">
        <f>HYPERLINK("https://www.youtube.com/watch?v=1F4SLF97yuk&amp;t=413s", "Go to time")</f>
        <v/>
      </c>
    </row>
    <row r="825">
      <c r="A825">
        <f>HYPERLINK("https://www.youtube.com/watch?v=1F7GP9mKkiM", "Video")</f>
        <v/>
      </c>
      <c r="B825" t="inlineStr">
        <is>
          <t>8:26</t>
        </is>
      </c>
      <c r="C825" t="inlineStr">
        <is>
          <t>affirmations to use the first step in</t>
        </is>
      </c>
      <c r="D825">
        <f>HYPERLINK("https://www.youtube.com/watch?v=1F7GP9mKkiM&amp;t=506s", "Go to time")</f>
        <v/>
      </c>
    </row>
    <row r="826">
      <c r="A826">
        <f>HYPERLINK("https://www.youtube.com/watch?v=0A2gix_qEC4", "Video")</f>
        <v/>
      </c>
      <c r="B826" t="inlineStr">
        <is>
          <t>4:06</t>
        </is>
      </c>
      <c r="C826" t="inlineStr">
        <is>
          <t>stepping up to the plate next on this</t>
        </is>
      </c>
      <c r="D826">
        <f>HYPERLINK("https://www.youtube.com/watch?v=0A2gix_qEC4&amp;t=246s", "Go to time")</f>
        <v/>
      </c>
    </row>
    <row r="827">
      <c r="A827">
        <f>HYPERLINK("https://www.youtube.com/watch?v=xJFoYf5gIRs", "Video")</f>
        <v/>
      </c>
      <c r="B827" t="inlineStr">
        <is>
          <t>1:08</t>
        </is>
      </c>
      <c r="C827" t="inlineStr">
        <is>
          <t>uh first step is something we like to</t>
        </is>
      </c>
      <c r="D827">
        <f>HYPERLINK("https://www.youtube.com/watch?v=xJFoYf5gIRs&amp;t=68s", "Go to time")</f>
        <v/>
      </c>
    </row>
    <row r="828">
      <c r="A828">
        <f>HYPERLINK("https://www.youtube.com/watch?v=OKx2uVdN6TA", "Video")</f>
        <v/>
      </c>
      <c r="B828" t="inlineStr">
        <is>
          <t>2:26</t>
        </is>
      </c>
      <c r="C828" t="inlineStr">
        <is>
          <t>stepped out of line and these boys took</t>
        </is>
      </c>
      <c r="D828">
        <f>HYPERLINK("https://www.youtube.com/watch?v=OKx2uVdN6TA&amp;t=146s", "Go to time")</f>
        <v/>
      </c>
    </row>
    <row r="829">
      <c r="A829">
        <f>HYPERLINK("https://www.youtube.com/watch?v=zR14V6yYyhg", "Video")</f>
        <v/>
      </c>
      <c r="B829" t="inlineStr">
        <is>
          <t>7:42</t>
        </is>
      </c>
      <c r="C829" t="inlineStr">
        <is>
          <t>minute you step inside the serial</t>
        </is>
      </c>
      <c r="D829">
        <f>HYPERLINK("https://www.youtube.com/watch?v=zR14V6yYyhg&amp;t=462s", "Go to time")</f>
        <v/>
      </c>
    </row>
    <row r="830">
      <c r="A830">
        <f>HYPERLINK("https://www.youtube.com/watch?v=p4stxGV14_E", "Video")</f>
        <v/>
      </c>
      <c r="B830" t="inlineStr">
        <is>
          <t>4:06</t>
        </is>
      </c>
      <c r="C830" t="inlineStr">
        <is>
          <t>trying to be uh trying to step up and do</t>
        </is>
      </c>
      <c r="D830">
        <f>HYPERLINK("https://www.youtube.com/watch?v=p4stxGV14_E&amp;t=246s", "Go to time")</f>
        <v/>
      </c>
    </row>
    <row r="831">
      <c r="A831">
        <f>HYPERLINK("https://www.youtube.com/watch?v=0W081BKGbBA", "Video")</f>
        <v/>
      </c>
      <c r="B831" t="inlineStr">
        <is>
          <t>22:11</t>
        </is>
      </c>
      <c r="C831" t="inlineStr">
        <is>
          <t>work that you did prior to stepping into</t>
        </is>
      </c>
      <c r="D831">
        <f>HYPERLINK("https://www.youtube.com/watch?v=0W081BKGbBA&amp;t=1331s", "Go to time")</f>
        <v/>
      </c>
    </row>
    <row r="832">
      <c r="A832">
        <f>HYPERLINK("https://www.youtube.com/watch?v=zOEERaWM3K0", "Video")</f>
        <v/>
      </c>
      <c r="B832" t="inlineStr">
        <is>
          <t>4:35</t>
        </is>
      </c>
      <c r="C832" t="inlineStr">
        <is>
          <t>step in the cycle of life</t>
        </is>
      </c>
      <c r="D832">
        <f>HYPERLINK("https://www.youtube.com/watch?v=zOEERaWM3K0&amp;t=275s", "Go to time")</f>
        <v/>
      </c>
    </row>
    <row r="833">
      <c r="A833">
        <f>HYPERLINK("https://www.youtube.com/watch?v=yy5H-ssJeRY", "Video")</f>
        <v/>
      </c>
      <c r="B833" t="inlineStr">
        <is>
          <t>0:20</t>
        </is>
      </c>
      <c r="C833" t="inlineStr">
        <is>
          <t>steps I mean really on your paintings</t>
        </is>
      </c>
      <c r="D833">
        <f>HYPERLINK("https://www.youtube.com/watch?v=yy5H-ssJeRY&amp;t=20s", "Go to time")</f>
        <v/>
      </c>
    </row>
    <row r="834">
      <c r="A834">
        <f>HYPERLINK("https://www.youtube.com/watch?v=rLumZuEPgyI", "Video")</f>
        <v/>
      </c>
      <c r="B834" t="inlineStr">
        <is>
          <t>11:45</t>
        </is>
      </c>
      <c r="C834" t="inlineStr">
        <is>
          <t>nightmare and having to step up in ways</t>
        </is>
      </c>
      <c r="D834">
        <f>HYPERLINK("https://www.youtube.com/watch?v=rLumZuEPgyI&amp;t=705s", "Go to time")</f>
        <v/>
      </c>
    </row>
    <row r="835">
      <c r="A835">
        <f>HYPERLINK("https://www.youtube.com/watch?v=pGdrWgYI8Ow", "Video")</f>
        <v/>
      </c>
      <c r="B835" t="inlineStr">
        <is>
          <t>2:18</t>
        </is>
      </c>
      <c r="C835" t="inlineStr">
        <is>
          <t>stepped in to take power over 13's</t>
        </is>
      </c>
      <c r="D835">
        <f>HYPERLINK("https://www.youtube.com/watch?v=pGdrWgYI8Ow&amp;t=138s", "Go to time")</f>
        <v/>
      </c>
    </row>
    <row r="836">
      <c r="A836">
        <f>HYPERLINK("https://www.youtube.com/watch?v=k5DGopYRik0", "Video")</f>
        <v/>
      </c>
      <c r="B836" t="inlineStr">
        <is>
          <t>0:42</t>
        </is>
      </c>
      <c r="C836" t="inlineStr">
        <is>
          <t>one step away from cutting your</t>
        </is>
      </c>
      <c r="D836">
        <f>HYPERLINK("https://www.youtube.com/watch?v=k5DGopYRik0&amp;t=42s", "Go to time")</f>
        <v/>
      </c>
    </row>
    <row r="837">
      <c r="A837">
        <f>HYPERLINK("https://www.youtube.com/watch?v=RBE4fZLqrVQ", "Video")</f>
        <v/>
      </c>
      <c r="B837" t="inlineStr">
        <is>
          <t>2:48</t>
        </is>
      </c>
      <c r="C837" t="inlineStr">
        <is>
          <t>wreckage brother and we stepped in the</t>
        </is>
      </c>
      <c r="D837">
        <f>HYPERLINK("https://www.youtube.com/watch?v=RBE4fZLqrVQ&amp;t=168s", "Go to time")</f>
        <v/>
      </c>
    </row>
    <row r="838">
      <c r="A838">
        <f>HYPERLINK("https://www.youtube.com/watch?v=xN82Rhlk1EQ", "Video")</f>
        <v/>
      </c>
      <c r="B838" t="inlineStr">
        <is>
          <t>6:20</t>
        </is>
      </c>
      <c r="C838" t="inlineStr">
        <is>
          <t>stepped down during post-production</t>
        </is>
      </c>
      <c r="D838">
        <f>HYPERLINK("https://www.youtube.com/watch?v=xN82Rhlk1EQ&amp;t=380s", "Go to time")</f>
        <v/>
      </c>
    </row>
    <row r="839">
      <c r="A839">
        <f>HYPERLINK("https://www.youtube.com/watch?v=O21J92JXh34", "Video")</f>
        <v/>
      </c>
      <c r="B839" t="inlineStr">
        <is>
          <t>12:02</t>
        </is>
      </c>
      <c r="C839" t="inlineStr">
        <is>
          <t>keaton once again stepping into the bat</t>
        </is>
      </c>
      <c r="D839">
        <f>HYPERLINK("https://www.youtube.com/watch?v=O21J92JXh34&amp;t=722s", "Go to time")</f>
        <v/>
      </c>
    </row>
    <row r="840">
      <c r="A840">
        <f>HYPERLINK("https://www.youtube.com/watch?v=O21J92JXh34", "Video")</f>
        <v/>
      </c>
      <c r="B840" t="inlineStr">
        <is>
          <t>21:32</t>
        </is>
      </c>
      <c r="C840" t="inlineStr">
        <is>
          <t>the joker just stepping into that role</t>
        </is>
      </c>
      <c r="D840">
        <f>HYPERLINK("https://www.youtube.com/watch?v=O21J92JXh34&amp;t=1292s", "Go to time")</f>
        <v/>
      </c>
    </row>
    <row r="841">
      <c r="A841">
        <f>HYPERLINK("https://www.youtube.com/watch?v=eMGCfL0RAv8", "Video")</f>
        <v/>
      </c>
      <c r="B841" t="inlineStr">
        <is>
          <t>1:30</t>
        </is>
      </c>
      <c r="C841" t="inlineStr">
        <is>
          <t>you're stepping on the line man Russo</t>
        </is>
      </c>
      <c r="D841">
        <f>HYPERLINK("https://www.youtube.com/watch?v=eMGCfL0RAv8&amp;t=90s", "Go to time")</f>
        <v/>
      </c>
    </row>
    <row r="842">
      <c r="A842">
        <f>HYPERLINK("https://www.youtube.com/watch?v=eMGCfL0RAv8", "Video")</f>
        <v/>
      </c>
      <c r="B842" t="inlineStr">
        <is>
          <t>1:43</t>
        </is>
      </c>
      <c r="C842" t="inlineStr">
        <is>
          <t>today Luigi man he's stepping all over</t>
        </is>
      </c>
      <c r="D842">
        <f>HYPERLINK("https://www.youtube.com/watch?v=eMGCfL0RAv8&amp;t=103s", "Go to time")</f>
        <v/>
      </c>
    </row>
    <row r="843">
      <c r="A843">
        <f>HYPERLINK("https://www.youtube.com/watch?v=eMGCfL0RAv8", "Video")</f>
        <v/>
      </c>
      <c r="B843" t="inlineStr">
        <is>
          <t>1:50</t>
        </is>
      </c>
      <c r="C843" t="inlineStr">
        <is>
          <t>I'm stepping out</t>
        </is>
      </c>
      <c r="D843">
        <f>HYPERLINK("https://www.youtube.com/watch?v=eMGCfL0RAv8&amp;t=110s", "Go to time")</f>
        <v/>
      </c>
    </row>
    <row r="844">
      <c r="A844">
        <f>HYPERLINK("https://www.youtube.com/watch?v=eMGCfL0RAv8", "Video")</f>
        <v/>
      </c>
      <c r="B844" t="inlineStr">
        <is>
          <t>2:50</t>
        </is>
      </c>
      <c r="C844" t="inlineStr">
        <is>
          <t>go of the talk button you're stepping on</t>
        </is>
      </c>
      <c r="D844">
        <f>HYPERLINK("https://www.youtube.com/watch?v=eMGCfL0RAv8&amp;t=170s", "Go to time")</f>
        <v/>
      </c>
    </row>
    <row r="845">
      <c r="A845">
        <f>HYPERLINK("https://www.youtube.com/watch?v=uzMdP5bj2NI", "Video")</f>
        <v/>
      </c>
      <c r="B845" t="inlineStr">
        <is>
          <t>0:19</t>
        </is>
      </c>
      <c r="C845" t="inlineStr">
        <is>
          <t>step one fineness is up time</t>
        </is>
      </c>
      <c r="D845">
        <f>HYPERLINK("https://www.youtube.com/watch?v=uzMdP5bj2NI&amp;t=19s", "Go to time")</f>
        <v/>
      </c>
    </row>
    <row r="846">
      <c r="A846">
        <f>HYPERLINK("https://www.youtube.com/watch?v=jj4ltJ4eyVU", "Video")</f>
        <v/>
      </c>
      <c r="B846" t="inlineStr">
        <is>
          <t>25:25</t>
        </is>
      </c>
      <c r="C846" t="inlineStr">
        <is>
          <t>think Step Brothers if you're stoned</t>
        </is>
      </c>
      <c r="D846">
        <f>HYPERLINK("https://www.youtube.com/watch?v=jj4ltJ4eyVU&amp;t=1525s", "Go to time")</f>
        <v/>
      </c>
    </row>
    <row r="847">
      <c r="A847">
        <f>HYPERLINK("https://www.youtube.com/watch?v=jj4ltJ4eyVU", "Video")</f>
        <v/>
      </c>
      <c r="B847" t="inlineStr">
        <is>
          <t>25:30</t>
        </is>
      </c>
      <c r="C847" t="inlineStr">
        <is>
          <t>step brotherness in yourself as you're</t>
        </is>
      </c>
      <c r="D847">
        <f>HYPERLINK("https://www.youtube.com/watch?v=jj4ltJ4eyVU&amp;t=1530s", "Go to time")</f>
        <v/>
      </c>
    </row>
    <row r="848">
      <c r="A848">
        <f>HYPERLINK("https://www.youtube.com/watch?v=jj4ltJ4eyVU", "Video")</f>
        <v/>
      </c>
      <c r="B848" t="inlineStr">
        <is>
          <t>27:55</t>
        </is>
      </c>
      <c r="C848" t="inlineStr">
        <is>
          <t>list with something like Step Brothers</t>
        </is>
      </c>
      <c r="D848">
        <f>HYPERLINK("https://www.youtube.com/watch?v=jj4ltJ4eyVU&amp;t=1675s", "Go to time")</f>
        <v/>
      </c>
    </row>
    <row r="849">
      <c r="A849">
        <f>HYPERLINK("https://www.youtube.com/watch?v=jj4ltJ4eyVU", "Video")</f>
        <v/>
      </c>
      <c r="B849" t="inlineStr">
        <is>
          <t>40:57</t>
        </is>
      </c>
      <c r="C849" t="inlineStr">
        <is>
          <t>he's like stepping back into time I even</t>
        </is>
      </c>
      <c r="D849">
        <f>HYPERLINK("https://www.youtube.com/watch?v=jj4ltJ4eyVU&amp;t=2457s", "Go to time")</f>
        <v/>
      </c>
    </row>
    <row r="850">
      <c r="A850">
        <f>HYPERLINK("https://www.youtube.com/watch?v=ljVzn2uAnhA", "Video")</f>
        <v/>
      </c>
      <c r="B850" t="inlineStr">
        <is>
          <t>2:16</t>
        </is>
      </c>
      <c r="C850" t="inlineStr">
        <is>
          <t>God Chaser again what's a car stepping</t>
        </is>
      </c>
      <c r="D850">
        <f>HYPERLINK("https://www.youtube.com/watch?v=ljVzn2uAnhA&amp;t=136s", "Go to time")</f>
        <v/>
      </c>
    </row>
    <row r="851">
      <c r="A851">
        <f>HYPERLINK("https://www.youtube.com/watch?v=glDG7hJd9Hk", "Video")</f>
        <v/>
      </c>
      <c r="B851" t="inlineStr">
        <is>
          <t>0:04</t>
        </is>
      </c>
      <c r="C851" t="inlineStr">
        <is>
          <t>estimate in steps toward a private sale</t>
        </is>
      </c>
      <c r="D851">
        <f>HYPERLINK("https://www.youtube.com/watch?v=glDG7hJd9Hk&amp;t=4s", "Go to time")</f>
        <v/>
      </c>
    </row>
    <row r="852">
      <c r="A852">
        <f>HYPERLINK("https://www.youtube.com/watch?v=Py98AixuBbc", "Video")</f>
        <v/>
      </c>
      <c r="B852" t="inlineStr">
        <is>
          <t>0:55</t>
        </is>
      </c>
      <c r="C852" t="inlineStr">
        <is>
          <t>stepping foot in a pet store or a forest</t>
        </is>
      </c>
      <c r="D852">
        <f>HYPERLINK("https://www.youtube.com/watch?v=Py98AixuBbc&amp;t=55s", "Go to time")</f>
        <v/>
      </c>
    </row>
    <row r="853">
      <c r="A853">
        <f>HYPERLINK("https://www.youtube.com/watch?v=Py98AixuBbc", "Video")</f>
        <v/>
      </c>
      <c r="B853" t="inlineStr">
        <is>
          <t>5:24</t>
        </is>
      </c>
      <c r="C853" t="inlineStr">
        <is>
          <t>stepping on mustard packets or a bag of</t>
        </is>
      </c>
      <c r="D853">
        <f>HYPERLINK("https://www.youtube.com/watch?v=Py98AixuBbc&amp;t=324s", "Go to time")</f>
        <v/>
      </c>
    </row>
    <row r="854">
      <c r="A854">
        <f>HYPERLINK("https://www.youtube.com/watch?v=Py98AixuBbc", "Video")</f>
        <v/>
      </c>
      <c r="B854" t="inlineStr">
        <is>
          <t>19:23</t>
        </is>
      </c>
      <c r="C854" t="inlineStr">
        <is>
          <t>film is based on Stephen King's 1981</t>
        </is>
      </c>
      <c r="D854">
        <f>HYPERLINK("https://www.youtube.com/watch?v=Py98AixuBbc&amp;t=1163s", "Go to time")</f>
        <v/>
      </c>
    </row>
    <row r="855">
      <c r="A855">
        <f>HYPERLINK("https://www.youtube.com/watch?v=Tk1L3jBM0gU", "Video")</f>
        <v/>
      </c>
      <c r="B855" t="inlineStr">
        <is>
          <t>0:35</t>
        </is>
      </c>
      <c r="C855" t="inlineStr">
        <is>
          <t>another step you are not taking my</t>
        </is>
      </c>
      <c r="D855">
        <f>HYPERLINK("https://www.youtube.com/watch?v=Tk1L3jBM0gU&amp;t=35s", "Go to time")</f>
        <v/>
      </c>
    </row>
    <row r="856">
      <c r="A856">
        <f>HYPERLINK("https://www.youtube.com/watch?v=aB2CD9ziFss", "Video")</f>
        <v/>
      </c>
      <c r="B856" t="inlineStr">
        <is>
          <t>0:59</t>
        </is>
      </c>
      <c r="C856" t="inlineStr">
        <is>
          <t>first time and uh now done stepped in to</t>
        </is>
      </c>
      <c r="D856">
        <f>HYPERLINK("https://www.youtube.com/watch?v=aB2CD9ziFss&amp;t=59s", "Go to time")</f>
        <v/>
      </c>
    </row>
    <row r="857">
      <c r="A857">
        <f>HYPERLINK("https://www.youtube.com/watch?v=5Io8n3JYNUY", "Video")</f>
        <v/>
      </c>
      <c r="B857" t="inlineStr">
        <is>
          <t>0:41</t>
        </is>
      </c>
      <c r="C857" t="inlineStr">
        <is>
          <t>step of not being afraid is acting like</t>
        </is>
      </c>
      <c r="D857">
        <f>HYPERLINK("https://www.youtube.com/watch?v=5Io8n3JYNUY&amp;t=41s", "Go to time")</f>
        <v/>
      </c>
    </row>
    <row r="858">
      <c r="A858">
        <f>HYPERLINK("https://www.youtube.com/watch?v=_eShLvhCV5w", "Video")</f>
        <v/>
      </c>
      <c r="B858" t="inlineStr">
        <is>
          <t>5:22</t>
        </is>
      </c>
      <c r="C858" t="inlineStr">
        <is>
          <t>at some stage to step into that world</t>
        </is>
      </c>
      <c r="D858">
        <f>HYPERLINK("https://www.youtube.com/watch?v=_eShLvhCV5w&amp;t=322s", "Go to time")</f>
        <v/>
      </c>
    </row>
    <row r="859">
      <c r="A859">
        <f>HYPERLINK("https://www.youtube.com/watch?v=_eShLvhCV5w", "Video")</f>
        <v/>
      </c>
      <c r="B859" t="inlineStr">
        <is>
          <t>16:04</t>
        </is>
      </c>
      <c r="C859" t="inlineStr">
        <is>
          <t>stepping into the shoes of an addict for</t>
        </is>
      </c>
      <c r="D859">
        <f>HYPERLINK("https://www.youtube.com/watch?v=_eShLvhCV5w&amp;t=964s", "Go to time")</f>
        <v/>
      </c>
    </row>
    <row r="860">
      <c r="A860">
        <f>HYPERLINK("https://www.youtube.com/watch?v=xpdiwHchwYQ", "Video")</f>
        <v/>
      </c>
      <c r="B860" t="inlineStr">
        <is>
          <t>31:25</t>
        </is>
      </c>
      <c r="C860" t="inlineStr">
        <is>
          <t>factor in every step of the process as</t>
        </is>
      </c>
      <c r="D860">
        <f>HYPERLINK("https://www.youtube.com/watch?v=xpdiwHchwYQ&amp;t=1885s", "Go to time")</f>
        <v/>
      </c>
    </row>
    <row r="861">
      <c r="A861">
        <f>HYPERLINK("https://www.youtube.com/watch?v=LV0cpWD1sk4", "Video")</f>
        <v/>
      </c>
      <c r="B861" t="inlineStr">
        <is>
          <t>0:10</t>
        </is>
      </c>
      <c r="C861" t="inlineStr">
        <is>
          <t>overstepping the Mark here</t>
        </is>
      </c>
      <c r="D861">
        <f>HYPERLINK("https://www.youtube.com/watch?v=LV0cpWD1sk4&amp;t=10s", "Go to time")</f>
        <v/>
      </c>
    </row>
    <row r="862">
      <c r="A862">
        <f>HYPERLINK("https://www.youtube.com/watch?v=hoveIdqjf9E", "Video")</f>
        <v/>
      </c>
      <c r="B862" t="inlineStr">
        <is>
          <t>0:49</t>
        </is>
      </c>
      <c r="C862" t="inlineStr">
        <is>
          <t>step into my office</t>
        </is>
      </c>
      <c r="D862">
        <f>HYPERLINK("https://www.youtube.com/watch?v=hoveIdqjf9E&amp;t=49s", "Go to time")</f>
        <v/>
      </c>
    </row>
    <row r="863">
      <c r="A863">
        <f>HYPERLINK("https://www.youtube.com/watch?v=G4i2gzgCgtE", "Video")</f>
        <v/>
      </c>
      <c r="B863" t="inlineStr">
        <is>
          <t>4:08</t>
        </is>
      </c>
      <c r="C863" t="inlineStr">
        <is>
          <t>2016 Snyder stepped down during</t>
        </is>
      </c>
      <c r="D863">
        <f>HYPERLINK("https://www.youtube.com/watch?v=G4i2gzgCgtE&amp;t=248s", "Go to time")</f>
        <v/>
      </c>
    </row>
    <row r="864">
      <c r="A864">
        <f>HYPERLINK("https://www.youtube.com/watch?v=PEzNimdqsi8", "Video")</f>
        <v/>
      </c>
      <c r="B864" t="inlineStr">
        <is>
          <t>1:22</t>
        </is>
      </c>
      <c r="C864" t="inlineStr">
        <is>
          <t>you wearing you want to step it up next</t>
        </is>
      </c>
      <c r="D864">
        <f>HYPERLINK("https://www.youtube.com/watch?v=PEzNimdqsi8&amp;t=82s", "Go to time")</f>
        <v/>
      </c>
    </row>
    <row r="865">
      <c r="A865">
        <f>HYPERLINK("https://www.youtube.com/watch?v=PEzNimdqsi8", "Video")</f>
        <v/>
      </c>
      <c r="B865" t="inlineStr">
        <is>
          <t>4:11</t>
        </is>
      </c>
      <c r="C865" t="inlineStr">
        <is>
          <t>that you are stepping into a leadership</t>
        </is>
      </c>
      <c r="D865">
        <f>HYPERLINK("https://www.youtube.com/watch?v=PEzNimdqsi8&amp;t=251s", "Go to time")</f>
        <v/>
      </c>
    </row>
    <row r="866">
      <c r="A866">
        <f>HYPERLINK("https://www.youtube.com/watch?v=5SRxYONb12I", "Video")</f>
        <v/>
      </c>
      <c r="B866" t="inlineStr">
        <is>
          <t>2:31</t>
        </is>
      </c>
      <c r="C866" t="inlineStr">
        <is>
          <t>even in the court-martial Stephen Eric</t>
        </is>
      </c>
      <c r="D866">
        <f>HYPERLINK("https://www.youtube.com/watch?v=5SRxYONb12I&amp;t=151s", "Go to time")</f>
        <v/>
      </c>
    </row>
    <row r="867">
      <c r="A867">
        <f>HYPERLINK("https://www.youtube.com/watch?v=BTarcfQNE-Q", "Video")</f>
        <v/>
      </c>
      <c r="B867" t="inlineStr">
        <is>
          <t>2:48</t>
        </is>
      </c>
      <c r="C867" t="inlineStr">
        <is>
          <t>High Step It One Foot In Front of the</t>
        </is>
      </c>
      <c r="D867">
        <f>HYPERLINK("https://www.youtube.com/watch?v=BTarcfQNE-Q&amp;t=168s", "Go to time")</f>
        <v/>
      </c>
    </row>
    <row r="868">
      <c r="A868">
        <f>HYPERLINK("https://www.youtube.com/watch?v=QGEGOvVb8yc", "Video")</f>
        <v/>
      </c>
      <c r="B868" t="inlineStr">
        <is>
          <t>1:36</t>
        </is>
      </c>
      <c r="C868" t="inlineStr">
        <is>
          <t>step to fixing things and we think you</t>
        </is>
      </c>
      <c r="D868">
        <f>HYPERLINK("https://www.youtube.com/watch?v=QGEGOvVb8yc&amp;t=96s", "Go to time")</f>
        <v/>
      </c>
    </row>
    <row r="869">
      <c r="A869">
        <f>HYPERLINK("https://www.youtube.com/watch?v=0FVuRP-y9wU", "Video")</f>
        <v/>
      </c>
      <c r="B869" t="inlineStr">
        <is>
          <t>2:29</t>
        </is>
      </c>
      <c r="C869" t="inlineStr">
        <is>
          <t>this and then sort of like stepping into</t>
        </is>
      </c>
      <c r="D869">
        <f>HYPERLINK("https://www.youtube.com/watch?v=0FVuRP-y9wU&amp;t=149s", "Go to time")</f>
        <v/>
      </c>
    </row>
    <row r="870">
      <c r="A870">
        <f>HYPERLINK("https://www.youtube.com/watch?v=y2C7VNd8xn8", "Video")</f>
        <v/>
      </c>
      <c r="B870" t="inlineStr">
        <is>
          <t>0:20</t>
        </is>
      </c>
      <c r="C870" t="inlineStr">
        <is>
          <t>about is what does it feel to step into</t>
        </is>
      </c>
      <c r="D870">
        <f>HYPERLINK("https://www.youtube.com/watch?v=y2C7VNd8xn8&amp;t=20s", "Go to time")</f>
        <v/>
      </c>
    </row>
    <row r="871">
      <c r="A871">
        <f>HYPERLINK("https://www.youtube.com/watch?v=FiXGddC6Qjc", "Video")</f>
        <v/>
      </c>
      <c r="B871" t="inlineStr">
        <is>
          <t>7:11</t>
        </is>
      </c>
      <c r="C871" t="inlineStr">
        <is>
          <t>maybe the film becomes only step one in</t>
        </is>
      </c>
      <c r="D871">
        <f>HYPERLINK("https://www.youtube.com/watch?v=FiXGddC6Qjc&amp;t=431s", "Go to time")</f>
        <v/>
      </c>
    </row>
    <row r="872">
      <c r="A872">
        <f>HYPERLINK("https://www.youtube.com/watch?v=Xozv95QM-Wg", "Video")</f>
        <v/>
      </c>
      <c r="B872" t="inlineStr">
        <is>
          <t>13:59</t>
        </is>
      </c>
      <c r="C872" t="inlineStr">
        <is>
          <t>horror movie based on the Stephen King</t>
        </is>
      </c>
      <c r="D872">
        <f>HYPERLINK("https://www.youtube.com/watch?v=Xozv95QM-Wg&amp;t=839s", "Go to time")</f>
        <v/>
      </c>
    </row>
    <row r="873">
      <c r="A873">
        <f>HYPERLINK("https://www.youtube.com/watch?v=rPWbRdk4nlY", "Video")</f>
        <v/>
      </c>
      <c r="B873" t="inlineStr">
        <is>
          <t>27:34</t>
        </is>
      </c>
      <c r="C873" t="inlineStr">
        <is>
          <t>version of that scene in Step Brothers</t>
        </is>
      </c>
      <c r="D873">
        <f>HYPERLINK("https://www.youtube.com/watch?v=rPWbRdk4nlY&amp;t=1654s", "Go to time")</f>
        <v/>
      </c>
    </row>
    <row r="874">
      <c r="A874">
        <f>HYPERLINK("https://www.youtube.com/watch?v=9KWd5d2X5ow", "Video")</f>
        <v/>
      </c>
      <c r="B874" t="inlineStr">
        <is>
          <t>3:36</t>
        </is>
      </c>
      <c r="C874" t="inlineStr">
        <is>
          <t>Ben you're going to step up and you're</t>
        </is>
      </c>
      <c r="D874">
        <f>HYPERLINK("https://www.youtube.com/watch?v=9KWd5d2X5ow&amp;t=216s", "Go to time")</f>
        <v/>
      </c>
    </row>
    <row r="875">
      <c r="A875">
        <f>HYPERLINK("https://www.youtube.com/watch?v=6V3vY7TW4S8", "Video")</f>
        <v/>
      </c>
      <c r="B875" t="inlineStr">
        <is>
          <t>25:38</t>
        </is>
      </c>
      <c r="C875" t="inlineStr">
        <is>
          <t>going to step in and just be that sort</t>
        </is>
      </c>
      <c r="D875">
        <f>HYPERLINK("https://www.youtube.com/watch?v=6V3vY7TW4S8&amp;t=1538s", "Go to time")</f>
        <v/>
      </c>
    </row>
    <row r="876">
      <c r="A876">
        <f>HYPERLINK("https://www.youtube.com/watch?v=1NdWaO32pIA", "Video")</f>
        <v/>
      </c>
      <c r="B876" t="inlineStr">
        <is>
          <t>1:12</t>
        </is>
      </c>
      <c r="C876" t="inlineStr">
        <is>
          <t>was it more difficult stepping into the</t>
        </is>
      </c>
      <c r="D876">
        <f>HYPERLINK("https://www.youtube.com/watch?v=1NdWaO32pIA&amp;t=72s", "Go to time")</f>
        <v/>
      </c>
    </row>
    <row r="877">
      <c r="A877">
        <f>HYPERLINK("https://www.youtube.com/watch?v=_rJTtdKa1AY", "Video")</f>
        <v/>
      </c>
      <c r="B877" t="inlineStr">
        <is>
          <t>0:03</t>
        </is>
      </c>
      <c r="C877" t="inlineStr">
        <is>
          <t>waiting for the government to step in</t>
        </is>
      </c>
      <c r="D877">
        <f>HYPERLINK("https://www.youtube.com/watch?v=_rJTtdKa1AY&amp;t=3s", "Go to time")</f>
        <v/>
      </c>
    </row>
    <row r="878">
      <c r="A878">
        <f>HYPERLINK("https://www.youtube.com/watch?v=a3Ea-gci8u8", "Video")</f>
        <v/>
      </c>
      <c r="B878" t="inlineStr">
        <is>
          <t>3:33</t>
        </is>
      </c>
      <c r="C878" t="inlineStr">
        <is>
          <t>since i stepped on campus cause i know</t>
        </is>
      </c>
      <c r="D878">
        <f>HYPERLINK("https://www.youtube.com/watch?v=a3Ea-gci8u8&amp;t=213s", "Go to time")</f>
        <v/>
      </c>
    </row>
    <row r="879">
      <c r="A879">
        <f>HYPERLINK("https://www.youtube.com/watch?v=HdJ8ei7IeWA", "Video")</f>
        <v/>
      </c>
      <c r="B879" t="inlineStr">
        <is>
          <t>3:21</t>
        </is>
      </c>
      <c r="C879" t="inlineStr">
        <is>
          <t>come all the women seem kind of Stepford</t>
        </is>
      </c>
      <c r="D879">
        <f>HYPERLINK("https://www.youtube.com/watch?v=HdJ8ei7IeWA&amp;t=201s", "Go to time")</f>
        <v/>
      </c>
    </row>
    <row r="880">
      <c r="A880">
        <f>HYPERLINK("https://www.youtube.com/watch?v=HdJ8ei7IeWA", "Video")</f>
        <v/>
      </c>
      <c r="B880" t="inlineStr">
        <is>
          <t>42:16</t>
        </is>
      </c>
      <c r="C880" t="inlineStr">
        <is>
          <t>step further because I'm figuring it out</t>
        </is>
      </c>
      <c r="D880">
        <f>HYPERLINK("https://www.youtube.com/watch?v=HdJ8ei7IeWA&amp;t=2536s", "Go to time")</f>
        <v/>
      </c>
    </row>
    <row r="881">
      <c r="A881">
        <f>HYPERLINK("https://www.youtube.com/watch?v=EyrWp6fwGSc", "Video")</f>
        <v/>
      </c>
      <c r="B881" t="inlineStr">
        <is>
          <t>0:56</t>
        </is>
      </c>
      <c r="C881" t="inlineStr">
        <is>
          <t>engine and step out</t>
        </is>
      </c>
      <c r="D881">
        <f>HYPERLINK("https://www.youtube.com/watch?v=EyrWp6fwGSc&amp;t=56s", "Go to time")</f>
        <v/>
      </c>
    </row>
    <row r="882">
      <c r="A882">
        <f>HYPERLINK("https://www.youtube.com/watch?v=EyrWp6fwGSc", "Video")</f>
        <v/>
      </c>
      <c r="B882" t="inlineStr">
        <is>
          <t>1:08</t>
        </is>
      </c>
      <c r="C882" t="inlineStr">
        <is>
          <t>engine and step out</t>
        </is>
      </c>
      <c r="D882">
        <f>HYPERLINK("https://www.youtube.com/watch?v=EyrWp6fwGSc&amp;t=68s", "Go to time")</f>
        <v/>
      </c>
    </row>
    <row r="883">
      <c r="A883">
        <f>HYPERLINK("https://www.youtube.com/watch?v=s-uSI5Arsjk", "Video")</f>
        <v/>
      </c>
      <c r="B883" t="inlineStr">
        <is>
          <t>0:43</t>
        </is>
      </c>
      <c r="C883" t="inlineStr">
        <is>
          <t>dummy then who was driving Stephanie was</t>
        </is>
      </c>
      <c r="D883">
        <f>HYPERLINK("https://www.youtube.com/watch?v=s-uSI5Arsjk&amp;t=43s", "Go to time")</f>
        <v/>
      </c>
    </row>
    <row r="884">
      <c r="A884">
        <f>HYPERLINK("https://www.youtube.com/watch?v=s-uSI5Arsjk", "Video")</f>
        <v/>
      </c>
      <c r="B884" t="inlineStr">
        <is>
          <t>0:58</t>
        </is>
      </c>
      <c r="C884" t="inlineStr">
        <is>
          <t>rig but it wasn't n always Stephanie in</t>
        </is>
      </c>
      <c r="D884">
        <f>HYPERLINK("https://www.youtube.com/watch?v=s-uSI5Arsjk&amp;t=58s", "Go to time")</f>
        <v/>
      </c>
    </row>
    <row r="885">
      <c r="A885">
        <f>HYPERLINK("https://www.youtube.com/watch?v=s-uSI5Arsjk", "Video")</f>
        <v/>
      </c>
      <c r="B885" t="inlineStr">
        <is>
          <t>1:20</t>
        </is>
      </c>
      <c r="C885" t="inlineStr">
        <is>
          <t>Steph what about the night the Roy line</t>
        </is>
      </c>
      <c r="D885">
        <f>HYPERLINK("https://www.youtube.com/watch?v=s-uSI5Arsjk&amp;t=80s", "Go to time")</f>
        <v/>
      </c>
    </row>
    <row r="886">
      <c r="A886">
        <f>HYPERLINK("https://www.youtube.com/watch?v=s-uSI5Arsjk", "Video")</f>
        <v/>
      </c>
      <c r="B886" t="inlineStr">
        <is>
          <t>2:13</t>
        </is>
      </c>
      <c r="C886" t="inlineStr">
        <is>
          <t>Stephanie why to win and to make musle</t>
        </is>
      </c>
      <c r="D886">
        <f>HYPERLINK("https://www.youtube.com/watch?v=s-uSI5Arsjk&amp;t=133s", "Go to time")</f>
        <v/>
      </c>
    </row>
    <row r="887">
      <c r="A887">
        <f>HYPERLINK("https://www.youtube.com/watch?v=AnoJ2FUL41M", "Video")</f>
        <v/>
      </c>
      <c r="B887" t="inlineStr">
        <is>
          <t>0:08</t>
        </is>
      </c>
      <c r="C887" t="inlineStr">
        <is>
          <t>step up in the elevator press number</t>
        </is>
      </c>
      <c r="D887">
        <f>HYPERLINK("https://www.youtube.com/watch?v=AnoJ2FUL41M&amp;t=8s", "Go to time")</f>
        <v/>
      </c>
    </row>
    <row r="888">
      <c r="A888">
        <f>HYPERLINK("https://www.youtube.com/watch?v=ft7zjbnVbcc", "Video")</f>
        <v/>
      </c>
      <c r="B888" t="inlineStr">
        <is>
          <t>3:07</t>
        </is>
      </c>
      <c r="C888" t="inlineStr">
        <is>
          <t>the company car is leading w g Stephanie</t>
        </is>
      </c>
      <c r="D888">
        <f>HYPERLINK("https://www.youtube.com/watch?v=ft7zjbnVbcc&amp;t=187s", "Go to time")</f>
        <v/>
      </c>
    </row>
    <row r="889">
      <c r="A889">
        <f>HYPERLINK("https://www.youtube.com/watch?v=JzvhxtnC3W4", "Video")</f>
        <v/>
      </c>
      <c r="B889" t="inlineStr">
        <is>
          <t>28:56</t>
        </is>
      </c>
      <c r="C889" t="inlineStr">
        <is>
          <t>half the town you're getting your steps</t>
        </is>
      </c>
      <c r="D889">
        <f>HYPERLINK("https://www.youtube.com/watch?v=JzvhxtnC3W4&amp;t=1736s", "Go to time")</f>
        <v/>
      </c>
    </row>
    <row r="890">
      <c r="A890">
        <f>HYPERLINK("https://www.youtube.com/watch?v=CvKcVdqEuX0", "Video")</f>
        <v/>
      </c>
      <c r="B890" t="inlineStr">
        <is>
          <t>0:10</t>
        </is>
      </c>
      <c r="C890" t="inlineStr">
        <is>
          <t>this is what we're going to do step one</t>
        </is>
      </c>
      <c r="D890">
        <f>HYPERLINK("https://www.youtube.com/watch?v=CvKcVdqEuX0&amp;t=10s", "Go to time")</f>
        <v/>
      </c>
    </row>
    <row r="891">
      <c r="A891">
        <f>HYPERLINK("https://www.youtube.com/watch?v=CvKcVdqEuX0", "Video")</f>
        <v/>
      </c>
      <c r="B891" t="inlineStr">
        <is>
          <t>0:12</t>
        </is>
      </c>
      <c r="C891" t="inlineStr">
        <is>
          <t>light taunting step two I have no</t>
        </is>
      </c>
      <c r="D891">
        <f>HYPERLINK("https://www.youtube.com/watch?v=CvKcVdqEuX0&amp;t=12s", "Go to time")</f>
        <v/>
      </c>
    </row>
    <row r="892">
      <c r="A892">
        <f>HYPERLINK("https://www.youtube.com/watch?v=E6glc9X8T78", "Video")</f>
        <v/>
      </c>
      <c r="B892" t="inlineStr">
        <is>
          <t>14:38</t>
        </is>
      </c>
      <c r="C892" t="inlineStr">
        <is>
          <t>whisper or footstep potentially bringing</t>
        </is>
      </c>
      <c r="D892">
        <f>HYPERLINK("https://www.youtube.com/watch?v=E6glc9X8T78&amp;t=878s", "Go to time")</f>
        <v/>
      </c>
    </row>
    <row r="893">
      <c r="A893">
        <f>HYPERLINK("https://www.youtube.com/watch?v=VtTNioNQxvk", "Video")</f>
        <v/>
      </c>
      <c r="B893" t="inlineStr">
        <is>
          <t>3:44</t>
        </is>
      </c>
      <c r="C893" t="inlineStr">
        <is>
          <t>the third stephen king adaptation from</t>
        </is>
      </c>
      <c r="D893">
        <f>HYPERLINK("https://www.youtube.com/watch?v=VtTNioNQxvk&amp;t=224s", "Go to time")</f>
        <v/>
      </c>
    </row>
    <row r="894">
      <c r="A894">
        <f>HYPERLINK("https://www.youtube.com/watch?v=VtTNioNQxvk", "Video")</f>
        <v/>
      </c>
      <c r="B894" t="inlineStr">
        <is>
          <t>4:54</t>
        </is>
      </c>
      <c r="C894" t="inlineStr">
        <is>
          <t>version author stephen king who's not</t>
        </is>
      </c>
      <c r="D894">
        <f>HYPERLINK("https://www.youtube.com/watch?v=VtTNioNQxvk&amp;t=294s", "Go to time")</f>
        <v/>
      </c>
    </row>
    <row r="895">
      <c r="A895">
        <f>HYPERLINK("https://www.youtube.com/watch?v=VtTNioNQxvk", "Video")</f>
        <v/>
      </c>
      <c r="B895" t="inlineStr">
        <is>
          <t>5:07</t>
        </is>
      </c>
      <c r="C895" t="inlineStr">
        <is>
          <t>stephen king that's definitely a sign</t>
        </is>
      </c>
      <c r="D895">
        <f>HYPERLINK("https://www.youtube.com/watch?v=VtTNioNQxvk&amp;t=307s", "Go to time")</f>
        <v/>
      </c>
    </row>
    <row r="896">
      <c r="A896">
        <f>HYPERLINK("https://www.youtube.com/watch?v=VtTNioNQxvk", "Video")</f>
        <v/>
      </c>
      <c r="B896" t="inlineStr">
        <is>
          <t>10:50</t>
        </is>
      </c>
      <c r="C896" t="inlineStr">
        <is>
          <t>her stepmother tormenting and abusing</t>
        </is>
      </c>
      <c r="D896">
        <f>HYPERLINK("https://www.youtube.com/watch?v=VtTNioNQxvk&amp;t=650s", "Go to time")</f>
        <v/>
      </c>
    </row>
    <row r="897">
      <c r="A897">
        <f>HYPERLINK("https://www.youtube.com/watch?v=AhwvMFlHbKw", "Video")</f>
        <v/>
      </c>
      <c r="B897" t="inlineStr">
        <is>
          <t>13:11</t>
        </is>
      </c>
      <c r="C897" t="inlineStr">
        <is>
          <t>footsteps from the standpoint of they're</t>
        </is>
      </c>
      <c r="D897">
        <f>HYPERLINK("https://www.youtube.com/watch?v=AhwvMFlHbKw&amp;t=791s", "Go to time")</f>
        <v/>
      </c>
    </row>
    <row r="898">
      <c r="A898">
        <f>HYPERLINK("https://www.youtube.com/watch?v=TQ6aYBvKwCo", "Video")</f>
        <v/>
      </c>
      <c r="B898" t="inlineStr">
        <is>
          <t>6:57</t>
        </is>
      </c>
      <c r="C898" t="inlineStr">
        <is>
          <t>reach out to in time was my step brother</t>
        </is>
      </c>
      <c r="D898">
        <f>HYPERLINK("https://www.youtube.com/watch?v=TQ6aYBvKwCo&amp;t=417s", "Go to time")</f>
        <v/>
      </c>
    </row>
    <row r="899">
      <c r="A899">
        <f>HYPERLINK("https://www.youtube.com/watch?v=0HDR3qfqeco", "Video")</f>
        <v/>
      </c>
      <c r="B899" t="inlineStr">
        <is>
          <t>0:01</t>
        </is>
      </c>
      <c r="C899" t="inlineStr">
        <is>
          <t>keep driving Steph it's time for me to</t>
        </is>
      </c>
      <c r="D899">
        <f>HYPERLINK("https://www.youtube.com/watch?v=0HDR3qfqeco&amp;t=1s", "Go to time")</f>
        <v/>
      </c>
    </row>
    <row r="900">
      <c r="A900">
        <f>HYPERLINK("https://www.youtube.com/watch?v=0HDR3qfqeco", "Video")</f>
        <v/>
      </c>
      <c r="B900" t="inlineStr">
        <is>
          <t>0:50</t>
        </is>
      </c>
      <c r="C900" t="inlineStr">
        <is>
          <t>Authority nice driving step so she can</t>
        </is>
      </c>
      <c r="D900">
        <f>HYPERLINK("https://www.youtube.com/watch?v=0HDR3qfqeco&amp;t=50s", "Go to time")</f>
        <v/>
      </c>
    </row>
    <row r="901">
      <c r="A901">
        <f>HYPERLINK("https://www.youtube.com/watch?v=r1rT20VGQ5o", "Video")</f>
        <v/>
      </c>
      <c r="B901" t="inlineStr">
        <is>
          <t>20:37</t>
        </is>
      </c>
      <c r="C901" t="inlineStr">
        <is>
          <t>he's not going to step over that line</t>
        </is>
      </c>
      <c r="D901">
        <f>HYPERLINK("https://www.youtube.com/watch?v=r1rT20VGQ5o&amp;t=1237s", "Go to time")</f>
        <v/>
      </c>
    </row>
    <row r="902">
      <c r="A902">
        <f>HYPERLINK("https://www.youtube.com/watch?v=r1rT20VGQ5o", "Video")</f>
        <v/>
      </c>
      <c r="B902" t="inlineStr">
        <is>
          <t>45:36</t>
        </is>
      </c>
      <c r="C902" t="inlineStr">
        <is>
          <t>Paulie was in the 90s the stepen Tyler</t>
        </is>
      </c>
      <c r="D902">
        <f>HYPERLINK("https://www.youtube.com/watch?v=r1rT20VGQ5o&amp;t=2736s", "Go to time")</f>
        <v/>
      </c>
    </row>
    <row r="903">
      <c r="A903">
        <f>HYPERLINK("https://www.youtube.com/watch?v=kwQWQMZlG18", "Video")</f>
        <v/>
      </c>
      <c r="B903" t="inlineStr">
        <is>
          <t>0:29</t>
        </is>
      </c>
      <c r="C903" t="inlineStr">
        <is>
          <t>if that pie eating some step off</t>
        </is>
      </c>
      <c r="D903">
        <f>HYPERLINK("https://www.youtube.com/watch?v=kwQWQMZlG18&amp;t=29s", "Go to time")</f>
        <v/>
      </c>
    </row>
    <row r="904">
      <c r="A904">
        <f>HYPERLINK("https://www.youtube.com/watch?v=pegpswIDO04", "Video")</f>
        <v/>
      </c>
      <c r="B904" t="inlineStr">
        <is>
          <t>5:00</t>
        </is>
      </c>
      <c r="C904" t="inlineStr">
        <is>
          <t>we need Ethan Hunt to step in and stop</t>
        </is>
      </c>
      <c r="D904">
        <f>HYPERLINK("https://www.youtube.com/watch?v=pegpswIDO04&amp;t=300s", "Go to time")</f>
        <v/>
      </c>
    </row>
    <row r="905">
      <c r="A905">
        <f>HYPERLINK("https://www.youtube.com/watch?v=Il5WMLS-GWI", "Video")</f>
        <v/>
      </c>
      <c r="B905" t="inlineStr">
        <is>
          <t>12:40</t>
        </is>
      </c>
      <c r="C905" t="inlineStr">
        <is>
          <t>stepping into her uncle's sizable shoes</t>
        </is>
      </c>
      <c r="D905">
        <f>HYPERLINK("https://www.youtube.com/watch?v=Il5WMLS-GWI&amp;t=760s", "Go to time")</f>
        <v/>
      </c>
    </row>
    <row r="906">
      <c r="A906">
        <f>HYPERLINK("https://www.youtube.com/watch?v=s5wMbQwCldI", "Video")</f>
        <v/>
      </c>
      <c r="B906" t="inlineStr">
        <is>
          <t>7:52</t>
        </is>
      </c>
      <c r="C906" t="inlineStr">
        <is>
          <t>light you know he steps into this uh</t>
        </is>
      </c>
      <c r="D906">
        <f>HYPERLINK("https://www.youtube.com/watch?v=s5wMbQwCldI&amp;t=472s", "Go to time")</f>
        <v/>
      </c>
    </row>
    <row r="907">
      <c r="A907">
        <f>HYPERLINK("https://www.youtube.com/watch?v=UlTAPDBxLoY", "Video")</f>
        <v/>
      </c>
      <c r="B907" t="inlineStr">
        <is>
          <t>3:28</t>
        </is>
      </c>
      <c r="C907" t="inlineStr">
        <is>
          <t>stepped in ellen ripley's gigantic</t>
        </is>
      </c>
      <c r="D907">
        <f>HYPERLINK("https://www.youtube.com/watch?v=UlTAPDBxLoY&amp;t=208s", "Go to time")</f>
        <v/>
      </c>
    </row>
    <row r="908">
      <c r="A908">
        <f>HYPERLINK("https://www.youtube.com/watch?v=h5BgiVd3gDk", "Video")</f>
        <v/>
      </c>
      <c r="B908" t="inlineStr">
        <is>
          <t>2:35</t>
        </is>
      </c>
      <c r="C908" t="inlineStr">
        <is>
          <t>the other mere Steps From The Finish</t>
        </is>
      </c>
      <c r="D908">
        <f>HYPERLINK("https://www.youtube.com/watch?v=h5BgiVd3gDk&amp;t=155s", "Go to time")</f>
        <v/>
      </c>
    </row>
    <row r="909">
      <c r="A909">
        <f>HYPERLINK("https://www.youtube.com/watch?v=RWlOL7KM_qA", "Video")</f>
        <v/>
      </c>
      <c r="B909" t="inlineStr">
        <is>
          <t>0:49</t>
        </is>
      </c>
      <c r="C909" t="inlineStr">
        <is>
          <t>as me knowing this Steph is kind of like</t>
        </is>
      </c>
      <c r="D909">
        <f>HYPERLINK("https://www.youtube.com/watch?v=RWlOL7KM_qA&amp;t=49s", "Go to time")</f>
        <v/>
      </c>
    </row>
    <row r="910">
      <c r="A910">
        <f>HYPERLINK("https://www.youtube.com/watch?v=RWlOL7KM_qA", "Video")</f>
        <v/>
      </c>
      <c r="B910" t="inlineStr">
        <is>
          <t>0:52</t>
        </is>
      </c>
      <c r="C910" t="inlineStr">
        <is>
          <t>ego's a living planet Steph is a living</t>
        </is>
      </c>
      <c r="D910">
        <f>HYPERLINK("https://www.youtube.com/watch?v=RWlOL7KM_qA&amp;t=52s", "Go to time")</f>
        <v/>
      </c>
    </row>
    <row r="911">
      <c r="A911">
        <f>HYPERLINK("https://www.youtube.com/watch?v=RWlOL7KM_qA", "Video")</f>
        <v/>
      </c>
      <c r="B911" t="inlineStr">
        <is>
          <t>1:16</t>
        </is>
      </c>
      <c r="C911" t="inlineStr">
        <is>
          <t>Steph there's so nothing like staring</t>
        </is>
      </c>
      <c r="D911">
        <f>HYPERLINK("https://www.youtube.com/watch?v=RWlOL7KM_qA&amp;t=76s", "Go to time")</f>
        <v/>
      </c>
    </row>
    <row r="912">
      <c r="A912">
        <f>HYPERLINK("https://www.youtube.com/watch?v=RWlOL7KM_qA", "Video")</f>
        <v/>
      </c>
      <c r="B912" t="inlineStr">
        <is>
          <t>4:32</t>
        </is>
      </c>
      <c r="C912" t="inlineStr">
        <is>
          <t>Galaxy Vol 2 for Steph dorina how do we</t>
        </is>
      </c>
      <c r="D912">
        <f>HYPERLINK("https://www.youtube.com/watch?v=RWlOL7KM_qA&amp;t=272s", "Go to time")</f>
        <v/>
      </c>
    </row>
    <row r="913">
      <c r="A913">
        <f>HYPERLINK("https://www.youtube.com/watch?v=RWlOL7KM_qA", "Video")</f>
        <v/>
      </c>
      <c r="B913" t="inlineStr">
        <is>
          <t>18:25</t>
        </is>
      </c>
      <c r="C913" t="inlineStr">
        <is>
          <t>in theater Steph it didn't turn me off</t>
        </is>
      </c>
      <c r="D913">
        <f>HYPERLINK("https://www.youtube.com/watch?v=RWlOL7KM_qA&amp;t=1105s", "Go to time")</f>
        <v/>
      </c>
    </row>
    <row r="914">
      <c r="A914">
        <f>HYPERLINK("https://www.youtube.com/watch?v=RWlOL7KM_qA", "Video")</f>
        <v/>
      </c>
      <c r="B914" t="inlineStr">
        <is>
          <t>35:42</t>
        </is>
      </c>
      <c r="C914" t="inlineStr">
        <is>
          <t>Steph you're holding baby Yoda they</t>
        </is>
      </c>
      <c r="D914">
        <f>HYPERLINK("https://www.youtube.com/watch?v=RWlOL7KM_qA&amp;t=2142s", "Go to time")</f>
        <v/>
      </c>
    </row>
    <row r="915">
      <c r="A915">
        <f>HYPERLINK("https://www.youtube.com/watch?v=RWlOL7KM_qA", "Video")</f>
        <v/>
      </c>
      <c r="B915" t="inlineStr">
        <is>
          <t>36:54</t>
        </is>
      </c>
      <c r="C915" t="inlineStr">
        <is>
          <t>kind of with Steph I think Drex and</t>
        </is>
      </c>
      <c r="D915">
        <f>HYPERLINK("https://www.youtube.com/watch?v=RWlOL7KM_qA&amp;t=2214s", "Go to time")</f>
        <v/>
      </c>
    </row>
    <row r="916">
      <c r="A916">
        <f>HYPERLINK("https://www.youtube.com/watch?v=RWlOL7KM_qA", "Video")</f>
        <v/>
      </c>
      <c r="B916" t="inlineStr">
        <is>
          <t>40:22</t>
        </is>
      </c>
      <c r="C916" t="inlineStr">
        <is>
          <t>stepping stone stone to something else</t>
        </is>
      </c>
      <c r="D916">
        <f>HYPERLINK("https://www.youtube.com/watch?v=RWlOL7KM_qA&amp;t=2422s", "Go to time")</f>
        <v/>
      </c>
    </row>
    <row r="917">
      <c r="A917">
        <f>HYPERLINK("https://www.youtube.com/watch?v=RWlOL7KM_qA", "Video")</f>
        <v/>
      </c>
      <c r="B917" t="inlineStr">
        <is>
          <t>40:45</t>
        </is>
      </c>
      <c r="C917" t="inlineStr">
        <is>
          <t>sense about Steph's feelings towards the</t>
        </is>
      </c>
      <c r="D917">
        <f>HYPERLINK("https://www.youtube.com/watch?v=RWlOL7KM_qA&amp;t=2445s", "Go to time")</f>
        <v/>
      </c>
    </row>
    <row r="918">
      <c r="A918">
        <f>HYPERLINK("https://www.youtube.com/watch?v=RWlOL7KM_qA", "Video")</f>
        <v/>
      </c>
      <c r="B918" t="inlineStr">
        <is>
          <t>44:59</t>
        </is>
      </c>
      <c r="C918" t="inlineStr">
        <is>
          <t>with two of my best Pals so Steph dorina</t>
        </is>
      </c>
      <c r="D918">
        <f>HYPERLINK("https://www.youtube.com/watch?v=RWlOL7KM_qA&amp;t=2699s", "Go to time")</f>
        <v/>
      </c>
    </row>
    <row r="919">
      <c r="A919">
        <f>HYPERLINK("https://www.youtube.com/watch?v=RWlOL7KM_qA", "Video")</f>
        <v/>
      </c>
      <c r="B919" t="inlineStr">
        <is>
          <t>48:35</t>
        </is>
      </c>
      <c r="C919" t="inlineStr">
        <is>
          <t>Jacqueline Coley Doreen Ariano Steph</t>
        </is>
      </c>
      <c r="D919">
        <f>HYPERLINK("https://www.youtube.com/watch?v=RWlOL7KM_qA&amp;t=2915s", "Go to time")</f>
        <v/>
      </c>
    </row>
    <row r="920">
      <c r="A920">
        <f>HYPERLINK("https://www.youtube.com/watch?v=xPFpPc3KmZw", "Video")</f>
        <v/>
      </c>
      <c r="B920" t="inlineStr">
        <is>
          <t>1:57</t>
        </is>
      </c>
      <c r="C920" t="inlineStr">
        <is>
          <t>Mina Mina take a step</t>
        </is>
      </c>
      <c r="D920">
        <f>HYPERLINK("https://www.youtube.com/watch?v=xPFpPc3KmZw&amp;t=117s", "Go to time")</f>
        <v/>
      </c>
    </row>
    <row r="921">
      <c r="A921">
        <f>HYPERLINK("https://www.youtube.com/watch?v=OWkE22tSYqY", "Video")</f>
        <v/>
      </c>
      <c r="B921" t="inlineStr">
        <is>
          <t>1:14</t>
        </is>
      </c>
      <c r="C921" t="inlineStr">
        <is>
          <t>who can step into a leadership position</t>
        </is>
      </c>
      <c r="D921">
        <f>HYPERLINK("https://www.youtube.com/watch?v=OWkE22tSYqY&amp;t=74s", "Go to time")</f>
        <v/>
      </c>
    </row>
    <row r="922">
      <c r="A922">
        <f>HYPERLINK("https://www.youtube.com/watch?v=ZGpqQd2pNF8", "Video")</f>
        <v/>
      </c>
      <c r="B922" t="inlineStr">
        <is>
          <t>1:42</t>
        </is>
      </c>
      <c r="C922" t="inlineStr">
        <is>
          <t>again poor Stephanie she just had her</t>
        </is>
      </c>
      <c r="D922">
        <f>HYPERLINK("https://www.youtube.com/watch?v=ZGpqQd2pNF8&amp;t=102s", "Go to time")</f>
        <v/>
      </c>
    </row>
    <row r="923">
      <c r="A923">
        <f>HYPERLINK("https://www.youtube.com/watch?v=XHuZ63p6zw0", "Video")</f>
        <v/>
      </c>
      <c r="B923" t="inlineStr">
        <is>
          <t>8:58</t>
        </is>
      </c>
      <c r="C923" t="inlineStr">
        <is>
          <t>stephanie myers twilight it's set in a</t>
        </is>
      </c>
      <c r="D923">
        <f>HYPERLINK("https://www.youtube.com/watch?v=XHuZ63p6zw0&amp;t=538s", "Go to time")</f>
        <v/>
      </c>
    </row>
    <row r="924">
      <c r="A924">
        <f>HYPERLINK("https://www.youtube.com/watch?v=XHuZ63p6zw0", "Video")</f>
        <v/>
      </c>
      <c r="B924" t="inlineStr">
        <is>
          <t>16:12</t>
        </is>
      </c>
      <c r="C924" t="inlineStr">
        <is>
          <t>simulate han stepping on said tail and</t>
        </is>
      </c>
      <c r="D924">
        <f>HYPERLINK("https://www.youtube.com/watch?v=XHuZ63p6zw0&amp;t=972s", "Go to time")</f>
        <v/>
      </c>
    </row>
    <row r="925">
      <c r="A925">
        <f>HYPERLINK("https://www.youtube.com/watch?v=INxwpKQU-u8", "Video")</f>
        <v/>
      </c>
      <c r="B925" t="inlineStr">
        <is>
          <t>37:38</t>
        </is>
      </c>
      <c r="C925" t="inlineStr">
        <is>
          <t>lch thing all stepping up knowing that</t>
        </is>
      </c>
      <c r="D925">
        <f>HYPERLINK("https://www.youtube.com/watch?v=INxwpKQU-u8&amp;t=2258s", "Go to time")</f>
        <v/>
      </c>
    </row>
    <row r="926">
      <c r="A926">
        <f>HYPERLINK("https://www.youtube.com/watch?v=lfhc4QVmNMk", "Video")</f>
        <v/>
      </c>
      <c r="B926" t="inlineStr">
        <is>
          <t>12:10</t>
        </is>
      </c>
      <c r="C926" t="inlineStr">
        <is>
          <t>this is what we're going to do step one</t>
        </is>
      </c>
      <c r="D926">
        <f>HYPERLINK("https://www.youtube.com/watch?v=lfhc4QVmNMk&amp;t=730s", "Go to time")</f>
        <v/>
      </c>
    </row>
    <row r="927">
      <c r="A927">
        <f>HYPERLINK("https://www.youtube.com/watch?v=lfhc4QVmNMk", "Video")</f>
        <v/>
      </c>
      <c r="B927" t="inlineStr">
        <is>
          <t>12:12</t>
        </is>
      </c>
      <c r="C927" t="inlineStr">
        <is>
          <t>light taunting step two I have no</t>
        </is>
      </c>
      <c r="D927">
        <f>HYPERLINK("https://www.youtube.com/watch?v=lfhc4QVmNMk&amp;t=732s", "Go to time")</f>
        <v/>
      </c>
    </row>
    <row r="928">
      <c r="A928">
        <f>HYPERLINK("https://www.youtube.com/watch?v=SRiSK1pgfEo", "Video")</f>
        <v/>
      </c>
      <c r="B928" t="inlineStr">
        <is>
          <t>1:59</t>
        </is>
      </c>
      <c r="C928" t="inlineStr">
        <is>
          <t>just whiteness r stepp in a bunch of</t>
        </is>
      </c>
      <c r="D928">
        <f>HYPERLINK("https://www.youtube.com/watch?v=SRiSK1pgfEo&amp;t=119s", "Go to time")</f>
        <v/>
      </c>
    </row>
    <row r="929">
      <c r="A929">
        <f>HYPERLINK("https://www.youtube.com/watch?v=cmi_cGmILo0", "Video")</f>
        <v/>
      </c>
      <c r="B929" t="inlineStr">
        <is>
          <t>11:52</t>
        </is>
      </c>
      <c r="C929" t="inlineStr">
        <is>
          <t>but sa six is a surprising Step Up For</t>
        </is>
      </c>
      <c r="D929">
        <f>HYPERLINK("https://www.youtube.com/watch?v=cmi_cGmILo0&amp;t=712s", "Go to time")</f>
        <v/>
      </c>
    </row>
    <row r="930">
      <c r="A930">
        <f>HYPERLINK("https://www.youtube.com/watch?v=A7zXbLFP8LI", "Video")</f>
        <v/>
      </c>
      <c r="B930" t="inlineStr">
        <is>
          <t>0:31</t>
        </is>
      </c>
      <c r="C930" t="inlineStr">
        <is>
          <t>awesomeness you tiny girl step forward</t>
        </is>
      </c>
      <c r="D930">
        <f>HYPERLINK("https://www.youtube.com/watch?v=A7zXbLFP8LI&amp;t=31s", "Go to time")</f>
        <v/>
      </c>
    </row>
    <row r="931">
      <c r="A931">
        <f>HYPERLINK("https://www.youtube.com/watch?v=OkQ33UzxxPg", "Video")</f>
        <v/>
      </c>
      <c r="B931" t="inlineStr">
        <is>
          <t>0:48</t>
        </is>
      </c>
      <c r="C931" t="inlineStr">
        <is>
          <t>in stress when I step out of the shower</t>
        </is>
      </c>
      <c r="D931">
        <f>HYPERLINK("https://www.youtube.com/watch?v=OkQ33UzxxPg&amp;t=48s", "Go to time")</f>
        <v/>
      </c>
    </row>
    <row r="932">
      <c r="A932">
        <f>HYPERLINK("https://www.youtube.com/watch?v=L6HWF_-Vmbw", "Video")</f>
        <v/>
      </c>
      <c r="B932" t="inlineStr">
        <is>
          <t>1:01</t>
        </is>
      </c>
      <c r="C932" t="inlineStr">
        <is>
          <t>get all up you're stepping into</t>
        </is>
      </c>
      <c r="D932">
        <f>HYPERLINK("https://www.youtube.com/watch?v=L6HWF_-Vmbw&amp;t=61s", "Go to time")</f>
        <v/>
      </c>
    </row>
    <row r="933">
      <c r="A933">
        <f>HYPERLINK("https://www.youtube.com/watch?v=-8JVIc4wokM", "Video")</f>
        <v/>
      </c>
      <c r="B933" t="inlineStr">
        <is>
          <t>4:03</t>
        </is>
      </c>
      <c r="C933" t="inlineStr">
        <is>
          <t>step back because you're not stepping</t>
        </is>
      </c>
      <c r="D933">
        <f>HYPERLINK("https://www.youtube.com/watch?v=-8JVIc4wokM&amp;t=243s", "Go to time")</f>
        <v/>
      </c>
    </row>
    <row r="934">
      <c r="A934">
        <f>HYPERLINK("https://www.youtube.com/watch?v=87Pe6_24Rfc", "Video")</f>
        <v/>
      </c>
      <c r="B934" t="inlineStr">
        <is>
          <t>1:58</t>
        </is>
      </c>
      <c r="C934" t="inlineStr">
        <is>
          <t>out she got some info on those two steps</t>
        </is>
      </c>
      <c r="D934">
        <f>HYPERLINK("https://www.youtube.com/watch?v=87Pe6_24Rfc&amp;t=118s", "Go to time")</f>
        <v/>
      </c>
    </row>
    <row r="935">
      <c r="A935">
        <f>HYPERLINK("https://www.youtube.com/watch?v=KYEP1OgoNGM", "Video")</f>
        <v/>
      </c>
      <c r="B935" t="inlineStr">
        <is>
          <t>17:35</t>
        </is>
      </c>
      <c r="C935" t="inlineStr">
        <is>
          <t>the first step towards cementing the</t>
        </is>
      </c>
      <c r="D935">
        <f>HYPERLINK("https://www.youtube.com/watch?v=KYEP1OgoNGM&amp;t=1055s", "Go to time")</f>
        <v/>
      </c>
    </row>
    <row r="936">
      <c r="A936">
        <f>HYPERLINK("https://www.youtube.com/watch?v=IWuIntFf4uk", "Video")</f>
        <v/>
      </c>
      <c r="B936" t="inlineStr">
        <is>
          <t>1:52</t>
        </is>
      </c>
      <c r="C936" t="inlineStr">
        <is>
          <t>opinions but Steph welcome back to us</t>
        </is>
      </c>
      <c r="D936">
        <f>HYPERLINK("https://www.youtube.com/watch?v=IWuIntFf4uk&amp;t=112s", "Go to time")</f>
        <v/>
      </c>
    </row>
    <row r="937">
      <c r="A937">
        <f>HYPERLINK("https://www.youtube.com/watch?v=IWuIntFf4uk", "Video")</f>
        <v/>
      </c>
      <c r="B937" t="inlineStr">
        <is>
          <t>6:55</t>
        </is>
      </c>
      <c r="C937" t="inlineStr">
        <is>
          <t>win Steph over yeah oh yeah of being</t>
        </is>
      </c>
      <c r="D937">
        <f>HYPERLINK("https://www.youtube.com/watch?v=IWuIntFf4uk&amp;t=415s", "Go to time")</f>
        <v/>
      </c>
    </row>
    <row r="938">
      <c r="A938">
        <f>HYPERLINK("https://www.youtube.com/watch?v=IWuIntFf4uk", "Video")</f>
        <v/>
      </c>
      <c r="B938" t="inlineStr">
        <is>
          <t>11:02</t>
        </is>
      </c>
      <c r="C938" t="inlineStr">
        <is>
          <t>Stephanie zakarak of movieline wrote The</t>
        </is>
      </c>
      <c r="D938">
        <f>HYPERLINK("https://www.youtube.com/watch?v=IWuIntFf4uk&amp;t=662s", "Go to time")</f>
        <v/>
      </c>
    </row>
    <row r="939">
      <c r="A939">
        <f>HYPERLINK("https://www.youtube.com/watch?v=IWuIntFf4uk", "Video")</f>
        <v/>
      </c>
      <c r="B939" t="inlineStr">
        <is>
          <t>15:18</t>
        </is>
      </c>
      <c r="C939" t="inlineStr">
        <is>
          <t>talking about Steph Curry right before</t>
        </is>
      </c>
      <c r="D939">
        <f>HYPERLINK("https://www.youtube.com/watch?v=IWuIntFf4uk&amp;t=918s", "Go to time")</f>
        <v/>
      </c>
    </row>
    <row r="940">
      <c r="A940">
        <f>HYPERLINK("https://www.youtube.com/watch?v=IWuIntFf4uk", "Video")</f>
        <v/>
      </c>
      <c r="B940" t="inlineStr">
        <is>
          <t>50:44</t>
        </is>
      </c>
      <c r="C940" t="inlineStr">
        <is>
          <t>working on you can find me on at steps</t>
        </is>
      </c>
      <c r="D940">
        <f>HYPERLINK("https://www.youtube.com/watch?v=IWuIntFf4uk&amp;t=3044s", "Go to time")</f>
        <v/>
      </c>
    </row>
    <row r="941">
      <c r="A941">
        <f>HYPERLINK("https://www.youtube.com/watch?v=-snj5S5BdmY", "Video")</f>
        <v/>
      </c>
      <c r="B941" t="inlineStr">
        <is>
          <t>0:47</t>
        </is>
      </c>
      <c r="C941" t="inlineStr">
        <is>
          <t>to Ground Control I'm stepping through</t>
        </is>
      </c>
      <c r="D941">
        <f>HYPERLINK("https://www.youtube.com/watch?v=-snj5S5BdmY&amp;t=47s", "Go to time")</f>
        <v/>
      </c>
    </row>
    <row r="942">
      <c r="A942">
        <f>HYPERLINK("https://www.youtube.com/watch?v=-snj5S5BdmY", "Video")</f>
        <v/>
      </c>
      <c r="B942" t="inlineStr">
        <is>
          <t>1:46</t>
        </is>
      </c>
      <c r="C942" t="inlineStr">
        <is>
          <t>Control I'm stepping through the</t>
        </is>
      </c>
      <c r="D942">
        <f>HYPERLINK("https://www.youtube.com/watch?v=-snj5S5BdmY&amp;t=106s", "Go to time")</f>
        <v/>
      </c>
    </row>
    <row r="943">
      <c r="A943">
        <f>HYPERLINK("https://www.youtube.com/watch?v=k9_PEu47ANE", "Video")</f>
        <v/>
      </c>
      <c r="B943" t="inlineStr">
        <is>
          <t>1:18</t>
        </is>
      </c>
      <c r="C943" t="inlineStr">
        <is>
          <t>trusted man stepping up to a microphone</t>
        </is>
      </c>
      <c r="D943">
        <f>HYPERLINK("https://www.youtube.com/watch?v=k9_PEu47ANE&amp;t=78s", "Go to time")</f>
        <v/>
      </c>
    </row>
    <row r="944">
      <c r="A944">
        <f>HYPERLINK("https://www.youtube.com/watch?v=k9_PEu47ANE", "Video")</f>
        <v/>
      </c>
      <c r="B944" t="inlineStr">
        <is>
          <t>1:41</t>
        </is>
      </c>
      <c r="C944" t="inlineStr">
        <is>
          <t>I'm going to step into the crosshairs I</t>
        </is>
      </c>
      <c r="D944">
        <f>HYPERLINK("https://www.youtube.com/watch?v=k9_PEu47ANE&amp;t=101s", "Go to time")</f>
        <v/>
      </c>
    </row>
    <row r="945">
      <c r="A945">
        <f>HYPERLINK("https://www.youtube.com/watch?v=2UdW17knMfw", "Video")</f>
        <v/>
      </c>
      <c r="B945" t="inlineStr">
        <is>
          <t>9:24</t>
        </is>
      </c>
      <c r="C945" t="inlineStr">
        <is>
          <t>even a step further than Tony I I think</t>
        </is>
      </c>
      <c r="D945">
        <f>HYPERLINK("https://www.youtube.com/watch?v=2UdW17knMfw&amp;t=564s", "Go to time")</f>
        <v/>
      </c>
    </row>
    <row r="946">
      <c r="A946">
        <f>HYPERLINK("https://www.youtube.com/watch?v=tmdh-mOXeW4", "Video")</f>
        <v/>
      </c>
      <c r="B946" t="inlineStr">
        <is>
          <t>1:27</t>
        </is>
      </c>
      <c r="C946" t="inlineStr">
        <is>
          <t>come on we've got to finish it Stephanie</t>
        </is>
      </c>
      <c r="D946">
        <f>HYPERLINK("https://www.youtube.com/watch?v=tmdh-mOXeW4&amp;t=87s", "Go to time")</f>
        <v/>
      </c>
    </row>
    <row r="947">
      <c r="A947">
        <f>HYPERLINK("https://www.youtube.com/watch?v=obn9BZj6V-M", "Video")</f>
        <v/>
      </c>
      <c r="B947" t="inlineStr">
        <is>
          <t>0:05</t>
        </is>
      </c>
      <c r="C947" t="inlineStr">
        <is>
          <t>starting with this one step away from</t>
        </is>
      </c>
      <c r="D947">
        <f>HYPERLINK("https://www.youtube.com/watch?v=obn9BZj6V-M&amp;t=5s", "Go to time")</f>
        <v/>
      </c>
    </row>
    <row r="948">
      <c r="A948">
        <f>HYPERLINK("https://www.youtube.com/watch?v=RDcC_Iw2yzA", "Video")</f>
        <v/>
      </c>
      <c r="B948" t="inlineStr">
        <is>
          <t>1:55</t>
        </is>
      </c>
      <c r="C948" t="inlineStr">
        <is>
          <t>step by step what they did in here look</t>
        </is>
      </c>
      <c r="D948">
        <f>HYPERLINK("https://www.youtube.com/watch?v=RDcC_Iw2yzA&amp;t=115s", "Go to time")</f>
        <v/>
      </c>
    </row>
    <row r="949">
      <c r="A949">
        <f>HYPERLINK("https://www.youtube.com/watch?v=ELbCWQcPhfs", "Video")</f>
        <v/>
      </c>
      <c r="B949" t="inlineStr">
        <is>
          <t>18:09</t>
        </is>
      </c>
      <c r="C949" t="inlineStr">
        <is>
          <t>Indiana Jones's so another Stephen</t>
        </is>
      </c>
      <c r="D949">
        <f>HYPERLINK("https://www.youtube.com/watch?v=ELbCWQcPhfs&amp;t=1089s", "Go to time")</f>
        <v/>
      </c>
    </row>
    <row r="950">
      <c r="A950">
        <f>HYPERLINK("https://www.youtube.com/watch?v=agcUUHc2iAw", "Video")</f>
        <v/>
      </c>
      <c r="B950" t="inlineStr">
        <is>
          <t>14:39</t>
        </is>
      </c>
      <c r="C950" t="inlineStr">
        <is>
          <t>stepped into the job and while Burton</t>
        </is>
      </c>
      <c r="D950">
        <f>HYPERLINK("https://www.youtube.com/watch?v=agcUUHc2iAw&amp;t=879s", "Go to time")</f>
        <v/>
      </c>
    </row>
    <row r="951">
      <c r="A951">
        <f>HYPERLINK("https://www.youtube.com/watch?v=GgGVM0yhHQQ", "Video")</f>
        <v/>
      </c>
      <c r="B951" t="inlineStr">
        <is>
          <t>1:04</t>
        </is>
      </c>
      <c r="C951" t="inlineStr">
        <is>
          <t>squatters in that structure now step</t>
        </is>
      </c>
      <c r="D951">
        <f>HYPERLINK("https://www.youtube.com/watch?v=GgGVM0yhHQQ&amp;t=64s", "Go to time")</f>
        <v/>
      </c>
    </row>
    <row r="952">
      <c r="A952">
        <f>HYPERLINK("https://www.youtube.com/watch?v=-Lb9WNRYGtA", "Video")</f>
        <v/>
      </c>
      <c r="B952" t="inlineStr">
        <is>
          <t>0:38</t>
        </is>
      </c>
      <c r="C952" t="inlineStr">
        <is>
          <t>this ground we're stepping on here is</t>
        </is>
      </c>
      <c r="D952">
        <f>HYPERLINK("https://www.youtube.com/watch?v=-Lb9WNRYGtA&amp;t=38s", "Go to time")</f>
        <v/>
      </c>
    </row>
    <row r="953">
      <c r="A953">
        <f>HYPERLINK("https://www.youtube.com/watch?v=zZ2Gk-B-IpQ", "Video")</f>
        <v/>
      </c>
      <c r="B953" t="inlineStr">
        <is>
          <t>1:36</t>
        </is>
      </c>
      <c r="C953" t="inlineStr">
        <is>
          <t>for the rest of you two stepping</t>
        </is>
      </c>
      <c r="D953">
        <f>HYPERLINK("https://www.youtube.com/watch?v=zZ2Gk-B-IpQ&amp;t=96s", "Go to time")</f>
        <v/>
      </c>
    </row>
    <row r="954">
      <c r="A954">
        <f>HYPERLINK("https://www.youtube.com/watch?v=zQO3q1lSZ4k", "Video")</f>
        <v/>
      </c>
      <c r="B954" t="inlineStr">
        <is>
          <t>12:43</t>
        </is>
      </c>
      <c r="C954" t="inlineStr">
        <is>
          <t>breaking out and stepping outside of</t>
        </is>
      </c>
      <c r="D954">
        <f>HYPERLINK("https://www.youtube.com/watch?v=zQO3q1lSZ4k&amp;t=763s", "Go to time")</f>
        <v/>
      </c>
    </row>
    <row r="955">
      <c r="A955">
        <f>HYPERLINK("https://www.youtube.com/watch?v=8vIcT7VLx0U", "Video")</f>
        <v/>
      </c>
      <c r="B955" t="inlineStr">
        <is>
          <t>16:38</t>
        </is>
      </c>
      <c r="C955" t="inlineStr">
        <is>
          <t>Apollo Creed can kind of step in and</t>
        </is>
      </c>
      <c r="D955">
        <f>HYPERLINK("https://www.youtube.com/watch?v=8vIcT7VLx0U&amp;t=998s", "Go to time")</f>
        <v/>
      </c>
    </row>
    <row r="956">
      <c r="A956">
        <f>HYPERLINK("https://www.youtube.com/watch?v=8vIcT7VLx0U", "Video")</f>
        <v/>
      </c>
      <c r="B956" t="inlineStr">
        <is>
          <t>45:18</t>
        </is>
      </c>
      <c r="C956" t="inlineStr">
        <is>
          <t>King's directorial debut and stepping</t>
        </is>
      </c>
      <c r="D956">
        <f>HYPERLINK("https://www.youtube.com/watch?v=8vIcT7VLx0U&amp;t=2718s", "Go to time")</f>
        <v/>
      </c>
    </row>
    <row r="957">
      <c r="A957">
        <f>HYPERLINK("https://www.youtube.com/watch?v=laHkWyLEHl4", "Video")</f>
        <v/>
      </c>
      <c r="B957" t="inlineStr">
        <is>
          <t>0:11</t>
        </is>
      </c>
      <c r="C957" t="inlineStr">
        <is>
          <t>stepping on a mine</t>
        </is>
      </c>
      <c r="D957">
        <f>HYPERLINK("https://www.youtube.com/watch?v=laHkWyLEHl4&amp;t=11s", "Go to time")</f>
        <v/>
      </c>
    </row>
    <row r="958">
      <c r="A958">
        <f>HYPERLINK("https://www.youtube.com/watch?v=laHkWyLEHl4", "Video")</f>
        <v/>
      </c>
      <c r="B958" t="inlineStr">
        <is>
          <t>0:13</t>
        </is>
      </c>
      <c r="C958" t="inlineStr">
        <is>
          <t>it's stepping off the</t>
        </is>
      </c>
      <c r="D958">
        <f>HYPERLINK("https://www.youtube.com/watch?v=laHkWyLEHl4&amp;t=13s", "Go to time")</f>
        <v/>
      </c>
    </row>
    <row r="959">
      <c r="A959">
        <f>HYPERLINK("https://www.youtube.com/watch?v=N9rlqZEThgk", "Video")</f>
        <v/>
      </c>
      <c r="B959" t="inlineStr">
        <is>
          <t>17:29</t>
        </is>
      </c>
      <c r="C959" t="inlineStr">
        <is>
          <t>she stepped on set the minute she was in</t>
        </is>
      </c>
      <c r="D959">
        <f>HYPERLINK("https://www.youtube.com/watch?v=N9rlqZEThgk&amp;t=1049s", "Go to time")</f>
        <v/>
      </c>
    </row>
    <row r="960">
      <c r="A960">
        <f>HYPERLINK("https://www.youtube.com/watch?v=4mwH8CJRlTg", "Video")</f>
        <v/>
      </c>
      <c r="B960" t="inlineStr">
        <is>
          <t>2:18</t>
        </is>
      </c>
      <c r="C960" t="inlineStr">
        <is>
          <t>that's so always on the pink step why</t>
        </is>
      </c>
      <c r="D960">
        <f>HYPERLINK("https://www.youtube.com/watch?v=4mwH8CJRlTg&amp;t=138s", "Go to time")</f>
        <v/>
      </c>
    </row>
    <row r="961">
      <c r="A961">
        <f>HYPERLINK("https://www.youtube.com/watch?v=4mwH8CJRlTg", "Video")</f>
        <v/>
      </c>
      <c r="B961" t="inlineStr">
        <is>
          <t>2:22</t>
        </is>
      </c>
      <c r="C961" t="inlineStr">
        <is>
          <t>dance on the pink step dancing Ryan</t>
        </is>
      </c>
      <c r="D961">
        <f>HYPERLINK("https://www.youtube.com/watch?v=4mwH8CJRlTg&amp;t=142s", "Go to time")</f>
        <v/>
      </c>
    </row>
    <row r="962">
      <c r="A962">
        <f>HYPERLINK("https://www.youtube.com/watch?v=4mwH8CJRlTg", "Video")</f>
        <v/>
      </c>
      <c r="B962" t="inlineStr">
        <is>
          <t>2:34</t>
        </is>
      </c>
      <c r="C962" t="inlineStr">
        <is>
          <t>I fell off the pink step and I've had an</t>
        </is>
      </c>
      <c r="D962">
        <f>HYPERLINK("https://www.youtube.com/watch?v=4mwH8CJRlTg&amp;t=154s", "Go to time")</f>
        <v/>
      </c>
    </row>
    <row r="963">
      <c r="A963">
        <f>HYPERLINK("https://www.youtube.com/watch?v=12XIFJEHAUU", "Video")</f>
        <v/>
      </c>
      <c r="B963" t="inlineStr">
        <is>
          <t>1:15</t>
        </is>
      </c>
      <c r="C963" t="inlineStr">
        <is>
          <t>it stop it come on come on going up step</t>
        </is>
      </c>
      <c r="D963">
        <f>HYPERLINK("https://www.youtube.com/watch?v=12XIFJEHAUU&amp;t=75s", "Go to time")</f>
        <v/>
      </c>
    </row>
    <row r="964">
      <c r="A964">
        <f>HYPERLINK("https://www.youtube.com/watch?v=cK66VCVLBFA", "Video")</f>
        <v/>
      </c>
      <c r="B964" t="inlineStr">
        <is>
          <t>2:31</t>
        </is>
      </c>
      <c r="C964" t="inlineStr">
        <is>
          <t>he's talking with you Stephen</t>
        </is>
      </c>
      <c r="D964">
        <f>HYPERLINK("https://www.youtube.com/watch?v=cK66VCVLBFA&amp;t=151s", "Go to time")</f>
        <v/>
      </c>
    </row>
    <row r="965">
      <c r="A965">
        <f>HYPERLINK("https://www.youtube.com/watch?v=pR9CIvcYNOk", "Video")</f>
        <v/>
      </c>
      <c r="B965" t="inlineStr">
        <is>
          <t>0:05</t>
        </is>
      </c>
      <c r="C965" t="inlineStr">
        <is>
          <t>father stepfather hello good morning</t>
        </is>
      </c>
      <c r="D965">
        <f>HYPERLINK("https://www.youtube.com/watch?v=pR9CIvcYNOk&amp;t=5s", "Go to time")</f>
        <v/>
      </c>
    </row>
    <row r="966">
      <c r="A966">
        <f>HYPERLINK("https://www.youtube.com/watch?v=pCyr1wCJWcM", "Video")</f>
        <v/>
      </c>
      <c r="B966" t="inlineStr">
        <is>
          <t>0:45</t>
        </is>
      </c>
      <c r="C966" t="inlineStr">
        <is>
          <t>anyone wishing to resign please step</t>
        </is>
      </c>
      <c r="D966">
        <f>HYPERLINK("https://www.youtube.com/watch?v=pCyr1wCJWcM&amp;t=45s", "Go to time")</f>
        <v/>
      </c>
    </row>
    <row r="967">
      <c r="A967">
        <f>HYPERLINK("https://www.youtube.com/watch?v=piYjkTV2zS4", "Video")</f>
        <v/>
      </c>
      <c r="B967" t="inlineStr">
        <is>
          <t>9:20</t>
        </is>
      </c>
      <c r="C967" t="inlineStr">
        <is>
          <t>starring Stephen Gutenberg Mickey Rourke</t>
        </is>
      </c>
      <c r="D967">
        <f>HYPERLINK("https://www.youtube.com/watch?v=piYjkTV2zS4&amp;t=560s", "Go to time")</f>
        <v/>
      </c>
    </row>
    <row r="968">
      <c r="A968">
        <f>HYPERLINK("https://www.youtube.com/watch?v=9jFa8VAhSLE", "Video")</f>
        <v/>
      </c>
      <c r="B968" t="inlineStr">
        <is>
          <t>0:19</t>
        </is>
      </c>
      <c r="C968" t="inlineStr">
        <is>
          <t>you left I he's been stepping on his</t>
        </is>
      </c>
      <c r="D968">
        <f>HYPERLINK("https://www.youtube.com/watch?v=9jFa8VAhSLE&amp;t=19s", "Go to time")</f>
        <v/>
      </c>
    </row>
    <row r="969">
      <c r="A969">
        <f>HYPERLINK("https://www.youtube.com/watch?v=LpMKSXXgK2k", "Video")</f>
        <v/>
      </c>
      <c r="B969" t="inlineStr">
        <is>
          <t>9:23</t>
        </is>
      </c>
      <c r="C969" t="inlineStr">
        <is>
          <t>you will find yourself one step closer</t>
        </is>
      </c>
      <c r="D969">
        <f>HYPERLINK("https://www.youtube.com/watch?v=LpMKSXXgK2k&amp;t=563s", "Go to time")</f>
        <v/>
      </c>
    </row>
    <row r="970">
      <c r="A970">
        <f>HYPERLINK("https://www.youtube.com/watch?v=B04E5SvppUQ", "Video")</f>
        <v/>
      </c>
      <c r="B970" t="inlineStr">
        <is>
          <t>6:04</t>
        </is>
      </c>
      <c r="C970" t="inlineStr">
        <is>
          <t>be carrying and step away from your</t>
        </is>
      </c>
      <c r="D970">
        <f>HYPERLINK("https://www.youtube.com/watch?v=B04E5SvppUQ&amp;t=364s", "Go to time")</f>
        <v/>
      </c>
    </row>
    <row r="971">
      <c r="A971">
        <f>HYPERLINK("https://www.youtube.com/watch?v=DQ6i6U89ZHg", "Video")</f>
        <v/>
      </c>
      <c r="B971" t="inlineStr">
        <is>
          <t>1:39</t>
        </is>
      </c>
      <c r="C971" t="inlineStr">
        <is>
          <t>so that's when doug stepped in and made</t>
        </is>
      </c>
      <c r="D971">
        <f>HYPERLINK("https://www.youtube.com/watch?v=DQ6i6U89ZHg&amp;t=99s", "Go to time")</f>
        <v/>
      </c>
    </row>
    <row r="972">
      <c r="A972">
        <f>HYPERLINK("https://www.youtube.com/watch?v=SM5VSiWsTds", "Video")</f>
        <v/>
      </c>
      <c r="B972" t="inlineStr">
        <is>
          <t>32:23</t>
        </is>
      </c>
      <c r="C972" t="inlineStr">
        <is>
          <t>and some crazy old guy stepped in for a</t>
        </is>
      </c>
      <c r="D972">
        <f>HYPERLINK("https://www.youtube.com/watch?v=SM5VSiWsTds&amp;t=1943s", "Go to time")</f>
        <v/>
      </c>
    </row>
    <row r="973">
      <c r="A973">
        <f>HYPERLINK("https://www.youtube.com/watch?v=NpjcjrKoeBs", "Video")</f>
        <v/>
      </c>
      <c r="B973" t="inlineStr">
        <is>
          <t>2:01</t>
        </is>
      </c>
      <c r="C973" t="inlineStr">
        <is>
          <t>step aside yo you put that thing away I</t>
        </is>
      </c>
      <c r="D973">
        <f>HYPERLINK("https://www.youtube.com/watch?v=NpjcjrKoeBs&amp;t=121s", "Go to time")</f>
        <v/>
      </c>
    </row>
    <row r="974">
      <c r="A974">
        <f>HYPERLINK("https://www.youtube.com/watch?v=NpjcjrKoeBs", "Video")</f>
        <v/>
      </c>
      <c r="B974" t="inlineStr">
        <is>
          <t>2:04</t>
        </is>
      </c>
      <c r="C974" t="inlineStr">
        <is>
          <t>think come on step aside I said put it</t>
        </is>
      </c>
      <c r="D974">
        <f>HYPERLINK("https://www.youtube.com/watch?v=NpjcjrKoeBs&amp;t=124s", "Go to time")</f>
        <v/>
      </c>
    </row>
    <row r="975">
      <c r="A975">
        <f>HYPERLINK("https://www.youtube.com/watch?v=upyGJw1GYzs", "Video")</f>
        <v/>
      </c>
      <c r="B975" t="inlineStr">
        <is>
          <t>5:41</t>
        </is>
      </c>
      <c r="C975" t="inlineStr">
        <is>
          <t>Galaxy you might be carrying and step</t>
        </is>
      </c>
      <c r="D975">
        <f>HYPERLINK("https://www.youtube.com/watch?v=upyGJw1GYzs&amp;t=341s", "Go to time")</f>
        <v/>
      </c>
    </row>
    <row r="976">
      <c r="A976">
        <f>HYPERLINK("https://www.youtube.com/watch?v=upyGJw1GYzs", "Video")</f>
        <v/>
      </c>
      <c r="B976" t="inlineStr">
        <is>
          <t>33:16</t>
        </is>
      </c>
      <c r="C976" t="inlineStr">
        <is>
          <t>fall starting with this one step away</t>
        </is>
      </c>
      <c r="D976">
        <f>HYPERLINK("https://www.youtube.com/watch?v=upyGJw1GYzs&amp;t=1996s", "Go to time")</f>
        <v/>
      </c>
    </row>
    <row r="977">
      <c r="A977">
        <f>HYPERLINK("https://www.youtube.com/watch?v=zkY-Td5ds1c", "Video")</f>
        <v/>
      </c>
      <c r="B977" t="inlineStr">
        <is>
          <t>14:01</t>
        </is>
      </c>
      <c r="C977" t="inlineStr">
        <is>
          <t>father's footsteps by joining a secret</t>
        </is>
      </c>
      <c r="D977">
        <f>HYPERLINK("https://www.youtube.com/watch?v=zkY-Td5ds1c&amp;t=841s", "Go to time")</f>
        <v/>
      </c>
    </row>
    <row r="978">
      <c r="A978">
        <f>HYPERLINK("https://www.youtube.com/watch?v=RO0jUvh47oE", "Video")</f>
        <v/>
      </c>
      <c r="B978" t="inlineStr">
        <is>
          <t>2:24</t>
        </is>
      </c>
      <c r="C978" t="inlineStr">
        <is>
          <t>four there are four steps to becoming a</t>
        </is>
      </c>
      <c r="D978">
        <f>HYPERLINK("https://www.youtube.com/watch?v=RO0jUvh47oE&amp;t=144s", "Go to time")</f>
        <v/>
      </c>
    </row>
    <row r="979">
      <c r="A979">
        <f>HYPERLINK("https://www.youtube.com/watch?v=7BrJlP62L9U", "Video")</f>
        <v/>
      </c>
      <c r="B979" t="inlineStr">
        <is>
          <t>1:01</t>
        </is>
      </c>
      <c r="C979" t="inlineStr">
        <is>
          <t>step brother as I was saying she packed</t>
        </is>
      </c>
      <c r="D979">
        <f>HYPERLINK("https://www.youtube.com/watch?v=7BrJlP62L9U&amp;t=61s", "Go to time")</f>
        <v/>
      </c>
    </row>
    <row r="980">
      <c r="A980">
        <f>HYPERLINK("https://www.youtube.com/watch?v=OJrGd-0oOo0", "Video")</f>
        <v/>
      </c>
      <c r="B980" t="inlineStr">
        <is>
          <t>19:36</t>
        </is>
      </c>
      <c r="C980" t="inlineStr">
        <is>
          <t>and stepsisters cinderella secretly</t>
        </is>
      </c>
      <c r="D980">
        <f>HYPERLINK("https://www.youtube.com/watch?v=OJrGd-0oOo0&amp;t=1176s", "Go to time")</f>
        <v/>
      </c>
    </row>
    <row r="981">
      <c r="A981">
        <f>HYPERLINK("https://www.youtube.com/watch?v=b2P-oU216V4", "Video")</f>
        <v/>
      </c>
      <c r="B981" t="inlineStr">
        <is>
          <t>1:28</t>
        </is>
      </c>
      <c r="C981" t="inlineStr">
        <is>
          <t>Megamind face step bomb you back to her</t>
        </is>
      </c>
      <c r="D981">
        <f>HYPERLINK("https://www.youtube.com/watch?v=b2P-oU216V4&amp;t=88s", "Go to time")</f>
        <v/>
      </c>
    </row>
    <row r="982">
      <c r="A982">
        <f>HYPERLINK("https://www.youtube.com/watch?v=1UKI-v5msEE", "Video")</f>
        <v/>
      </c>
      <c r="B982" t="inlineStr">
        <is>
          <t>7:26</t>
        </is>
      </c>
      <c r="C982" t="inlineStr">
        <is>
          <t>Mina Mina take his step</t>
        </is>
      </c>
      <c r="D982">
        <f>HYPERLINK("https://www.youtube.com/watch?v=1UKI-v5msEE&amp;t=446s", "Go to time")</f>
        <v/>
      </c>
    </row>
    <row r="983">
      <c r="A983">
        <f>HYPERLINK("https://www.youtube.com/watch?v=JZt4T37_OmE", "Video")</f>
        <v/>
      </c>
      <c r="B983" t="inlineStr">
        <is>
          <t>0:49</t>
        </is>
      </c>
      <c r="C983" t="inlineStr">
        <is>
          <t>step into the aya bit bus stop</t>
        </is>
      </c>
      <c r="D983">
        <f>HYPERLINK("https://www.youtube.com/watch?v=JZt4T37_OmE&amp;t=49s", "Go to time")</f>
        <v/>
      </c>
    </row>
    <row r="984">
      <c r="A984">
        <f>HYPERLINK("https://www.youtube.com/watch?v=nbvWmgFMQUo", "Video")</f>
        <v/>
      </c>
      <c r="B984" t="inlineStr">
        <is>
          <t>1:01</t>
        </is>
      </c>
      <c r="C984" t="inlineStr">
        <is>
          <t>stepping on it and what is all of</t>
        </is>
      </c>
      <c r="D984">
        <f>HYPERLINK("https://www.youtube.com/watch?v=nbvWmgFMQUo&amp;t=61s", "Go to time")</f>
        <v/>
      </c>
    </row>
    <row r="985">
      <c r="A985">
        <f>HYPERLINK("https://www.youtube.com/watch?v=e3fMVooS-zw", "Video")</f>
        <v/>
      </c>
      <c r="B985" t="inlineStr">
        <is>
          <t>1:14</t>
        </is>
      </c>
      <c r="C985" t="inlineStr">
        <is>
          <t>be one step behind the person who really</t>
        </is>
      </c>
      <c r="D985">
        <f>HYPERLINK("https://www.youtube.com/watch?v=e3fMVooS-zw&amp;t=74s", "Go to time")</f>
        <v/>
      </c>
    </row>
    <row r="986">
      <c r="A986">
        <f>HYPERLINK("https://www.youtube.com/watch?v=MRh8TEiJSZo", "Video")</f>
        <v/>
      </c>
      <c r="B986" t="inlineStr">
        <is>
          <t>10:52</t>
        </is>
      </c>
      <c r="C986" t="inlineStr">
        <is>
          <t>Stephen there was something about this</t>
        </is>
      </c>
      <c r="D986">
        <f>HYPERLINK("https://www.youtube.com/watch?v=MRh8TEiJSZo&amp;t=652s", "Go to time")</f>
        <v/>
      </c>
    </row>
    <row r="987">
      <c r="A987">
        <f>HYPERLINK("https://www.youtube.com/watch?v=MRh8TEiJSZo", "Video")</f>
        <v/>
      </c>
      <c r="B987" t="inlineStr">
        <is>
          <t>11:24</t>
        </is>
      </c>
      <c r="C987" t="inlineStr">
        <is>
          <t>through Kevin uh well through Stephen</t>
        </is>
      </c>
      <c r="D987">
        <f>HYPERLINK("https://www.youtube.com/watch?v=MRh8TEiJSZo&amp;t=684s", "Go to time")</f>
        <v/>
      </c>
    </row>
    <row r="988">
      <c r="A988">
        <f>HYPERLINK("https://www.youtube.com/watch?v=MRh8TEiJSZo", "Video")</f>
        <v/>
      </c>
      <c r="B988" t="inlineStr">
        <is>
          <t>15:56</t>
        </is>
      </c>
      <c r="C988" t="inlineStr">
        <is>
          <t>answer of stepen is is in one level is</t>
        </is>
      </c>
      <c r="D988">
        <f>HYPERLINK("https://www.youtube.com/watch?v=MRh8TEiJSZo&amp;t=956s", "Go to time")</f>
        <v/>
      </c>
    </row>
    <row r="989">
      <c r="A989">
        <f>HYPERLINK("https://www.youtube.com/watch?v=T7qbsbPLtLE", "Video")</f>
        <v/>
      </c>
      <c r="B989" t="inlineStr">
        <is>
          <t>1:38</t>
        </is>
      </c>
      <c r="C989" t="inlineStr">
        <is>
          <t>Marvel took a lighter step focusing on</t>
        </is>
      </c>
      <c r="D989">
        <f>HYPERLINK("https://www.youtube.com/watch?v=T7qbsbPLtLE&amp;t=98s", "Go to time")</f>
        <v/>
      </c>
    </row>
    <row r="990">
      <c r="A990">
        <f>HYPERLINK("https://www.youtube.com/watch?v=GJ_1q5JmDsI", "Video")</f>
        <v/>
      </c>
      <c r="B990" t="inlineStr">
        <is>
          <t>0:07</t>
        </is>
      </c>
      <c r="C990" t="inlineStr">
        <is>
          <t>right step for what i was reading you</t>
        </is>
      </c>
      <c r="D990">
        <f>HYPERLINK("https://www.youtube.com/watch?v=GJ_1q5JmDsI&amp;t=7s", "Go to time")</f>
        <v/>
      </c>
    </row>
    <row r="991">
      <c r="A991">
        <f>HYPERLINK("https://www.youtube.com/watch?v=5NiUZIvwkE4", "Video")</f>
        <v/>
      </c>
      <c r="B991" t="inlineStr">
        <is>
          <t>6:34</t>
        </is>
      </c>
      <c r="C991" t="inlineStr">
        <is>
          <t>step into a leadership position at The</t>
        </is>
      </c>
      <c r="D991">
        <f>HYPERLINK("https://www.youtube.com/watch?v=5NiUZIvwkE4&amp;t=394s", "Go to time")</f>
        <v/>
      </c>
    </row>
    <row r="992">
      <c r="A992">
        <f>HYPERLINK("https://www.youtube.com/watch?v=iDhQG0wtuiA", "Video")</f>
        <v/>
      </c>
      <c r="B992" t="inlineStr">
        <is>
          <t>0:34</t>
        </is>
      </c>
      <c r="C992" t="inlineStr">
        <is>
          <t>steping</t>
        </is>
      </c>
      <c r="D992">
        <f>HYPERLINK("https://www.youtube.com/watch?v=iDhQG0wtuiA&amp;t=34s", "Go to time")</f>
        <v/>
      </c>
    </row>
    <row r="993">
      <c r="A993">
        <f>HYPERLINK("https://www.youtube.com/watch?v=406GSlhK72w", "Video")</f>
        <v/>
      </c>
      <c r="B993" t="inlineStr">
        <is>
          <t>2:27</t>
        </is>
      </c>
      <c r="C993" t="inlineStr">
        <is>
          <t>that he might have been steppin out with</t>
        </is>
      </c>
      <c r="D993">
        <f>HYPERLINK("https://www.youtube.com/watch?v=406GSlhK72w&amp;t=147s", "Go to time")</f>
        <v/>
      </c>
    </row>
    <row r="994">
      <c r="A994">
        <f>HYPERLINK("https://www.youtube.com/watch?v=Wtt6ZsbRWtQ", "Video")</f>
        <v/>
      </c>
      <c r="B994" t="inlineStr">
        <is>
          <t>20:41</t>
        </is>
      </c>
      <c r="C994" t="inlineStr">
        <is>
          <t>in the film it's gregory peck stepping</t>
        </is>
      </c>
      <c r="D994">
        <f>HYPERLINK("https://www.youtube.com/watch?v=Wtt6ZsbRWtQ&amp;t=1241s", "Go to time")</f>
        <v/>
      </c>
    </row>
    <row r="995">
      <c r="A995">
        <f>HYPERLINK("https://www.youtube.com/watch?v=zbAsqngq2qY", "Video")</f>
        <v/>
      </c>
      <c r="B995" t="inlineStr">
        <is>
          <t>1:43</t>
        </is>
      </c>
      <c r="C995" t="inlineStr">
        <is>
          <t>Stephen what's going on let's go</t>
        </is>
      </c>
      <c r="D995">
        <f>HYPERLINK("https://www.youtube.com/watch?v=zbAsqngq2qY&amp;t=103s", "Go to time")</f>
        <v/>
      </c>
    </row>
    <row r="996">
      <c r="A996">
        <f>HYPERLINK("https://www.youtube.com/watch?v=CgSdF1n1XjE", "Video")</f>
        <v/>
      </c>
      <c r="B996" t="inlineStr">
        <is>
          <t>1:01</t>
        </is>
      </c>
      <c r="C996" t="inlineStr">
        <is>
          <t>you are in step one</t>
        </is>
      </c>
      <c r="D996">
        <f>HYPERLINK("https://www.youtube.com/watch?v=CgSdF1n1XjE&amp;t=61s", "Go to time")</f>
        <v/>
      </c>
    </row>
    <row r="997">
      <c r="A997">
        <f>HYPERLINK("https://www.youtube.com/watch?v=uoCBnB2IgAM", "Video")</f>
        <v/>
      </c>
      <c r="B997" t="inlineStr">
        <is>
          <t>1:02</t>
        </is>
      </c>
      <c r="C997" t="inlineStr">
        <is>
          <t>is the first step towards solving the</t>
        </is>
      </c>
      <c r="D997">
        <f>HYPERLINK("https://www.youtube.com/watch?v=uoCBnB2IgAM&amp;t=62s", "Go to time")</f>
        <v/>
      </c>
    </row>
    <row r="998">
      <c r="A998">
        <f>HYPERLINK("https://www.youtube.com/watch?v=9Irf9F2RB2M", "Video")</f>
        <v/>
      </c>
      <c r="B998" t="inlineStr">
        <is>
          <t>1:59</t>
        </is>
      </c>
      <c r="C998" t="inlineStr">
        <is>
          <t>next step is to find out what makes it</t>
        </is>
      </c>
      <c r="D998">
        <f>HYPERLINK("https://www.youtube.com/watch?v=9Irf9F2RB2M&amp;t=119s", "Go to time")</f>
        <v/>
      </c>
    </row>
    <row r="999">
      <c r="A999">
        <f>HYPERLINK("https://www.youtube.com/watch?v=ST7NFAQ2eN0", "Video")</f>
        <v/>
      </c>
      <c r="B999" t="inlineStr">
        <is>
          <t>9:20</t>
        </is>
      </c>
      <c r="C999" t="inlineStr">
        <is>
          <t>make sure they're tracking it every step</t>
        </is>
      </c>
      <c r="D999">
        <f>HYPERLINK("https://www.youtube.com/watch?v=ST7NFAQ2eN0&amp;t=560s", "Go to time")</f>
        <v/>
      </c>
    </row>
    <row r="1000">
      <c r="A1000">
        <f>HYPERLINK("https://www.youtube.com/watch?v=IMUEjcyBD_Y", "Video")</f>
        <v/>
      </c>
      <c r="B1000" t="inlineStr">
        <is>
          <t>0:00</t>
        </is>
      </c>
      <c r="C1000" t="inlineStr">
        <is>
          <t>i seem to have stepped on a land mine of</t>
        </is>
      </c>
      <c r="D1000">
        <f>HYPERLINK("https://www.youtube.com/watch?v=IMUEjcyBD_Y&amp;t=0s", "Go to time")</f>
        <v/>
      </c>
    </row>
    <row r="1001">
      <c r="A1001">
        <f>HYPERLINK("https://www.youtube.com/watch?v=xC9lZejXs4g", "Video")</f>
        <v/>
      </c>
      <c r="B1001" t="inlineStr">
        <is>
          <t>1:02</t>
        </is>
      </c>
      <c r="C1001" t="inlineStr">
        <is>
          <t>I stepped inside</t>
        </is>
      </c>
      <c r="D1001">
        <f>HYPERLINK("https://www.youtube.com/watch?v=xC9lZejXs4g&amp;t=62s", "Go to time")</f>
        <v/>
      </c>
    </row>
    <row r="1002">
      <c r="A1002">
        <f>HYPERLINK("https://www.youtube.com/watch?v=AAJf0X03SX4", "Video")</f>
        <v/>
      </c>
      <c r="B1002" t="inlineStr">
        <is>
          <t>10:43</t>
        </is>
      </c>
      <c r="C1002" t="inlineStr">
        <is>
          <t>stepping in to replace bernini's voice</t>
        </is>
      </c>
      <c r="D1002">
        <f>HYPERLINK("https://www.youtube.com/watch?v=AAJf0X03SX4&amp;t=643s", "Go to time")</f>
        <v/>
      </c>
    </row>
    <row r="1003">
      <c r="A1003">
        <f>HYPERLINK("https://www.youtube.com/watch?v=hZvud4MnaQ0", "Video")</f>
        <v/>
      </c>
      <c r="B1003" t="inlineStr">
        <is>
          <t>0:51</t>
        </is>
      </c>
      <c r="C1003" t="inlineStr">
        <is>
          <t>you going Davis step it's alright don't</t>
        </is>
      </c>
      <c r="D1003">
        <f>HYPERLINK("https://www.youtube.com/watch?v=hZvud4MnaQ0&amp;t=51s", "Go to time")</f>
        <v/>
      </c>
    </row>
    <row r="1004">
      <c r="A1004">
        <f>HYPERLINK("https://www.youtube.com/watch?v=pxBsFVWQQVw", "Video")</f>
        <v/>
      </c>
      <c r="B1004" t="inlineStr">
        <is>
          <t>26:41</t>
        </is>
      </c>
      <c r="C1004" t="inlineStr">
        <is>
          <t>no one's stepping in to like help you</t>
        </is>
      </c>
      <c r="D1004">
        <f>HYPERLINK("https://www.youtube.com/watch?v=pxBsFVWQQVw&amp;t=1601s", "Go to time")</f>
        <v/>
      </c>
    </row>
    <row r="1005">
      <c r="A1005">
        <f>HYPERLINK("https://www.youtube.com/watch?v=EYvn7xDKKtA", "Video")</f>
        <v/>
      </c>
      <c r="B1005" t="inlineStr">
        <is>
          <t>1:29</t>
        </is>
      </c>
      <c r="C1005" t="inlineStr">
        <is>
          <t>wants to step up in the world is it and</t>
        </is>
      </c>
      <c r="D1005">
        <f>HYPERLINK("https://www.youtube.com/watch?v=EYvn7xDKKtA&amp;t=89s", "Go to time")</f>
        <v/>
      </c>
    </row>
    <row r="1006">
      <c r="A1006">
        <f>HYPERLINK("https://www.youtube.com/watch?v=vpEzjIPGYoE", "Video")</f>
        <v/>
      </c>
      <c r="B1006" t="inlineStr">
        <is>
          <t>1:12</t>
        </is>
      </c>
      <c r="C1006" t="inlineStr">
        <is>
          <t>card with Stephen King's number on it</t>
        </is>
      </c>
      <c r="D1006">
        <f>HYPERLINK("https://www.youtube.com/watch?v=vpEzjIPGYoE&amp;t=72s", "Go to time")</f>
        <v/>
      </c>
    </row>
    <row r="1007">
      <c r="A1007">
        <f>HYPERLINK("https://www.youtube.com/watch?v=vpEzjIPGYoE", "Video")</f>
        <v/>
      </c>
      <c r="B1007" t="inlineStr">
        <is>
          <t>3:54</t>
        </is>
      </c>
      <c r="C1007" t="inlineStr">
        <is>
          <t>strongest Stephen King adaptations</t>
        </is>
      </c>
      <c r="D1007">
        <f>HYPERLINK("https://www.youtube.com/watch?v=vpEzjIPGYoE&amp;t=234s", "Go to time")</f>
        <v/>
      </c>
    </row>
    <row r="1008">
      <c r="A1008">
        <f>HYPERLINK("https://www.youtube.com/watch?v=vpEzjIPGYoE", "Video")</f>
        <v/>
      </c>
      <c r="B1008" t="inlineStr">
        <is>
          <t>7:31</t>
        </is>
      </c>
      <c r="C1008" t="inlineStr">
        <is>
          <t>from Stephen King's novel Stanley</t>
        </is>
      </c>
      <c r="D1008">
        <f>HYPERLINK("https://www.youtube.com/watch?v=vpEzjIPGYoE&amp;t=451s", "Go to time")</f>
        <v/>
      </c>
    </row>
    <row r="1009">
      <c r="A1009">
        <f>HYPERLINK("https://www.youtube.com/watch?v=uvXfY3bgXQA", "Video")</f>
        <v/>
      </c>
      <c r="B1009" t="inlineStr">
        <is>
          <t>1:17</t>
        </is>
      </c>
      <c r="C1009" t="inlineStr">
        <is>
          <t>gentlemen so I'm just trying to step</t>
        </is>
      </c>
      <c r="D1009">
        <f>HYPERLINK("https://www.youtube.com/watch?v=uvXfY3bgXQA&amp;t=77s", "Go to time")</f>
        <v/>
      </c>
    </row>
    <row r="1010">
      <c r="A1010">
        <f>HYPERLINK("https://www.youtube.com/watch?v=uvXfY3bgXQA", "Video")</f>
        <v/>
      </c>
      <c r="B1010" t="inlineStr">
        <is>
          <t>20:17</t>
        </is>
      </c>
      <c r="C1010" t="inlineStr">
        <is>
          <t>again I sidestepped this experience in</t>
        </is>
      </c>
      <c r="D1010">
        <f>HYPERLINK("https://www.youtube.com/watch?v=uvXfY3bgXQA&amp;t=1217s", "Go to time")</f>
        <v/>
      </c>
    </row>
    <row r="1011">
      <c r="A1011">
        <f>HYPERLINK("https://www.youtube.com/watch?v=Y0K_B1cy9N0", "Video")</f>
        <v/>
      </c>
      <c r="B1011" t="inlineStr">
        <is>
          <t>5:26</t>
        </is>
      </c>
      <c r="C1011" t="inlineStr">
        <is>
          <t>businessman come on a Little Closer step</t>
        </is>
      </c>
      <c r="D1011">
        <f>HYPERLINK("https://www.youtube.com/watch?v=Y0K_B1cy9N0&amp;t=326s", "Go to time")</f>
        <v/>
      </c>
    </row>
    <row r="1012">
      <c r="A1012">
        <f>HYPERLINK("https://www.youtube.com/watch?v=8ZrXfnlkPqQ", "Video")</f>
        <v/>
      </c>
      <c r="B1012" t="inlineStr">
        <is>
          <t>0:00</t>
        </is>
      </c>
      <c r="C1012" t="inlineStr">
        <is>
          <t>step into my office</t>
        </is>
      </c>
      <c r="D1012">
        <f>HYPERLINK("https://www.youtube.com/watch?v=8ZrXfnlkPqQ&amp;t=0s", "Go to time")</f>
        <v/>
      </c>
    </row>
    <row r="1013">
      <c r="A1013">
        <f>HYPERLINK("https://www.youtube.com/watch?v=4T2hpi8sX78", "Video")</f>
        <v/>
      </c>
      <c r="B1013" t="inlineStr">
        <is>
          <t>0:02</t>
        </is>
      </c>
      <c r="C1013" t="inlineStr">
        <is>
          <t>stephen collins</t>
        </is>
      </c>
      <c r="D1013">
        <f>HYPERLINK("https://www.youtube.com/watch?v=4T2hpi8sX78&amp;t=2s", "Go to time")</f>
        <v/>
      </c>
    </row>
    <row r="1014">
      <c r="A1014">
        <f>HYPERLINK("https://www.youtube.com/watch?v=HRTCrjp1ScY", "Video")</f>
        <v/>
      </c>
      <c r="B1014" t="inlineStr">
        <is>
          <t>19:00</t>
        </is>
      </c>
      <c r="C1014" t="inlineStr">
        <is>
          <t>and Steph s talking about Twilight this</t>
        </is>
      </c>
      <c r="D1014">
        <f>HYPERLINK("https://www.youtube.com/watch?v=HRTCrjp1ScY&amp;t=1140s", "Go to time")</f>
        <v/>
      </c>
    </row>
    <row r="1015">
      <c r="A1015">
        <f>HYPERLINK("https://www.youtube.com/watch?v=hUFbU2fRf_4", "Video")</f>
        <v/>
      </c>
      <c r="B1015" t="inlineStr">
        <is>
          <t>12:17</t>
        </is>
      </c>
      <c r="C1015" t="inlineStr">
        <is>
          <t>step two honestly I didn't think I'd</t>
        </is>
      </c>
      <c r="D1015">
        <f>HYPERLINK("https://www.youtube.com/watch?v=hUFbU2fRf_4&amp;t=737s", "Go to time")</f>
        <v/>
      </c>
    </row>
    <row r="1016">
      <c r="A1016">
        <f>HYPERLINK("https://www.youtube.com/watch?v=CC48HudGqVk", "Video")</f>
        <v/>
      </c>
      <c r="B1016" t="inlineStr">
        <is>
          <t>36:11</t>
        </is>
      </c>
      <c r="C1016" t="inlineStr">
        <is>
          <t>Stephen cable Jr who is a guy I think</t>
        </is>
      </c>
      <c r="D1016">
        <f>HYPERLINK("https://www.youtube.com/watch?v=CC48HudGqVk&amp;t=2171s", "Go to time")</f>
        <v/>
      </c>
    </row>
    <row r="1017">
      <c r="A1017">
        <f>HYPERLINK("https://www.youtube.com/watch?v=CC48HudGqVk", "Video")</f>
        <v/>
      </c>
      <c r="B1017" t="inlineStr">
        <is>
          <t>44:37</t>
        </is>
      </c>
      <c r="C1017" t="inlineStr">
        <is>
          <t>like 10 000 steps in yeah doing it yeah</t>
        </is>
      </c>
      <c r="D1017">
        <f>HYPERLINK("https://www.youtube.com/watch?v=CC48HudGqVk&amp;t=2677s", "Go to time")</f>
        <v/>
      </c>
    </row>
    <row r="1018">
      <c r="A1018">
        <f>HYPERLINK("https://www.youtube.com/watch?v=CC48HudGqVk", "Video")</f>
        <v/>
      </c>
      <c r="B1018" t="inlineStr">
        <is>
          <t>45:27</t>
        </is>
      </c>
      <c r="C1018" t="inlineStr">
        <is>
          <t>guilds like stepping in line and the</t>
        </is>
      </c>
      <c r="D1018">
        <f>HYPERLINK("https://www.youtube.com/watch?v=CC48HudGqVk&amp;t=2727s", "Go to time")</f>
        <v/>
      </c>
    </row>
    <row r="1019">
      <c r="A1019">
        <f>HYPERLINK("https://www.youtube.com/watch?v=CC48HudGqVk", "Video")</f>
        <v/>
      </c>
      <c r="B1019" t="inlineStr">
        <is>
          <t>46:29</t>
        </is>
      </c>
      <c r="C1019" t="inlineStr">
        <is>
          <t>think I'm getting in my 15 000 steps</t>
        </is>
      </c>
      <c r="D1019">
        <f>HYPERLINK("https://www.youtube.com/watch?v=CC48HudGqVk&amp;t=2789s", "Go to time")</f>
        <v/>
      </c>
    </row>
    <row r="1020">
      <c r="A1020">
        <f>HYPERLINK("https://www.youtube.com/watch?v=MufYFkZKEvI", "Video")</f>
        <v/>
      </c>
      <c r="B1020" t="inlineStr">
        <is>
          <t>2:42</t>
        </is>
      </c>
      <c r="C1020" t="inlineStr">
        <is>
          <t>as dr stephen shin</t>
        </is>
      </c>
      <c r="D1020">
        <f>HYPERLINK("https://www.youtube.com/watch?v=MufYFkZKEvI&amp;t=162s", "Go to time")</f>
        <v/>
      </c>
    </row>
    <row r="1021">
      <c r="A1021">
        <f>HYPERLINK("https://www.youtube.com/watch?v=pnLimgrScYA", "Video")</f>
        <v/>
      </c>
      <c r="B1021" t="inlineStr">
        <is>
          <t>3:22</t>
        </is>
      </c>
      <c r="C1021" t="inlineStr">
        <is>
          <t>guy's blind as a bad oh watch your step</t>
        </is>
      </c>
      <c r="D1021">
        <f>HYPERLINK("https://www.youtube.com/watch?v=pnLimgrScYA&amp;t=202s", "Go to time")</f>
        <v/>
      </c>
    </row>
    <row r="1022">
      <c r="A1022">
        <f>HYPERLINK("https://www.youtube.com/watch?v=-iWG2IYRIAI", "Video")</f>
        <v/>
      </c>
      <c r="B1022" t="inlineStr">
        <is>
          <t>19:32</t>
        </is>
      </c>
      <c r="C1022" t="inlineStr">
        <is>
          <t>yeah you're the dog stepfather bring</t>
        </is>
      </c>
      <c r="D1022">
        <f>HYPERLINK("https://www.youtube.com/watch?v=-iWG2IYRIAI&amp;t=1172s", "Go to time")</f>
        <v/>
      </c>
    </row>
    <row r="1023">
      <c r="A1023">
        <f>HYPERLINK("https://www.youtube.com/watch?v=MOYpJHGBr98", "Video")</f>
        <v/>
      </c>
      <c r="B1023" t="inlineStr">
        <is>
          <t>0:51</t>
        </is>
      </c>
      <c r="C1023" t="inlineStr">
        <is>
          <t>is it the first ever Stephen King book</t>
        </is>
      </c>
      <c r="D1023">
        <f>HYPERLINK("https://www.youtube.com/watch?v=MOYpJHGBr98&amp;t=51s", "Go to time")</f>
        <v/>
      </c>
    </row>
    <row r="1024">
      <c r="A1024">
        <f>HYPERLINK("https://www.youtube.com/watch?v=bZNxoScSCPk", "Video")</f>
        <v/>
      </c>
      <c r="B1024" t="inlineStr">
        <is>
          <t>1:27</t>
        </is>
      </c>
      <c r="C1024" t="inlineStr">
        <is>
          <t>decide you going to step up for your</t>
        </is>
      </c>
      <c r="D1024">
        <f>HYPERLINK("https://www.youtube.com/watch?v=bZNxoScSCPk&amp;t=87s", "Go to time")</f>
        <v/>
      </c>
    </row>
    <row r="1025">
      <c r="A1025">
        <f>HYPERLINK("https://www.youtube.com/watch?v=AvYUnszSc1Y", "Video")</f>
        <v/>
      </c>
      <c r="B1025" t="inlineStr">
        <is>
          <t>11:38</t>
        </is>
      </c>
      <c r="C1025" t="inlineStr">
        <is>
          <t>those ones but to step into that aspect</t>
        </is>
      </c>
      <c r="D1025">
        <f>HYPERLINK("https://www.youtube.com/watch?v=AvYUnszSc1Y&amp;t=698s", "Go to time")</f>
        <v/>
      </c>
    </row>
    <row r="1026">
      <c r="A1026">
        <f>HYPERLINK("https://www.youtube.com/watch?v=AvYUnszSc1Y", "Video")</f>
        <v/>
      </c>
      <c r="B1026" t="inlineStr">
        <is>
          <t>13:18</t>
        </is>
      </c>
      <c r="C1026" t="inlineStr">
        <is>
          <t>said I had a lot of um people step into</t>
        </is>
      </c>
      <c r="D1026">
        <f>HYPERLINK("https://www.youtube.com/watch?v=AvYUnszSc1Y&amp;t=798s", "Go to time")</f>
        <v/>
      </c>
    </row>
    <row r="1027">
      <c r="A1027">
        <f>HYPERLINK("https://www.youtube.com/watch?v=AvYUnszSc1Y", "Video")</f>
        <v/>
      </c>
      <c r="B1027" t="inlineStr">
        <is>
          <t>13:36</t>
        </is>
      </c>
      <c r="C1027" t="inlineStr">
        <is>
          <t>this man step into that leadership role</t>
        </is>
      </c>
      <c r="D1027">
        <f>HYPERLINK("https://www.youtube.com/watch?v=AvYUnszSc1Y&amp;t=816s", "Go to time")</f>
        <v/>
      </c>
    </row>
    <row r="1028">
      <c r="A1028">
        <f>HYPERLINK("https://www.youtube.com/watch?v=_x8Y9_xyWKo", "Video")</f>
        <v/>
      </c>
      <c r="B1028" t="inlineStr">
        <is>
          <t>1:31</t>
        </is>
      </c>
      <c r="C1028" t="inlineStr">
        <is>
          <t>you'd step in he's been lying to you the</t>
        </is>
      </c>
      <c r="D1028">
        <f>HYPERLINK("https://www.youtube.com/watch?v=_x8Y9_xyWKo&amp;t=91s", "Go to time")</f>
        <v/>
      </c>
    </row>
    <row r="1029">
      <c r="A1029">
        <f>HYPERLINK("https://www.youtube.com/watch?v=2F3HhyKpVgk", "Video")</f>
        <v/>
      </c>
      <c r="B1029" t="inlineStr">
        <is>
          <t>0:30</t>
        </is>
      </c>
      <c r="C1029" t="inlineStr">
        <is>
          <t>wop's heart out anybody steps in here</t>
        </is>
      </c>
      <c r="D1029">
        <f>HYPERLINK("https://www.youtube.com/watch?v=2F3HhyKpVgk&amp;t=30s", "Go to time")</f>
        <v/>
      </c>
    </row>
    <row r="1030">
      <c r="A1030">
        <f>HYPERLINK("https://www.youtube.com/watch?v=YH232gAGzbE", "Video")</f>
        <v/>
      </c>
      <c r="B1030" t="inlineStr">
        <is>
          <t>10:29</t>
        </is>
      </c>
      <c r="C1030" t="inlineStr">
        <is>
          <t>step down from the first Insidious if</t>
        </is>
      </c>
      <c r="D1030">
        <f>HYPERLINK("https://www.youtube.com/watch?v=YH232gAGzbE&amp;t=629s", "Go to time")</f>
        <v/>
      </c>
    </row>
    <row r="1031">
      <c r="A1031">
        <f>HYPERLINK("https://www.youtube.com/watch?v=YH232gAGzbE", "Video")</f>
        <v/>
      </c>
      <c r="B1031" t="inlineStr">
        <is>
          <t>24:17</t>
        </is>
      </c>
      <c r="C1031" t="inlineStr">
        <is>
          <t>Insidious 2 kind of takes that a step</t>
        </is>
      </c>
      <c r="D1031">
        <f>HYPERLINK("https://www.youtube.com/watch?v=YH232gAGzbE&amp;t=1457s", "Go to time")</f>
        <v/>
      </c>
    </row>
    <row r="1032">
      <c r="A1032">
        <f>HYPERLINK("https://www.youtube.com/watch?v=TXlioVAN41o", "Video")</f>
        <v/>
      </c>
      <c r="B1032" t="inlineStr">
        <is>
          <t>0:27</t>
        </is>
      </c>
      <c r="C1032" t="inlineStr">
        <is>
          <t>stepping off this ship until we return</t>
        </is>
      </c>
      <c r="D1032">
        <f>HYPERLINK("https://www.youtube.com/watch?v=TXlioVAN41o&amp;t=27s", "Go to time")</f>
        <v/>
      </c>
    </row>
    <row r="1033">
      <c r="A1033">
        <f>HYPERLINK("https://www.youtube.com/watch?v=mmwodI2yOeM", "Video")</f>
        <v/>
      </c>
      <c r="B1033" t="inlineStr">
        <is>
          <t>0:02</t>
        </is>
      </c>
      <c r="C1033" t="inlineStr">
        <is>
          <t>help has arrived step one insert DNA</t>
        </is>
      </c>
      <c r="D1033">
        <f>HYPERLINK("https://www.youtube.com/watch?v=mmwodI2yOeM&amp;t=2s", "Go to time")</f>
        <v/>
      </c>
    </row>
    <row r="1034">
      <c r="A1034">
        <f>HYPERLINK("https://www.youtube.com/watch?v=ADNxEsD73VI", "Video")</f>
        <v/>
      </c>
      <c r="B1034" t="inlineStr">
        <is>
          <t>7:30</t>
        </is>
      </c>
      <c r="C1034" t="inlineStr">
        <is>
          <t>nobody steps on a church in my town 1 2</t>
        </is>
      </c>
      <c r="D1034">
        <f>HYPERLINK("https://www.youtube.com/watch?v=ADNxEsD73VI&amp;t=450s", "Go to time")</f>
        <v/>
      </c>
    </row>
    <row r="1035">
      <c r="A1035">
        <f>HYPERLINK("https://www.youtube.com/watch?v=nublrJUhbZ4", "Video")</f>
        <v/>
      </c>
      <c r="B1035" t="inlineStr">
        <is>
          <t>0:53</t>
        </is>
      </c>
      <c r="C1035" t="inlineStr">
        <is>
          <t>from the second that you stepped foot in</t>
        </is>
      </c>
      <c r="D1035">
        <f>HYPERLINK("https://www.youtube.com/watch?v=nublrJUhbZ4&amp;t=53s", "Go to time")</f>
        <v/>
      </c>
    </row>
    <row r="1036">
      <c r="A1036">
        <f>HYPERLINK("https://www.youtube.com/watch?v=Jwasv_AImtI", "Video")</f>
        <v/>
      </c>
      <c r="B1036" t="inlineStr">
        <is>
          <t>2:32</t>
        </is>
      </c>
      <c r="C1036" t="inlineStr">
        <is>
          <t>oh I smell what you're stepping in</t>
        </is>
      </c>
      <c r="D1036">
        <f>HYPERLINK("https://www.youtube.com/watch?v=Jwasv_AImtI&amp;t=152s", "Go to time")</f>
        <v/>
      </c>
    </row>
    <row r="1037">
      <c r="A1037">
        <f>HYPERLINK("https://www.youtube.com/watch?v=rPjAos0SF_A", "Video")</f>
        <v/>
      </c>
      <c r="B1037" t="inlineStr">
        <is>
          <t>2:29</t>
        </is>
      </c>
      <c r="C1037" t="inlineStr">
        <is>
          <t>i am not your stepping stone you're not</t>
        </is>
      </c>
      <c r="D1037">
        <f>HYPERLINK("https://www.youtube.com/watch?v=rPjAos0SF_A&amp;t=149s", "Go to time")</f>
        <v/>
      </c>
    </row>
    <row r="1038">
      <c r="A1038">
        <f>HYPERLINK("https://www.youtube.com/watch?v=WOgUeaDuysY", "Video")</f>
        <v/>
      </c>
      <c r="B1038" t="inlineStr">
        <is>
          <t>1:31</t>
        </is>
      </c>
      <c r="C1038" t="inlineStr">
        <is>
          <t>to my city steps you insult my queen you</t>
        </is>
      </c>
      <c r="D1038">
        <f>HYPERLINK("https://www.youtube.com/watch?v=WOgUeaDuysY&amp;t=91s", "Go to time")</f>
        <v/>
      </c>
    </row>
    <row r="1039">
      <c r="A1039">
        <f>HYPERLINK("https://www.youtube.com/watch?v=0wepvltASVk", "Video")</f>
        <v/>
      </c>
      <c r="B1039" t="inlineStr">
        <is>
          <t>21:35</t>
        </is>
      </c>
      <c r="C1039" t="inlineStr">
        <is>
          <t>and as I'm taking a little step back</t>
        </is>
      </c>
      <c r="D1039">
        <f>HYPERLINK("https://www.youtube.com/watch?v=0wepvltASVk&amp;t=1295s", "Go to time")</f>
        <v/>
      </c>
    </row>
    <row r="1040">
      <c r="A1040">
        <f>HYPERLINK("https://www.youtube.com/watch?v=cnxddn9F01s", "Video")</f>
        <v/>
      </c>
      <c r="B1040" t="inlineStr">
        <is>
          <t>17:08</t>
        </is>
      </c>
      <c r="C1040" t="inlineStr">
        <is>
          <t>for the role before Streep stepped in as</t>
        </is>
      </c>
      <c r="D1040">
        <f>HYPERLINK("https://www.youtube.com/watch?v=cnxddn9F01s&amp;t=1028s", "Go to time")</f>
        <v/>
      </c>
    </row>
    <row r="1041">
      <c r="A1041">
        <f>HYPERLINK("https://www.youtube.com/watch?v=PI4FADciygc", "Video")</f>
        <v/>
      </c>
      <c r="B1041" t="inlineStr">
        <is>
          <t>5:19</t>
        </is>
      </c>
      <c r="C1041" t="inlineStr">
        <is>
          <t>for mankind but a giant step for us all</t>
        </is>
      </c>
      <c r="D1041">
        <f>HYPERLINK("https://www.youtube.com/watch?v=PI4FADciygc&amp;t=319s", "Go to time")</f>
        <v/>
      </c>
    </row>
    <row r="1042">
      <c r="A1042">
        <f>HYPERLINK("https://www.youtube.com/watch?v=1ducf3XJJ5c", "Video")</f>
        <v/>
      </c>
      <c r="B1042" t="inlineStr">
        <is>
          <t>17:10</t>
        </is>
      </c>
      <c r="C1042" t="inlineStr">
        <is>
          <t>through all the steps in this movie is</t>
        </is>
      </c>
      <c r="D1042">
        <f>HYPERLINK("https://www.youtube.com/watch?v=1ducf3XJJ5c&amp;t=1030s", "Go to time")</f>
        <v/>
      </c>
    </row>
    <row r="1043">
      <c r="A1043">
        <f>HYPERLINK("https://www.youtube.com/watch?v=1ducf3XJJ5c", "Video")</f>
        <v/>
      </c>
      <c r="B1043" t="inlineStr">
        <is>
          <t>44:34</t>
        </is>
      </c>
      <c r="C1043" t="inlineStr">
        <is>
          <t>saying Oprah was that Stephanie might</t>
        </is>
      </c>
      <c r="D1043">
        <f>HYPERLINK("https://www.youtube.com/watch?v=1ducf3XJJ5c&amp;t=2674s", "Go to time")</f>
        <v/>
      </c>
    </row>
    <row r="1044">
      <c r="A1044">
        <f>HYPERLINK("https://www.youtube.com/watch?v=US_k_-8HBNY", "Video")</f>
        <v/>
      </c>
      <c r="B1044" t="inlineStr">
        <is>
          <t>3:08</t>
        </is>
      </c>
      <c r="C1044" t="inlineStr">
        <is>
          <t>mind if I step into your office for a</t>
        </is>
      </c>
      <c r="D1044">
        <f>HYPERLINK("https://www.youtube.com/watch?v=US_k_-8HBNY&amp;t=188s", "Go to time")</f>
        <v/>
      </c>
    </row>
    <row r="1045">
      <c r="A1045">
        <f>HYPERLINK("https://www.youtube.com/watch?v=gAkK1o-ZB4I", "Video")</f>
        <v/>
      </c>
      <c r="B1045" t="inlineStr">
        <is>
          <t>6:41</t>
        </is>
      </c>
      <c r="C1045" t="inlineStr">
        <is>
          <t>no stephanie what are you doing</t>
        </is>
      </c>
      <c r="D1045">
        <f>HYPERLINK("https://www.youtube.com/watch?v=gAkK1o-ZB4I&amp;t=401s", "Go to time")</f>
        <v/>
      </c>
    </row>
    <row r="1046">
      <c r="A1046">
        <f>HYPERLINK("https://www.youtube.com/watch?v=kO4XUhJKj8I", "Video")</f>
        <v/>
      </c>
      <c r="B1046" t="inlineStr">
        <is>
          <t>2:22</t>
        </is>
      </c>
      <c r="C1046" t="inlineStr">
        <is>
          <t>break up but you were already stepping</t>
        </is>
      </c>
      <c r="D1046">
        <f>HYPERLINK("https://www.youtube.com/watch?v=kO4XUhJKj8I&amp;t=142s", "Go to time")</f>
        <v/>
      </c>
    </row>
    <row r="1047">
      <c r="A1047">
        <f>HYPERLINK("https://www.youtube.com/watch?v=FhFhj_P91qY", "Video")</f>
        <v/>
      </c>
      <c r="B1047" t="inlineStr">
        <is>
          <t>2:31</t>
        </is>
      </c>
      <c r="C1047" t="inlineStr">
        <is>
          <t>and hopefully this is a stepping stone</t>
        </is>
      </c>
      <c r="D1047">
        <f>HYPERLINK("https://www.youtube.com/watch?v=FhFhj_P91qY&amp;t=151s", "Go to time")</f>
        <v/>
      </c>
    </row>
    <row r="1048">
      <c r="A1048">
        <f>HYPERLINK("https://www.youtube.com/watch?v=w9mFaet7by8", "Video")</f>
        <v/>
      </c>
      <c r="B1048" t="inlineStr">
        <is>
          <t>6:08</t>
        </is>
      </c>
      <c r="C1048" t="inlineStr">
        <is>
          <t>Stepping over some little b*tch like you on every rung.</t>
        </is>
      </c>
      <c r="D1048">
        <f>HYPERLINK("https://www.youtube.com/watch?v=w9mFaet7by8&amp;t=368s", "Go to time")</f>
        <v/>
      </c>
    </row>
    <row r="1049">
      <c r="A1049">
        <f>HYPERLINK("https://www.youtube.com/watch?v=IjPRIHbIZnU", "Video")</f>
        <v/>
      </c>
      <c r="B1049" t="inlineStr">
        <is>
          <t>0:45</t>
        </is>
      </c>
      <c r="C1049" t="inlineStr">
        <is>
          <t>thanks try stepping into it you get more</t>
        </is>
      </c>
      <c r="D1049">
        <f>HYPERLINK("https://www.youtube.com/watch?v=IjPRIHbIZnU&amp;t=45s", "Go to time")</f>
        <v/>
      </c>
    </row>
    <row r="1050">
      <c r="A1050">
        <f>HYPERLINK("https://www.youtube.com/watch?v=nVAYRE8zjp0", "Video")</f>
        <v/>
      </c>
      <c r="B1050" t="inlineStr">
        <is>
          <t>1:23</t>
        </is>
      </c>
      <c r="C1050" t="inlineStr">
        <is>
          <t>Al Pacino baby takes first steps over</t>
        </is>
      </c>
      <c r="D1050">
        <f>HYPERLINK("https://www.youtube.com/watch?v=nVAYRE8zjp0&amp;t=83s", "Go to time")</f>
        <v/>
      </c>
    </row>
    <row r="1051">
      <c r="A1051">
        <f>HYPERLINK("https://www.youtube.com/watch?v=ByoMpwThMow", "Video")</f>
        <v/>
      </c>
      <c r="B1051" t="inlineStr">
        <is>
          <t>13:02</t>
        </is>
      </c>
      <c r="C1051" t="inlineStr">
        <is>
          <t>But then like after we finished
 that day, I just like stepped back.</t>
        </is>
      </c>
      <c r="D1051">
        <f>HYPERLINK("https://www.youtube.com/watch?v=ByoMpwThMow&amp;t=782s", "Go to time")</f>
        <v/>
      </c>
    </row>
    <row r="1052">
      <c r="A1052">
        <f>HYPERLINK("https://www.youtube.com/watch?v=ByoMpwThMow", "Video")</f>
        <v/>
      </c>
      <c r="B1052" t="inlineStr">
        <is>
          <t>23:43</t>
        </is>
      </c>
      <c r="C1052" t="inlineStr">
        <is>
          <t>Stephen, Jaclyn,
 any last thoughts or anything</t>
        </is>
      </c>
      <c r="D1052">
        <f>HYPERLINK("https://www.youtube.com/watch?v=ByoMpwThMow&amp;t=1423s", "Go to time")</f>
        <v/>
      </c>
    </row>
    <row r="1053">
      <c r="A1053">
        <f>HYPERLINK("https://www.youtube.com/watch?v=ByoMpwThMow", "Video")</f>
        <v/>
      </c>
      <c r="B1053" t="inlineStr">
        <is>
          <t>24:24</t>
        </is>
      </c>
      <c r="C1053" t="inlineStr">
        <is>
          <t>in love with them as I know
 Stephen and I have.</t>
        </is>
      </c>
      <c r="D1053">
        <f>HYPERLINK("https://www.youtube.com/watch?v=ByoMpwThMow&amp;t=1464s", "Go to time")</f>
        <v/>
      </c>
    </row>
    <row r="1054">
      <c r="A1054">
        <f>HYPERLINK("https://www.youtube.com/watch?v=99_X-YawmgI", "Video")</f>
        <v/>
      </c>
      <c r="B1054" t="inlineStr">
        <is>
          <t>12:14</t>
        </is>
      </c>
      <c r="C1054" t="inlineStr">
        <is>
          <t>You're stepping in it. You're stepping in it.</t>
        </is>
      </c>
      <c r="D1054">
        <f>HYPERLINK("https://www.youtube.com/watch?v=99_X-YawmgI&amp;t=734s", "Go to time")</f>
        <v/>
      </c>
    </row>
    <row r="1055">
      <c r="A1055">
        <f>HYPERLINK("https://www.youtube.com/watch?v=99_X-YawmgI", "Video")</f>
        <v/>
      </c>
      <c r="B1055" t="inlineStr">
        <is>
          <t>12:15</t>
        </is>
      </c>
      <c r="C1055" t="inlineStr">
        <is>
          <t>Don't step in it.</t>
        </is>
      </c>
      <c r="D1055">
        <f>HYPERLINK("https://www.youtube.com/watch?v=99_X-YawmgI&amp;t=735s", "Go to time")</f>
        <v/>
      </c>
    </row>
    <row r="1056">
      <c r="A1056">
        <f>HYPERLINK("https://www.youtube.com/watch?v=KLiA4h6TOas", "Video")</f>
        <v/>
      </c>
      <c r="B1056" t="inlineStr">
        <is>
          <t>0:06</t>
        </is>
      </c>
      <c r="C1056" t="inlineStr">
        <is>
          <t>off we can finally step back and start</t>
        </is>
      </c>
      <c r="D1056">
        <f>HYPERLINK("https://www.youtube.com/watch?v=KLiA4h6TOas&amp;t=6s", "Go to time")</f>
        <v/>
      </c>
    </row>
    <row r="1057">
      <c r="A1057">
        <f>HYPERLINK("https://www.youtube.com/watch?v=KLiA4h6TOas", "Video")</f>
        <v/>
      </c>
      <c r="B1057" t="inlineStr">
        <is>
          <t>3:40</t>
        </is>
      </c>
      <c r="C1057" t="inlineStr">
        <is>
          <t>now taking time to take a step back i</t>
        </is>
      </c>
      <c r="D1057">
        <f>HYPERLINK("https://www.youtube.com/watch?v=KLiA4h6TOas&amp;t=220s", "Go to time")</f>
        <v/>
      </c>
    </row>
    <row r="1058">
      <c r="A1058">
        <f>HYPERLINK("https://www.youtube.com/watch?v=49FJj9HHoZo", "Video")</f>
        <v/>
      </c>
      <c r="B1058" t="inlineStr">
        <is>
          <t>3:53</t>
        </is>
      </c>
      <c r="C1058" t="inlineStr">
        <is>
          <t>was going to the bathroom and I stepped</t>
        </is>
      </c>
      <c r="D1058">
        <f>HYPERLINK("https://www.youtube.com/watch?v=49FJj9HHoZo&amp;t=233s", "Go to time")</f>
        <v/>
      </c>
    </row>
    <row r="1059">
      <c r="A1059">
        <f>HYPERLINK("https://www.youtube.com/watch?v=4Q11biW4rVI", "Video")</f>
        <v/>
      </c>
      <c r="B1059" t="inlineStr">
        <is>
          <t>1:50</t>
        </is>
      </c>
      <c r="C1059" t="inlineStr">
        <is>
          <t>step away from things and take a couple</t>
        </is>
      </c>
      <c r="D1059">
        <f>HYPERLINK("https://www.youtube.com/watch?v=4Q11biW4rVI&amp;t=110s", "Go to time")</f>
        <v/>
      </c>
    </row>
    <row r="1060">
      <c r="A1060">
        <f>HYPERLINK("https://www.youtube.com/watch?v=6dfNOUH7IWg", "Video")</f>
        <v/>
      </c>
      <c r="B1060" t="inlineStr">
        <is>
          <t>1:15</t>
        </is>
      </c>
      <c r="C1060" t="inlineStr">
        <is>
          <t>to be seen step two Nightwing's [ __ ]</t>
        </is>
      </c>
      <c r="D1060">
        <f>HYPERLINK("https://www.youtube.com/watch?v=6dfNOUH7IWg&amp;t=75s", "Go to time")</f>
        <v/>
      </c>
    </row>
    <row r="1061">
      <c r="A1061">
        <f>HYPERLINK("https://www.youtube.com/watch?v=P-UE5xZyMjM", "Video")</f>
        <v/>
      </c>
      <c r="B1061" t="inlineStr">
        <is>
          <t>0:38</t>
        </is>
      </c>
      <c r="C1061" t="inlineStr">
        <is>
          <t>The next step would be a type of brain surgery.</t>
        </is>
      </c>
      <c r="D1061">
        <f>HYPERLINK("https://www.youtube.com/watch?v=P-UE5xZyMjM&amp;t=38s", "Go to time")</f>
        <v/>
      </c>
    </row>
    <row r="1062">
      <c r="A1062">
        <f>HYPERLINK("https://www.youtube.com/watch?v=PVU4G-4eRnY", "Video")</f>
        <v/>
      </c>
      <c r="B1062" t="inlineStr">
        <is>
          <t>2:22</t>
        </is>
      </c>
      <c r="C1062" t="inlineStr">
        <is>
          <t>In any case, these people stepped up and helped me out, and that gave me another idea.</t>
        </is>
      </c>
      <c r="D1062">
        <f>HYPERLINK("https://www.youtube.com/watch?v=PVU4G-4eRnY&amp;t=142s", "Go to time")</f>
        <v/>
      </c>
    </row>
    <row r="1063">
      <c r="A1063">
        <f>HYPERLINK("https://www.youtube.com/watch?v=Fu2YkExASNw", "Video")</f>
        <v/>
      </c>
      <c r="B1063" t="inlineStr">
        <is>
          <t>12:23</t>
        </is>
      </c>
      <c r="C1063" t="inlineStr">
        <is>
          <t>You don't like people stepping into your</t>
        </is>
      </c>
      <c r="D1063">
        <f>HYPERLINK("https://www.youtube.com/watch?v=Fu2YkExASNw&amp;t=743s", "Go to time")</f>
        <v/>
      </c>
    </row>
    <row r="1064">
      <c r="A1064">
        <f>HYPERLINK("https://www.youtube.com/watch?v=MaTP1NUyR_o", "Video")</f>
        <v/>
      </c>
      <c r="B1064" t="inlineStr">
        <is>
          <t>0:37</t>
        </is>
      </c>
      <c r="C1064" t="inlineStr">
        <is>
          <t>along with us tracing the footsteps of</t>
        </is>
      </c>
      <c r="D1064">
        <f>HYPERLINK("https://www.youtube.com/watch?v=MaTP1NUyR_o&amp;t=37s", "Go to time")</f>
        <v/>
      </c>
    </row>
    <row r="1065">
      <c r="A1065">
        <f>HYPERLINK("https://www.youtube.com/watch?v=0gAigWxyemc", "Video")</f>
        <v/>
      </c>
      <c r="B1065" t="inlineStr">
        <is>
          <t>0:19</t>
        </is>
      </c>
      <c r="C1065" t="inlineStr">
        <is>
          <t>I was stepping into...</t>
        </is>
      </c>
      <c r="D1065">
        <f>HYPERLINK("https://www.youtube.com/watch?v=0gAigWxyemc&amp;t=19s", "Go to time")</f>
        <v/>
      </c>
    </row>
    <row r="1066">
      <c r="A1066">
        <f>HYPERLINK("https://www.youtube.com/watch?v=o0CsLMn297M", "Video")</f>
        <v/>
      </c>
      <c r="B1066" t="inlineStr">
        <is>
          <t>3:08</t>
        </is>
      </c>
      <c r="C1066" t="inlineStr">
        <is>
          <t>comments like oh my god i stepped in it</t>
        </is>
      </c>
      <c r="D1066">
        <f>HYPERLINK("https://www.youtube.com/watch?v=o0CsLMn297M&amp;t=188s", "Go to time")</f>
        <v/>
      </c>
    </row>
    <row r="1067">
      <c r="A1067">
        <f>HYPERLINK("https://www.youtube.com/watch?v=DbbeOub0AwE", "Video")</f>
        <v/>
      </c>
      <c r="B1067" t="inlineStr">
        <is>
          <t>2:37</t>
        </is>
      </c>
      <c r="C1067" t="inlineStr">
        <is>
          <t>Captain every time someone steps up and</t>
        </is>
      </c>
      <c r="D1067">
        <f>HYPERLINK("https://www.youtube.com/watch?v=DbbeOub0AwE&amp;t=157s", "Go to time")</f>
        <v/>
      </c>
    </row>
    <row r="1068">
      <c r="A1068">
        <f>HYPERLINK("https://www.youtube.com/watch?v=jktmpJ95ZI4", "Video")</f>
        <v/>
      </c>
      <c r="B1068" t="inlineStr">
        <is>
          <t>2:36</t>
        </is>
      </c>
      <c r="C1068" t="inlineStr">
        <is>
          <t>When Stephen King said he felt like</t>
        </is>
      </c>
      <c r="D1068">
        <f>HYPERLINK("https://www.youtube.com/watch?v=jktmpJ95ZI4&amp;t=156s", "Go to time")</f>
        <v/>
      </c>
    </row>
    <row r="1069">
      <c r="A1069">
        <f>HYPERLINK("https://www.youtube.com/watch?v=-9QTk-b6xrk", "Video")</f>
        <v/>
      </c>
      <c r="B1069" t="inlineStr">
        <is>
          <t>1:05</t>
        </is>
      </c>
      <c r="C1069" t="inlineStr">
        <is>
          <t>training that was necessary i stepped up</t>
        </is>
      </c>
      <c r="D1069">
        <f>HYPERLINK("https://www.youtube.com/watch?v=-9QTk-b6xrk&amp;t=65s", "Go to time")</f>
        <v/>
      </c>
    </row>
    <row r="1070">
      <c r="A1070">
        <f>HYPERLINK("https://www.youtube.com/watch?v=_JKeY8zDQKU", "Video")</f>
        <v/>
      </c>
      <c r="B1070" t="inlineStr">
        <is>
          <t>4:27</t>
        </is>
      </c>
      <c r="C1070" t="inlineStr">
        <is>
          <t>Take a step away from the window.</t>
        </is>
      </c>
      <c r="D1070">
        <f>HYPERLINK("https://www.youtube.com/watch?v=_JKeY8zDQKU&amp;t=267s", "Go to time")</f>
        <v/>
      </c>
    </row>
    <row r="1071">
      <c r="A1071">
        <f>HYPERLINK("https://www.youtube.com/watch?v=6xonRI8jlBc", "Video")</f>
        <v/>
      </c>
      <c r="B1071" t="inlineStr">
        <is>
          <t>1:45</t>
        </is>
      </c>
      <c r="C1071" t="inlineStr">
        <is>
          <t>him step aside I got this Captain what</t>
        </is>
      </c>
      <c r="D1071">
        <f>HYPERLINK("https://www.youtube.com/watch?v=6xonRI8jlBc&amp;t=105s", "Go to time")</f>
        <v/>
      </c>
    </row>
    <row r="1072">
      <c r="A1072">
        <f>HYPERLINK("https://www.youtube.com/watch?v=wT_OUfcg7AI", "Video")</f>
        <v/>
      </c>
      <c r="B1072" t="inlineStr">
        <is>
          <t>1:07</t>
        </is>
      </c>
      <c r="C1072" t="inlineStr">
        <is>
          <t>steps over the blue line,</t>
        </is>
      </c>
      <c r="D1072">
        <f>HYPERLINK("https://www.youtube.com/watch?v=wT_OUfcg7AI&amp;t=67s", "Go to time")</f>
        <v/>
      </c>
    </row>
    <row r="1073">
      <c r="A1073">
        <f>HYPERLINK("https://www.youtube.com/watch?v=T3LcxlbdvEQ", "Video")</f>
        <v/>
      </c>
      <c r="B1073" t="inlineStr">
        <is>
          <t>2:28</t>
        </is>
      </c>
      <c r="C1073" t="inlineStr">
        <is>
          <t>I kind of sort of took a step back the next day</t>
        </is>
      </c>
      <c r="D1073">
        <f>HYPERLINK("https://www.youtube.com/watch?v=T3LcxlbdvEQ&amp;t=148s", "Go to time")</f>
        <v/>
      </c>
    </row>
    <row r="1074">
      <c r="A1074">
        <f>HYPERLINK("https://www.youtube.com/watch?v=jR-WyF_198E", "Video")</f>
        <v/>
      </c>
      <c r="B1074" t="inlineStr">
        <is>
          <t>1:35</t>
        </is>
      </c>
      <c r="C1074" t="inlineStr">
        <is>
          <t>stepmom what's her name Catherine she's</t>
        </is>
      </c>
      <c r="D1074">
        <f>HYPERLINK("https://www.youtube.com/watch?v=jR-WyF_198E&amp;t=95s", "Go to time")</f>
        <v/>
      </c>
    </row>
    <row r="1075">
      <c r="A1075">
        <f>HYPERLINK("https://www.youtube.com/watch?v=_NMSIQOcZ58", "Video")</f>
        <v/>
      </c>
      <c r="B1075" t="inlineStr">
        <is>
          <t>0:46</t>
        </is>
      </c>
      <c r="C1075" t="inlineStr">
        <is>
          <t>swaddling I want to step it up as a dad</t>
        </is>
      </c>
      <c r="D1075">
        <f>HYPERLINK("https://www.youtube.com/watch?v=_NMSIQOcZ58&amp;t=46s", "Go to time")</f>
        <v/>
      </c>
    </row>
    <row r="1076">
      <c r="A1076">
        <f>HYPERLINK("https://www.youtube.com/watch?v=ZsNwrJe7mI4", "Video")</f>
        <v/>
      </c>
      <c r="B1076" t="inlineStr">
        <is>
          <t>2:01</t>
        </is>
      </c>
      <c r="C1076" t="inlineStr">
        <is>
          <t>Stepmom porn, interracial porn, Japanese</t>
        </is>
      </c>
      <c r="D1076">
        <f>HYPERLINK("https://www.youtube.com/watch?v=ZsNwrJe7mI4&amp;t=121s", "Go to time")</f>
        <v/>
      </c>
    </row>
    <row r="1077">
      <c r="A1077">
        <f>HYPERLINK("https://www.youtube.com/watch?v=JEyn3RXFJMM", "Video")</f>
        <v/>
      </c>
      <c r="B1077" t="inlineStr">
        <is>
          <t>1:04</t>
        </is>
      </c>
      <c r="C1077" t="inlineStr">
        <is>
          <t>named sabre they stepped in at the 11th</t>
        </is>
      </c>
      <c r="D1077">
        <f>HYPERLINK("https://www.youtube.com/watch?v=JEyn3RXFJMM&amp;t=64s", "Go to time")</f>
        <v/>
      </c>
    </row>
    <row r="1078">
      <c r="A1078">
        <f>HYPERLINK("https://www.youtube.com/watch?v=EUnXdPB8E5o", "Video")</f>
        <v/>
      </c>
      <c r="B1078" t="inlineStr">
        <is>
          <t>13:06</t>
        </is>
      </c>
      <c r="C1078" t="inlineStr">
        <is>
          <t>true so I wake in the morning and I step</t>
        </is>
      </c>
      <c r="D1078">
        <f>HYPERLINK("https://www.youtube.com/watch?v=EUnXdPB8E5o&amp;t=786s", "Go to time")</f>
        <v/>
      </c>
    </row>
    <row r="1079">
      <c r="A1079">
        <f>HYPERLINK("https://www.youtube.com/watch?v=rLZDj4-vDxE", "Video")</f>
        <v/>
      </c>
      <c r="B1079" t="inlineStr">
        <is>
          <t>3:42</t>
        </is>
      </c>
      <c r="C1079" t="inlineStr">
        <is>
          <t>this way from the time you step in that</t>
        </is>
      </c>
      <c r="D1079">
        <f>HYPERLINK("https://www.youtube.com/watch?v=rLZDj4-vDxE&amp;t=222s", "Go to time")</f>
        <v/>
      </c>
    </row>
    <row r="1080">
      <c r="A1080">
        <f>HYPERLINK("https://www.youtube.com/watch?v=Qu-_sLY5svA", "Video")</f>
        <v/>
      </c>
      <c r="B1080" t="inlineStr">
        <is>
          <t>1:43</t>
        </is>
      </c>
      <c r="C1080" t="inlineStr">
        <is>
          <t>why Kevin asked me? Why say why, Stephen?</t>
        </is>
      </c>
      <c r="D1080">
        <f>HYPERLINK("https://www.youtube.com/watch?v=Qu-_sLY5svA&amp;t=103s", "Go to time")</f>
        <v/>
      </c>
    </row>
    <row r="1081">
      <c r="A1081">
        <f>HYPERLINK("https://www.youtube.com/watch?v=69Ukik2WbM4", "Video")</f>
        <v/>
      </c>
      <c r="B1081" t="inlineStr">
        <is>
          <t>8:55</t>
        </is>
      </c>
      <c r="C1081" t="inlineStr">
        <is>
          <t>No, ma'am. I'm not stepping into that one.</t>
        </is>
      </c>
      <c r="D1081">
        <f>HYPERLINK("https://www.youtube.com/watch?v=69Ukik2WbM4&amp;t=535s", "Go to time")</f>
        <v/>
      </c>
    </row>
    <row r="1082">
      <c r="A1082">
        <f>HYPERLINK("https://www.youtube.com/watch?v=y1GFXk98ZfM", "Video")</f>
        <v/>
      </c>
      <c r="B1082" t="inlineStr">
        <is>
          <t>0:57</t>
        </is>
      </c>
      <c r="C1082" t="inlineStr">
        <is>
          <t>One, two, step in time to make
a perfect combination.</t>
        </is>
      </c>
      <c r="D1082">
        <f>HYPERLINK("https://www.youtube.com/watch?v=y1GFXk98ZfM&amp;t=57s", "Go to time")</f>
        <v/>
      </c>
    </row>
    <row r="1083">
      <c r="A1083">
        <f>HYPERLINK("https://www.youtube.com/watch?v=lNxDdDhfuMI", "Video")</f>
        <v/>
      </c>
      <c r="B1083" t="inlineStr">
        <is>
          <t>8:44</t>
        </is>
      </c>
      <c r="C1083" t="inlineStr">
        <is>
          <t>the footsteps of forgotten racing</t>
        </is>
      </c>
      <c r="D1083">
        <f>HYPERLINK("https://www.youtube.com/watch?v=lNxDdDhfuMI&amp;t=524s", "Go to time")</f>
        <v/>
      </c>
    </row>
    <row r="1084">
      <c r="A1084">
        <f>HYPERLINK("https://www.youtube.com/watch?v=spcmw-9U0vQ", "Video")</f>
        <v/>
      </c>
      <c r="B1084" t="inlineStr">
        <is>
          <t>1:33</t>
        </is>
      </c>
      <c r="C1084" t="inlineStr">
        <is>
          <t>third step walking out baow walks in the</t>
        </is>
      </c>
      <c r="D1084">
        <f>HYPERLINK("https://www.youtube.com/watch?v=spcmw-9U0vQ&amp;t=93s", "Go to time")</f>
        <v/>
      </c>
    </row>
    <row r="1085">
      <c r="A1085">
        <f>HYPERLINK("https://www.youtube.com/watch?v=spcmw-9U0vQ", "Video")</f>
        <v/>
      </c>
      <c r="B1085" t="inlineStr">
        <is>
          <t>1:41</t>
        </is>
      </c>
      <c r="C1085" t="inlineStr">
        <is>
          <t>reading I I stay on the step for a</t>
        </is>
      </c>
      <c r="D1085">
        <f>HYPERLINK("https://www.youtube.com/watch?v=spcmw-9U0vQ&amp;t=101s", "Go to time")</f>
        <v/>
      </c>
    </row>
    <row r="1086">
      <c r="A1086">
        <f>HYPERLINK("https://www.youtube.com/watch?v=wORPTByghiw", "Video")</f>
        <v/>
      </c>
      <c r="B1086" t="inlineStr">
        <is>
          <t>3:34</t>
        </is>
      </c>
      <c r="C1086" t="inlineStr">
        <is>
          <t>for a fact if i was taking a step</t>
        </is>
      </c>
      <c r="D1086">
        <f>HYPERLINK("https://www.youtube.com/watch?v=wORPTByghiw&amp;t=214s", "Go to time")</f>
        <v/>
      </c>
    </row>
    <row r="1087">
      <c r="A1087">
        <f>HYPERLINK("https://www.youtube.com/watch?v=6v5e-5lAObs", "Video")</f>
        <v/>
      </c>
      <c r="B1087" t="inlineStr">
        <is>
          <t>1:08</t>
        </is>
      </c>
      <c r="C1087" t="inlineStr">
        <is>
          <t>going to just don't step on this donut</t>
        </is>
      </c>
      <c r="D1087">
        <f>HYPERLINK("https://www.youtube.com/watch?v=6v5e-5lAObs&amp;t=68s", "Go to time")</f>
        <v/>
      </c>
    </row>
    <row r="1088">
      <c r="A1088">
        <f>HYPERLINK("https://www.youtube.com/watch?v=AvWtAZzk6IU", "Video")</f>
        <v/>
      </c>
      <c r="B1088" t="inlineStr">
        <is>
          <t>4:11</t>
        </is>
      </c>
      <c r="C1088" t="inlineStr">
        <is>
          <t>to really believe in yourself and step</t>
        </is>
      </c>
      <c r="D1088">
        <f>HYPERLINK("https://www.youtube.com/watch?v=AvWtAZzk6IU&amp;t=251s", "Go to time")</f>
        <v/>
      </c>
    </row>
    <row r="1089">
      <c r="A1089">
        <f>HYPERLINK("https://www.youtube.com/watch?v=WqGjLUeEIls", "Video")</f>
        <v/>
      </c>
      <c r="B1089" t="inlineStr">
        <is>
          <t>0:42</t>
        </is>
      </c>
      <c r="C1089" t="inlineStr">
        <is>
          <t>step on what we had in the movies the</t>
        </is>
      </c>
      <c r="D1089">
        <f>HYPERLINK("https://www.youtube.com/watch?v=WqGjLUeEIls&amp;t=42s", "Go to time")</f>
        <v/>
      </c>
    </row>
    <row r="1090">
      <c r="A1090">
        <f>HYPERLINK("https://www.youtube.com/watch?v=4YPZswXdtRg", "Video")</f>
        <v/>
      </c>
      <c r="B1090" t="inlineStr">
        <is>
          <t>3:10</t>
        </is>
      </c>
      <c r="C1090" t="inlineStr">
        <is>
          <t>Fine. I'll skip a few steps and speed</t>
        </is>
      </c>
      <c r="D1090">
        <f>HYPERLINK("https://www.youtube.com/watch?v=4YPZswXdtRg&amp;t=190s", "Go to time")</f>
        <v/>
      </c>
    </row>
    <row r="1091">
      <c r="A1091">
        <f>HYPERLINK("https://www.youtube.com/watch?v=vnfXeffcdCM", "Video")</f>
        <v/>
      </c>
      <c r="B1091" t="inlineStr">
        <is>
          <t>1:04</t>
        </is>
      </c>
      <c r="C1091" t="inlineStr">
        <is>
          <t>step in another room while you take over</t>
        </is>
      </c>
      <c r="D1091">
        <f>HYPERLINK("https://www.youtube.com/watch?v=vnfXeffcdCM&amp;t=64s", "Go to time")</f>
        <v/>
      </c>
    </row>
    <row r="1092">
      <c r="A1092">
        <f>HYPERLINK("https://www.youtube.com/watch?v=VKtJkY5w8s0", "Video")</f>
        <v/>
      </c>
      <c r="B1092" t="inlineStr">
        <is>
          <t>1:09</t>
        </is>
      </c>
      <c r="C1092" t="inlineStr">
        <is>
          <t>i think you should retrace your steps</t>
        </is>
      </c>
      <c r="D1092">
        <f>HYPERLINK("https://www.youtube.com/watch?v=VKtJkY5w8s0&amp;t=69s", "Go to time")</f>
        <v/>
      </c>
    </row>
    <row r="1093">
      <c r="A1093">
        <f>HYPERLINK("https://www.youtube.com/watch?v=5YGZVZcJKrg", "Video")</f>
        <v/>
      </c>
      <c r="B1093" t="inlineStr">
        <is>
          <t>7:06</t>
        </is>
      </c>
      <c r="C1093" t="inlineStr">
        <is>
          <t>that horse for stepping on my foot i</t>
        </is>
      </c>
      <c r="D1093">
        <f>HYPERLINK("https://www.youtube.com/watch?v=5YGZVZcJKrg&amp;t=426s", "Go to time")</f>
        <v/>
      </c>
    </row>
    <row r="1094">
      <c r="A1094">
        <f>HYPERLINK("https://www.youtube.com/watch?v=OhdfyNphm_w", "Video")</f>
        <v/>
      </c>
      <c r="B1094" t="inlineStr">
        <is>
          <t>0:45</t>
        </is>
      </c>
      <c r="C1094" t="inlineStr">
        <is>
          <t>the thing of it is we took it a step</t>
        </is>
      </c>
      <c r="D1094">
        <f>HYPERLINK("https://www.youtube.com/watch?v=OhdfyNphm_w&amp;t=45s", "Go to time")</f>
        <v/>
      </c>
    </row>
    <row r="1095">
      <c r="A1095">
        <f>HYPERLINK("https://www.youtube.com/watch?v=A5rPXpQ29MI", "Video")</f>
        <v/>
      </c>
      <c r="B1095" t="inlineStr">
        <is>
          <t>2:02</t>
        </is>
      </c>
      <c r="C1095" t="inlineStr">
        <is>
          <t>I was never going to get 100,000 steps.</t>
        </is>
      </c>
      <c r="D1095">
        <f>HYPERLINK("https://www.youtube.com/watch?v=A5rPXpQ29MI&amp;t=122s", "Go to time")</f>
        <v/>
      </c>
    </row>
    <row r="1096">
      <c r="A1096">
        <f>HYPERLINK("https://www.youtube.com/watch?v=8xLWGZR2cuI", "Video")</f>
        <v/>
      </c>
      <c r="B1096" t="inlineStr">
        <is>
          <t>0:42</t>
        </is>
      </c>
      <c r="C1096" t="inlineStr">
        <is>
          <t>You step on my shoe again.</t>
        </is>
      </c>
      <c r="D1096">
        <f>HYPERLINK("https://www.youtube.com/watch?v=8xLWGZR2cuI&amp;t=42s", "Go to time")</f>
        <v/>
      </c>
    </row>
    <row r="1097">
      <c r="A1097">
        <f>HYPERLINK("https://www.youtube.com/watch?v=Rgcp9pFuYYM", "Video")</f>
        <v/>
      </c>
      <c r="B1097" t="inlineStr">
        <is>
          <t>5:37</t>
        </is>
      </c>
      <c r="C1097" t="inlineStr">
        <is>
          <t>one more step in your next what were you</t>
        </is>
      </c>
      <c r="D1097">
        <f>HYPERLINK("https://www.youtube.com/watch?v=Rgcp9pFuYYM&amp;t=337s", "Go to time")</f>
        <v/>
      </c>
    </row>
    <row r="1098">
      <c r="A1098">
        <f>HYPERLINK("https://www.youtube.com/watch?v=pkZF54FpRcY", "Video")</f>
        <v/>
      </c>
      <c r="B1098" t="inlineStr">
        <is>
          <t>0:26</t>
        </is>
      </c>
      <c r="C1098" t="inlineStr">
        <is>
          <t>really stepped things up</t>
        </is>
      </c>
      <c r="D1098">
        <f>HYPERLINK("https://www.youtube.com/watch?v=pkZF54FpRcY&amp;t=26s", "Go to time")</f>
        <v/>
      </c>
    </row>
    <row r="1099">
      <c r="A1099">
        <f>HYPERLINK("https://www.youtube.com/watch?v=PVKdoj7APbE", "Video")</f>
        <v/>
      </c>
      <c r="B1099" t="inlineStr">
        <is>
          <t>17:08</t>
        </is>
      </c>
      <c r="C1099" t="inlineStr">
        <is>
          <t>going to the bathroom and I stepped on a</t>
        </is>
      </c>
      <c r="D1099">
        <f>HYPERLINK("https://www.youtube.com/watch?v=PVKdoj7APbE&amp;t=1028s", "Go to time")</f>
        <v/>
      </c>
    </row>
    <row r="1100">
      <c r="A1100">
        <f>HYPERLINK("https://www.youtube.com/watch?v=aiFWSNXNF-U", "Video")</f>
        <v/>
      </c>
      <c r="B1100" t="inlineStr">
        <is>
          <t>5:00</t>
        </is>
      </c>
      <c r="C1100" t="inlineStr">
        <is>
          <t>your steps okay I am going to tell</t>
        </is>
      </c>
      <c r="D1100">
        <f>HYPERLINK("https://www.youtube.com/watch?v=aiFWSNXNF-U&amp;t=300s", "Go to time")</f>
        <v/>
      </c>
    </row>
    <row r="1101">
      <c r="A1101">
        <f>HYPERLINK("https://www.youtube.com/watch?v=W8H-q8hT5LA", "Video")</f>
        <v/>
      </c>
      <c r="B1101" t="inlineStr">
        <is>
          <t>0:13</t>
        </is>
      </c>
      <c r="C1101" t="inlineStr">
        <is>
          <t>Let's just take a minute,
step back and breathe.</t>
        </is>
      </c>
      <c r="D1101">
        <f>HYPERLINK("https://www.youtube.com/watch?v=W8H-q8hT5LA&amp;t=13s", "Go to time")</f>
        <v/>
      </c>
    </row>
    <row r="1102">
      <c r="A1102">
        <f>HYPERLINK("https://www.youtube.com/watch?v=gW5jeCGCfgo", "Video")</f>
        <v/>
      </c>
      <c r="B1102" t="inlineStr">
        <is>
          <t>2:45</t>
        </is>
      </c>
      <c r="C1102" t="inlineStr">
        <is>
          <t>beginning when I step out the house I</t>
        </is>
      </c>
      <c r="D1102">
        <f>HYPERLINK("https://www.youtube.com/watch?v=gW5jeCGCfgo&amp;t=165s", "Go to time")</f>
        <v/>
      </c>
    </row>
    <row r="1103">
      <c r="A1103">
        <f>HYPERLINK("https://www.youtube.com/watch?v=gW5jeCGCfgo", "Video")</f>
        <v/>
      </c>
      <c r="B1103" t="inlineStr">
        <is>
          <t>8:54</t>
        </is>
      </c>
      <c r="C1103" t="inlineStr">
        <is>
          <t>able to step into this role is such an</t>
        </is>
      </c>
      <c r="D1103">
        <f>HYPERLINK("https://www.youtube.com/watch?v=gW5jeCGCfgo&amp;t=534s", "Go to time")</f>
        <v/>
      </c>
    </row>
    <row r="1104">
      <c r="A1104">
        <f>HYPERLINK("https://www.youtube.com/watch?v=biUWOk8bEf0", "Video")</f>
        <v/>
      </c>
      <c r="B1104" t="inlineStr">
        <is>
          <t>1:35</t>
        </is>
      </c>
      <c r="C1104" t="inlineStr">
        <is>
          <t>I get into the car to come home, and by the time I reach my doorstep, I have a fever.</t>
        </is>
      </c>
      <c r="D1104">
        <f>HYPERLINK("https://www.youtube.com/watch?v=biUWOk8bEf0&amp;t=95s", "Go to time")</f>
        <v/>
      </c>
    </row>
    <row r="1105">
      <c r="A1105">
        <f>HYPERLINK("https://www.youtube.com/watch?v=6uBSu9kGCcw", "Video")</f>
        <v/>
      </c>
      <c r="B1105" t="inlineStr">
        <is>
          <t>0:36</t>
        </is>
      </c>
      <c r="C1105" t="inlineStr">
        <is>
          <t>step in here I think I can help Haley</t>
        </is>
      </c>
      <c r="D1105">
        <f>HYPERLINK("https://www.youtube.com/watch?v=6uBSu9kGCcw&amp;t=36s", "Go to time")</f>
        <v/>
      </c>
    </row>
    <row r="1106">
      <c r="A1106">
        <f>HYPERLINK("https://www.youtube.com/watch?v=54ZwZg0A8j0", "Video")</f>
        <v/>
      </c>
      <c r="B1106" t="inlineStr">
        <is>
          <t>12:10</t>
        </is>
      </c>
      <c r="C1106" t="inlineStr">
        <is>
          <t>oh god instep oh not again</t>
        </is>
      </c>
      <c r="D1106">
        <f>HYPERLINK("https://www.youtube.com/watch?v=54ZwZg0A8j0&amp;t=730s", "Go to time")</f>
        <v/>
      </c>
    </row>
    <row r="1107">
      <c r="A1107">
        <f>HYPERLINK("https://www.youtube.com/watch?v=54ZwZg0A8j0", "Video")</f>
        <v/>
      </c>
      <c r="B1107" t="inlineStr">
        <is>
          <t>12:57</t>
        </is>
      </c>
      <c r="C1107" t="inlineStr">
        <is>
          <t>the next year he really stepped things</t>
        </is>
      </c>
      <c r="D1107">
        <f>HYPERLINK("https://www.youtube.com/watch?v=54ZwZg0A8j0&amp;t=777s", "Go to time")</f>
        <v/>
      </c>
    </row>
    <row r="1108">
      <c r="A1108">
        <f>HYPERLINK("https://www.youtube.com/watch?v=gtCC2ECKe9w", "Video")</f>
        <v/>
      </c>
      <c r="B1108" t="inlineStr">
        <is>
          <t>4:22</t>
        </is>
      </c>
      <c r="C1108" t="inlineStr">
        <is>
          <t>him since he stepped- Doctor Handley.</t>
        </is>
      </c>
      <c r="D1108">
        <f>HYPERLINK("https://www.youtube.com/watch?v=gtCC2ECKe9w&amp;t=262s", "Go to time")</f>
        <v/>
      </c>
    </row>
    <row r="1109">
      <c r="A1109">
        <f>HYPERLINK("https://www.youtube.com/watch?v=ASg7UNCvXl0", "Video")</f>
        <v/>
      </c>
      <c r="B1109" t="inlineStr">
        <is>
          <t>3:38</t>
        </is>
      </c>
      <c r="C1109" t="inlineStr">
        <is>
          <t>step's braine</t>
        </is>
      </c>
      <c r="D1109">
        <f>HYPERLINK("https://www.youtube.com/watch?v=ASg7UNCvXl0&amp;t=218s", "Go to time")</f>
        <v/>
      </c>
    </row>
    <row r="1110">
      <c r="A1110">
        <f>HYPERLINK("https://www.youtube.com/watch?v=X7Oh5-7k6g0", "Video")</f>
        <v/>
      </c>
      <c r="B1110" t="inlineStr">
        <is>
          <t>4:58</t>
        </is>
      </c>
      <c r="C1110" t="inlineStr">
        <is>
          <t>you Captain every time someone steps up</t>
        </is>
      </c>
      <c r="D1110">
        <f>HYPERLINK("https://www.youtube.com/watch?v=X7Oh5-7k6g0&amp;t=298s", "Go to time")</f>
        <v/>
      </c>
    </row>
    <row r="1111">
      <c r="A1111">
        <f>HYPERLINK("https://www.youtube.com/watch?v=SWWZdoS_cOI", "Video")</f>
        <v/>
      </c>
      <c r="B1111" t="inlineStr">
        <is>
          <t>4:15</t>
        </is>
      </c>
      <c r="C1111" t="inlineStr">
        <is>
          <t>okay if I step in and it's still on</t>
        </is>
      </c>
      <c r="D1111">
        <f>HYPERLINK("https://www.youtube.com/watch?v=SWWZdoS_cOI&amp;t=255s", "Go to time")</f>
        <v/>
      </c>
    </row>
    <row r="1112">
      <c r="A1112">
        <f>HYPERLINK("https://www.youtube.com/watch?v=LxjB0kF9WLQ", "Video")</f>
        <v/>
      </c>
      <c r="B1112" t="inlineStr">
        <is>
          <t>3:02</t>
        </is>
      </c>
      <c r="C1112" t="inlineStr">
        <is>
          <t>been quite interesting to step outside</t>
        </is>
      </c>
      <c r="D1112">
        <f>HYPERLINK("https://www.youtube.com/watch?v=LxjB0kF9WLQ&amp;t=182s", "Go to time")</f>
        <v/>
      </c>
    </row>
    <row r="1113">
      <c r="A1113">
        <f>HYPERLINK("https://www.youtube.com/watch?v=s4RWRaa__TY", "Video")</f>
        <v/>
      </c>
      <c r="B1113" t="inlineStr">
        <is>
          <t>0:15</t>
        </is>
      </c>
      <c r="C1113" t="inlineStr">
        <is>
          <t>I think I stepped in something when I went
to the bathroom.</t>
        </is>
      </c>
      <c r="D1113">
        <f>HYPERLINK("https://www.youtube.com/watch?v=s4RWRaa__TY&amp;t=15s", "Go to time")</f>
        <v/>
      </c>
    </row>
    <row r="1114">
      <c r="A1114">
        <f>HYPERLINK("https://www.youtube.com/watch?v=eEiMdw3eA-4", "Video")</f>
        <v/>
      </c>
      <c r="B1114" t="inlineStr">
        <is>
          <t>3:42</t>
        </is>
      </c>
      <c r="C1114" t="inlineStr">
        <is>
          <t>away and you stepped in and like an</t>
        </is>
      </c>
      <c r="D1114">
        <f>HYPERLINK("https://www.youtube.com/watch?v=eEiMdw3eA-4&amp;t=222s", "Go to time")</f>
        <v/>
      </c>
    </row>
    <row r="1115">
      <c r="A1115">
        <f>HYPERLINK("https://www.youtube.com/watch?v=2gN2Gzu74qU", "Video")</f>
        <v/>
      </c>
      <c r="B1115" t="inlineStr">
        <is>
          <t>0:07</t>
        </is>
      </c>
      <c r="C1115" t="inlineStr">
        <is>
          <t>Someone who just stepped out of a machine called the womanizer.</t>
        </is>
      </c>
      <c r="D1115">
        <f>HYPERLINK("https://www.youtube.com/watch?v=2gN2Gzu74qU&amp;t=7s", "Go to time")</f>
        <v/>
      </c>
    </row>
    <row r="1116">
      <c r="A1116">
        <f>HYPERLINK("https://www.youtube.com/watch?v=c5Ofw9zX8a0", "Video")</f>
        <v/>
      </c>
      <c r="B1116" t="inlineStr">
        <is>
          <t>1:07</t>
        </is>
      </c>
      <c r="C1116" t="inlineStr">
        <is>
          <t>Being around Stephen is intoxicating.</t>
        </is>
      </c>
      <c r="D1116">
        <f>HYPERLINK("https://www.youtube.com/watch?v=c5Ofw9zX8a0&amp;t=67s", "Go to time")</f>
        <v/>
      </c>
    </row>
    <row r="1117">
      <c r="A1117">
        <f>HYPERLINK("https://www.youtube.com/watch?v=c5Ofw9zX8a0", "Video")</f>
        <v/>
      </c>
      <c r="B1117" t="inlineStr">
        <is>
          <t>1:44</t>
        </is>
      </c>
      <c r="C1117" t="inlineStr">
        <is>
          <t>When are you going to tell Steph the truth</t>
        </is>
      </c>
      <c r="D1117">
        <f>HYPERLINK("https://www.youtube.com/watch?v=c5Ofw9zX8a0&amp;t=104s", "Go to time")</f>
        <v/>
      </c>
    </row>
    <row r="1118">
      <c r="A1118">
        <f>HYPERLINK("https://www.youtube.com/watch?v=z_gFwHeqBxc", "Video")</f>
        <v/>
      </c>
      <c r="B1118" t="inlineStr">
        <is>
          <t>0:45</t>
        </is>
      </c>
      <c r="C1118" t="inlineStr">
        <is>
          <t>to step up are you buying 4 000 rubber</t>
        </is>
      </c>
      <c r="D1118">
        <f>HYPERLINK("https://www.youtube.com/watch?v=z_gFwHeqBxc&amp;t=45s", "Go to time")</f>
        <v/>
      </c>
    </row>
    <row r="1119">
      <c r="A1119">
        <f>HYPERLINK("https://www.youtube.com/watch?v=YqepZz25ekA", "Video")</f>
        <v/>
      </c>
      <c r="B1119" t="inlineStr">
        <is>
          <t>1:02</t>
        </is>
      </c>
      <c r="C1119" t="inlineStr">
        <is>
          <t>think it's about stepping out of my</t>
        </is>
      </c>
      <c r="D1119">
        <f>HYPERLINK("https://www.youtube.com/watch?v=YqepZz25ekA&amp;t=62s", "Go to time")</f>
        <v/>
      </c>
    </row>
    <row r="1120">
      <c r="A1120">
        <f>HYPERLINK("https://www.youtube.com/watch?v=CiMrr7oZbQY", "Video")</f>
        <v/>
      </c>
      <c r="B1120" t="inlineStr">
        <is>
          <t>2:02</t>
        </is>
      </c>
      <c r="C1120" t="inlineStr">
        <is>
          <t>dish back step back in line following</t>
        </is>
      </c>
      <c r="D1120">
        <f>HYPERLINK("https://www.youtube.com/watch?v=CiMrr7oZbQY&amp;t=122s", "Go to time")</f>
        <v/>
      </c>
    </row>
    <row r="1121">
      <c r="A1121">
        <f>HYPERLINK("https://www.youtube.com/watch?v=CiMrr7oZbQY", "Video")</f>
        <v/>
      </c>
      <c r="B1121" t="inlineStr">
        <is>
          <t>4:41</t>
        </is>
      </c>
      <c r="C1121" t="inlineStr">
        <is>
          <t>it's a mess take this back step in line</t>
        </is>
      </c>
      <c r="D1121">
        <f>HYPERLINK("https://www.youtube.com/watch?v=CiMrr7oZbQY&amp;t=281s", "Go to time")</f>
        <v/>
      </c>
    </row>
    <row r="1122">
      <c r="A1122">
        <f>HYPERLINK("https://www.youtube.com/watch?v=JbKlM_SQEK0", "Video")</f>
        <v/>
      </c>
      <c r="B1122" t="inlineStr">
        <is>
          <t>1:20</t>
        </is>
      </c>
      <c r="C1122" t="inlineStr">
        <is>
          <t>i'm really hoping that asia can step in</t>
        </is>
      </c>
      <c r="D1122">
        <f>HYPERLINK("https://www.youtube.com/watch?v=JbKlM_SQEK0&amp;t=80s", "Go to time")</f>
        <v/>
      </c>
    </row>
    <row r="1123">
      <c r="A1123">
        <f>HYPERLINK("https://www.youtube.com/watch?v=icipkSHWPEM", "Video")</f>
        <v/>
      </c>
      <c r="B1123" t="inlineStr">
        <is>
          <t>0:31</t>
        </is>
      </c>
      <c r="C1123" t="inlineStr">
        <is>
          <t>stephen king does so well</t>
        </is>
      </c>
      <c r="D1123">
        <f>HYPERLINK("https://www.youtube.com/watch?v=icipkSHWPEM&amp;t=31s", "Go to time")</f>
        <v/>
      </c>
    </row>
    <row r="1124">
      <c r="A1124">
        <f>HYPERLINK("https://www.youtube.com/watch?v=icipkSHWPEM", "Video")</f>
        <v/>
      </c>
      <c r="B1124" t="inlineStr">
        <is>
          <t>2:14</t>
        </is>
      </c>
      <c r="C1124" t="inlineStr">
        <is>
          <t>stephen king and blumhouse horror do you</t>
        </is>
      </c>
      <c r="D1124">
        <f>HYPERLINK("https://www.youtube.com/watch?v=icipkSHWPEM&amp;t=134s", "Go to time")</f>
        <v/>
      </c>
    </row>
    <row r="1125">
      <c r="A1125">
        <f>HYPERLINK("https://www.youtube.com/watch?v=DdjWGbPUmrg", "Video")</f>
        <v/>
      </c>
      <c r="B1125" t="inlineStr">
        <is>
          <t>2:10</t>
        </is>
      </c>
      <c r="C1125" t="inlineStr">
        <is>
          <t>stepping in.</t>
        </is>
      </c>
      <c r="D1125">
        <f>HYPERLINK("https://www.youtube.com/watch?v=DdjWGbPUmrg&amp;t=130s", "Go to time")</f>
        <v/>
      </c>
    </row>
    <row r="1126">
      <c r="A1126">
        <f>HYPERLINK("https://www.youtube.com/watch?v=zCzizSr-o6k", "Video")</f>
        <v/>
      </c>
      <c r="B1126" t="inlineStr">
        <is>
          <t>3:57</t>
        </is>
      </c>
      <c r="C1126" t="inlineStr">
        <is>
          <t>stephen well i met him on the internet</t>
        </is>
      </c>
      <c r="D1126">
        <f>HYPERLINK("https://www.youtube.com/watch?v=zCzizSr-o6k&amp;t=237s", "Go to time")</f>
        <v/>
      </c>
    </row>
    <row r="1127">
      <c r="A1127">
        <f>HYPERLINK("https://www.youtube.com/watch?v=3X_FfTcmzU8", "Video")</f>
        <v/>
      </c>
      <c r="B1127" t="inlineStr">
        <is>
          <t>1:39</t>
        </is>
      </c>
      <c r="C1127" t="inlineStr">
        <is>
          <t>with that s*** was as a stepping stone as a</t>
        </is>
      </c>
      <c r="D1127">
        <f>HYPERLINK("https://www.youtube.com/watch?v=3X_FfTcmzU8&amp;t=99s", "Go to time")</f>
        <v/>
      </c>
    </row>
    <row r="1128">
      <c r="A1128">
        <f>HYPERLINK("https://www.youtube.com/watch?v=MceOkpfNFXE", "Video")</f>
        <v/>
      </c>
      <c r="B1128" t="inlineStr">
        <is>
          <t>0:07</t>
        </is>
      </c>
      <c r="C1128" t="inlineStr">
        <is>
          <t>But maybe it’s the universe stepping in</t>
        </is>
      </c>
      <c r="D1128">
        <f>HYPERLINK("https://www.youtube.com/watch?v=MceOkpfNFXE&amp;t=7s", "Go to time")</f>
        <v/>
      </c>
    </row>
    <row r="1129">
      <c r="A1129">
        <f>HYPERLINK("https://www.youtube.com/watch?v=JtZQ_2mpc80", "Video")</f>
        <v/>
      </c>
      <c r="B1129" t="inlineStr">
        <is>
          <t>2:08</t>
        </is>
      </c>
      <c r="C1129" t="inlineStr">
        <is>
          <t>friend you've stepped over the line I'm</t>
        </is>
      </c>
      <c r="D1129">
        <f>HYPERLINK("https://www.youtube.com/watch?v=JtZQ_2mpc80&amp;t=128s", "Go to time")</f>
        <v/>
      </c>
    </row>
    <row r="1130">
      <c r="A1130">
        <f>HYPERLINK("https://www.youtube.com/watch?v=JtZQ_2mpc80", "Video")</f>
        <v/>
      </c>
      <c r="B1130" t="inlineStr">
        <is>
          <t>11:54</t>
        </is>
      </c>
      <c r="C1130" t="inlineStr">
        <is>
          <t>shot at Redemption he should be stepping</t>
        </is>
      </c>
      <c r="D1130">
        <f>HYPERLINK("https://www.youtube.com/watch?v=JtZQ_2mpc80&amp;t=714s", "Go to time")</f>
        <v/>
      </c>
    </row>
    <row r="1131">
      <c r="A1131">
        <f>HYPERLINK("https://www.youtube.com/watch?v=f4W2xmqjvx4", "Video")</f>
        <v/>
      </c>
      <c r="B1131" t="inlineStr">
        <is>
          <t>5:22</t>
        </is>
      </c>
      <c r="C1131" t="inlineStr">
        <is>
          <t>It's a dream
that Stephen King once had.</t>
        </is>
      </c>
      <c r="D1131">
        <f>HYPERLINK("https://www.youtube.com/watch?v=f4W2xmqjvx4&amp;t=322s", "Go to time")</f>
        <v/>
      </c>
    </row>
    <row r="1132">
      <c r="A1132">
        <f>HYPERLINK("https://www.youtube.com/watch?v=41OyVdi62-4", "Video")</f>
        <v/>
      </c>
      <c r="B1132" t="inlineStr">
        <is>
          <t>12:37</t>
        </is>
      </c>
      <c r="C1132" t="inlineStr">
        <is>
          <t>and i was taking the first step</t>
        </is>
      </c>
      <c r="D1132">
        <f>HYPERLINK("https://www.youtube.com/watch?v=41OyVdi62-4&amp;t=757s", "Go to time")</f>
        <v/>
      </c>
    </row>
    <row r="1133">
      <c r="A1133">
        <f>HYPERLINK("https://www.youtube.com/watch?v=t7CNldc_Utc", "Video")</f>
        <v/>
      </c>
      <c r="B1133" t="inlineStr">
        <is>
          <t>2:22</t>
        </is>
      </c>
      <c r="C1133" t="inlineStr">
        <is>
          <t>stepping stone</t>
        </is>
      </c>
      <c r="D1133">
        <f>HYPERLINK("https://www.youtube.com/watch?v=t7CNldc_Utc&amp;t=142s", "Go to time")</f>
        <v/>
      </c>
    </row>
    <row r="1134">
      <c r="A1134">
        <f>HYPERLINK("https://www.youtube.com/watch?v=L5B7Zfuz8zY", "Video")</f>
        <v/>
      </c>
      <c r="B1134" t="inlineStr">
        <is>
          <t>0:33</t>
        </is>
      </c>
      <c r="C1134" t="inlineStr">
        <is>
          <t>Matt is actively taking steps to change.</t>
        </is>
      </c>
      <c r="D1134">
        <f>HYPERLINK("https://www.youtube.com/watch?v=L5B7Zfuz8zY&amp;t=33s", "Go to time")</f>
        <v/>
      </c>
    </row>
    <row r="1135">
      <c r="A1135">
        <f>HYPERLINK("https://www.youtube.com/watch?v=izTjwdgDWQc", "Video")</f>
        <v/>
      </c>
      <c r="B1135" t="inlineStr">
        <is>
          <t>3:50</t>
        </is>
      </c>
      <c r="C1135" t="inlineStr">
        <is>
          <t>step backwards in our war against sexism</t>
        </is>
      </c>
      <c r="D1135">
        <f>HYPERLINK("https://www.youtube.com/watch?v=izTjwdgDWQc&amp;t=230s", "Go to time")</f>
        <v/>
      </c>
    </row>
    <row r="1136">
      <c r="A1136">
        <f>HYPERLINK("https://www.youtube.com/watch?v=FDgTI2_WiGI", "Video")</f>
        <v/>
      </c>
      <c r="B1136" t="inlineStr">
        <is>
          <t>2:04</t>
        </is>
      </c>
      <c r="C1136" t="inlineStr">
        <is>
          <t>How am I going to, how am I going to get I,
I there was a little step behind me and</t>
        </is>
      </c>
      <c r="D1136">
        <f>HYPERLINK("https://www.youtube.com/watch?v=FDgTI2_WiGI&amp;t=124s", "Go to time")</f>
        <v/>
      </c>
    </row>
    <row r="1137">
      <c r="A1137">
        <f>HYPERLINK("https://www.youtube.com/watch?v=g92C5e212bc", "Video")</f>
        <v/>
      </c>
      <c r="B1137" t="inlineStr">
        <is>
          <t>2:28</t>
        </is>
      </c>
      <c r="C1137" t="inlineStr">
        <is>
          <t>step. I think I just had so many dreams of</t>
        </is>
      </c>
      <c r="D1137">
        <f>HYPERLINK("https://www.youtube.com/watch?v=g92C5e212bc&amp;t=148s", "Go to time")</f>
        <v/>
      </c>
    </row>
    <row r="1138">
      <c r="A1138">
        <f>HYPERLINK("https://www.youtube.com/watch?v=5gCwCnJCfhc", "Video")</f>
        <v/>
      </c>
      <c r="B1138" t="inlineStr">
        <is>
          <t>0:10</t>
        </is>
      </c>
      <c r="C1138" t="inlineStr">
        <is>
          <t>steps for one day I was talking about</t>
        </is>
      </c>
      <c r="D1138">
        <f>HYPERLINK("https://www.youtube.com/watch?v=5gCwCnJCfhc&amp;t=10s", "Go to time")</f>
        <v/>
      </c>
    </row>
    <row r="1139">
      <c r="A1139">
        <f>HYPERLINK("https://www.youtube.com/watch?v=ySrHPhwE6ag", "Video")</f>
        <v/>
      </c>
      <c r="B1139" t="inlineStr">
        <is>
          <t>0:42</t>
        </is>
      </c>
      <c r="C1139" t="inlineStr">
        <is>
          <t>Counting my steps.</t>
        </is>
      </c>
      <c r="D1139">
        <f>HYPERLINK("https://www.youtube.com/watch?v=ySrHPhwE6ag&amp;t=42s", "Go to time")</f>
        <v/>
      </c>
    </row>
    <row r="1140">
      <c r="A1140">
        <f>HYPERLINK("https://www.youtube.com/watch?v=x7ZyF2RSedU", "Video")</f>
        <v/>
      </c>
      <c r="B1140" t="inlineStr">
        <is>
          <t>0:04</t>
        </is>
      </c>
      <c r="C1140" t="inlineStr">
        <is>
          <t>let's take a step into more now right</t>
        </is>
      </c>
      <c r="D1140">
        <f>HYPERLINK("https://www.youtube.com/watch?v=x7ZyF2RSedU&amp;t=4s", "Go to time")</f>
        <v/>
      </c>
    </row>
    <row r="1141">
      <c r="A1141">
        <f>HYPERLINK("https://www.youtube.com/watch?v=7AGH7DodSEw", "Video")</f>
        <v/>
      </c>
      <c r="B1141" t="inlineStr">
        <is>
          <t>11:47</t>
        </is>
      </c>
      <c r="C1141" t="inlineStr">
        <is>
          <t>maybe just step in and do it for me R I</t>
        </is>
      </c>
      <c r="D1141">
        <f>HYPERLINK("https://www.youtube.com/watch?v=7AGH7DodSEw&amp;t=707s", "Go to time")</f>
        <v/>
      </c>
    </row>
    <row r="1142">
      <c r="A1142">
        <f>HYPERLINK("https://www.youtube.com/watch?v=VUubP-0Us7U", "Video")</f>
        <v/>
      </c>
      <c r="B1142" t="inlineStr">
        <is>
          <t>0:16</t>
        </is>
      </c>
      <c r="C1142" t="inlineStr">
        <is>
          <t>should we step into my office uh it's</t>
        </is>
      </c>
      <c r="D1142">
        <f>HYPERLINK("https://www.youtube.com/watch?v=VUubP-0Us7U&amp;t=16s", "Go to time")</f>
        <v/>
      </c>
    </row>
    <row r="1143">
      <c r="A1143">
        <f>HYPERLINK("https://www.youtube.com/watch?v=yR4OIfsxhOU", "Video")</f>
        <v/>
      </c>
      <c r="B1143" t="inlineStr">
        <is>
          <t>10:52</t>
        </is>
      </c>
      <c r="C1143" t="inlineStr">
        <is>
          <t>try stepping into it you get more power</t>
        </is>
      </c>
      <c r="D1143">
        <f>HYPERLINK("https://www.youtube.com/watch?v=yR4OIfsxhOU&amp;t=652s", "Go to time")</f>
        <v/>
      </c>
    </row>
    <row r="1144">
      <c r="A1144">
        <f>HYPERLINK("https://www.youtube.com/watch?v=XO8uo9BwddA", "Video")</f>
        <v/>
      </c>
      <c r="B1144" t="inlineStr">
        <is>
          <t>6:56</t>
        </is>
      </c>
      <c r="C1144" t="inlineStr">
        <is>
          <t>and that's why when kanye stepped into</t>
        </is>
      </c>
      <c r="D1144">
        <f>HYPERLINK("https://www.youtube.com/watch?v=XO8uo9BwddA&amp;t=416s", "Go to time")</f>
        <v/>
      </c>
    </row>
    <row r="1145">
      <c r="A1145">
        <f>HYPERLINK("https://www.youtube.com/watch?v=UV-RZYz8xTc", "Video")</f>
        <v/>
      </c>
      <c r="B1145" t="inlineStr">
        <is>
          <t>3:35</t>
        </is>
      </c>
      <c r="C1145" t="inlineStr">
        <is>
          <t>in Broadway step on it sucker what you</t>
        </is>
      </c>
      <c r="D1145">
        <f>HYPERLINK("https://www.youtube.com/watch?v=UV-RZYz8xTc&amp;t=215s", "Go to time")</f>
        <v/>
      </c>
    </row>
    <row r="1146">
      <c r="A1146">
        <f>HYPERLINK("https://www.youtube.com/watch?v=3jKZT_tIc18", "Video")</f>
        <v/>
      </c>
      <c r="B1146" t="inlineStr">
        <is>
          <t>1:21</t>
        </is>
      </c>
      <c r="C1146" t="inlineStr">
        <is>
          <t>Here we go. Okay, open them up and step into
the world of the Road Bird Freedom 5,000.</t>
        </is>
      </c>
      <c r="D1146">
        <f>HYPERLINK("https://www.youtube.com/watch?v=3jKZT_tIc18&amp;t=81s", "Go to time")</f>
        <v/>
      </c>
    </row>
    <row r="1147">
      <c r="A1147">
        <f>HYPERLINK("https://www.youtube.com/watch?v=WiYrhFbNZb4", "Video")</f>
        <v/>
      </c>
      <c r="B1147" t="inlineStr">
        <is>
          <t>0:41</t>
        </is>
      </c>
      <c r="C1147" t="inlineStr">
        <is>
          <t>Listen, I know that your spirit animal is a
caterpillar that's been stepped on, but mine</t>
        </is>
      </c>
      <c r="D1147">
        <f>HYPERLINK("https://www.youtube.com/watch?v=WiYrhFbNZb4&amp;t=41s", "Go to time")</f>
        <v/>
      </c>
    </row>
    <row r="1148">
      <c r="A1148">
        <f>HYPERLINK("https://www.youtube.com/watch?v=4J1ltpb2fSQ", "Video")</f>
        <v/>
      </c>
      <c r="B1148" t="inlineStr">
        <is>
          <t>0:42</t>
        </is>
      </c>
      <c r="C1148" t="inlineStr">
        <is>
          <t>for stepping in for carlton today</t>
        </is>
      </c>
      <c r="D1148">
        <f>HYPERLINK("https://www.youtube.com/watch?v=4J1ltpb2fSQ&amp;t=42s", "Go to time")</f>
        <v/>
      </c>
    </row>
    <row r="1149">
      <c r="A1149">
        <f>HYPERLINK("https://www.youtube.com/watch?v=CYGnH4jTIOU", "Video")</f>
        <v/>
      </c>
      <c r="B1149" t="inlineStr">
        <is>
          <t>0:32</t>
        </is>
      </c>
      <c r="C1149" t="inlineStr">
        <is>
          <t>hoping she might follow in his footsteps</t>
        </is>
      </c>
      <c r="D1149">
        <f>HYPERLINK("https://www.youtube.com/watch?v=CYGnH4jTIOU&amp;t=32s", "Go to time")</f>
        <v/>
      </c>
    </row>
    <row r="1150">
      <c r="A1150">
        <f>HYPERLINK("https://www.youtube.com/watch?v=Z-1QECeQE2k", "Video")</f>
        <v/>
      </c>
      <c r="B1150" t="inlineStr">
        <is>
          <t>3:03</t>
        </is>
      </c>
      <c r="C1150" t="inlineStr">
        <is>
          <t>can make I if I take a step it's going</t>
        </is>
      </c>
      <c r="D1150">
        <f>HYPERLINK("https://www.youtube.com/watch?v=Z-1QECeQE2k&amp;t=183s", "Go to time")</f>
        <v/>
      </c>
    </row>
    <row r="1151">
      <c r="A1151">
        <f>HYPERLINK("https://www.youtube.com/watch?v=IpqVNbSvFcE", "Video")</f>
        <v/>
      </c>
      <c r="B1151" t="inlineStr">
        <is>
          <t>11:07</t>
        </is>
      </c>
      <c r="C1151" t="inlineStr">
        <is>
          <t>third step walking out Bow Wow walks in</t>
        </is>
      </c>
      <c r="D1151">
        <f>HYPERLINK("https://www.youtube.com/watch?v=IpqVNbSvFcE&amp;t=667s", "Go to time")</f>
        <v/>
      </c>
    </row>
    <row r="1152">
      <c r="A1152">
        <f>HYPERLINK("https://www.youtube.com/watch?v=IpqVNbSvFcE", "Video")</f>
        <v/>
      </c>
      <c r="B1152" t="inlineStr">
        <is>
          <t>11:15</t>
        </is>
      </c>
      <c r="C1152" t="inlineStr">
        <is>
          <t>is he reading I stay on the step for a</t>
        </is>
      </c>
      <c r="D1152">
        <f>HYPERLINK("https://www.youtube.com/watch?v=IpqVNbSvFcE&amp;t=675s", "Go to time")</f>
        <v/>
      </c>
    </row>
    <row r="1153">
      <c r="A1153">
        <f>HYPERLINK("https://www.youtube.com/watch?v=jWDhjSJ911g", "Video")</f>
        <v/>
      </c>
      <c r="B1153" t="inlineStr">
        <is>
          <t>3:23</t>
        </is>
      </c>
      <c r="C1153" t="inlineStr">
        <is>
          <t>What was it like working with Stephanie and Anthony?</t>
        </is>
      </c>
      <c r="D1153">
        <f>HYPERLINK("https://www.youtube.com/watch?v=jWDhjSJ911g&amp;t=203s", "Go to time")</f>
        <v/>
      </c>
    </row>
    <row r="1154">
      <c r="A1154">
        <f>HYPERLINK("https://www.youtube.com/watch?v=gML051iBoRM", "Video")</f>
        <v/>
      </c>
      <c r="B1154" t="inlineStr">
        <is>
          <t>0:00</t>
        </is>
      </c>
      <c r="C1154" t="inlineStr">
        <is>
          <t>Now, the first step in learning how to cook
is learning how to taste.</t>
        </is>
      </c>
      <c r="D1154">
        <f>HYPERLINK("https://www.youtube.com/watch?v=gML051iBoRM&amp;t=0s", "Go to time")</f>
        <v/>
      </c>
    </row>
    <row r="1155">
      <c r="A1155">
        <f>HYPERLINK("https://www.youtube.com/watch?v=_euP7EeifPo", "Video")</f>
        <v/>
      </c>
      <c r="B1155" t="inlineStr">
        <is>
          <t>0:42</t>
        </is>
      </c>
      <c r="C1155" t="inlineStr">
        <is>
          <t>you step on my shoe again i'm gonna tell</t>
        </is>
      </c>
      <c r="D1155">
        <f>HYPERLINK("https://www.youtube.com/watch?v=_euP7EeifPo&amp;t=42s", "Go to time")</f>
        <v/>
      </c>
    </row>
    <row r="1156">
      <c r="A1156">
        <f>HYPERLINK("https://www.youtube.com/watch?v=mA4G3_zL3M8", "Video")</f>
        <v/>
      </c>
      <c r="B1156" t="inlineStr">
        <is>
          <t>8:13</t>
        </is>
      </c>
      <c r="C1156" t="inlineStr">
        <is>
          <t>think he got abducted Gus perfect step</t>
        </is>
      </c>
      <c r="D1156">
        <f>HYPERLINK("https://www.youtube.com/watch?v=mA4G3_zL3M8&amp;t=493s", "Go to time")</f>
        <v/>
      </c>
    </row>
    <row r="1157">
      <c r="A1157">
        <f>HYPERLINK("https://www.youtube.com/watch?v=vCtGZT6VCYM", "Video")</f>
        <v/>
      </c>
      <c r="B1157" t="inlineStr">
        <is>
          <t>2:01</t>
        </is>
      </c>
      <c r="C1157" t="inlineStr">
        <is>
          <t>When I look at you guys and stepbrothers and
I look at you guys in Talladega Nights, I'm</t>
        </is>
      </c>
      <c r="D1157">
        <f>HYPERLINK("https://www.youtube.com/watch?v=vCtGZT6VCYM&amp;t=121s", "Go to time")</f>
        <v/>
      </c>
    </row>
    <row r="1158">
      <c r="A1158">
        <f>HYPERLINK("https://www.youtube.com/watch?v=vCtGZT6VCYM", "Video")</f>
        <v/>
      </c>
      <c r="B1158" t="inlineStr">
        <is>
          <t>2:48</t>
        </is>
      </c>
      <c r="C1158" t="inlineStr">
        <is>
          <t>we're going to use stepbrothers as an
example.</t>
        </is>
      </c>
      <c r="D1158">
        <f>HYPERLINK("https://www.youtube.com/watch?v=vCtGZT6VCYM&amp;t=168s", "Go to time")</f>
        <v/>
      </c>
    </row>
    <row r="1159">
      <c r="A1159">
        <f>HYPERLINK("https://www.youtube.com/watch?v=lkiWznckxTI", "Video")</f>
        <v/>
      </c>
      <c r="B1159" t="inlineStr">
        <is>
          <t>4:02</t>
        </is>
      </c>
      <c r="C1159" t="inlineStr">
        <is>
          <t>and take the first step towards healing</t>
        </is>
      </c>
      <c r="D1159">
        <f>HYPERLINK("https://www.youtube.com/watch?v=lkiWznckxTI&amp;t=242s", "Go to time")</f>
        <v/>
      </c>
    </row>
    <row r="1160">
      <c r="A1160">
        <f>HYPERLINK("https://www.youtube.com/watch?v=zQA8-dUL0-k", "Video")</f>
        <v/>
      </c>
      <c r="B1160" t="inlineStr">
        <is>
          <t>14:45</t>
        </is>
      </c>
      <c r="C1160" t="inlineStr">
        <is>
          <t>step into when you're not feeling</t>
        </is>
      </c>
      <c r="D1160">
        <f>HYPERLINK("https://www.youtube.com/watch?v=zQA8-dUL0-k&amp;t=885s", "Go to time")</f>
        <v/>
      </c>
    </row>
    <row r="1161">
      <c r="A1161">
        <f>HYPERLINK("https://www.youtube.com/watch?v=zQA8-dUL0-k", "Video")</f>
        <v/>
      </c>
      <c r="B1161" t="inlineStr">
        <is>
          <t>15:42</t>
        </is>
      </c>
      <c r="C1161" t="inlineStr">
        <is>
          <t>those and I've been stepping into her</t>
        </is>
      </c>
      <c r="D1161">
        <f>HYPERLINK("https://www.youtube.com/watch?v=zQA8-dUL0-k&amp;t=942s", "Go to time")</f>
        <v/>
      </c>
    </row>
    <row r="1162">
      <c r="A1162">
        <f>HYPERLINK("https://www.youtube.com/watch?v=S3sTd6TUj54", "Video")</f>
        <v/>
      </c>
      <c r="B1162" t="inlineStr">
        <is>
          <t>5:01</t>
        </is>
      </c>
      <c r="C1162" t="inlineStr">
        <is>
          <t>steps you may find that speaking to a</t>
        </is>
      </c>
      <c r="D1162">
        <f>HYPERLINK("https://www.youtube.com/watch?v=S3sTd6TUj54&amp;t=301s", "Go to time")</f>
        <v/>
      </c>
    </row>
    <row r="1163">
      <c r="A1163">
        <f>HYPERLINK("https://www.youtube.com/watch?v=S3sTd6TUj54", "Video")</f>
        <v/>
      </c>
      <c r="B1163" t="inlineStr">
        <is>
          <t>5:05</t>
        </is>
      </c>
      <c r="C1163" t="inlineStr">
        <is>
          <t>one of these steps in other cases taking</t>
        </is>
      </c>
      <c r="D1163">
        <f>HYPERLINK("https://www.youtube.com/watch?v=S3sTd6TUj54&amp;t=305s", "Go to time")</f>
        <v/>
      </c>
    </row>
    <row r="1164">
      <c r="A1164">
        <f>HYPERLINK("https://www.youtube.com/watch?v=cCzzdNd4Io8", "Video")</f>
        <v/>
      </c>
      <c r="B1164" t="inlineStr">
        <is>
          <t>4:00</t>
        </is>
      </c>
      <c r="C1164" t="inlineStr">
        <is>
          <t>to take a step back reflect and find a</t>
        </is>
      </c>
      <c r="D1164">
        <f>HYPERLINK("https://www.youtube.com/watch?v=cCzzdNd4Io8&amp;t=240s", "Go to time")</f>
        <v/>
      </c>
    </row>
    <row r="1165">
      <c r="A1165">
        <f>HYPERLINK("https://www.youtube.com/watch?v=XAlhSM9fhmc", "Video")</f>
        <v/>
      </c>
      <c r="B1165" t="inlineStr">
        <is>
          <t>5:09</t>
        </is>
      </c>
      <c r="C1165" t="inlineStr">
        <is>
          <t>important additionally taking steps to</t>
        </is>
      </c>
      <c r="D1165">
        <f>HYPERLINK("https://www.youtube.com/watch?v=XAlhSM9fhmc&amp;t=309s", "Go to time")</f>
        <v/>
      </c>
    </row>
    <row r="1166">
      <c r="A1166">
        <f>HYPERLINK("https://www.youtube.com/watch?v=XAlhSM9fhmc", "Video")</f>
        <v/>
      </c>
      <c r="B1166" t="inlineStr">
        <is>
          <t>6:05</t>
        </is>
      </c>
      <c r="C1166" t="inlineStr">
        <is>
          <t>you fight against it is a step forward</t>
        </is>
      </c>
      <c r="D1166">
        <f>HYPERLINK("https://www.youtube.com/watch?v=XAlhSM9fhmc&amp;t=365s", "Go to time")</f>
        <v/>
      </c>
    </row>
    <row r="1167">
      <c r="A1167">
        <f>HYPERLINK("https://www.youtube.com/watch?v=MVAQ8YRQtCQ", "Video")</f>
        <v/>
      </c>
      <c r="B1167" t="inlineStr">
        <is>
          <t>1:58</t>
        </is>
      </c>
      <c r="C1167" t="inlineStr">
        <is>
          <t>then think in baby steps as you complete</t>
        </is>
      </c>
      <c r="D1167">
        <f>HYPERLINK("https://www.youtube.com/watch?v=MVAQ8YRQtCQ&amp;t=118s", "Go to time")</f>
        <v/>
      </c>
    </row>
    <row r="1168">
      <c r="A1168">
        <f>HYPERLINK("https://www.youtube.com/watch?v=CMqQIhoYihk", "Video")</f>
        <v/>
      </c>
      <c r="B1168" t="inlineStr">
        <is>
          <t>12:04</t>
        </is>
      </c>
      <c r="C1168" t="inlineStr">
        <is>
          <t>knowing like the steps of of what to do</t>
        </is>
      </c>
      <c r="D1168">
        <f>HYPERLINK("https://www.youtube.com/watch?v=CMqQIhoYihk&amp;t=724s", "Go to time")</f>
        <v/>
      </c>
    </row>
    <row r="1169">
      <c r="A1169">
        <f>HYPERLINK("https://www.youtube.com/watch?v=CMqQIhoYihk", "Video")</f>
        <v/>
      </c>
      <c r="B1169" t="inlineStr">
        <is>
          <t>40:09</t>
        </is>
      </c>
      <c r="C1169" t="inlineStr">
        <is>
          <t>just take a step back and I think the</t>
        </is>
      </c>
      <c r="D1169">
        <f>HYPERLINK("https://www.youtube.com/watch?v=CMqQIhoYihk&amp;t=2409s", "Go to time")</f>
        <v/>
      </c>
    </row>
    <row r="1170">
      <c r="A1170">
        <f>HYPERLINK("https://www.youtube.com/watch?v=CMqQIhoYihk", "Video")</f>
        <v/>
      </c>
      <c r="B1170" t="inlineStr">
        <is>
          <t>41:51</t>
        </is>
      </c>
      <c r="C1170" t="inlineStr">
        <is>
          <t>step back and protect ourselves in that</t>
        </is>
      </c>
      <c r="D1170">
        <f>HYPERLINK("https://www.youtube.com/watch?v=CMqQIhoYihk&amp;t=2511s", "Go to time")</f>
        <v/>
      </c>
    </row>
    <row r="1171">
      <c r="A1171">
        <f>HYPERLINK("https://www.youtube.com/watch?v=CMqQIhoYihk", "Video")</f>
        <v/>
      </c>
      <c r="B1171" t="inlineStr">
        <is>
          <t>46:09</t>
        </is>
      </c>
      <c r="C1171" t="inlineStr">
        <is>
          <t>so I can take a step back again I can</t>
        </is>
      </c>
      <c r="D1171">
        <f>HYPERLINK("https://www.youtube.com/watch?v=CMqQIhoYihk&amp;t=2769s", "Go to time")</f>
        <v/>
      </c>
    </row>
    <row r="1172">
      <c r="A1172">
        <f>HYPERLINK("https://www.youtube.com/watch?v=L7CnRgnceW4", "Video")</f>
        <v/>
      </c>
      <c r="B1172" t="inlineStr">
        <is>
          <t>5:54</t>
        </is>
      </c>
      <c r="C1172" t="inlineStr">
        <is>
          <t>I think that every small misstep in my</t>
        </is>
      </c>
      <c r="D1172">
        <f>HYPERLINK("https://www.youtube.com/watch?v=L7CnRgnceW4&amp;t=354s", "Go to time")</f>
        <v/>
      </c>
    </row>
    <row r="1173">
      <c r="A1173">
        <f>HYPERLINK("https://www.youtube.com/watch?v=H9F_cUUORVE", "Video")</f>
        <v/>
      </c>
      <c r="B1173" t="inlineStr">
        <is>
          <t>5:51</t>
        </is>
      </c>
      <c r="C1173" t="inlineStr">
        <is>
          <t>is the first step towards
breaking free from the cycle</t>
        </is>
      </c>
      <c r="D1173">
        <f>HYPERLINK("https://www.youtube.com/watch?v=H9F_cUUORVE&amp;t=351s", "Go to time")</f>
        <v/>
      </c>
    </row>
    <row r="1174">
      <c r="A1174">
        <f>HYPERLINK("https://www.youtube.com/watch?v=H9F_cUUORVE", "Video")</f>
        <v/>
      </c>
      <c r="B1174" t="inlineStr">
        <is>
          <t>6:45</t>
        </is>
      </c>
      <c r="C1174" t="inlineStr">
        <is>
          <t>of obsessive love you can
begin to take proactive steps</t>
        </is>
      </c>
      <c r="D1174">
        <f>HYPERLINK("https://www.youtube.com/watch?v=H9F_cUUORVE&amp;t=405s", "Go to time")</f>
        <v/>
      </c>
    </row>
    <row r="1175">
      <c r="A1175">
        <f>HYPERLINK("https://www.youtube.com/watch?v=LzHmifZo5Jk", "Video")</f>
        <v/>
      </c>
      <c r="B1175" t="inlineStr">
        <is>
          <t>1:30</t>
        </is>
      </c>
      <c r="C1175" t="inlineStr">
        <is>
          <t>step to letting go of your need for</t>
        </is>
      </c>
      <c r="D1175">
        <f>HYPERLINK("https://www.youtube.com/watch?v=LzHmifZo5Jk&amp;t=90s", "Go to time")</f>
        <v/>
      </c>
    </row>
    <row r="1176">
      <c r="A1176">
        <f>HYPERLINK("https://www.youtube.com/watch?v=tJOu2l-_940", "Video")</f>
        <v/>
      </c>
      <c r="B1176" t="inlineStr">
        <is>
          <t>0:50</t>
        </is>
      </c>
      <c r="C1176" t="inlineStr">
        <is>
          <t>could possibly be the order of steps in</t>
        </is>
      </c>
      <c r="D1176">
        <f>HYPERLINK("https://www.youtube.com/watch?v=tJOu2l-_940&amp;t=50s", "Go to time")</f>
        <v/>
      </c>
    </row>
    <row r="1177">
      <c r="A1177">
        <f>HYPERLINK("https://www.youtube.com/watch?v=tJOu2l-_940", "Video")</f>
        <v/>
      </c>
      <c r="B1177" t="inlineStr">
        <is>
          <t>3:06</t>
        </is>
      </c>
      <c r="C1177" t="inlineStr">
        <is>
          <t>don't leave step a in the world of the</t>
        </is>
      </c>
      <c r="D1177">
        <f>HYPERLINK("https://www.youtube.com/watch?v=tJOu2l-_940&amp;t=186s", "Go to time")</f>
        <v/>
      </c>
    </row>
    <row r="1178">
      <c r="A1178">
        <f>HYPERLINK("https://www.youtube.com/watch?v=XQzE67grL20", "Video")</f>
        <v/>
      </c>
      <c r="B1178" t="inlineStr">
        <is>
          <t>4:20</t>
        </is>
      </c>
      <c r="C1178" t="inlineStr">
        <is>
          <t>important step to Breaking Free from the</t>
        </is>
      </c>
      <c r="D1178">
        <f>HYPERLINK("https://www.youtube.com/watch?v=XQzE67grL20&amp;t=260s", "Go to time")</f>
        <v/>
      </c>
    </row>
    <row r="1179">
      <c r="A1179">
        <f>HYPERLINK("https://www.youtube.com/watch?v=SKfNvcxixO4", "Video")</f>
        <v/>
      </c>
      <c r="B1179" t="inlineStr">
        <is>
          <t>5:50</t>
        </is>
      </c>
      <c r="C1179" t="inlineStr">
        <is>
          <t>healing by taking proactive steps to</t>
        </is>
      </c>
      <c r="D1179">
        <f>HYPERLINK("https://www.youtube.com/watch?v=SKfNvcxixO4&amp;t=350s", "Go to time")</f>
        <v/>
      </c>
    </row>
    <row r="1180">
      <c r="A1180">
        <f>HYPERLINK("https://www.youtube.com/watch?v=KptE6doAJrA", "Video")</f>
        <v/>
      </c>
      <c r="B1180" t="inlineStr">
        <is>
          <t>6:08</t>
        </is>
      </c>
      <c r="C1180" t="inlineStr">
        <is>
          <t>you're looking to take steps towards</t>
        </is>
      </c>
      <c r="D1180">
        <f>HYPERLINK("https://www.youtube.com/watch?v=KptE6doAJrA&amp;t=368s", "Go to time")</f>
        <v/>
      </c>
    </row>
    <row r="1181">
      <c r="A1181">
        <f>HYPERLINK("https://www.youtube.com/watch?v=hWlccMhJ3Lw", "Video")</f>
        <v/>
      </c>
      <c r="B1181" t="inlineStr">
        <is>
          <t>0:25</t>
        </is>
      </c>
      <c r="C1181" t="inlineStr">
        <is>
          <t>you five steps you can take to finally</t>
        </is>
      </c>
      <c r="D1181">
        <f>HYPERLINK("https://www.youtube.com/watch?v=hWlccMhJ3Lw&amp;t=25s", "Go to time")</f>
        <v/>
      </c>
    </row>
    <row r="1182">
      <c r="A1182">
        <f>HYPERLINK("https://www.youtube.com/watch?v=1DmphC3Wozo", "Video")</f>
        <v/>
      </c>
      <c r="B1182" t="inlineStr">
        <is>
          <t>0:58</t>
        </is>
      </c>
      <c r="C1182" t="inlineStr">
        <is>
          <t>first step in regul a in those emotions</t>
        </is>
      </c>
      <c r="D1182">
        <f>HYPERLINK("https://www.youtube.com/watch?v=1DmphC3Wozo&amp;t=58s", "Go to time")</f>
        <v/>
      </c>
    </row>
    <row r="1183">
      <c r="A1183">
        <f>HYPERLINK("https://www.youtube.com/watch?v=_9A0j7gx_9E", "Video")</f>
        <v/>
      </c>
      <c r="B1183" t="inlineStr">
        <is>
          <t>5:42</t>
        </is>
      </c>
      <c r="C1183" t="inlineStr">
        <is>
          <t>lasting impact taking steps to protect</t>
        </is>
      </c>
      <c r="D1183">
        <f>HYPERLINK("https://www.youtube.com/watch?v=_9A0j7gx_9E&amp;t=342s", "Go to time")</f>
        <v/>
      </c>
    </row>
    <row r="1184">
      <c r="A1184">
        <f>HYPERLINK("https://www.youtube.com/watch?v=_9A0j7gx_9E", "Video")</f>
        <v/>
      </c>
      <c r="B1184" t="inlineStr">
        <is>
          <t>6:13</t>
        </is>
      </c>
      <c r="C1184" t="inlineStr">
        <is>
          <t>not overstepping any boundaries in real</t>
        </is>
      </c>
      <c r="D1184">
        <f>HYPERLINK("https://www.youtube.com/watch?v=_9A0j7gx_9E&amp;t=373s", "Go to time")</f>
        <v/>
      </c>
    </row>
    <row r="1185">
      <c r="A1185">
        <f>HYPERLINK("https://www.youtube.com/watch?v=EJeDHCU8EkE", "Video")</f>
        <v/>
      </c>
      <c r="B1185" t="inlineStr">
        <is>
          <t>1:03</t>
        </is>
      </c>
      <c r="C1185" t="inlineStr">
        <is>
          <t>clinical psychologist Stephanie carinya</t>
        </is>
      </c>
      <c r="D1185">
        <f>HYPERLINK("https://www.youtube.com/watch?v=EJeDHCU8EkE&amp;t=63s", "Go to time")</f>
        <v/>
      </c>
    </row>
    <row r="1186">
      <c r="A1186">
        <f>HYPERLINK("https://www.youtube.com/watch?v=EJeDHCU8EkE", "Video")</f>
        <v/>
      </c>
      <c r="B1186" t="inlineStr">
        <is>
          <t>2:34</t>
        </is>
      </c>
      <c r="C1186" t="inlineStr">
        <is>
          <t>UK psychologist Stephanie carinia</t>
        </is>
      </c>
      <c r="D1186">
        <f>HYPERLINK("https://www.youtube.com/watch?v=EJeDHCU8EkE&amp;t=154s", "Go to time")</f>
        <v/>
      </c>
    </row>
    <row r="1187">
      <c r="A1187">
        <f>HYPERLINK("https://www.youtube.com/watch?v=ffVk1RjEoZ4", "Video")</f>
        <v/>
      </c>
      <c r="B1187" t="inlineStr">
        <is>
          <t>1:11</t>
        </is>
      </c>
      <c r="C1187" t="inlineStr">
        <is>
          <t>myself was the first step to trusting</t>
        </is>
      </c>
      <c r="D1187">
        <f>HYPERLINK("https://www.youtube.com/watch?v=ffVk1RjEoZ4&amp;t=71s", "Go to time")</f>
        <v/>
      </c>
    </row>
    <row r="1188">
      <c r="A1188">
        <f>HYPERLINK("https://www.youtube.com/watch?v=cOkrDKYVl4k", "Video")</f>
        <v/>
      </c>
      <c r="B1188" t="inlineStr">
        <is>
          <t>2:29</t>
        </is>
      </c>
      <c r="C1188" t="inlineStr">
        <is>
          <t>situations according to Dr Stephanie</t>
        </is>
      </c>
      <c r="D1188">
        <f>HYPERLINK("https://www.youtube.com/watch?v=cOkrDKYVl4k&amp;t=149s", "Go to time")</f>
        <v/>
      </c>
    </row>
    <row r="1189">
      <c r="A1189">
        <f>HYPERLINK("https://www.youtube.com/watch?v=V0vW9Uzk-k8", "Video")</f>
        <v/>
      </c>
      <c r="B1189" t="inlineStr">
        <is>
          <t>1:55</t>
        </is>
      </c>
      <c r="C1189" t="inlineStr">
        <is>
          <t>number three think of each step as</t>
        </is>
      </c>
      <c r="D1189">
        <f>HYPERLINK("https://www.youtube.com/watch?v=V0vW9Uzk-k8&amp;t=115s", "Go to time")</f>
        <v/>
      </c>
    </row>
    <row r="1190">
      <c r="A1190">
        <f>HYPERLINK("https://www.youtube.com/watch?v=cgqjbg-59nk", "Video")</f>
        <v/>
      </c>
      <c r="B1190" t="inlineStr">
        <is>
          <t>1:58</t>
        </is>
      </c>
      <c r="C1190" t="inlineStr">
        <is>
          <t>distress as a result the body steps in</t>
        </is>
      </c>
      <c r="D1190">
        <f>HYPERLINK("https://www.youtube.com/watch?v=cgqjbg-59nk&amp;t=118s", "Go to time")</f>
        <v/>
      </c>
    </row>
    <row r="1191">
      <c r="A1191">
        <f>HYPERLINK("https://www.youtube.com/watch?v=cgqjbg-59nk", "Video")</f>
        <v/>
      </c>
      <c r="B1191" t="inlineStr">
        <is>
          <t>2:53</t>
        </is>
      </c>
      <c r="C1191" t="inlineStr">
        <is>
          <t>bodies is the first step to Healing by</t>
        </is>
      </c>
      <c r="D1191">
        <f>HYPERLINK("https://www.youtube.com/watch?v=cgqjbg-59nk&amp;t=173s", "Go to time")</f>
        <v/>
      </c>
    </row>
    <row r="1192">
      <c r="A1192">
        <f>HYPERLINK("https://www.youtube.com/watch?v=SNLGu_NA2EE", "Video")</f>
        <v/>
      </c>
      <c r="B1192" t="inlineStr">
        <is>
          <t>4:18</t>
        </is>
      </c>
      <c r="C1192" t="inlineStr">
        <is>
          <t>catch this sign by taking a small step</t>
        </is>
      </c>
      <c r="D1192">
        <f>HYPERLINK("https://www.youtube.com/watch?v=SNLGu_NA2EE&amp;t=258s", "Go to time")</f>
        <v/>
      </c>
    </row>
    <row r="1193">
      <c r="A1193">
        <f>HYPERLINK("https://www.youtube.com/watch?v=Z7EgFB6LACo", "Video")</f>
        <v/>
      </c>
      <c r="B1193" t="inlineStr">
        <is>
          <t>4:08</t>
        </is>
      </c>
      <c r="C1193" t="inlineStr">
        <is>
          <t>overstepping</t>
        </is>
      </c>
      <c r="D1193">
        <f>HYPERLINK("https://www.youtube.com/watch?v=Z7EgFB6LACo&amp;t=248s", "Go to time")</f>
        <v/>
      </c>
    </row>
    <row r="1194">
      <c r="A1194">
        <f>HYPERLINK("https://www.youtube.com/watch?v=9U5-BrbLU1U", "Video")</f>
        <v/>
      </c>
      <c r="B1194" t="inlineStr">
        <is>
          <t>0:44</t>
        </is>
      </c>
      <c r="C1194" t="inlineStr">
        <is>
          <t>involve drastic change like stepping</t>
        </is>
      </c>
      <c r="D1194">
        <f>HYPERLINK("https://www.youtube.com/watch?v=9U5-BrbLU1U&amp;t=44s", "Go to time")</f>
        <v/>
      </c>
    </row>
    <row r="1195">
      <c r="A1195">
        <f>HYPERLINK("https://www.youtube.com/watch?v=5WUK_Fbs-nA", "Video")</f>
        <v/>
      </c>
      <c r="B1195" t="inlineStr">
        <is>
          <t>4:00</t>
        </is>
      </c>
      <c r="C1195" t="inlineStr">
        <is>
          <t>having the discipline to step back from</t>
        </is>
      </c>
      <c r="D1195">
        <f>HYPERLINK("https://www.youtube.com/watch?v=5WUK_Fbs-nA&amp;t=240s", "Go to time")</f>
        <v/>
      </c>
    </row>
    <row r="1196">
      <c r="A1196">
        <f>HYPERLINK("https://www.youtube.com/watch?v=e8DpBISt34Y", "Video")</f>
        <v/>
      </c>
      <c r="B1196" t="inlineStr">
        <is>
          <t>4:14</t>
        </is>
      </c>
      <c r="C1196" t="inlineStr">
        <is>
          <t>long and just keep taking small steps</t>
        </is>
      </c>
      <c r="D1196">
        <f>HYPERLINK("https://www.youtube.com/watch?v=e8DpBISt34Y&amp;t=254s", "Go to time")</f>
        <v/>
      </c>
    </row>
    <row r="1197">
      <c r="A1197">
        <f>HYPERLINK("https://www.youtube.com/watch?v=74b2QQJbCWM", "Video")</f>
        <v/>
      </c>
      <c r="B1197" t="inlineStr">
        <is>
          <t>4:30</t>
        </is>
      </c>
      <c r="C1197" t="inlineStr">
        <is>
          <t>to start by acknowledging it one step at</t>
        </is>
      </c>
      <c r="D1197">
        <f>HYPERLINK("https://www.youtube.com/watch?v=74b2QQJbCWM&amp;t=270s", "Go to time")</f>
        <v/>
      </c>
    </row>
    <row r="1198">
      <c r="A1198">
        <f>HYPERLINK("https://www.youtube.com/watch?v=bbi3MHGntxo", "Video")</f>
        <v/>
      </c>
      <c r="B1198" t="inlineStr">
        <is>
          <t>6:07</t>
        </is>
      </c>
      <c r="C1198" t="inlineStr">
        <is>
          <t>can be a step towards building a genuine</t>
        </is>
      </c>
      <c r="D1198">
        <f>HYPERLINK("https://www.youtube.com/watch?v=bbi3MHGntxo&amp;t=367s", "Go to time")</f>
        <v/>
      </c>
    </row>
    <row r="1199">
      <c r="A1199">
        <f>HYPERLINK("https://www.youtube.com/watch?v=TvKvTnJCT8k", "Video")</f>
        <v/>
      </c>
      <c r="B1199" t="inlineStr">
        <is>
          <t>6:45</t>
        </is>
      </c>
      <c r="C1199" t="inlineStr">
        <is>
          <t>moment but rarely steps into your deeper</t>
        </is>
      </c>
      <c r="D1199">
        <f>HYPERLINK("https://www.youtube.com/watch?v=TvKvTnJCT8k&amp;t=405s", "Go to time")</f>
        <v/>
      </c>
    </row>
    <row r="1200">
      <c r="A1200">
        <f>HYPERLINK("https://www.youtube.com/watch?v=1WZEWqzoUe0", "Video")</f>
        <v/>
      </c>
      <c r="B1200" t="inlineStr">
        <is>
          <t>1:02</t>
        </is>
      </c>
      <c r="C1200" t="inlineStr">
        <is>
          <t>person or more of a stepping back kind</t>
        </is>
      </c>
      <c r="D1200">
        <f>HYPERLINK("https://www.youtube.com/watch?v=1WZEWqzoUe0&amp;t=62s", "Go to time")</f>
        <v/>
      </c>
    </row>
    <row r="1201">
      <c r="A1201">
        <f>HYPERLINK("https://www.youtube.com/watch?v=2twDxIKrQ3E", "Video")</f>
        <v/>
      </c>
      <c r="B1201" t="inlineStr">
        <is>
          <t>4:46</t>
        </is>
      </c>
      <c r="C1201" t="inlineStr">
        <is>
          <t>an important first step to take in</t>
        </is>
      </c>
      <c r="D1201">
        <f>HYPERLINK("https://www.youtube.com/watch?v=2twDxIKrQ3E&amp;t=286s", "Go to time")</f>
        <v/>
      </c>
    </row>
    <row r="1202">
      <c r="A1202">
        <f>HYPERLINK("https://www.youtube.com/watch?v=jtkJoapTA4Y", "Video")</f>
        <v/>
      </c>
      <c r="B1202" t="inlineStr">
        <is>
          <t>6:31</t>
        </is>
      </c>
      <c r="C1202" t="inlineStr">
        <is>
          <t>constantly stepping on landmines unsure</t>
        </is>
      </c>
      <c r="D1202">
        <f>HYPERLINK("https://www.youtube.com/watch?v=jtkJoapTA4Y&amp;t=391s", "Go to time")</f>
        <v/>
      </c>
    </row>
    <row r="1203">
      <c r="A1203">
        <f>HYPERLINK("https://www.youtube.com/watch?v=jtkJoapTA4Y", "Video")</f>
        <v/>
      </c>
      <c r="B1203" t="inlineStr">
        <is>
          <t>7:15</t>
        </is>
      </c>
      <c r="C1203" t="inlineStr">
        <is>
          <t>for overstepping your boundaries ask</t>
        </is>
      </c>
      <c r="D1203">
        <f>HYPERLINK("https://www.youtube.com/watch?v=jtkJoapTA4Y&amp;t=435s", "Go to time")</f>
        <v/>
      </c>
    </row>
    <row r="1204">
      <c r="A1204">
        <f>HYPERLINK("https://www.youtube.com/watch?v=vfhQvGWpNsQ", "Video")</f>
        <v/>
      </c>
      <c r="B1204" t="inlineStr">
        <is>
          <t>1:03</t>
        </is>
      </c>
      <c r="C1204" t="inlineStr">
        <is>
          <t>diagram detailing each step to achieving</t>
        </is>
      </c>
      <c r="D1204">
        <f>HYPERLINK("https://www.youtube.com/watch?v=vfhQvGWpNsQ&amp;t=63s", "Go to time")</f>
        <v/>
      </c>
    </row>
    <row r="1205">
      <c r="A1205">
        <f>HYPERLINK("https://www.youtube.com/watch?v=vfhQvGWpNsQ", "Video")</f>
        <v/>
      </c>
      <c r="B1205" t="inlineStr">
        <is>
          <t>2:16</t>
        </is>
      </c>
      <c r="C1205" t="inlineStr">
        <is>
          <t>steps in the right direction you're</t>
        </is>
      </c>
      <c r="D1205">
        <f>HYPERLINK("https://www.youtube.com/watch?v=vfhQvGWpNsQ&amp;t=136s", "Go to time")</f>
        <v/>
      </c>
    </row>
    <row r="1206">
      <c r="A1206">
        <f>HYPERLINK("https://www.youtube.com/watch?v=vfhQvGWpNsQ", "Video")</f>
        <v/>
      </c>
      <c r="B1206" t="inlineStr">
        <is>
          <t>4:41</t>
        </is>
      </c>
      <c r="C1206" t="inlineStr">
        <is>
          <t>improved slightly is a step in the right</t>
        </is>
      </c>
      <c r="D1206">
        <f>HYPERLINK("https://www.youtube.com/watch?v=vfhQvGWpNsQ&amp;t=281s", "Go to time")</f>
        <v/>
      </c>
    </row>
    <row r="1207">
      <c r="A1207">
        <f>HYPERLINK("https://www.youtube.com/watch?v=KP5nsgKHmQE", "Video")</f>
        <v/>
      </c>
      <c r="B1207" t="inlineStr">
        <is>
          <t>4:23</t>
        </is>
      </c>
      <c r="C1207" t="inlineStr">
        <is>
          <t>ready to take the first step in</t>
        </is>
      </c>
      <c r="D1207">
        <f>HYPERLINK("https://www.youtube.com/watch?v=KP5nsgKHmQE&amp;t=263s", "Go to time")</f>
        <v/>
      </c>
    </row>
    <row r="1208">
      <c r="A1208">
        <f>HYPERLINK("https://www.youtube.com/watch?v=M9zU4Cd19hA", "Video")</f>
        <v/>
      </c>
      <c r="B1208" t="inlineStr">
        <is>
          <t>5:01</t>
        </is>
      </c>
      <c r="C1208" t="inlineStr">
        <is>
          <t>first step in moving forward and</t>
        </is>
      </c>
      <c r="D1208">
        <f>HYPERLINK("https://www.youtube.com/watch?v=M9zU4Cd19hA&amp;t=301s", "Go to time")</f>
        <v/>
      </c>
    </row>
    <row r="1209">
      <c r="A1209">
        <f>HYPERLINK("https://www.youtube.com/watch?v=YxB2PXStAkE", "Video")</f>
        <v/>
      </c>
      <c r="B1209" t="inlineStr">
        <is>
          <t>4:57</t>
        </is>
      </c>
      <c r="C1209" t="inlineStr">
        <is>
          <t>can be a great first step
to getting back on track.</t>
        </is>
      </c>
      <c r="D1209">
        <f>HYPERLINK("https://www.youtube.com/watch?v=YxB2PXStAkE&amp;t=297s", "Go to time")</f>
        <v/>
      </c>
    </row>
    <row r="1210">
      <c r="A1210">
        <f>HYPERLINK("https://www.youtube.com/watch?v=5jR6oIewZjo", "Video")</f>
        <v/>
      </c>
      <c r="B1210" t="inlineStr">
        <is>
          <t>5:44</t>
        </is>
      </c>
      <c r="C1210" t="inlineStr">
        <is>
          <t>steps toward healing healing takes time</t>
        </is>
      </c>
      <c r="D1210">
        <f>HYPERLINK("https://www.youtube.com/watch?v=5jR6oIewZjo&amp;t=344s", "Go to time")</f>
        <v/>
      </c>
    </row>
    <row r="1211">
      <c r="A1211">
        <f>HYPERLINK("https://www.youtube.com/watch?v=n2_KGIP4T7k", "Video")</f>
        <v/>
      </c>
      <c r="B1211" t="inlineStr">
        <is>
          <t>4:05</t>
        </is>
      </c>
      <c r="C1211" t="inlineStr">
        <is>
          <t>the first step to overcoming it is to</t>
        </is>
      </c>
      <c r="D1211">
        <f>HYPERLINK("https://www.youtube.com/watch?v=n2_KGIP4T7k&amp;t=245s", "Go to time")</f>
        <v/>
      </c>
    </row>
    <row r="1212">
      <c r="A1212">
        <f>HYPERLINK("https://www.youtube.com/watch?v=n2_KGIP4T7k", "Video")</f>
        <v/>
      </c>
      <c r="B1212" t="inlineStr">
        <is>
          <t>4:15</t>
        </is>
      </c>
      <c r="C1212" t="inlineStr">
        <is>
          <t>gradual three-step process of setting</t>
        </is>
      </c>
      <c r="D1212">
        <f>HYPERLINK("https://www.youtube.com/watch?v=n2_KGIP4T7k&amp;t=255s", "Go to time")</f>
        <v/>
      </c>
    </row>
    <row r="1213">
      <c r="A1213">
        <f>HYPERLINK("https://www.youtube.com/watch?v=OBnD6vHliqY", "Video")</f>
        <v/>
      </c>
      <c r="B1213" t="inlineStr">
        <is>
          <t>9:08</t>
        </is>
      </c>
      <c r="C1213" t="inlineStr">
        <is>
          <t>thoughts into actions and take steps to</t>
        </is>
      </c>
      <c r="D1213">
        <f>HYPERLINK("https://www.youtube.com/watch?v=OBnD6vHliqY&amp;t=548s", "Go to time")</f>
        <v/>
      </c>
    </row>
    <row r="1214">
      <c r="A1214">
        <f>HYPERLINK("https://www.youtube.com/watch?v=L_CcAHeZ6hQ", "Video")</f>
        <v/>
      </c>
      <c r="B1214" t="inlineStr">
        <is>
          <t>4:41</t>
        </is>
      </c>
      <c r="C1214" t="inlineStr">
        <is>
          <t>keep taking small steps like practicing</t>
        </is>
      </c>
      <c r="D1214">
        <f>HYPERLINK("https://www.youtube.com/watch?v=L_CcAHeZ6hQ&amp;t=281s", "Go to time")</f>
        <v/>
      </c>
    </row>
    <row r="1215">
      <c r="A1215">
        <f>HYPERLINK("https://www.youtube.com/watch?v=QkyNGqi-L9w", "Video")</f>
        <v/>
      </c>
      <c r="B1215" t="inlineStr">
        <is>
          <t>6:58</t>
        </is>
      </c>
      <c r="C1215" t="inlineStr">
        <is>
          <t>step will be to find out what you're all</t>
        </is>
      </c>
      <c r="D1215">
        <f>HYPERLINK("https://www.youtube.com/watch?v=QkyNGqi-L9w&amp;t=418s", "Go to time")</f>
        <v/>
      </c>
    </row>
    <row r="1216">
      <c r="A1216">
        <f>HYPERLINK("https://www.youtube.com/watch?v=ZmPzAeIQo6M", "Video")</f>
        <v/>
      </c>
      <c r="B1216" t="inlineStr">
        <is>
          <t>3:31</t>
        </is>
      </c>
      <c r="C1216" t="inlineStr">
        <is>
          <t>stepping on your toes yet unable to keep</t>
        </is>
      </c>
      <c r="D1216">
        <f>HYPERLINK("https://www.youtube.com/watch?v=ZmPzAeIQo6M&amp;t=211s", "Go to time")</f>
        <v/>
      </c>
    </row>
    <row r="1217">
      <c r="A1217">
        <f>HYPERLINK("https://www.youtube.com/watch?v=F8ZAVLcdkAc", "Video")</f>
        <v/>
      </c>
      <c r="B1217" t="inlineStr">
        <is>
          <t>1:05</t>
        </is>
      </c>
      <c r="C1217" t="inlineStr">
        <is>
          <t>stopping you from taking that next step</t>
        </is>
      </c>
      <c r="D1217">
        <f>HYPERLINK("https://www.youtube.com/watch?v=F8ZAVLcdkAc&amp;t=65s", "Go to time")</f>
        <v/>
      </c>
    </row>
    <row r="1218">
      <c r="A1218">
        <f>HYPERLINK("https://www.youtube.com/watch?v=Uv_0ntbirEw", "Video")</f>
        <v/>
      </c>
      <c r="B1218" t="inlineStr">
        <is>
          <t>3:10</t>
        </is>
      </c>
      <c r="C1218" t="inlineStr">
        <is>
          <t>not rushing into it every step here</t>
        </is>
      </c>
      <c r="D1218">
        <f>HYPERLINK("https://www.youtube.com/watch?v=Uv_0ntbirEw&amp;t=190s", "Go to time")</f>
        <v/>
      </c>
    </row>
    <row r="1219">
      <c r="A1219">
        <f>HYPERLINK("https://www.youtube.com/watch?v=Uv_0ntbirEw", "Video")</f>
        <v/>
      </c>
      <c r="B1219" t="inlineStr">
        <is>
          <t>3:21</t>
        </is>
      </c>
      <c r="C1219" t="inlineStr">
        <is>
          <t>yourself for the next big step you're in</t>
        </is>
      </c>
      <c r="D1219">
        <f>HYPERLINK("https://www.youtube.com/watch?v=Uv_0ntbirEw&amp;t=201s", "Go to time")</f>
        <v/>
      </c>
    </row>
    <row r="1220">
      <c r="A1220">
        <f>HYPERLINK("https://www.youtube.com/watch?v=Uv_0ntbirEw", "Video")</f>
        <v/>
      </c>
      <c r="B1220" t="inlineStr">
        <is>
          <t>3:26</t>
        </is>
      </c>
      <c r="C1220" t="inlineStr">
        <is>
          <t>work happens you're taking real steps</t>
        </is>
      </c>
      <c r="D1220">
        <f>HYPERLINK("https://www.youtube.com/watch?v=Uv_0ntbirEw&amp;t=206s", "Go to time")</f>
        <v/>
      </c>
    </row>
    <row r="1221">
      <c r="A1221">
        <f>HYPERLINK("https://www.youtube.com/watch?v=L01frBzlDZo", "Video")</f>
        <v/>
      </c>
      <c r="B1221" t="inlineStr">
        <is>
          <t>1:09</t>
        </is>
      </c>
      <c r="C1221" t="inlineStr">
        <is>
          <t>abuse is the first step to helping</t>
        </is>
      </c>
      <c r="D1221">
        <f>HYPERLINK("https://www.youtube.com/watch?v=L01frBzlDZo&amp;t=69s", "Go to time")</f>
        <v/>
      </c>
    </row>
    <row r="1222">
      <c r="A1222">
        <f>HYPERLINK("https://www.youtube.com/watch?v=kkvrEeC8hyw", "Video")</f>
        <v/>
      </c>
      <c r="B1222" t="inlineStr">
        <is>
          <t>5:17</t>
        </is>
      </c>
      <c r="C1222" t="inlineStr">
        <is>
          <t>of dark intimacy is the
first step towards building a</t>
        </is>
      </c>
      <c r="D1222">
        <f>HYPERLINK("https://www.youtube.com/watch?v=kkvrEeC8hyw&amp;t=317s", "Go to time")</f>
        <v/>
      </c>
    </row>
    <row r="1223">
      <c r="A1223">
        <f>HYPERLINK("https://www.youtube.com/watch?v=jTRhs85PMXw", "Video")</f>
        <v/>
      </c>
      <c r="B1223" t="inlineStr">
        <is>
          <t>4:14</t>
        </is>
      </c>
      <c r="C1223" t="inlineStr">
        <is>
          <t>recognizing your flaws is a crucial step</t>
        </is>
      </c>
      <c r="D1223">
        <f>HYPERLINK("https://www.youtube.com/watch?v=jTRhs85PMXw&amp;t=254s", "Go to time")</f>
        <v/>
      </c>
    </row>
    <row r="1224">
      <c r="A1224">
        <f>HYPERLINK("https://www.youtube.com/watch?v=XIfG0VfVwBQ", "Video")</f>
        <v/>
      </c>
      <c r="B1224" t="inlineStr">
        <is>
          <t>5:43</t>
        </is>
      </c>
      <c r="C1224" t="inlineStr">
        <is>
          <t>next steps can look like the dating</t>
        </is>
      </c>
      <c r="D1224">
        <f>HYPERLINK("https://www.youtube.com/watch?v=XIfG0VfVwBQ&amp;t=343s", "Go to time")</f>
        <v/>
      </c>
    </row>
    <row r="1225">
      <c r="A1225">
        <f>HYPERLINK("https://www.youtube.com/watch?v=u6zHzNEKsVg", "Video")</f>
        <v/>
      </c>
      <c r="B1225" t="inlineStr">
        <is>
          <t>0:38</t>
        </is>
      </c>
      <c r="C1225" t="inlineStr">
        <is>
          <t>like the late Stephen Hawking,</t>
        </is>
      </c>
      <c r="D1225">
        <f>HYPERLINK("https://www.youtube.com/watch?v=u6zHzNEKsVg&amp;t=38s", "Go to time")</f>
        <v/>
      </c>
    </row>
    <row r="1226">
      <c r="A1226">
        <f>HYPERLINK("https://www.youtube.com/watch?v=qrPb0nutBrg", "Video")</f>
        <v/>
      </c>
      <c r="B1226" t="inlineStr">
        <is>
          <t>4:07</t>
        </is>
      </c>
      <c r="C1226" t="inlineStr">
        <is>
          <t>or even doing a special
step of your hygiene routine</t>
        </is>
      </c>
      <c r="D1226">
        <f>HYPERLINK("https://www.youtube.com/watch?v=qrPb0nutBrg&amp;t=247s", "Go to time")</f>
        <v/>
      </c>
    </row>
    <row r="1227">
      <c r="A1227">
        <f>HYPERLINK("https://www.youtube.com/watch?v=9diKzC5X2zA", "Video")</f>
        <v/>
      </c>
      <c r="B1227" t="inlineStr">
        <is>
          <t>5:10</t>
        </is>
      </c>
      <c r="C1227" t="inlineStr">
        <is>
          <t>but nothing good ever was baby steps my</t>
        </is>
      </c>
      <c r="D1227">
        <f>HYPERLINK("https://www.youtube.com/watch?v=9diKzC5X2zA&amp;t=310s", "Go to time")</f>
        <v/>
      </c>
    </row>
    <row r="1228">
      <c r="A1228">
        <f>HYPERLINK("https://www.youtube.com/watch?v=YSKMBbAoNUA", "Video")</f>
        <v/>
      </c>
      <c r="B1228" t="inlineStr">
        <is>
          <t>4:58</t>
        </is>
      </c>
      <c r="C1228" t="inlineStr">
        <is>
          <t>can be a great first step
to getting back on track.</t>
        </is>
      </c>
      <c r="D1228">
        <f>HYPERLINK("https://www.youtube.com/watch?v=YSKMBbAoNUA&amp;t=298s", "Go to time")</f>
        <v/>
      </c>
    </row>
    <row r="1229">
      <c r="A1229">
        <f>HYPERLINK("https://www.youtube.com/watch?v=d_o5yZ79pAI", "Video")</f>
        <v/>
      </c>
      <c r="B1229" t="inlineStr">
        <is>
          <t>1:47</t>
        </is>
      </c>
      <c r="C1229" t="inlineStr">
        <is>
          <t>your feelings is a step towards a path</t>
        </is>
      </c>
      <c r="D1229">
        <f>HYPERLINK("https://www.youtube.com/watch?v=d_o5yZ79pAI&amp;t=107s", "Go to time")</f>
        <v/>
      </c>
    </row>
    <row r="1230">
      <c r="A1230">
        <f>HYPERLINK("https://www.youtube.com/watch?v=4bbXc6nWmN0", "Video")</f>
        <v/>
      </c>
      <c r="B1230" t="inlineStr">
        <is>
          <t>1:37</t>
        </is>
      </c>
      <c r="C1230" t="inlineStr">
        <is>
          <t>girls my age standing at the doorstep</t>
        </is>
      </c>
      <c r="D1230">
        <f>HYPERLINK("https://www.youtube.com/watch?v=4bbXc6nWmN0&amp;t=97s", "Go to time")</f>
        <v/>
      </c>
    </row>
    <row r="1231">
      <c r="A1231">
        <f>HYPERLINK("https://www.youtube.com/watch?v=8gGZz-9oCb4", "Video")</f>
        <v/>
      </c>
      <c r="B1231" t="inlineStr">
        <is>
          <t>4:46</t>
        </is>
      </c>
      <c r="C1231" t="inlineStr">
        <is>
          <t>feelings is already a great first step</t>
        </is>
      </c>
      <c r="D1231">
        <f>HYPERLINK("https://www.youtube.com/watch?v=8gGZz-9oCb4&amp;t=286s", "Go to time")</f>
        <v/>
      </c>
    </row>
    <row r="1232">
      <c r="A1232">
        <f>HYPERLINK("https://www.youtube.com/watch?v=tUZbanWIiYw", "Video")</f>
        <v/>
      </c>
      <c r="B1232" t="inlineStr">
        <is>
          <t>0:38</t>
        </is>
      </c>
      <c r="C1232" t="inlineStr">
        <is>
          <t>with each step afraid of being judged or</t>
        </is>
      </c>
      <c r="D1232">
        <f>HYPERLINK("https://www.youtube.com/watch?v=tUZbanWIiYw&amp;t=38s", "Go to time")</f>
        <v/>
      </c>
    </row>
    <row r="1233">
      <c r="A1233">
        <f>HYPERLINK("https://www.youtube.com/watch?v=_qObeWQIiAs", "Video")</f>
        <v/>
      </c>
      <c r="B1233" t="inlineStr">
        <is>
          <t>0:03</t>
        </is>
      </c>
      <c r="C1233" t="inlineStr">
        <is>
          <t>and wondered why ever step foot into it?</t>
        </is>
      </c>
      <c r="D1233">
        <f>HYPERLINK("https://www.youtube.com/watch?v=_qObeWQIiAs&amp;t=3s", "Go to time")</f>
        <v/>
      </c>
    </row>
    <row r="1234">
      <c r="A1234">
        <f>HYPERLINK("https://www.youtube.com/watch?v=pinjY_9GF9k", "Video")</f>
        <v/>
      </c>
      <c r="B1234" t="inlineStr">
        <is>
          <t>3:33</t>
        </is>
      </c>
      <c r="C1234" t="inlineStr">
        <is>
          <t>to step in whenever needed renowned</t>
        </is>
      </c>
      <c r="D1234">
        <f>HYPERLINK("https://www.youtube.com/watch?v=pinjY_9GF9k&amp;t=213s", "Go to time")</f>
        <v/>
      </c>
    </row>
    <row r="1235">
      <c r="A1235">
        <f>HYPERLINK("https://www.youtube.com/watch?v=TvceM986s0k", "Video")</f>
        <v/>
      </c>
      <c r="B1235" t="inlineStr">
        <is>
          <t>1:03</t>
        </is>
      </c>
      <c r="C1235" t="inlineStr">
        <is>
          <t>important step to getting out of a rut</t>
        </is>
      </c>
      <c r="D1235">
        <f>HYPERLINK("https://www.youtube.com/watch?v=TvceM986s0k&amp;t=63s", "Go to time")</f>
        <v/>
      </c>
    </row>
    <row r="1236">
      <c r="A1236">
        <f>HYPERLINK("https://www.youtube.com/watch?v=TvceM986s0k", "Video")</f>
        <v/>
      </c>
      <c r="B1236" t="inlineStr">
        <is>
          <t>5:25</t>
        </is>
      </c>
      <c r="C1236" t="inlineStr">
        <is>
          <t>are your next steps in your morning</t>
        </is>
      </c>
      <c r="D1236">
        <f>HYPERLINK("https://www.youtube.com/watch?v=TvceM986s0k&amp;t=325s", "Go to time")</f>
        <v/>
      </c>
    </row>
    <row r="1237">
      <c r="A1237">
        <f>HYPERLINK("https://www.youtube.com/watch?v=gbP2P6e57qI", "Video")</f>
        <v/>
      </c>
      <c r="B1237" t="inlineStr">
        <is>
          <t>0:44</t>
        </is>
      </c>
      <c r="C1237" t="inlineStr">
        <is>
          <t>things around for you step one</t>
        </is>
      </c>
      <c r="D1237">
        <f>HYPERLINK("https://www.youtube.com/watch?v=gbP2P6e57qI&amp;t=44s", "Go to time")</f>
        <v/>
      </c>
    </row>
    <row r="1238">
      <c r="A1238">
        <f>HYPERLINK("https://www.youtube.com/watch?v=5pzcRH665Lw", "Video")</f>
        <v/>
      </c>
      <c r="B1238" t="inlineStr">
        <is>
          <t>2:11</t>
        </is>
      </c>
      <c r="C1238" t="inlineStr">
        <is>
          <t>The next step is learning how to recognize</t>
        </is>
      </c>
      <c r="D1238">
        <f>HYPERLINK("https://www.youtube.com/watch?v=5pzcRH665Lw&amp;t=131s", "Go to time")</f>
        <v/>
      </c>
    </row>
    <row r="1239">
      <c r="A1239">
        <f>HYPERLINK("https://www.youtube.com/watch?v=K5ZMkcjdQWQ", "Video")</f>
        <v/>
      </c>
      <c r="B1239" t="inlineStr">
        <is>
          <t>3:54</t>
        </is>
      </c>
      <c r="C1239" t="inlineStr">
        <is>
          <t>steps you'll improve your well being</t>
        </is>
      </c>
      <c r="D1239">
        <f>HYPERLINK("https://www.youtube.com/watch?v=K5ZMkcjdQWQ&amp;t=234s", "Go to time")</f>
        <v/>
      </c>
    </row>
    <row r="1240">
      <c r="A1240">
        <f>HYPERLINK("https://www.youtube.com/watch?v=NBjyMqBJafU", "Video")</f>
        <v/>
      </c>
      <c r="B1240" t="inlineStr">
        <is>
          <t>0:38</t>
        </is>
      </c>
      <c r="C1240" t="inlineStr">
        <is>
          <t>what the first step to fixing the</t>
        </is>
      </c>
      <c r="D1240">
        <f>HYPERLINK("https://www.youtube.com/watch?v=NBjyMqBJafU&amp;t=38s", "Go to time")</f>
        <v/>
      </c>
    </row>
    <row r="1241">
      <c r="A1241">
        <f>HYPERLINK("https://www.youtube.com/watch?v=Q16GMp65LCE", "Video")</f>
        <v/>
      </c>
      <c r="B1241" t="inlineStr">
        <is>
          <t>0:24</t>
        </is>
      </c>
      <c r="C1241" t="inlineStr">
        <is>
          <t>Taking a step back though,</t>
        </is>
      </c>
      <c r="D1241">
        <f>HYPERLINK("https://www.youtube.com/watch?v=Q16GMp65LCE&amp;t=24s", "Go to time")</f>
        <v/>
      </c>
    </row>
    <row r="1242">
      <c r="A1242">
        <f>HYPERLINK("https://www.youtube.com/watch?v=E2OqV2La4TU", "Video")</f>
        <v/>
      </c>
      <c r="B1242" t="inlineStr">
        <is>
          <t>10:25</t>
        </is>
      </c>
      <c r="C1242" t="inlineStr">
        <is>
          <t>today I step into work</t>
        </is>
      </c>
      <c r="D1242">
        <f>HYPERLINK("https://www.youtube.com/watch?v=E2OqV2La4TU&amp;t=625s", "Go to time")</f>
        <v/>
      </c>
    </row>
    <row r="1243">
      <c r="A1243">
        <f>HYPERLINK("https://www.youtube.com/watch?v=OvivMMU6ruQ", "Video")</f>
        <v/>
      </c>
      <c r="B1243" t="inlineStr">
        <is>
          <t>0:50</t>
        </is>
      </c>
      <c r="C1243" t="inlineStr">
        <is>
          <t>demure once you've stepped into the room</t>
        </is>
      </c>
      <c r="D1243">
        <f>HYPERLINK("https://www.youtube.com/watch?v=OvivMMU6ruQ&amp;t=50s", "Go to time")</f>
        <v/>
      </c>
    </row>
    <row r="1244">
      <c r="A1244">
        <f>HYPERLINK("https://www.youtube.com/watch?v=STAafnlUtDc", "Video")</f>
        <v/>
      </c>
      <c r="B1244" t="inlineStr">
        <is>
          <t>4:05</t>
        </is>
      </c>
      <c r="C1244" t="inlineStr">
        <is>
          <t>Number six, you begin to step
out of your comfort zone.</t>
        </is>
      </c>
      <c r="D1244">
        <f>HYPERLINK("https://www.youtube.com/watch?v=STAafnlUtDc&amp;t=245s", "Go to time")</f>
        <v/>
      </c>
    </row>
    <row r="1245">
      <c r="A1245">
        <f>HYPERLINK("https://www.youtube.com/watch?v=STAafnlUtDc", "Video")</f>
        <v/>
      </c>
      <c r="B1245" t="inlineStr">
        <is>
          <t>7:19</t>
        </is>
      </c>
      <c r="C1245" t="inlineStr">
        <is>
          <t>As rewarding as the
first step of healing is,</t>
        </is>
      </c>
      <c r="D1245">
        <f>HYPERLINK("https://www.youtube.com/watch?v=STAafnlUtDc&amp;t=439s", "Go to time")</f>
        <v/>
      </c>
    </row>
    <row r="1246">
      <c r="A1246">
        <f>HYPERLINK("https://www.youtube.com/watch?v=mPu3EXP7LO4", "Video")</f>
        <v/>
      </c>
      <c r="B1246" t="inlineStr">
        <is>
          <t>4:20</t>
        </is>
      </c>
      <c r="C1246" t="inlineStr">
        <is>
          <t>provider can be an important step in</t>
        </is>
      </c>
      <c r="D1246">
        <f>HYPERLINK("https://www.youtube.com/watch?v=mPu3EXP7LO4&amp;t=260s", "Go to time")</f>
        <v/>
      </c>
    </row>
    <row r="1247">
      <c r="A1247">
        <f>HYPERLINK("https://www.youtube.com/watch?v=0XVJIFZjoAo", "Video")</f>
        <v/>
      </c>
      <c r="B1247" t="inlineStr">
        <is>
          <t>1:38</t>
        </is>
      </c>
      <c r="C1247" t="inlineStr">
        <is>
          <t>play and steps that need to happen in</t>
        </is>
      </c>
      <c r="D1247">
        <f>HYPERLINK("https://www.youtube.com/watch?v=0XVJIFZjoAo&amp;t=98s", "Go to time")</f>
        <v/>
      </c>
    </row>
    <row r="1248">
      <c r="A1248">
        <f>HYPERLINK("https://www.youtube.com/watch?v=0XVJIFZjoAo", "Video")</f>
        <v/>
      </c>
      <c r="B1248" t="inlineStr">
        <is>
          <t>2:34</t>
        </is>
      </c>
      <c r="C1248" t="inlineStr">
        <is>
          <t>and brings you just a few steps closer</t>
        </is>
      </c>
      <c r="D1248">
        <f>HYPERLINK("https://www.youtube.com/watch?v=0XVJIFZjoAo&amp;t=154s", "Go to time")</f>
        <v/>
      </c>
    </row>
    <row r="1249">
      <c r="A1249">
        <f>HYPERLINK("https://www.youtube.com/watch?v=fVPcgakI_t4", "Video")</f>
        <v/>
      </c>
      <c r="B1249" t="inlineStr">
        <is>
          <t>1:27</t>
        </is>
      </c>
      <c r="C1249" t="inlineStr">
        <is>
          <t>taking the next step with your crush is</t>
        </is>
      </c>
      <c r="D1249">
        <f>HYPERLINK("https://www.youtube.com/watch?v=fVPcgakI_t4&amp;t=87s", "Go to time")</f>
        <v/>
      </c>
    </row>
    <row r="1250">
      <c r="A1250">
        <f>HYPERLINK("https://www.youtube.com/watch?v=iKEhbRi7wKc", "Video")</f>
        <v/>
      </c>
      <c r="B1250" t="inlineStr">
        <is>
          <t>0:30</t>
        </is>
      </c>
      <c r="C1250" t="inlineStr">
        <is>
          <t>number one your mind is always two steps</t>
        </is>
      </c>
      <c r="D1250">
        <f>HYPERLINK("https://www.youtube.com/watch?v=iKEhbRi7wKc&amp;t=30s", "Go to time")</f>
        <v/>
      </c>
    </row>
    <row r="1251">
      <c r="A1251">
        <f>HYPERLINK("https://www.youtube.com/watch?v=QgTEZtIQDOQ", "Video")</f>
        <v/>
      </c>
      <c r="B1251" t="inlineStr">
        <is>
          <t>6:38</t>
        </is>
      </c>
      <c r="C1251" t="inlineStr">
        <is>
          <t>an important step in the right direction</t>
        </is>
      </c>
      <c r="D1251">
        <f>HYPERLINK("https://www.youtube.com/watch?v=QgTEZtIQDOQ&amp;t=398s", "Go to time")</f>
        <v/>
      </c>
    </row>
    <row r="1252">
      <c r="A1252">
        <f>HYPERLINK("https://www.youtube.com/watch?v=Q7YuwwL_VHs", "Video")</f>
        <v/>
      </c>
      <c r="B1252" t="inlineStr">
        <is>
          <t>1:48</t>
        </is>
      </c>
      <c r="C1252" t="inlineStr">
        <is>
          <t>step in and make plans the aim is to</t>
        </is>
      </c>
      <c r="D1252">
        <f>HYPERLINK("https://www.youtube.com/watch?v=Q7YuwwL_VHs&amp;t=108s", "Go to time")</f>
        <v/>
      </c>
    </row>
    <row r="1253">
      <c r="A1253">
        <f>HYPERLINK("https://www.youtube.com/watch?v=Q7YuwwL_VHs", "Video")</f>
        <v/>
      </c>
      <c r="B1253" t="inlineStr">
        <is>
          <t>2:13</t>
        </is>
      </c>
      <c r="C1253" t="inlineStr">
        <is>
          <t>broke hoping you'll step in to help real</t>
        </is>
      </c>
      <c r="D1253">
        <f>HYPERLINK("https://www.youtube.com/watch?v=Q7YuwwL_VHs&amp;t=133s", "Go to time")</f>
        <v/>
      </c>
    </row>
    <row r="1254">
      <c r="A1254">
        <f>HYPERLINK("https://www.youtube.com/watch?v=sfKth8OdM1g", "Video")</f>
        <v/>
      </c>
      <c r="B1254" t="inlineStr">
        <is>
          <t>4:06</t>
        </is>
      </c>
      <c r="C1254" t="inlineStr">
        <is>
          <t>can help be the first step in battling</t>
        </is>
      </c>
      <c r="D1254">
        <f>HYPERLINK("https://www.youtube.com/watch?v=sfKth8OdM1g&amp;t=246s", "Go to time")</f>
        <v/>
      </c>
    </row>
    <row r="1255">
      <c r="A1255">
        <f>HYPERLINK("https://www.youtube.com/watch?v=_SIj6fUnG2Y", "Video")</f>
        <v/>
      </c>
      <c r="B1255" t="inlineStr">
        <is>
          <t>9:48</t>
        </is>
      </c>
      <c r="C1255" t="inlineStr">
        <is>
          <t>first step if finding new friends or</t>
        </is>
      </c>
      <c r="D1255">
        <f>HYPERLINK("https://www.youtube.com/watch?v=_SIj6fUnG2Y&amp;t=588s", "Go to time")</f>
        <v/>
      </c>
    </row>
    <row r="1256">
      <c r="A1256">
        <f>HYPERLINK("https://www.youtube.com/watch?v=VW22HdkfAj4", "Video")</f>
        <v/>
      </c>
      <c r="B1256" t="inlineStr">
        <is>
          <t>4:24</t>
        </is>
      </c>
      <c r="C1256" t="inlineStr">
        <is>
          <t>that outlines the specific steps you</t>
        </is>
      </c>
      <c r="D1256">
        <f>HYPERLINK("https://www.youtube.com/watch?v=VW22HdkfAj4&amp;t=264s", "Go to time")</f>
        <v/>
      </c>
    </row>
    <row r="1257">
      <c r="A1257">
        <f>HYPERLINK("https://www.youtube.com/watch?v=rPvZmuDSgZg", "Video")</f>
        <v/>
      </c>
      <c r="B1257" t="inlineStr">
        <is>
          <t>2:41</t>
        </is>
      </c>
      <c r="C1257" t="inlineStr">
        <is>
          <t>a step you may also attempt opening up</t>
        </is>
      </c>
      <c r="D1257">
        <f>HYPERLINK("https://www.youtube.com/watch?v=rPvZmuDSgZg&amp;t=161s", "Go to time")</f>
        <v/>
      </c>
    </row>
    <row r="1258">
      <c r="A1258">
        <f>HYPERLINK("https://www.youtube.com/watch?v=gh04szUW4Bs", "Video")</f>
        <v/>
      </c>
      <c r="B1258" t="inlineStr">
        <is>
          <t>4:14</t>
        </is>
      </c>
      <c r="C1258" t="inlineStr">
        <is>
          <t>Yeah, don't follow in his footsteps.</t>
        </is>
      </c>
      <c r="D1258">
        <f>HYPERLINK("https://www.youtube.com/watch?v=gh04szUW4Bs&amp;t=254s", "Go to time")</f>
        <v/>
      </c>
    </row>
    <row r="1259">
      <c r="A1259">
        <f>HYPERLINK("https://www.youtube.com/watch?v=0DrFPGQ_f20", "Video")</f>
        <v/>
      </c>
      <c r="B1259" t="inlineStr">
        <is>
          <t>1:13</t>
        </is>
      </c>
      <c r="C1259" t="inlineStr">
        <is>
          <t>the first step is understanding what</t>
        </is>
      </c>
      <c r="D1259">
        <f>HYPERLINK("https://www.youtube.com/watch?v=0DrFPGQ_f20&amp;t=73s", "Go to time")</f>
        <v/>
      </c>
    </row>
    <row r="1260">
      <c r="A1260">
        <f>HYPERLINK("https://www.youtube.com/watch?v=0DrFPGQ_f20", "Video")</f>
        <v/>
      </c>
      <c r="B1260" t="inlineStr">
        <is>
          <t>1:55</t>
        </is>
      </c>
      <c r="C1260" t="inlineStr">
        <is>
          <t>naming the need is the first step toward</t>
        </is>
      </c>
      <c r="D1260">
        <f>HYPERLINK("https://www.youtube.com/watch?v=0DrFPGQ_f20&amp;t=115s", "Go to time")</f>
        <v/>
      </c>
    </row>
    <row r="1261">
      <c r="A1261">
        <f>HYPERLINK("https://www.youtube.com/watch?v=YGMwUfL0lrE", "Video")</f>
        <v/>
      </c>
      <c r="B1261" t="inlineStr">
        <is>
          <t>1:55</t>
        </is>
      </c>
      <c r="C1261" t="inlineStr">
        <is>
          <t>Number three, think of
each step as practice.</t>
        </is>
      </c>
      <c r="D1261">
        <f>HYPERLINK("https://www.youtube.com/watch?v=YGMwUfL0lrE&amp;t=115s", "Go to time")</f>
        <v/>
      </c>
    </row>
    <row r="1262">
      <c r="A1262">
        <f>HYPERLINK("https://www.youtube.com/watch?v=GmGpGKEBCL0", "Video")</f>
        <v/>
      </c>
      <c r="B1262" t="inlineStr">
        <is>
          <t>4:20</t>
        </is>
      </c>
      <c r="C1262" t="inlineStr">
        <is>
          <t>The first step is talking
to someone that you trust.</t>
        </is>
      </c>
      <c r="D1262">
        <f>HYPERLINK("https://www.youtube.com/watch?v=GmGpGKEBCL0&amp;t=260s", "Go to time")</f>
        <v/>
      </c>
    </row>
    <row r="1263">
      <c r="A1263">
        <f>HYPERLINK("https://www.youtube.com/watch?v=aU2xO1EuGis", "Video")</f>
        <v/>
      </c>
      <c r="B1263" t="inlineStr">
        <is>
          <t>2:34</t>
        </is>
      </c>
      <c r="C1263" t="inlineStr">
        <is>
          <t>step in protecting yourself when their</t>
        </is>
      </c>
      <c r="D1263">
        <f>HYPERLINK("https://www.youtube.com/watch?v=aU2xO1EuGis&amp;t=154s", "Go to time")</f>
        <v/>
      </c>
    </row>
    <row r="1264">
      <c r="A1264">
        <f>HYPERLINK("https://www.youtube.com/watch?v=7O4YduIhro8", "Video")</f>
        <v/>
      </c>
      <c r="B1264" t="inlineStr">
        <is>
          <t>0:52</t>
        </is>
      </c>
      <c r="C1264" t="inlineStr">
        <is>
          <t>perpetrator the first step to Healing a</t>
        </is>
      </c>
      <c r="D1264">
        <f>HYPERLINK("https://www.youtube.com/watch?v=7O4YduIhro8&amp;t=52s", "Go to time")</f>
        <v/>
      </c>
    </row>
    <row r="1265">
      <c r="A1265">
        <f>HYPERLINK("https://www.youtube.com/watch?v=EcD5hq8yazU", "Video")</f>
        <v/>
      </c>
      <c r="B1265" t="inlineStr">
        <is>
          <t>0:57</t>
        </is>
      </c>
      <c r="C1265" t="inlineStr">
        <is>
          <t>a step back and asking yourself if it's</t>
        </is>
      </c>
      <c r="D1265">
        <f>HYPERLINK("https://www.youtube.com/watch?v=EcD5hq8yazU&amp;t=57s", "Go to time")</f>
        <v/>
      </c>
    </row>
    <row r="1266">
      <c r="A1266">
        <f>HYPERLINK("https://www.youtube.com/watch?v=NuFZFL6V2Js", "Video")</f>
        <v/>
      </c>
      <c r="B1266" t="inlineStr">
        <is>
          <t>1:20</t>
        </is>
      </c>
      <c r="C1266" t="inlineStr">
        <is>
          <t>Step two, identify what's not working.</t>
        </is>
      </c>
      <c r="D1266">
        <f>HYPERLINK("https://www.youtube.com/watch?v=NuFZFL6V2Js&amp;t=80s", "Go to time")</f>
        <v/>
      </c>
    </row>
    <row r="1267">
      <c r="A1267">
        <f>HYPERLINK("https://www.youtube.com/watch?v=NuFZFL6V2Js", "Video")</f>
        <v/>
      </c>
      <c r="B1267" t="inlineStr">
        <is>
          <t>2:18</t>
        </is>
      </c>
      <c r="C1267" t="inlineStr">
        <is>
          <t>Break it down into manageable steps</t>
        </is>
      </c>
      <c r="D1267">
        <f>HYPERLINK("https://www.youtube.com/watch?v=NuFZFL6V2Js&amp;t=138s", "Go to time")</f>
        <v/>
      </c>
    </row>
    <row r="1268">
      <c r="A1268">
        <f>HYPERLINK("https://www.youtube.com/watch?v=NuFZFL6V2Js", "Video")</f>
        <v/>
      </c>
      <c r="B1268" t="inlineStr">
        <is>
          <t>5:35</t>
        </is>
      </c>
      <c r="C1268" t="inlineStr">
        <is>
          <t>Step seven, reframe your limiting beliefs.</t>
        </is>
      </c>
      <c r="D1268">
        <f>HYPERLINK("https://www.youtube.com/watch?v=NuFZFL6V2Js&amp;t=335s", "Go to time")</f>
        <v/>
      </c>
    </row>
    <row r="1269">
      <c r="A1269">
        <f>HYPERLINK("https://www.youtube.com/watch?v=NuFZFL6V2Js", "Video")</f>
        <v/>
      </c>
      <c r="B1269" t="inlineStr">
        <is>
          <t>6:49</t>
        </is>
      </c>
      <c r="C1269" t="inlineStr">
        <is>
          <t>And step eight, keep going finally,</t>
        </is>
      </c>
      <c r="D1269">
        <f>HYPERLINK("https://www.youtube.com/watch?v=NuFZFL6V2Js&amp;t=409s", "Go to time")</f>
        <v/>
      </c>
    </row>
    <row r="1270">
      <c r="A1270">
        <f>HYPERLINK("https://www.youtube.com/watch?v=XmK8kVE-ZmU", "Video")</f>
        <v/>
      </c>
      <c r="B1270" t="inlineStr">
        <is>
          <t>5:04</t>
        </is>
      </c>
      <c r="C1270" t="inlineStr">
        <is>
          <t>first step towards protecting yourself</t>
        </is>
      </c>
      <c r="D1270">
        <f>HYPERLINK("https://www.youtube.com/watch?v=XmK8kVE-ZmU&amp;t=304s", "Go to time")</f>
        <v/>
      </c>
    </row>
    <row r="1271">
      <c r="A1271">
        <f>HYPERLINK("https://www.youtube.com/watch?v=9zgfBjcxvik", "Video")</f>
        <v/>
      </c>
      <c r="B1271" t="inlineStr">
        <is>
          <t>7:22</t>
        </is>
      </c>
      <c r="C1271" t="inlineStr">
        <is>
          <t>or abandoned so taking
responsibility feels stepping into a</t>
        </is>
      </c>
      <c r="D1271">
        <f>HYPERLINK("https://www.youtube.com/watch?v=9zgfBjcxvik&amp;t=442s", "Go to time")</f>
        <v/>
      </c>
    </row>
    <row r="1272">
      <c r="A1272">
        <f>HYPERLINK("https://www.youtube.com/watch?v=zO45zD1_ucA", "Video")</f>
        <v/>
      </c>
      <c r="B1272" t="inlineStr">
        <is>
          <t>0:09</t>
        </is>
      </c>
      <c r="C1272" t="inlineStr">
        <is>
          <t>crucial step toward healing trauma</t>
        </is>
      </c>
      <c r="D1272">
        <f>HYPERLINK("https://www.youtube.com/watch?v=zO45zD1_ucA&amp;t=9s", "Go to time")</f>
        <v/>
      </c>
    </row>
    <row r="1273">
      <c r="A1273">
        <f>HYPERLINK("https://www.youtube.com/watch?v=zO45zD1_ucA", "Video")</f>
        <v/>
      </c>
      <c r="B1273" t="inlineStr">
        <is>
          <t>2:04</t>
        </is>
      </c>
      <c r="C1273" t="inlineStr">
        <is>
          <t>is the first step to reclaiming those</t>
        </is>
      </c>
      <c r="D1273">
        <f>HYPERLINK("https://www.youtube.com/watch?v=zO45zD1_ucA&amp;t=124s", "Go to time")</f>
        <v/>
      </c>
    </row>
    <row r="1274">
      <c r="A1274">
        <f>HYPERLINK("https://www.youtube.com/watch?v=xu8sB5gfbz4", "Video")</f>
        <v/>
      </c>
      <c r="B1274" t="inlineStr">
        <is>
          <t>5:20</t>
        </is>
      </c>
      <c r="C1274" t="inlineStr">
        <is>
          <t>step towards reclaiming your mental</t>
        </is>
      </c>
      <c r="D1274">
        <f>HYPERLINK("https://www.youtube.com/watch?v=xu8sB5gfbz4&amp;t=320s", "Go to time")</f>
        <v/>
      </c>
    </row>
    <row r="1275">
      <c r="A1275">
        <f>HYPERLINK("https://www.youtube.com/watch?v=aZ_Hep7t49s", "Video")</f>
        <v/>
      </c>
      <c r="B1275" t="inlineStr">
        <is>
          <t>4:26</t>
        </is>
      </c>
      <c r="C1275" t="inlineStr">
        <is>
          <t>the first step to Healing from microt</t>
        </is>
      </c>
      <c r="D1275">
        <f>HYPERLINK("https://www.youtube.com/watch?v=aZ_Hep7t49s&amp;t=266s", "Go to time")</f>
        <v/>
      </c>
    </row>
    <row r="1276">
      <c r="A1276">
        <f>HYPERLINK("https://www.youtube.com/watch?v=aZ_Hep7t49s", "Video")</f>
        <v/>
      </c>
      <c r="B1276" t="inlineStr">
        <is>
          <t>5:22</t>
        </is>
      </c>
      <c r="C1276" t="inlineStr">
        <is>
          <t>step to Healing don't brush off your</t>
        </is>
      </c>
      <c r="D1276">
        <f>HYPERLINK("https://www.youtube.com/watch?v=aZ_Hep7t49s&amp;t=322s", "Go to time")</f>
        <v/>
      </c>
    </row>
    <row r="1277">
      <c r="A1277">
        <f>HYPERLINK("https://www.youtube.com/watch?v=fCExPmspLn0", "Video")</f>
        <v/>
      </c>
      <c r="B1277" t="inlineStr">
        <is>
          <t>1:58</t>
        </is>
      </c>
      <c r="C1277" t="inlineStr">
        <is>
          <t>that by taking small steps every day to</t>
        </is>
      </c>
      <c r="D1277">
        <f>HYPERLINK("https://www.youtube.com/watch?v=fCExPmspLn0&amp;t=118s", "Go to time")</f>
        <v/>
      </c>
    </row>
    <row r="1278">
      <c r="A1278">
        <f>HYPERLINK("https://www.youtube.com/watch?v=fCExPmspLn0", "Video")</f>
        <v/>
      </c>
      <c r="B1278" t="inlineStr">
        <is>
          <t>3:13</t>
        </is>
      </c>
      <c r="C1278" t="inlineStr">
        <is>
          <t>daunting but remember that small steps</t>
        </is>
      </c>
      <c r="D1278">
        <f>HYPERLINK("https://www.youtube.com/watch?v=fCExPmspLn0&amp;t=193s", "Go to time")</f>
        <v/>
      </c>
    </row>
    <row r="1279">
      <c r="A1279">
        <f>HYPERLINK("https://www.youtube.com/watch?v=fCExPmspLn0", "Video")</f>
        <v/>
      </c>
      <c r="B1279" t="inlineStr">
        <is>
          <t>3:18</t>
        </is>
      </c>
      <c r="C1279" t="inlineStr">
        <is>
          <t>matters is taking the first step give</t>
        </is>
      </c>
      <c r="D1279">
        <f>HYPERLINK("https://www.youtube.com/watch?v=fCExPmspLn0&amp;t=198s", "Go to time")</f>
        <v/>
      </c>
    </row>
    <row r="1280">
      <c r="A1280">
        <f>HYPERLINK("https://www.youtube.com/watch?v=43cleJgoKsw", "Video")</f>
        <v/>
      </c>
      <c r="B1280" t="inlineStr">
        <is>
          <t>2:54</t>
        </is>
      </c>
      <c r="C1280" t="inlineStr">
        <is>
          <t>experience as stepping into a cartoon</t>
        </is>
      </c>
      <c r="D1280">
        <f>HYPERLINK("https://www.youtube.com/watch?v=43cleJgoKsw&amp;t=174s", "Go to time")</f>
        <v/>
      </c>
    </row>
    <row r="1281">
      <c r="A1281">
        <f>HYPERLINK("https://www.youtube.com/watch?v=gKHnpiTWx78", "Video")</f>
        <v/>
      </c>
      <c r="B1281" t="inlineStr">
        <is>
          <t>3:49</t>
        </is>
      </c>
      <c r="C1281" t="inlineStr">
        <is>
          <t>empathy is a crucial step into</t>
        </is>
      </c>
      <c r="D1281">
        <f>HYPERLINK("https://www.youtube.com/watch?v=gKHnpiTWx78&amp;t=229s", "Go to time")</f>
        <v/>
      </c>
    </row>
    <row r="1282">
      <c r="A1282">
        <f>HYPERLINK("https://www.youtube.com/watch?v=MLX2PfA1vVU", "Video")</f>
        <v/>
      </c>
      <c r="B1282" t="inlineStr">
        <is>
          <t>2:31</t>
        </is>
      </c>
      <c r="C1282" t="inlineStr">
        <is>
          <t>important step in learning how to</t>
        </is>
      </c>
      <c r="D1282">
        <f>HYPERLINK("https://www.youtube.com/watch?v=MLX2PfA1vVU&amp;t=151s", "Go to time")</f>
        <v/>
      </c>
    </row>
    <row r="1283">
      <c r="A1283">
        <f>HYPERLINK("https://www.youtube.com/watch?v=XEqBix7oYsM", "Video")</f>
        <v/>
      </c>
      <c r="B1283" t="inlineStr">
        <is>
          <t>4:25</t>
        </is>
      </c>
      <c r="C1283" t="inlineStr">
        <is>
          <t>or not stepping on sidewalk cracks</t>
        </is>
      </c>
      <c r="D1283">
        <f>HYPERLINK("https://www.youtube.com/watch?v=XEqBix7oYsM&amp;t=265s", "Go to time")</f>
        <v/>
      </c>
    </row>
    <row r="1284">
      <c r="A1284">
        <f>HYPERLINK("https://www.youtube.com/watch?v=chfn56MtFOc", "Video")</f>
        <v/>
      </c>
      <c r="B1284" t="inlineStr">
        <is>
          <t>0:16</t>
        </is>
      </c>
      <c r="C1284" t="inlineStr">
        <is>
          <t>first step to addressing a lack of</t>
        </is>
      </c>
      <c r="D1284">
        <f>HYPERLINK("https://www.youtube.com/watch?v=chfn56MtFOc&amp;t=16s", "Go to time")</f>
        <v/>
      </c>
    </row>
    <row r="1285">
      <c r="A1285">
        <f>HYPERLINK("https://www.youtube.com/watch?v=JjlSzhaEChk", "Video")</f>
        <v/>
      </c>
      <c r="B1285" t="inlineStr">
        <is>
          <t>7:10</t>
        </is>
      </c>
      <c r="C1285" t="inlineStr">
        <is>
          <t>steps to Unleash Your Inner Radiance and</t>
        </is>
      </c>
      <c r="D1285">
        <f>HYPERLINK("https://www.youtube.com/watch?v=JjlSzhaEChk&amp;t=430s", "Go to time")</f>
        <v/>
      </c>
    </row>
    <row r="1286">
      <c r="A1286">
        <f>HYPERLINK("https://www.youtube.com/watch?v=_Z0O6qmLBwg", "Video")</f>
        <v/>
      </c>
      <c r="B1286" t="inlineStr">
        <is>
          <t>2:02</t>
        </is>
      </c>
      <c r="C1286" t="inlineStr">
        <is>
          <t>gingerbread and step change a UK debt</t>
        </is>
      </c>
      <c r="D1286">
        <f>HYPERLINK("https://www.youtube.com/watch?v=_Z0O6qmLBwg&amp;t=122s", "Go to time")</f>
        <v/>
      </c>
    </row>
    <row r="1287">
      <c r="A1287">
        <f>HYPERLINK("https://www.youtube.com/watch?v=CCo47zEONP8", "Video")</f>
        <v/>
      </c>
      <c r="B1287" t="inlineStr">
        <is>
          <t>0:31</t>
        </is>
      </c>
      <c r="C1287" t="inlineStr">
        <is>
          <t>are the first steps to Healing so to</t>
        </is>
      </c>
      <c r="D1287">
        <f>HYPERLINK("https://www.youtube.com/watch?v=CCo47zEONP8&amp;t=31s", "Go to time")</f>
        <v/>
      </c>
    </row>
    <row r="1288">
      <c r="A1288">
        <f>HYPERLINK("https://www.youtube.com/watch?v=CCo47zEONP8", "Video")</f>
        <v/>
      </c>
      <c r="B1288" t="inlineStr">
        <is>
          <t>6:13</t>
        </is>
      </c>
      <c r="C1288" t="inlineStr">
        <is>
          <t>inner child is upset is the first step</t>
        </is>
      </c>
      <c r="D1288">
        <f>HYPERLINK("https://www.youtube.com/watch?v=CCo47zEONP8&amp;t=373s", "Go to time")</f>
        <v/>
      </c>
    </row>
    <row r="1289">
      <c r="A1289">
        <f>HYPERLINK("https://www.youtube.com/watch?v=DgEyuf2pLXU", "Video")</f>
        <v/>
      </c>
      <c r="B1289" t="inlineStr">
        <is>
          <t>3:56</t>
        </is>
      </c>
      <c r="C1289" t="inlineStr">
        <is>
          <t>sugary drinks is a good first step since</t>
        </is>
      </c>
      <c r="D1289">
        <f>HYPERLINK("https://www.youtube.com/watch?v=DgEyuf2pLXU&amp;t=236s", "Go to time")</f>
        <v/>
      </c>
    </row>
    <row r="1290">
      <c r="A1290">
        <f>HYPERLINK("https://www.youtube.com/watch?v=gyQX6bU1NIY", "Video")</f>
        <v/>
      </c>
      <c r="B1290" t="inlineStr">
        <is>
          <t>1:35</t>
        </is>
      </c>
      <c r="C1290" t="inlineStr">
        <is>
          <t>way step one might be writing the intro</t>
        </is>
      </c>
      <c r="D1290">
        <f>HYPERLINK("https://www.youtube.com/watch?v=gyQX6bU1NIY&amp;t=95s", "Go to time")</f>
        <v/>
      </c>
    </row>
    <row r="1291">
      <c r="A1291">
        <f>HYPERLINK("https://www.youtube.com/watch?v=gyQX6bU1NIY", "Video")</f>
        <v/>
      </c>
      <c r="B1291" t="inlineStr">
        <is>
          <t>1:38</t>
        </is>
      </c>
      <c r="C1291" t="inlineStr">
        <is>
          <t>step two could be doing the background</t>
        </is>
      </c>
      <c r="D1291">
        <f>HYPERLINK("https://www.youtube.com/watch?v=gyQX6bU1NIY&amp;t=98s", "Go to time")</f>
        <v/>
      </c>
    </row>
    <row r="1292">
      <c r="A1292">
        <f>HYPERLINK("https://www.youtube.com/watch?v=gyQX6bU1NIY", "Video")</f>
        <v/>
      </c>
      <c r="B1292" t="inlineStr">
        <is>
          <t>1:43</t>
        </is>
      </c>
      <c r="C1292" t="inlineStr">
        <is>
          <t>finishing each of these steps will help</t>
        </is>
      </c>
      <c r="D1292">
        <f>HYPERLINK("https://www.youtube.com/watch?v=gyQX6bU1NIY&amp;t=103s", "Go to time")</f>
        <v/>
      </c>
    </row>
    <row r="1293">
      <c r="A1293">
        <f>HYPERLINK("https://www.youtube.com/watch?v=NJCWd9Eh-vA", "Video")</f>
        <v/>
      </c>
      <c r="B1293" t="inlineStr">
        <is>
          <t>5:35</t>
        </is>
      </c>
      <c r="C1293" t="inlineStr">
        <is>
          <t>is the first step in protecting yourself</t>
        </is>
      </c>
      <c r="D1293">
        <f>HYPERLINK("https://www.youtube.com/watch?v=NJCWd9Eh-vA&amp;t=335s", "Go to time")</f>
        <v/>
      </c>
    </row>
    <row r="1294">
      <c r="A1294">
        <f>HYPERLINK("https://www.youtube.com/watch?v=ROK_7zDkQeg", "Video")</f>
        <v/>
      </c>
      <c r="B1294" t="inlineStr">
        <is>
          <t>2:13</t>
        </is>
      </c>
      <c r="C1294" t="inlineStr">
        <is>
          <t>step in your fight against</t>
        </is>
      </c>
      <c r="D1294">
        <f>HYPERLINK("https://www.youtube.com/watch?v=ROK_7zDkQeg&amp;t=133s", "Go to time")</f>
        <v/>
      </c>
    </row>
    <row r="1295">
      <c r="A1295">
        <f>HYPERLINK("https://www.youtube.com/watch?v=ROK_7zDkQeg", "Video")</f>
        <v/>
      </c>
      <c r="B1295" t="inlineStr">
        <is>
          <t>3:43</t>
        </is>
      </c>
      <c r="C1295" t="inlineStr">
        <is>
          <t>steps this way instead of one huge</t>
        </is>
      </c>
      <c r="D1295">
        <f>HYPERLINK("https://www.youtube.com/watch?v=ROK_7zDkQeg&amp;t=223s", "Go to time")</f>
        <v/>
      </c>
    </row>
    <row r="1296">
      <c r="A1296">
        <f>HYPERLINK("https://www.youtube.com/watch?v=ROK_7zDkQeg", "Video")</f>
        <v/>
      </c>
      <c r="B1296" t="inlineStr">
        <is>
          <t>5:10</t>
        </is>
      </c>
      <c r="C1296" t="inlineStr">
        <is>
          <t>follow the necessary steps and put in</t>
        </is>
      </c>
      <c r="D1296">
        <f>HYPERLINK("https://www.youtube.com/watch?v=ROK_7zDkQeg&amp;t=310s", "Go to time")</f>
        <v/>
      </c>
    </row>
    <row r="1297">
      <c r="A1297">
        <f>HYPERLINK("https://www.youtube.com/watch?v=H8rtCq71d6g", "Video")</f>
        <v/>
      </c>
      <c r="B1297" t="inlineStr">
        <is>
          <t>3:50</t>
        </is>
      </c>
      <c r="C1297" t="inlineStr">
        <is>
          <t>small steps they need to take in order</t>
        </is>
      </c>
      <c r="D1297">
        <f>HYPERLINK("https://www.youtube.com/watch?v=H8rtCq71d6g&amp;t=230s", "Go to time")</f>
        <v/>
      </c>
    </row>
    <row r="1298">
      <c r="A1298">
        <f>HYPERLINK("https://www.youtube.com/watch?v=TVw_bvyraeI", "Video")</f>
        <v/>
      </c>
      <c r="B1298" t="inlineStr">
        <is>
          <t>0:15</t>
        </is>
      </c>
      <c r="C1298" t="inlineStr">
        <is>
          <t>single is a bold step towards</t>
        </is>
      </c>
      <c r="D1298">
        <f>HYPERLINK("https://www.youtube.com/watch?v=TVw_bvyraeI&amp;t=15s", "Go to time")</f>
        <v/>
      </c>
    </row>
    <row r="1299">
      <c r="A1299">
        <f>HYPERLINK("https://www.youtube.com/watch?v=YCCWEXKc_R0", "Video")</f>
        <v/>
      </c>
      <c r="B1299" t="inlineStr">
        <is>
          <t>4:16</t>
        </is>
      </c>
      <c r="C1299" t="inlineStr">
        <is>
          <t>a step back it's not quitting it's not</t>
        </is>
      </c>
      <c r="D1299">
        <f>HYPERLINK("https://www.youtube.com/watch?v=YCCWEXKc_R0&amp;t=256s", "Go to time")</f>
        <v/>
      </c>
    </row>
    <row r="1300">
      <c r="A1300">
        <f>HYPERLINK("https://www.youtube.com/watch?v=YCCWEXKc_R0", "Video")</f>
        <v/>
      </c>
      <c r="B1300" t="inlineStr">
        <is>
          <t>4:23</t>
        </is>
      </c>
      <c r="C1300" t="inlineStr">
        <is>
          <t>maybe stepping back could be the way to</t>
        </is>
      </c>
      <c r="D1300">
        <f>HYPERLINK("https://www.youtube.com/watch?v=YCCWEXKc_R0&amp;t=263s", "Go to time")</f>
        <v/>
      </c>
    </row>
    <row r="1301">
      <c r="A1301">
        <f>HYPERLINK("https://www.youtube.com/watch?v=CmHG3tlGiGE", "Video")</f>
        <v/>
      </c>
      <c r="B1301" t="inlineStr">
        <is>
          <t>6:01</t>
        </is>
      </c>
      <c r="C1301" t="inlineStr">
        <is>
          <t>than striving to follow prescribed steps</t>
        </is>
      </c>
      <c r="D1301">
        <f>HYPERLINK("https://www.youtube.com/watch?v=CmHG3tlGiGE&amp;t=361s", "Go to time")</f>
        <v/>
      </c>
    </row>
    <row r="1302">
      <c r="A1302">
        <f>HYPERLINK("https://www.youtube.com/watch?v=uenBrbnOm5E", "Video")</f>
        <v/>
      </c>
      <c r="B1302" t="inlineStr">
        <is>
          <t>4:21</t>
        </is>
      </c>
      <c r="C1302" t="inlineStr">
        <is>
          <t>feelings step three cultivate</t>
        </is>
      </c>
      <c r="D1302">
        <f>HYPERLINK("https://www.youtube.com/watch?v=uenBrbnOm5E&amp;t=261s", "Go to time")</f>
        <v/>
      </c>
    </row>
    <row r="1303">
      <c r="A1303">
        <f>HYPERLINK("https://www.youtube.com/watch?v=uenBrbnOm5E", "Video")</f>
        <v/>
      </c>
      <c r="B1303" t="inlineStr">
        <is>
          <t>6:05</t>
        </is>
      </c>
      <c r="C1303" t="inlineStr">
        <is>
          <t>need in Step six consider trauma focused</t>
        </is>
      </c>
      <c r="D1303">
        <f>HYPERLINK("https://www.youtube.com/watch?v=uenBrbnOm5E&amp;t=365s", "Go to time")</f>
        <v/>
      </c>
    </row>
    <row r="1304">
      <c r="A1304">
        <f>HYPERLINK("https://www.youtube.com/watch?v=vU3r73yJTSQ", "Video")</f>
        <v/>
      </c>
      <c r="B1304" t="inlineStr">
        <is>
          <t>1:38</t>
        </is>
      </c>
      <c r="C1304" t="inlineStr">
        <is>
          <t>play and steps that need to happen in</t>
        </is>
      </c>
      <c r="D1304">
        <f>HYPERLINK("https://www.youtube.com/watch?v=vU3r73yJTSQ&amp;t=98s", "Go to time")</f>
        <v/>
      </c>
    </row>
    <row r="1305">
      <c r="A1305">
        <f>HYPERLINK("https://www.youtube.com/watch?v=vU3r73yJTSQ", "Video")</f>
        <v/>
      </c>
      <c r="B1305" t="inlineStr">
        <is>
          <t>2:34</t>
        </is>
      </c>
      <c r="C1305" t="inlineStr">
        <is>
          <t>and brings you just a few steps closer</t>
        </is>
      </c>
      <c r="D1305">
        <f>HYPERLINK("https://www.youtube.com/watch?v=vU3r73yJTSQ&amp;t=154s", "Go to time")</f>
        <v/>
      </c>
    </row>
    <row r="1306">
      <c r="A1306">
        <f>HYPERLINK("https://www.youtube.com/watch?v=Hh1xCFS0GHg", "Video")</f>
        <v/>
      </c>
      <c r="B1306" t="inlineStr">
        <is>
          <t>3:40</t>
        </is>
      </c>
      <c r="C1306" t="inlineStr">
        <is>
          <t>can be a great first step to
improving your quality of life.</t>
        </is>
      </c>
      <c r="D1306">
        <f>HYPERLINK("https://www.youtube.com/watch?v=Hh1xCFS0GHg&amp;t=220s", "Go to time")</f>
        <v/>
      </c>
    </row>
    <row r="1307">
      <c r="A1307">
        <f>HYPERLINK("https://www.youtube.com/watch?v=nsDF1Ce7Xo4", "Video")</f>
        <v/>
      </c>
      <c r="B1307" t="inlineStr">
        <is>
          <t>6:37</t>
        </is>
      </c>
      <c r="C1307" t="inlineStr">
        <is>
          <t>taking steps towards building your</t>
        </is>
      </c>
      <c r="D1307">
        <f>HYPERLINK("https://www.youtube.com/watch?v=nsDF1Ce7Xo4&amp;t=397s", "Go to time")</f>
        <v/>
      </c>
    </row>
    <row r="1308">
      <c r="A1308">
        <f>HYPERLINK("https://www.youtube.com/watch?v=2f6nKgJV5Vw", "Video")</f>
        <v/>
      </c>
      <c r="B1308" t="inlineStr">
        <is>
          <t>2:35</t>
        </is>
      </c>
      <c r="C1308" t="inlineStr">
        <is>
          <t>them those initial steps of trying to</t>
        </is>
      </c>
      <c r="D1308">
        <f>HYPERLINK("https://www.youtube.com/watch?v=2f6nKgJV5Vw&amp;t=155s", "Go to time")</f>
        <v/>
      </c>
    </row>
    <row r="1309">
      <c r="A1309">
        <f>HYPERLINK("https://www.youtube.com/watch?v=WI-j39vOqmk", "Video")</f>
        <v/>
      </c>
      <c r="B1309" t="inlineStr">
        <is>
          <t>3:37</t>
        </is>
      </c>
      <c r="C1309" t="inlineStr">
        <is>
          <t>down your intentions and action steps</t>
        </is>
      </c>
      <c r="D1309">
        <f>HYPERLINK("https://www.youtube.com/watch?v=WI-j39vOqmk&amp;t=217s", "Go to time")</f>
        <v/>
      </c>
    </row>
    <row r="1310">
      <c r="A1310">
        <f>HYPERLINK("https://www.youtube.com/watch?v=WI-j39vOqmk", "Video")</f>
        <v/>
      </c>
      <c r="B1310" t="inlineStr">
        <is>
          <t>3:56</t>
        </is>
      </c>
      <c r="C1310" t="inlineStr">
        <is>
          <t>your intentions and specific steps to</t>
        </is>
      </c>
      <c r="D1310">
        <f>HYPERLINK("https://www.youtube.com/watch?v=WI-j39vOqmk&amp;t=236s", "Go to time")</f>
        <v/>
      </c>
    </row>
    <row r="1311">
      <c r="A1311">
        <f>HYPERLINK("https://www.youtube.com/watch?v=ILE69JPtPxQ", "Video")</f>
        <v/>
      </c>
      <c r="B1311" t="inlineStr">
        <is>
          <t>4:51</t>
        </is>
      </c>
      <c r="C1311" t="inlineStr">
        <is>
          <t>Your journey toward healing
begins with a single step,</t>
        </is>
      </c>
      <c r="D1311">
        <f>HYPERLINK("https://www.youtube.com/watch?v=ILE69JPtPxQ&amp;t=291s", "Go to time")</f>
        <v/>
      </c>
    </row>
    <row r="1312">
      <c r="A1312">
        <f>HYPERLINK("https://www.youtube.com/watch?v=TzbK_izLKTQ", "Video")</f>
        <v/>
      </c>
      <c r="B1312" t="inlineStr">
        <is>
          <t>5:40</t>
        </is>
      </c>
      <c r="C1312" t="inlineStr">
        <is>
          <t>Reaching out to a mental health professional
is a step in the right direction towards healing.</t>
        </is>
      </c>
      <c r="D1312">
        <f>HYPERLINK("https://www.youtube.com/watch?v=TzbK_izLKTQ&amp;t=340s", "Go to time")</f>
        <v/>
      </c>
    </row>
    <row r="1313">
      <c r="A1313">
        <f>HYPERLINK("https://www.youtube.com/watch?v=ycmr9D5YVz8", "Video")</f>
        <v/>
      </c>
      <c r="B1313" t="inlineStr">
        <is>
          <t>6:56</t>
        </is>
      </c>
      <c r="C1313" t="inlineStr">
        <is>
          <t>from Mental Road Blocks into Stepping</t>
        </is>
      </c>
      <c r="D1313">
        <f>HYPERLINK("https://www.youtube.com/watch?v=ycmr9D5YVz8&amp;t=416s", "Go to time")</f>
        <v/>
      </c>
    </row>
    <row r="1314">
      <c r="A1314">
        <f>HYPERLINK("https://www.youtube.com/watch?v=tDBBDpZVX6Y", "Video")</f>
        <v/>
      </c>
      <c r="B1314" t="inlineStr">
        <is>
          <t>3:32</t>
        </is>
      </c>
      <c r="C1314" t="inlineStr">
        <is>
          <t>to overcome it acknowledge
your feelings the first step</t>
        </is>
      </c>
      <c r="D1314">
        <f>HYPERLINK("https://www.youtube.com/watch?v=tDBBDpZVX6Y&amp;t=212s", "Go to time")</f>
        <v/>
      </c>
    </row>
    <row r="1315">
      <c r="A1315">
        <f>HYPERLINK("https://www.youtube.com/watch?v=HZHwpGO9nAU", "Video")</f>
        <v/>
      </c>
      <c r="B1315" t="inlineStr">
        <is>
          <t>0:34</t>
        </is>
      </c>
      <c r="C1315" t="inlineStr">
        <is>
          <t>how the first step is becoming familiar</t>
        </is>
      </c>
      <c r="D1315">
        <f>HYPERLINK("https://www.youtube.com/watch?v=HZHwpGO9nAU&amp;t=34s", "Go to time")</f>
        <v/>
      </c>
    </row>
    <row r="1316">
      <c r="A1316">
        <f>HYPERLINK("https://www.youtube.com/watch?v=nAWpS34Cj7w", "Video")</f>
        <v/>
      </c>
      <c r="B1316" t="inlineStr">
        <is>
          <t>3:58</t>
        </is>
      </c>
      <c r="C1316" t="inlineStr">
        <is>
          <t>first step towards healing and positive</t>
        </is>
      </c>
      <c r="D1316">
        <f>HYPERLINK("https://www.youtube.com/watch?v=nAWpS34Cj7w&amp;t=238s", "Go to time")</f>
        <v/>
      </c>
    </row>
    <row r="1317">
      <c r="A1317">
        <f>HYPERLINK("https://www.youtube.com/watch?v=41PDJPrGAyo", "Video")</f>
        <v/>
      </c>
      <c r="B1317" t="inlineStr">
        <is>
          <t>4:27</t>
        </is>
      </c>
      <c r="C1317" t="inlineStr">
        <is>
          <t>realize mistakes are Stepping Stones not</t>
        </is>
      </c>
      <c r="D1317">
        <f>HYPERLINK("https://www.youtube.com/watch?v=41PDJPrGAyo&amp;t=267s", "Go to time")</f>
        <v/>
      </c>
    </row>
    <row r="1318">
      <c r="A1318">
        <f>HYPERLINK("https://www.youtube.com/watch?v=xO8n_cPCliE", "Video")</f>
        <v/>
      </c>
      <c r="B1318" t="inlineStr">
        <is>
          <t>0:56</t>
        </is>
      </c>
      <c r="C1318" t="inlineStr">
        <is>
          <t>the first step in dealing with touch</t>
        </is>
      </c>
      <c r="D1318">
        <f>HYPERLINK("https://www.youtube.com/watch?v=xO8n_cPCliE&amp;t=56s", "Go to time")</f>
        <v/>
      </c>
    </row>
    <row r="1319">
      <c r="A1319">
        <f>HYPERLINK("https://www.youtube.com/watch?v=AM5oq_qG2Jk", "Video")</f>
        <v/>
      </c>
      <c r="B1319" t="inlineStr">
        <is>
          <t>4:18</t>
        </is>
      </c>
      <c r="C1319" t="inlineStr">
        <is>
          <t>could be a great first step in the</t>
        </is>
      </c>
      <c r="D1319">
        <f>HYPERLINK("https://www.youtube.com/watch?v=AM5oq_qG2Jk&amp;t=258s", "Go to time")</f>
        <v/>
      </c>
    </row>
    <row r="1320">
      <c r="A1320">
        <f>HYPERLINK("https://www.youtube.com/watch?v=YxqFqCdNfoQ", "Video")</f>
        <v/>
      </c>
      <c r="B1320" t="inlineStr">
        <is>
          <t>1:09</t>
        </is>
      </c>
      <c r="C1320" t="inlineStr">
        <is>
          <t>you need to step away and recharge going</t>
        </is>
      </c>
      <c r="D1320">
        <f>HYPERLINK("https://www.youtube.com/watch?v=YxqFqCdNfoQ&amp;t=69s", "Go to time")</f>
        <v/>
      </c>
    </row>
    <row r="1321">
      <c r="A1321">
        <f>HYPERLINK("https://www.youtube.com/watch?v=eIon7sbNn5I", "Video")</f>
        <v/>
      </c>
      <c r="B1321" t="inlineStr">
        <is>
          <t>4:23</t>
        </is>
      </c>
      <c r="C1321" t="inlineStr">
        <is>
          <t>What steps will you take
to honor your feelings</t>
        </is>
      </c>
      <c r="D1321">
        <f>HYPERLINK("https://www.youtube.com/watch?v=eIon7sbNn5I&amp;t=263s", "Go to time")</f>
        <v/>
      </c>
    </row>
    <row r="1322">
      <c r="A1322">
        <f>HYPERLINK("https://www.youtube.com/watch?v=NVh_wS7ECsM", "Video")</f>
        <v/>
      </c>
      <c r="B1322" t="inlineStr">
        <is>
          <t>4:14</t>
        </is>
      </c>
      <c r="C1322" t="inlineStr">
        <is>
          <t>is a great first step to getting your</t>
        </is>
      </c>
      <c r="D1322">
        <f>HYPERLINK("https://www.youtube.com/watch?v=NVh_wS7ECsM&amp;t=254s", "Go to time")</f>
        <v/>
      </c>
    </row>
    <row r="1323">
      <c r="A1323">
        <f>HYPERLINK("https://www.youtube.com/watch?v=JXcjLYRbdws", "Video")</f>
        <v/>
      </c>
      <c r="B1323" t="inlineStr">
        <is>
          <t>4:36</t>
        </is>
      </c>
      <c r="C1323" t="inlineStr">
        <is>
          <t>first step to getting your life on track</t>
        </is>
      </c>
      <c r="D1323">
        <f>HYPERLINK("https://www.youtube.com/watch?v=JXcjLYRbdws&amp;t=276s", "Go to time")</f>
        <v/>
      </c>
    </row>
    <row r="1324">
      <c r="A1324">
        <f>HYPERLINK("https://www.youtube.com/watch?v=i0_c5DC0agc", "Video")</f>
        <v/>
      </c>
      <c r="B1324" t="inlineStr">
        <is>
          <t>4:50</t>
        </is>
      </c>
      <c r="C1324" t="inlineStr">
        <is>
          <t>but seeking help is the
first step towards recovery.</t>
        </is>
      </c>
      <c r="D1324">
        <f>HYPERLINK("https://www.youtube.com/watch?v=i0_c5DC0agc&amp;t=290s", "Go to time")</f>
        <v/>
      </c>
    </row>
    <row r="1325">
      <c r="A1325">
        <f>HYPERLINK("https://www.youtube.com/watch?v=fXtu4GmM1lA", "Video")</f>
        <v/>
      </c>
      <c r="B1325" t="inlineStr">
        <is>
          <t>1:44</t>
        </is>
      </c>
      <c r="C1325" t="inlineStr">
        <is>
          <t>the first step in conquering an obstacle</t>
        </is>
      </c>
      <c r="D1325">
        <f>HYPERLINK("https://www.youtube.com/watch?v=fXtu4GmM1lA&amp;t=104s", "Go to time")</f>
        <v/>
      </c>
    </row>
    <row r="1326">
      <c r="A1326">
        <f>HYPERLINK("https://www.youtube.com/watch?v=caVBwUUZDj4", "Video")</f>
        <v/>
      </c>
      <c r="B1326" t="inlineStr">
        <is>
          <t>3:43</t>
        </is>
      </c>
      <c r="C1326" t="inlineStr">
        <is>
          <t>influence and rarely stepping out of</t>
        </is>
      </c>
      <c r="D1326">
        <f>HYPERLINK("https://www.youtube.com/watch?v=caVBwUUZDj4&amp;t=223s", "Go to time")</f>
        <v/>
      </c>
    </row>
    <row r="1327">
      <c r="A1327">
        <f>HYPERLINK("https://www.youtube.com/watch?v=xC__WfUs1iU", "Video")</f>
        <v/>
      </c>
      <c r="B1327" t="inlineStr">
        <is>
          <t>4:10</t>
        </is>
      </c>
      <c r="C1327" t="inlineStr">
        <is>
          <t>loneliness is the first step towards</t>
        </is>
      </c>
      <c r="D1327">
        <f>HYPERLINK("https://www.youtube.com/watch?v=xC__WfUs1iU&amp;t=250s", "Go to time")</f>
        <v/>
      </c>
    </row>
    <row r="1328">
      <c r="A1328">
        <f>HYPERLINK("https://www.youtube.com/watch?v=JfZ45uWYXM4", "Video")</f>
        <v/>
      </c>
      <c r="B1328" t="inlineStr">
        <is>
          <t>2:42</t>
        </is>
      </c>
      <c r="C1328" t="inlineStr">
        <is>
          <t>others viewing setbacks as stepping</t>
        </is>
      </c>
      <c r="D1328">
        <f>HYPERLINK("https://www.youtube.com/watch?v=JfZ45uWYXM4&amp;t=162s", "Go to time")</f>
        <v/>
      </c>
    </row>
    <row r="1329">
      <c r="A1329">
        <f>HYPERLINK("https://www.youtube.com/watch?v=xIjNeVXihyA", "Video")</f>
        <v/>
      </c>
      <c r="B1329" t="inlineStr">
        <is>
          <t>2:34</t>
        </is>
      </c>
      <c r="C1329" t="inlineStr">
        <is>
          <t>work wonders then think baby steps as</t>
        </is>
      </c>
      <c r="D1329">
        <f>HYPERLINK("https://www.youtube.com/watch?v=xIjNeVXihyA&amp;t=154s", "Go to time")</f>
        <v/>
      </c>
    </row>
    <row r="1330">
      <c r="A1330">
        <f>HYPERLINK("https://www.youtube.com/watch?v=SvL_2Vf-fPs", "Video")</f>
        <v/>
      </c>
      <c r="B1330" t="inlineStr">
        <is>
          <t>6:49</t>
        </is>
      </c>
      <c r="C1330" t="inlineStr">
        <is>
          <t>step towards solving it share this video</t>
        </is>
      </c>
      <c r="D1330">
        <f>HYPERLINK("https://www.youtube.com/watch?v=SvL_2Vf-fPs&amp;t=409s", "Go to time")</f>
        <v/>
      </c>
    </row>
    <row r="1331">
      <c r="A1331">
        <f>HYPERLINK("https://www.youtube.com/watch?v=lUEoLcRkOq0", "Video")</f>
        <v/>
      </c>
      <c r="B1331" t="inlineStr">
        <is>
          <t>0:22</t>
        </is>
      </c>
      <c r="C1331" t="inlineStr">
        <is>
          <t>the first step towards finding solutions</t>
        </is>
      </c>
      <c r="D1331">
        <f>HYPERLINK("https://www.youtube.com/watch?v=lUEoLcRkOq0&amp;t=22s", "Go to time")</f>
        <v/>
      </c>
    </row>
    <row r="1332">
      <c r="A1332">
        <f>HYPERLINK("https://www.youtube.com/watch?v=lUEoLcRkOq0", "Video")</f>
        <v/>
      </c>
      <c r="B1332" t="inlineStr">
        <is>
          <t>3:43</t>
        </is>
      </c>
      <c r="C1332" t="inlineStr">
        <is>
          <t>means taking a temporary step back from</t>
        </is>
      </c>
      <c r="D1332">
        <f>HYPERLINK("https://www.youtube.com/watch?v=lUEoLcRkOq0&amp;t=223s", "Go to time")</f>
        <v/>
      </c>
    </row>
    <row r="1333">
      <c r="A1333">
        <f>HYPERLINK("https://www.youtube.com/watch?v=gx8HCC18aJM", "Video")</f>
        <v/>
      </c>
      <c r="B1333" t="inlineStr">
        <is>
          <t>1:40</t>
        </is>
      </c>
      <c r="C1333" t="inlineStr">
        <is>
          <t>first step to trusting others</t>
        </is>
      </c>
      <c r="D1333">
        <f>HYPERLINK("https://www.youtube.com/watch?v=gx8HCC18aJM&amp;t=100s", "Go to time")</f>
        <v/>
      </c>
    </row>
    <row r="1334">
      <c r="A1334">
        <f>HYPERLINK("https://www.youtube.com/watch?v=Mp5Z_CmCSGM", "Video")</f>
        <v/>
      </c>
      <c r="B1334" t="inlineStr">
        <is>
          <t>3:32</t>
        </is>
      </c>
      <c r="C1334" t="inlineStr">
        <is>
          <t>you're creating space for yourself and allowing 
yourself to step back and gain perspective.</t>
        </is>
      </c>
      <c r="D1334">
        <f>HYPERLINK("https://www.youtube.com/watch?v=Mp5Z_CmCSGM&amp;t=212s", "Go to time")</f>
        <v/>
      </c>
    </row>
    <row r="1335">
      <c r="A1335">
        <f>HYPERLINK("https://www.youtube.com/watch?v=QlDZ_pEZAdE", "Video")</f>
        <v/>
      </c>
      <c r="B1335" t="inlineStr">
        <is>
          <t>0:56</t>
        </is>
      </c>
      <c r="C1335" t="inlineStr">
        <is>
          <t>stuck inside a drama triangle Dr Stephen</t>
        </is>
      </c>
      <c r="D1335">
        <f>HYPERLINK("https://www.youtube.com/watch?v=QlDZ_pEZAdE&amp;t=56s", "Go to time")</f>
        <v/>
      </c>
    </row>
    <row r="1336">
      <c r="A1336">
        <f>HYPERLINK("https://www.youtube.com/watch?v=5lPqUrfK3cw", "Video")</f>
        <v/>
      </c>
      <c r="B1336" t="inlineStr">
        <is>
          <t>3:42</t>
        </is>
      </c>
      <c r="C1336" t="inlineStr">
        <is>
          <t>taking these steps you can foster better</t>
        </is>
      </c>
      <c r="D1336">
        <f>HYPERLINK("https://www.youtube.com/watch?v=5lPqUrfK3cw&amp;t=222s", "Go to time")</f>
        <v/>
      </c>
    </row>
    <row r="1337">
      <c r="A1337">
        <f>HYPERLINK("https://www.youtube.com/watch?v=BzWD3YI79ZI", "Video")</f>
        <v/>
      </c>
      <c r="B1337" t="inlineStr">
        <is>
          <t>4:12</t>
        </is>
      </c>
      <c r="C1337" t="inlineStr">
        <is>
          <t>emotional wounds by taking
the steps to address</t>
        </is>
      </c>
      <c r="D1337">
        <f>HYPERLINK("https://www.youtube.com/watch?v=BzWD3YI79ZI&amp;t=252s", "Go to time")</f>
        <v/>
      </c>
    </row>
    <row r="1338">
      <c r="A1338">
        <f>HYPERLINK("https://www.youtube.com/watch?v=y1XAe1CcFtc", "Video")</f>
        <v/>
      </c>
      <c r="B1338" t="inlineStr">
        <is>
          <t>6:28</t>
        </is>
      </c>
      <c r="C1338" t="inlineStr">
        <is>
          <t>great first step to getting your life</t>
        </is>
      </c>
      <c r="D1338">
        <f>HYPERLINK("https://www.youtube.com/watch?v=y1XAe1CcFtc&amp;t=388s", "Go to time")</f>
        <v/>
      </c>
    </row>
    <row r="1339">
      <c r="A1339">
        <f>HYPERLINK("https://www.youtube.com/watch?v=4HTKzQm67mw", "Video")</f>
        <v/>
      </c>
      <c r="B1339" t="inlineStr">
        <is>
          <t>1:31</t>
        </is>
      </c>
      <c r="C1339" t="inlineStr">
        <is>
          <t>next step is accepting yourself this</t>
        </is>
      </c>
      <c r="D1339">
        <f>HYPERLINK("https://www.youtube.com/watch?v=4HTKzQm67mw&amp;t=91s", "Go to time")</f>
        <v/>
      </c>
    </row>
    <row r="1340">
      <c r="A1340">
        <f>HYPERLINK("https://www.youtube.com/watch?v=4HTKzQm67mw", "Video")</f>
        <v/>
      </c>
      <c r="B1340" t="inlineStr">
        <is>
          <t>5:33</t>
        </is>
      </c>
      <c r="C1340" t="inlineStr">
        <is>
          <t>or keeping a promise every small step</t>
        </is>
      </c>
      <c r="D1340">
        <f>HYPERLINK("https://www.youtube.com/watch?v=4HTKzQm67mw&amp;t=333s", "Go to time")</f>
        <v/>
      </c>
    </row>
    <row r="1341">
      <c r="A1341">
        <f>HYPERLINK("https://www.youtube.com/watch?v=4HTKzQm67mw", "Video")</f>
        <v/>
      </c>
      <c r="B1341" t="inlineStr">
        <is>
          <t>6:10</t>
        </is>
      </c>
      <c r="C1341" t="inlineStr">
        <is>
          <t>creating a simple routine of small steps</t>
        </is>
      </c>
      <c r="D1341">
        <f>HYPERLINK("https://www.youtube.com/watch?v=4HTKzQm67mw&amp;t=370s", "Go to time")</f>
        <v/>
      </c>
    </row>
    <row r="1342">
      <c r="A1342">
        <f>HYPERLINK("https://www.youtube.com/watch?v=4HTKzQm67mw", "Video")</f>
        <v/>
      </c>
      <c r="B1342" t="inlineStr">
        <is>
          <t>6:39</t>
        </is>
      </c>
      <c r="C1342" t="inlineStr">
        <is>
          <t>recognizing it is a step towards growth</t>
        </is>
      </c>
      <c r="D1342">
        <f>HYPERLINK("https://www.youtube.com/watch?v=4HTKzQm67mw&amp;t=399s", "Go to time")</f>
        <v/>
      </c>
    </row>
    <row r="1343">
      <c r="A1343">
        <f>HYPERLINK("https://www.youtube.com/watch?v=4HTKzQm67mw", "Video")</f>
        <v/>
      </c>
      <c r="B1343" t="inlineStr">
        <is>
          <t>6:48</t>
        </is>
      </c>
      <c r="C1343" t="inlineStr">
        <is>
          <t>every step no matter how small brings</t>
        </is>
      </c>
      <c r="D1343">
        <f>HYPERLINK("https://www.youtube.com/watch?v=4HTKzQm67mw&amp;t=408s", "Go to time")</f>
        <v/>
      </c>
    </row>
    <row r="1344">
      <c r="A1344">
        <f>HYPERLINK("https://www.youtube.com/watch?v=cCYkCxQzpr0", "Video")</f>
        <v/>
      </c>
      <c r="B1344" t="inlineStr">
        <is>
          <t>4:22</t>
        </is>
      </c>
      <c r="C1344" t="inlineStr">
        <is>
          <t>small steps can make a big difference in</t>
        </is>
      </c>
      <c r="D1344">
        <f>HYPERLINK("https://www.youtube.com/watch?v=cCYkCxQzpr0&amp;t=262s", "Go to time")</f>
        <v/>
      </c>
    </row>
    <row r="1345">
      <c r="A1345">
        <f>HYPERLINK("https://www.youtube.com/watch?v=oYSw73PDih8", "Video")</f>
        <v/>
      </c>
      <c r="B1345" t="inlineStr">
        <is>
          <t>4:53</t>
        </is>
      </c>
      <c r="C1345" t="inlineStr">
        <is>
          <t>Stephen King.</t>
        </is>
      </c>
      <c r="D1345">
        <f>HYPERLINK("https://www.youtube.com/watch?v=oYSw73PDih8&amp;t=293s", "Go to time")</f>
        <v/>
      </c>
    </row>
    <row r="1346">
      <c r="A1346">
        <f>HYPERLINK("https://www.youtube.com/watch?v=ewLy6ln-MWo", "Video")</f>
        <v/>
      </c>
      <c r="B1346" t="inlineStr">
        <is>
          <t>4:35</t>
        </is>
      </c>
      <c r="C1346" t="inlineStr">
        <is>
          <t>the first step to overcoming it is to</t>
        </is>
      </c>
      <c r="D1346">
        <f>HYPERLINK("https://www.youtube.com/watch?v=ewLy6ln-MWo&amp;t=275s", "Go to time")</f>
        <v/>
      </c>
    </row>
    <row r="1347">
      <c r="A1347">
        <f>HYPERLINK("https://www.youtube.com/watch?v=ewLy6ln-MWo", "Video")</f>
        <v/>
      </c>
      <c r="B1347" t="inlineStr">
        <is>
          <t>4:46</t>
        </is>
      </c>
      <c r="C1347" t="inlineStr">
        <is>
          <t>gradual three-step process of setting</t>
        </is>
      </c>
      <c r="D1347">
        <f>HYPERLINK("https://www.youtube.com/watch?v=ewLy6ln-MWo&amp;t=286s", "Go to time")</f>
        <v/>
      </c>
    </row>
    <row r="1348">
      <c r="A1348">
        <f>HYPERLINK("https://www.youtube.com/watch?v=lbJxOIs_1vE", "Video")</f>
        <v/>
      </c>
      <c r="B1348" t="inlineStr">
        <is>
          <t>3:44</t>
        </is>
      </c>
      <c r="C1348" t="inlineStr">
        <is>
          <t>taking steps to establish boundaries</t>
        </is>
      </c>
      <c r="D1348">
        <f>HYPERLINK("https://www.youtube.com/watch?v=lbJxOIs_1vE&amp;t=224s", "Go to time")</f>
        <v/>
      </c>
    </row>
    <row r="1349">
      <c r="A1349">
        <f>HYPERLINK("https://www.youtube.com/watch?v=drGszzn8tXs", "Video")</f>
        <v/>
      </c>
      <c r="B1349" t="inlineStr">
        <is>
          <t>0:56</t>
        </is>
      </c>
      <c r="C1349" t="inlineStr">
        <is>
          <t>involves taking small steps exploring</t>
        </is>
      </c>
      <c r="D1349">
        <f>HYPERLINK("https://www.youtube.com/watch?v=drGszzn8tXs&amp;t=56s", "Go to time")</f>
        <v/>
      </c>
    </row>
    <row r="1350">
      <c r="A1350">
        <f>HYPERLINK("https://www.youtube.com/watch?v=drGszzn8tXs", "Video")</f>
        <v/>
      </c>
      <c r="B1350" t="inlineStr">
        <is>
          <t>2:40</t>
        </is>
      </c>
      <c r="C1350" t="inlineStr">
        <is>
          <t>and take steps towards healing and</t>
        </is>
      </c>
      <c r="D1350">
        <f>HYPERLINK("https://www.youtube.com/watch?v=drGszzn8tXs&amp;t=160s", "Go to time")</f>
        <v/>
      </c>
    </row>
    <row r="1351">
      <c r="A1351">
        <f>HYPERLINK("https://www.youtube.com/watch?v=Z2SoKY-ezFM", "Video")</f>
        <v/>
      </c>
      <c r="B1351" t="inlineStr">
        <is>
          <t>5:40</t>
        </is>
      </c>
      <c r="C1351" t="inlineStr">
        <is>
          <t>step in overcoming these bodily reflexes</t>
        </is>
      </c>
      <c r="D1351">
        <f>HYPERLINK("https://www.youtube.com/watch?v=Z2SoKY-ezFM&amp;t=340s", "Go to time")</f>
        <v/>
      </c>
    </row>
    <row r="1352">
      <c r="A1352">
        <f>HYPERLINK("https://www.youtube.com/watch?v=Z2SoKY-ezFM", "Video")</f>
        <v/>
      </c>
      <c r="B1352" t="inlineStr">
        <is>
          <t>5:51</t>
        </is>
      </c>
      <c r="C1352" t="inlineStr">
        <is>
          <t>taking some small steps to self-reflect</t>
        </is>
      </c>
      <c r="D1352">
        <f>HYPERLINK("https://www.youtube.com/watch?v=Z2SoKY-ezFM&amp;t=351s", "Go to time")</f>
        <v/>
      </c>
    </row>
    <row r="1353">
      <c r="A1353">
        <f>HYPERLINK("https://www.youtube.com/watch?v=NDdJfzWV0Qs", "Video")</f>
        <v/>
      </c>
      <c r="B1353" t="inlineStr">
        <is>
          <t>0:14</t>
        </is>
      </c>
      <c r="C1353" t="inlineStr">
        <is>
          <t>having taken a step into their shoes</t>
        </is>
      </c>
      <c r="D1353">
        <f>HYPERLINK("https://www.youtube.com/watch?v=NDdJfzWV0Qs&amp;t=14s", "Go to time")</f>
        <v/>
      </c>
    </row>
    <row r="1354">
      <c r="A1354">
        <f>HYPERLINK("https://www.youtube.com/watch?v=TDKt4oTdkiQ", "Video")</f>
        <v/>
      </c>
      <c r="B1354" t="inlineStr">
        <is>
          <t>4:45</t>
        </is>
      </c>
      <c r="C1354" t="inlineStr">
        <is>
          <t>confidence without stepping on others</t>
        </is>
      </c>
      <c r="D1354">
        <f>HYPERLINK("https://www.youtube.com/watch?v=TDKt4oTdkiQ&amp;t=285s", "Go to time")</f>
        <v/>
      </c>
    </row>
    <row r="1355">
      <c r="A1355">
        <f>HYPERLINK("https://www.youtube.com/watch?v=scsTArxNOSQ", "Video")</f>
        <v/>
      </c>
      <c r="B1355" t="inlineStr">
        <is>
          <t>0:18</t>
        </is>
      </c>
      <c r="C1355" t="inlineStr">
        <is>
          <t>into it the Habit Loop the first step to</t>
        </is>
      </c>
      <c r="D1355">
        <f>HYPERLINK("https://www.youtube.com/watch?v=scsTArxNOSQ&amp;t=18s", "Go to time")</f>
        <v/>
      </c>
    </row>
    <row r="1356">
      <c r="A1356">
        <f>HYPERLINK("https://www.youtube.com/watch?v=scsTArxNOSQ", "Video")</f>
        <v/>
      </c>
      <c r="B1356" t="inlineStr">
        <is>
          <t>1:41</t>
        </is>
      </c>
      <c r="C1356" t="inlineStr">
        <is>
          <t>take steps to change things in your</t>
        </is>
      </c>
      <c r="D1356">
        <f>HYPERLINK("https://www.youtube.com/watch?v=scsTArxNOSQ&amp;t=101s", "Go to time")</f>
        <v/>
      </c>
    </row>
    <row r="1357">
      <c r="A1357">
        <f>HYPERLINK("https://www.youtube.com/watch?v=scsTArxNOSQ", "Video")</f>
        <v/>
      </c>
      <c r="B1357" t="inlineStr">
        <is>
          <t>4:46</t>
        </is>
      </c>
      <c r="C1357" t="inlineStr">
        <is>
          <t>step to changing our habits is</t>
        </is>
      </c>
      <c r="D1357">
        <f>HYPERLINK("https://www.youtube.com/watch?v=scsTArxNOSQ&amp;t=286s", "Go to time")</f>
        <v/>
      </c>
    </row>
    <row r="1358">
      <c r="A1358">
        <f>HYPERLINK("https://www.youtube.com/watch?v=Wdpiugf0sg8", "Video")</f>
        <v/>
      </c>
      <c r="B1358" t="inlineStr">
        <is>
          <t>2:58</t>
        </is>
      </c>
      <c r="C1358" t="inlineStr">
        <is>
          <t>and step back from your mind</t>
        </is>
      </c>
      <c r="D1358">
        <f>HYPERLINK("https://www.youtube.com/watch?v=Wdpiugf0sg8&amp;t=178s", "Go to time")</f>
        <v/>
      </c>
    </row>
    <row r="1359">
      <c r="A1359">
        <f>HYPERLINK("https://www.youtube.com/watch?v=EqESdDGMER8", "Video")</f>
        <v/>
      </c>
      <c r="B1359" t="inlineStr">
        <is>
          <t>2:51</t>
        </is>
      </c>
      <c r="C1359" t="inlineStr">
        <is>
          <t>while taking soft steps</t>
        </is>
      </c>
      <c r="D1359">
        <f>HYPERLINK("https://www.youtube.com/watch?v=EqESdDGMER8&amp;t=171s", "Go to time")</f>
        <v/>
      </c>
    </row>
    <row r="1360">
      <c r="A1360">
        <f>HYPERLINK("https://www.youtube.com/watch?v=EqESdDGMER8", "Video")</f>
        <v/>
      </c>
      <c r="B1360" t="inlineStr">
        <is>
          <t>3:59</t>
        </is>
      </c>
      <c r="C1360" t="inlineStr">
        <is>
          <t>Do you tend to walk
while taking loud steps</t>
        </is>
      </c>
      <c r="D1360">
        <f>HYPERLINK("https://www.youtube.com/watch?v=EqESdDGMER8&amp;t=239s", "Go to time")</f>
        <v/>
      </c>
    </row>
    <row r="1361">
      <c r="A1361">
        <f>HYPERLINK("https://www.youtube.com/watch?v=m0sLP9Iv0m0", "Video")</f>
        <v/>
      </c>
      <c r="B1361" t="inlineStr">
        <is>
          <t>2:06</t>
        </is>
      </c>
      <c r="C1361" t="inlineStr">
        <is>
          <t>talking A step above our casual friends</t>
        </is>
      </c>
      <c r="D1361">
        <f>HYPERLINK("https://www.youtube.com/watch?v=m0sLP9Iv0m0&amp;t=126s", "Go to time")</f>
        <v/>
      </c>
    </row>
    <row r="1362">
      <c r="A1362">
        <f>HYPERLINK("https://www.youtube.com/watch?v=Y9UOEHD4ISo", "Video")</f>
        <v/>
      </c>
      <c r="B1362" t="inlineStr">
        <is>
          <t>4:48</t>
        </is>
      </c>
      <c r="C1362" t="inlineStr">
        <is>
          <t>Perhaps most famously,
Stephen King's 1986 novel "It"</t>
        </is>
      </c>
      <c r="D1362">
        <f>HYPERLINK("https://www.youtube.com/watch?v=Y9UOEHD4ISo&amp;t=288s", "Go to time")</f>
        <v/>
      </c>
    </row>
    <row r="1363">
      <c r="A1363">
        <f>HYPERLINK("https://www.youtube.com/watch?v=kYCjxLK_gkg", "Video")</f>
        <v/>
      </c>
      <c r="B1363" t="inlineStr">
        <is>
          <t>6:18</t>
        </is>
      </c>
      <c r="C1363" t="inlineStr">
        <is>
          <t>like a goblin suddenly
appearing at your doorstep.</t>
        </is>
      </c>
      <c r="D1363">
        <f>HYPERLINK("https://www.youtube.com/watch?v=kYCjxLK_gkg&amp;t=378s", "Go to time")</f>
        <v/>
      </c>
    </row>
    <row r="1364">
      <c r="A1364">
        <f>HYPERLINK("https://www.youtube.com/watch?v=OSswV86uajY", "Video")</f>
        <v/>
      </c>
      <c r="B1364" t="inlineStr">
        <is>
          <t>3:12</t>
        </is>
      </c>
      <c r="C1364" t="inlineStr">
        <is>
          <t>Jackson's film might be a
step in the right direction,</t>
        </is>
      </c>
      <c r="D1364">
        <f>HYPERLINK("https://www.youtube.com/watch?v=OSswV86uajY&amp;t=192s", "Go to time")</f>
        <v/>
      </c>
    </row>
    <row r="1365">
      <c r="A1365">
        <f>HYPERLINK("https://www.youtube.com/watch?v=R324GH29qDQ", "Video")</f>
        <v/>
      </c>
      <c r="B1365" t="inlineStr">
        <is>
          <t>1:43</t>
        </is>
      </c>
      <c r="C1365" t="inlineStr">
        <is>
          <t>to save face until the
loyal Gawain steps in.</t>
        </is>
      </c>
      <c r="D1365">
        <f>HYPERLINK("https://www.youtube.com/watch?v=R324GH29qDQ&amp;t=103s", "Go to time")</f>
        <v/>
      </c>
    </row>
    <row r="1366">
      <c r="A1366">
        <f>HYPERLINK("https://www.youtube.com/watch?v=aS4VCxMeWQM", "Video")</f>
        <v/>
      </c>
      <c r="B1366" t="inlineStr">
        <is>
          <t>5:40</t>
        </is>
      </c>
      <c r="C1366" t="inlineStr">
        <is>
          <t>and just like in the story of Cinderella,
Vasilisa’s new stepmother and sisters are</t>
        </is>
      </c>
      <c r="D1366">
        <f>HYPERLINK("https://www.youtube.com/watch?v=aS4VCxMeWQM&amp;t=340s", "Go to time")</f>
        <v/>
      </c>
    </row>
    <row r="1367">
      <c r="A1367">
        <f>HYPERLINK("https://www.youtube.com/watch?v=aS4VCxMeWQM", "Video")</f>
        <v/>
      </c>
      <c r="B1367" t="inlineStr">
        <is>
          <t>6:27</t>
        </is>
      </c>
      <c r="C1367" t="inlineStr">
        <is>
          <t>One night, Vasilisa and her stepsisters are
working by candlelight when a stepsister purposefully</t>
        </is>
      </c>
      <c r="D1367">
        <f>HYPERLINK("https://www.youtube.com/watch?v=aS4VCxMeWQM&amp;t=387s", "Go to time")</f>
        <v/>
      </c>
    </row>
    <row r="1368">
      <c r="A1368">
        <f>HYPERLINK("https://www.youtube.com/watch?v=aS4VCxMeWQM", "Video")</f>
        <v/>
      </c>
      <c r="B1368" t="inlineStr">
        <is>
          <t>7:29</t>
        </is>
      </c>
      <c r="C1368" t="inlineStr">
        <is>
          <t>Bravely, Vasilisa bows deeply, asking for
a light as her stepsisters had instructed.</t>
        </is>
      </c>
      <c r="D1368">
        <f>HYPERLINK("https://www.youtube.com/watch?v=aS4VCxMeWQM&amp;t=449s", "Go to time")</f>
        <v/>
      </c>
    </row>
    <row r="1369">
      <c r="A1369">
        <f>HYPERLINK("https://www.youtube.com/watch?v=aS4VCxMeWQM", "Video")</f>
        <v/>
      </c>
      <c r="B1369" t="inlineStr">
        <is>
          <t>8:05</t>
        </is>
      </c>
      <c r="C1369" t="inlineStr">
        <is>
          <t>Vasilisa returns to her stepmother and stepsisters
bearing the skull like a candle, and they</t>
        </is>
      </c>
      <c r="D1369">
        <f>HYPERLINK("https://www.youtube.com/watch?v=aS4VCxMeWQM&amp;t=485s", "Go to time")</f>
        <v/>
      </c>
    </row>
    <row r="1370">
      <c r="A1370">
        <f>HYPERLINK("https://www.youtube.com/watch?v=67FpatjHdxo", "Video")</f>
        <v/>
      </c>
      <c r="B1370" t="inlineStr">
        <is>
          <t>0:09</t>
        </is>
      </c>
      <c r="C1370" t="inlineStr">
        <is>
          <t>if you're a fan of
John Green or Stephen Hawking.</t>
        </is>
      </c>
      <c r="D1370">
        <f>HYPERLINK("https://www.youtube.com/watch?v=67FpatjHdxo&amp;t=9s", "Go to time")</f>
        <v/>
      </c>
    </row>
    <row r="1371">
      <c r="A1371">
        <f>HYPERLINK("https://www.youtube.com/watch?v=67FpatjHdxo", "Video")</f>
        <v/>
      </c>
      <c r="B1371" t="inlineStr">
        <is>
          <t>1:57</t>
        </is>
      </c>
      <c r="C1371" t="inlineStr">
        <is>
          <t>Step one, convince our sworn
demonic enemies to help us.</t>
        </is>
      </c>
      <c r="D1371">
        <f>HYPERLINK("https://www.youtube.com/watch?v=67FpatjHdxo&amp;t=117s", "Go to time")</f>
        <v/>
      </c>
    </row>
    <row r="1372">
      <c r="A1372">
        <f>HYPERLINK("https://www.youtube.com/watch?v=3ZGTT_Vy_Bw", "Video")</f>
        <v/>
      </c>
      <c r="B1372" t="inlineStr">
        <is>
          <t>10:14</t>
        </is>
      </c>
      <c r="C1372" t="inlineStr">
        <is>
          <t>in a series of small steps that
take you farther and farther</t>
        </is>
      </c>
      <c r="D1372">
        <f>HYPERLINK("https://www.youtube.com/watch?v=3ZGTT_Vy_Bw&amp;t=614s", "Go to time")</f>
        <v/>
      </c>
    </row>
    <row r="1373">
      <c r="A1373">
        <f>HYPERLINK("https://www.youtube.com/watch?v=k-lNeg9e60c", "Video")</f>
        <v/>
      </c>
      <c r="B1373" t="inlineStr">
        <is>
          <t>5:00</t>
        </is>
      </c>
      <c r="C1373" t="inlineStr">
        <is>
          <t>In Stephen King’s The Stand, a flu-like
respiratory virus kills over 90% of the people</t>
        </is>
      </c>
      <c r="D1373">
        <f>HYPERLINK("https://www.youtube.com/watch?v=k-lNeg9e60c&amp;t=300s", "Go to time")</f>
        <v/>
      </c>
    </row>
    <row r="1374">
      <c r="A1374">
        <f>HYPERLINK("https://www.youtube.com/watch?v=aTbdiCLHwfM", "Video")</f>
        <v/>
      </c>
      <c r="B1374" t="inlineStr">
        <is>
          <t>5:43</t>
        </is>
      </c>
      <c r="C1374" t="inlineStr">
        <is>
          <t>in the Great Steppes of eastern
Europe and central Asia,</t>
        </is>
      </c>
      <c r="D1374">
        <f>HYPERLINK("https://www.youtube.com/watch?v=aTbdiCLHwfM&amp;t=343s", "Go to time")</f>
        <v/>
      </c>
    </row>
    <row r="1375">
      <c r="A1375">
        <f>HYPERLINK("https://www.youtube.com/watch?v=demJo-CfGU0", "Video")</f>
        <v/>
      </c>
      <c r="B1375" t="inlineStr">
        <is>
          <t>7:24</t>
        </is>
      </c>
      <c r="C1375" t="inlineStr">
        <is>
          <t>with Stephen King's
"Salem's Lot."</t>
        </is>
      </c>
      <c r="D1375">
        <f>HYPERLINK("https://www.youtube.com/watch?v=demJo-CfGU0&amp;t=444s", "Go to time")</f>
        <v/>
      </c>
    </row>
    <row r="1376">
      <c r="A1376">
        <f>HYPERLINK("https://www.youtube.com/watch?v=JqFNjFakpDc", "Video")</f>
        <v/>
      </c>
      <c r="B1376" t="inlineStr">
        <is>
          <t>7:03</t>
        </is>
      </c>
      <c r="C1376" t="inlineStr">
        <is>
          <t>Lauren lives with her father, step-mother,
and three half brothers in the remains of</t>
        </is>
      </c>
      <c r="D1376">
        <f>HYPERLINK("https://www.youtube.com/watch?v=JqFNjFakpDc&amp;t=423s", "Go to time")</f>
        <v/>
      </c>
    </row>
    <row r="1377">
      <c r="A1377">
        <f>HYPERLINK("https://www.youtube.com/watch?v=wW6eKLLViK8", "Video")</f>
        <v/>
      </c>
      <c r="B1377" t="inlineStr">
        <is>
          <t>13:56</t>
        </is>
      </c>
      <c r="C1377" t="inlineStr">
        <is>
          <t>Colonel Wilson who gave it to the press. In
1990, Ian’s step brother Christian Spurling,</t>
        </is>
      </c>
      <c r="D1377">
        <f>HYPERLINK("https://www.youtube.com/watch?v=wW6eKLLViK8&amp;t=836s", "Go to time")</f>
        <v/>
      </c>
    </row>
    <row r="1378">
      <c r="A1378">
        <f>HYPERLINK("https://www.youtube.com/watch?v=FcNUxb_4qbo", "Video")</f>
        <v/>
      </c>
      <c r="B1378" t="inlineStr">
        <is>
          <t>3:08</t>
        </is>
      </c>
      <c r="C1378" t="inlineStr">
        <is>
          <t>Yes, that’s right —the carved pumpkins
that adorn many a stoop or doorstep on Halloween</t>
        </is>
      </c>
      <c r="D1378">
        <f>HYPERLINK("https://www.youtube.com/watch?v=FcNUxb_4qbo&amp;t=188s", "Go to time")</f>
        <v/>
      </c>
    </row>
    <row r="1379">
      <c r="A1379">
        <f>HYPERLINK("https://www.youtube.com/watch?v=aff9ZQLClcU", "Video")</f>
        <v/>
      </c>
      <c r="B1379" t="inlineStr">
        <is>
          <t>22:18</t>
        </is>
      </c>
      <c r="C1379" t="inlineStr">
        <is>
          <t>In regard to Twilight, Stephanie Mayer does
something that we have seen done time and</t>
        </is>
      </c>
      <c r="D1379">
        <f>HYPERLINK("https://www.youtube.com/watch?v=aff9ZQLClcU&amp;t=1338s", "Go to time")</f>
        <v/>
      </c>
    </row>
    <row r="1380">
      <c r="A1380">
        <f>HYPERLINK("https://www.youtube.com/watch?v=rtqRaKhu1VY", "Video")</f>
        <v/>
      </c>
      <c r="B1380" t="inlineStr">
        <is>
          <t>2:55</t>
        </is>
      </c>
      <c r="C1380" t="inlineStr">
        <is>
          <t>And the “wait why do I hear creepy laughing
and footsteps every single night AND WOW WHO</t>
        </is>
      </c>
      <c r="D1380">
        <f>HYPERLINK("https://www.youtube.com/watch?v=rtqRaKhu1VY&amp;t=175s", "Go to time")</f>
        <v/>
      </c>
    </row>
    <row r="1381">
      <c r="A1381">
        <f>HYPERLINK("https://www.youtube.com/watch?v=bpmTNFFRjdQ", "Video")</f>
        <v/>
      </c>
      <c r="B1381" t="inlineStr">
        <is>
          <t>1:01</t>
        </is>
      </c>
      <c r="C1381" t="inlineStr">
        <is>
          <t>Sounds like we just stepped into a scene</t>
        </is>
      </c>
      <c r="D1381">
        <f>HYPERLINK("https://www.youtube.com/watch?v=bpmTNFFRjdQ&amp;t=61s", "Go to time")</f>
        <v/>
      </c>
    </row>
    <row r="1382">
      <c r="A1382">
        <f>HYPERLINK("https://www.youtube.com/watch?v=iU4IHUhLF8M", "Video")</f>
        <v/>
      </c>
      <c r="B1382" t="inlineStr">
        <is>
          <t>0:04</t>
        </is>
      </c>
      <c r="C1382" t="inlineStr">
        <is>
          <t>stepped away from acting.</t>
        </is>
      </c>
      <c r="D1382">
        <f>HYPERLINK("https://www.youtube.com/watch?v=iU4IHUhLF8M&amp;t=4s", "Go to time")</f>
        <v/>
      </c>
    </row>
    <row r="1383">
      <c r="A1383">
        <f>HYPERLINK("https://www.youtube.com/watch?v=c_ywuNEEiVE", "Video")</f>
        <v/>
      </c>
      <c r="B1383" t="inlineStr">
        <is>
          <t>3:43</t>
        </is>
      </c>
      <c r="C1383" t="inlineStr">
        <is>
          <t>As soon as the old woman steps inside, Gretel
quickly locks her in.</t>
        </is>
      </c>
      <c r="D1383">
        <f>HYPERLINK("https://www.youtube.com/watch?v=c_ywuNEEiVE&amp;t=223s", "Go to time")</f>
        <v/>
      </c>
    </row>
    <row r="1384">
      <c r="A1384">
        <f>HYPERLINK("https://www.youtube.com/watch?v=DDfK3wf3V_I", "Video")</f>
        <v/>
      </c>
      <c r="B1384" t="inlineStr">
        <is>
          <t>0:15</t>
        </is>
      </c>
      <c r="C1384" t="inlineStr">
        <is>
          <t>But not in the hands of Stephen King.</t>
        </is>
      </c>
      <c r="D1384">
        <f>HYPERLINK("https://www.youtube.com/watch?v=DDfK3wf3V_I&amp;t=15s", "Go to time")</f>
        <v/>
      </c>
    </row>
    <row r="1385">
      <c r="A1385">
        <f>HYPERLINK("https://www.youtube.com/watch?v=DDfK3wf3V_I", "Video")</f>
        <v/>
      </c>
      <c r="B1385" t="inlineStr">
        <is>
          <t>0:17</t>
        </is>
      </c>
      <c r="C1385" t="inlineStr">
        <is>
          <t>Now yes, sure, when you say “Stephen King,”
your average Joe Schmo thinks “Boo!</t>
        </is>
      </c>
      <c r="D1385">
        <f>HYPERLINK("https://www.youtube.com/watch?v=DDfK3wf3V_I&amp;t=17s", "Go to time")</f>
        <v/>
      </c>
    </row>
    <row r="1386">
      <c r="A1386">
        <f>HYPERLINK("https://www.youtube.com/watch?v=DDfK3wf3V_I", "Video")</f>
        <v/>
      </c>
      <c r="B1386" t="inlineStr">
        <is>
          <t>0:45</t>
        </is>
      </c>
      <c r="C1386" t="inlineStr">
        <is>
          <t>Few writers have had the sheer staying power,
popularity, and prolific output as Stephen</t>
        </is>
      </c>
      <c r="D1386">
        <f>HYPERLINK("https://www.youtube.com/watch?v=DDfK3wf3V_I&amp;t=45s", "Go to time")</f>
        <v/>
      </c>
    </row>
    <row r="1387">
      <c r="A1387">
        <f>HYPERLINK("https://www.youtube.com/watch?v=DDfK3wf3V_I", "Video")</f>
        <v/>
      </c>
      <c r="B1387" t="inlineStr">
        <is>
          <t>1:00</t>
        </is>
      </c>
      <c r="C1387" t="inlineStr">
        <is>
          <t>of our imaginations, it’s Stephen King.</t>
        </is>
      </c>
      <c r="D1387">
        <f>HYPERLINK("https://www.youtube.com/watch?v=DDfK3wf3V_I&amp;t=60s", "Go to time")</f>
        <v/>
      </c>
    </row>
    <row r="1388">
      <c r="A1388">
        <f>HYPERLINK("https://www.youtube.com/watch?v=DDfK3wf3V_I", "Video")</f>
        <v/>
      </c>
      <c r="B1388" t="inlineStr">
        <is>
          <t>1:22</t>
        </is>
      </c>
      <c r="C1388" t="inlineStr">
        <is>
          <t>Stephen King has been around a while, and when I say “a while,” I’m talking way</t>
        </is>
      </c>
      <c r="D1388">
        <f>HYPERLINK("https://www.youtube.com/watch?v=DDfK3wf3V_I&amp;t=82s", "Go to time")</f>
        <v/>
      </c>
    </row>
    <row r="1389">
      <c r="A1389">
        <f>HYPERLINK("https://www.youtube.com/watch?v=DDfK3wf3V_I", "Video")</f>
        <v/>
      </c>
      <c r="B1389" t="inlineStr">
        <is>
          <t>5:32</t>
        </is>
      </c>
      <c r="C1389" t="inlineStr">
        <is>
          <t>And this is what makes Stephen King so successful—he
uses surface-level fears to examine the things</t>
        </is>
      </c>
      <c r="D1389">
        <f>HYPERLINK("https://www.youtube.com/watch?v=DDfK3wf3V_I&amp;t=332s", "Go to time")</f>
        <v/>
      </c>
    </row>
    <row r="1390">
      <c r="A1390">
        <f>HYPERLINK("https://www.youtube.com/watch?v=DDfK3wf3V_I", "Video")</f>
        <v/>
      </c>
      <c r="B1390" t="inlineStr">
        <is>
          <t>6:02</t>
        </is>
      </c>
      <c r="C1390" t="inlineStr">
        <is>
          <t>This is why Stephen King has had such immense staying power; Because the true monster lurking</t>
        </is>
      </c>
      <c r="D1390">
        <f>HYPERLINK("https://www.youtube.com/watch?v=DDfK3wf3V_I&amp;t=362s", "Go to time")</f>
        <v/>
      </c>
    </row>
    <row r="1391">
      <c r="A1391">
        <f>HYPERLINK("https://www.youtube.com/watch?v=DDfK3wf3V_I", "Video")</f>
        <v/>
      </c>
      <c r="B1391" t="inlineStr">
        <is>
          <t>9:05</t>
        </is>
      </c>
      <c r="C1391" t="inlineStr">
        <is>
          <t>And there’s nothing like sharing a nightmare
with Stephen King.</t>
        </is>
      </c>
      <c r="D1391">
        <f>HYPERLINK("https://www.youtube.com/watch?v=DDfK3wf3V_I&amp;t=545s", "Go to time")</f>
        <v/>
      </c>
    </row>
    <row r="1392">
      <c r="A1392">
        <f>HYPERLINK("https://www.youtube.com/watch?v=Avq9JSAg-Mc", "Video")</f>
        <v/>
      </c>
      <c r="B1392" t="inlineStr">
        <is>
          <t>8:05</t>
        </is>
      </c>
      <c r="C1392" t="inlineStr">
        <is>
          <t>it step one to making them stop is</t>
        </is>
      </c>
      <c r="D1392">
        <f>HYPERLINK("https://www.youtube.com/watch?v=Avq9JSAg-Mc&amp;t=485s", "Go to time")</f>
        <v/>
      </c>
    </row>
    <row r="1393">
      <c r="A1393">
        <f>HYPERLINK("https://www.youtube.com/watch?v=9492D2W0yZw", "Video")</f>
        <v/>
      </c>
      <c r="B1393" t="inlineStr">
        <is>
          <t>1:53</t>
        </is>
      </c>
      <c r="C1393" t="inlineStr">
        <is>
          <t>stepped in thre a grand jury in my face</t>
        </is>
      </c>
      <c r="D1393">
        <f>HYPERLINK("https://www.youtube.com/watch?v=9492D2W0yZw&amp;t=113s", "Go to time")</f>
        <v/>
      </c>
    </row>
    <row r="1394">
      <c r="A1394">
        <f>HYPERLINK("https://www.youtube.com/watch?v=jZQckBF4r7U", "Video")</f>
        <v/>
      </c>
      <c r="B1394" t="inlineStr">
        <is>
          <t>2:24</t>
        </is>
      </c>
      <c r="C1394" t="inlineStr">
        <is>
          <t>fine Lewis you win you were a step ahead</t>
        </is>
      </c>
      <c r="D1394">
        <f>HYPERLINK("https://www.youtube.com/watch?v=jZQckBF4r7U&amp;t=144s", "Go to time")</f>
        <v/>
      </c>
    </row>
    <row r="1395">
      <c r="A1395">
        <f>HYPERLINK("https://www.youtube.com/watch?v=RpH5axdiGT0", "Video")</f>
        <v/>
      </c>
      <c r="B1395" t="inlineStr">
        <is>
          <t>15:26</t>
        </is>
      </c>
      <c r="C1395" t="inlineStr">
        <is>
          <t>he's stepping down to spend more time</t>
        </is>
      </c>
      <c r="D1395">
        <f>HYPERLINK("https://www.youtube.com/watch?v=RpH5axdiGT0&amp;t=926s", "Go to time")</f>
        <v/>
      </c>
    </row>
    <row r="1396">
      <c r="A1396">
        <f>HYPERLINK("https://www.youtube.com/watch?v=nAhBGw9tQcw", "Video")</f>
        <v/>
      </c>
      <c r="B1396" t="inlineStr">
        <is>
          <t>3:31</t>
        </is>
      </c>
      <c r="C1396" t="inlineStr">
        <is>
          <t>have to step down or we're going to lose</t>
        </is>
      </c>
      <c r="D1396">
        <f>HYPERLINK("https://www.youtube.com/watch?v=nAhBGw9tQcw&amp;t=211s", "Go to time")</f>
        <v/>
      </c>
    </row>
    <row r="1397">
      <c r="A1397">
        <f>HYPERLINK("https://www.youtube.com/watch?v=nAhBGw9tQcw", "Video")</f>
        <v/>
      </c>
      <c r="B1397" t="inlineStr">
        <is>
          <t>3:32</t>
        </is>
      </c>
      <c r="C1397" t="inlineStr">
        <is>
          <t>this vote asking her to step down would</t>
        </is>
      </c>
      <c r="D1397">
        <f>HYPERLINK("https://www.youtube.com/watch?v=nAhBGw9tQcw&amp;t=212s", "Go to time")</f>
        <v/>
      </c>
    </row>
    <row r="1398">
      <c r="A1398">
        <f>HYPERLINK("https://www.youtube.com/watch?v=xUQbUIAxAns", "Video")</f>
        <v/>
      </c>
      <c r="B1398" t="inlineStr">
        <is>
          <t>1:40</t>
        </is>
      </c>
      <c r="C1398" t="inlineStr">
        <is>
          <t>I've never stepped out of a ring in my</t>
        </is>
      </c>
      <c r="D1398">
        <f>HYPERLINK("https://www.youtube.com/watch?v=xUQbUIAxAns&amp;t=100s", "Go to time")</f>
        <v/>
      </c>
    </row>
    <row r="1399">
      <c r="A1399">
        <f>HYPERLINK("https://www.youtube.com/watch?v=PZ3ztk_l-gQ", "Video")</f>
        <v/>
      </c>
      <c r="B1399" t="inlineStr">
        <is>
          <t>13:03</t>
        </is>
      </c>
      <c r="C1399" t="inlineStr">
        <is>
          <t>stepping listen to me she stands to lose</t>
        </is>
      </c>
      <c r="D1399">
        <f>HYPERLINK("https://www.youtube.com/watch?v=PZ3ztk_l-gQ&amp;t=783s", "Go to time")</f>
        <v/>
      </c>
    </row>
    <row r="1400">
      <c r="A1400">
        <f>HYPERLINK("https://www.youtube.com/watch?v=a895_D4Zq78", "Video")</f>
        <v/>
      </c>
      <c r="B1400" t="inlineStr">
        <is>
          <t>0:09</t>
        </is>
      </c>
      <c r="C1400" t="inlineStr">
        <is>
          <t>turns out that Harvey is stepping down</t>
        </is>
      </c>
      <c r="D1400">
        <f>HYPERLINK("https://www.youtube.com/watch?v=a895_D4Zq78&amp;t=9s", "Go to time")</f>
        <v/>
      </c>
    </row>
    <row r="1401">
      <c r="A1401">
        <f>HYPERLINK("https://www.youtube.com/watch?v=1LCRuhs5QGA", "Video")</f>
        <v/>
      </c>
      <c r="B1401" t="inlineStr">
        <is>
          <t>6:02</t>
        </is>
      </c>
      <c r="C1401" t="inlineStr">
        <is>
          <t>sidestepped judge Hopkins to get a</t>
        </is>
      </c>
      <c r="D1401">
        <f>HYPERLINK("https://www.youtube.com/watch?v=1LCRuhs5QGA&amp;t=362s", "Go to time")</f>
        <v/>
      </c>
    </row>
    <row r="1402">
      <c r="A1402">
        <f>HYPERLINK("https://www.youtube.com/watch?v=n_3zcSL9_jI", "Video")</f>
        <v/>
      </c>
      <c r="B1402" t="inlineStr">
        <is>
          <t>1:41</t>
        </is>
      </c>
      <c r="C1402" t="inlineStr">
        <is>
          <t>step one to making them stop is talking</t>
        </is>
      </c>
      <c r="D1402">
        <f>HYPERLINK("https://www.youtube.com/watch?v=n_3zcSL9_jI&amp;t=101s", "Go to time")</f>
        <v/>
      </c>
    </row>
    <row r="1403">
      <c r="A1403">
        <f>HYPERLINK("https://www.youtube.com/watch?v=JjN-EWFlh_4", "Video")</f>
        <v/>
      </c>
      <c r="B1403" t="inlineStr">
        <is>
          <t>0:15</t>
        </is>
      </c>
      <c r="C1403" t="inlineStr">
        <is>
          <t>stepping down to spend time with her</t>
        </is>
      </c>
      <c r="D1403">
        <f>HYPERLINK("https://www.youtube.com/watch?v=JjN-EWFlh_4&amp;t=15s", "Go to time")</f>
        <v/>
      </c>
    </row>
    <row r="1404">
      <c r="A1404">
        <f>HYPERLINK("https://www.youtube.com/watch?v=ucCkVD1VewE", "Video")</f>
        <v/>
      </c>
      <c r="B1404" t="inlineStr">
        <is>
          <t>1:42</t>
        </is>
      </c>
      <c r="C1404" t="inlineStr">
        <is>
          <t>audition so you're stepping out on me</t>
        </is>
      </c>
      <c r="D1404">
        <f>HYPERLINK("https://www.youtube.com/watch?v=ucCkVD1VewE&amp;t=102s", "Go to time")</f>
        <v/>
      </c>
    </row>
    <row r="1405">
      <c r="A1405">
        <f>HYPERLINK("https://www.youtube.com/watch?v=66EAjPdLGg8", "Video")</f>
        <v/>
      </c>
      <c r="B1405" t="inlineStr">
        <is>
          <t>4:26</t>
        </is>
      </c>
      <c r="C1405" t="inlineStr">
        <is>
          <t>something and that something is a step</t>
        </is>
      </c>
      <c r="D1405">
        <f>HYPERLINK("https://www.youtube.com/watch?v=66EAjPdLGg8&amp;t=266s", "Go to time")</f>
        <v/>
      </c>
    </row>
    <row r="1406">
      <c r="A1406">
        <f>HYPERLINK("https://www.youtube.com/watch?v=66EAjPdLGg8", "Video")</f>
        <v/>
      </c>
      <c r="B1406" t="inlineStr">
        <is>
          <t>4:50</t>
        </is>
      </c>
      <c r="C1406" t="inlineStr">
        <is>
          <t>step in as managing</t>
        </is>
      </c>
      <c r="D1406">
        <f>HYPERLINK("https://www.youtube.com/watch?v=66EAjPdLGg8&amp;t=290s", "Go to time")</f>
        <v/>
      </c>
    </row>
    <row r="1407">
      <c r="A1407">
        <f>HYPERLINK("https://www.youtube.com/watch?v=66EAjPdLGg8", "Video")</f>
        <v/>
      </c>
      <c r="B1407" t="inlineStr">
        <is>
          <t>5:10</t>
        </is>
      </c>
      <c r="C1407" t="inlineStr">
        <is>
          <t>step down to do the same thing if that's</t>
        </is>
      </c>
      <c r="D1407">
        <f>HYPERLINK("https://www.youtube.com/watch?v=66EAjPdLGg8&amp;t=310s", "Go to time")</f>
        <v/>
      </c>
    </row>
    <row r="1408">
      <c r="A1408">
        <f>HYPERLINK("https://www.youtube.com/watch?v=5Wvhz-Of3DE", "Video")</f>
        <v/>
      </c>
      <c r="B1408" t="inlineStr">
        <is>
          <t>1:24</t>
        </is>
      </c>
      <c r="C1408" t="inlineStr">
        <is>
          <t>i think stephanie patel may be helping</t>
        </is>
      </c>
      <c r="D1408">
        <f>HYPERLINK("https://www.youtube.com/watch?v=5Wvhz-Of3DE&amp;t=84s", "Go to time")</f>
        <v/>
      </c>
    </row>
    <row r="1409">
      <c r="A1409">
        <f>HYPERLINK("https://www.youtube.com/watch?v=5Wvhz-Of3DE", "Video")</f>
        <v/>
      </c>
      <c r="B1409" t="inlineStr">
        <is>
          <t>1:29</t>
        </is>
      </c>
      <c r="C1409" t="inlineStr">
        <is>
          <t>since when is stephanie at bratton since</t>
        </is>
      </c>
      <c r="D1409">
        <f>HYPERLINK("https://www.youtube.com/watch?v=5Wvhz-Of3DE&amp;t=89s", "Go to time")</f>
        <v/>
      </c>
    </row>
    <row r="1410">
      <c r="A1410">
        <f>HYPERLINK("https://www.youtube.com/watch?v=aapaPATdlEE", "Video")</f>
        <v/>
      </c>
      <c r="B1410" t="inlineStr">
        <is>
          <t>1:25</t>
        </is>
      </c>
      <c r="C1410" t="inlineStr">
        <is>
          <t>stephanie come on you know everything</t>
        </is>
      </c>
      <c r="D1410">
        <f>HYPERLINK("https://www.youtube.com/watch?v=aapaPATdlEE&amp;t=85s", "Go to time")</f>
        <v/>
      </c>
    </row>
    <row r="1411">
      <c r="A1411">
        <f>HYPERLINK("https://www.youtube.com/watch?v=n8zfXmgh_WA", "Video")</f>
        <v/>
      </c>
      <c r="B1411" t="inlineStr">
        <is>
          <t>5:39</t>
        </is>
      </c>
      <c r="C1411" t="inlineStr">
        <is>
          <t>louis you're not stepping on anyone's</t>
        </is>
      </c>
      <c r="D1411">
        <f>HYPERLINK("https://www.youtube.com/watch?v=n8zfXmgh_WA&amp;t=339s", "Go to time")</f>
        <v/>
      </c>
    </row>
    <row r="1412">
      <c r="A1412">
        <f>HYPERLINK("https://www.youtube.com/watch?v=36pbr6Z1LoU", "Video")</f>
        <v/>
      </c>
      <c r="B1412" t="inlineStr">
        <is>
          <t>2:12</t>
        </is>
      </c>
      <c r="C1412" t="inlineStr">
        <is>
          <t>stepping down and now you're a managing</t>
        </is>
      </c>
      <c r="D1412">
        <f>HYPERLINK("https://www.youtube.com/watch?v=36pbr6Z1LoU&amp;t=132s", "Go to time")</f>
        <v/>
      </c>
    </row>
    <row r="1413">
      <c r="A1413">
        <f>HYPERLINK("https://www.youtube.com/watch?v=3CN0uIeVphc", "Video")</f>
        <v/>
      </c>
      <c r="B1413" t="inlineStr">
        <is>
          <t>2:24</t>
        </is>
      </c>
      <c r="C1413" t="inlineStr">
        <is>
          <t>Louis you win you were a step ahead you</t>
        </is>
      </c>
      <c r="D1413">
        <f>HYPERLINK("https://www.youtube.com/watch?v=3CN0uIeVphc&amp;t=144s", "Go to time")</f>
        <v/>
      </c>
    </row>
    <row r="1414">
      <c r="A1414">
        <f>HYPERLINK("https://www.youtube.com/watch?v=PoScz5ya2dU", "Video")</f>
        <v/>
      </c>
      <c r="B1414" t="inlineStr">
        <is>
          <t>7:18</t>
        </is>
      </c>
      <c r="C1414" t="inlineStr">
        <is>
          <t>you think I'm going to step aside yeah I</t>
        </is>
      </c>
      <c r="D1414">
        <f>HYPERLINK("https://www.youtube.com/watch?v=PoScz5ya2dU&amp;t=438s", "Go to time")</f>
        <v/>
      </c>
    </row>
    <row r="1415">
      <c r="A1415">
        <f>HYPERLINK("https://www.youtube.com/watch?v=VFSByToGxMk", "Video")</f>
        <v/>
      </c>
      <c r="B1415" t="inlineStr">
        <is>
          <t>4:48</t>
        </is>
      </c>
      <c r="C1415" t="inlineStr">
        <is>
          <t>needed back at our firm I'm stepping in</t>
        </is>
      </c>
      <c r="D1415">
        <f>HYPERLINK("https://www.youtube.com/watch?v=VFSByToGxMk&amp;t=288s", "Go to time")</f>
        <v/>
      </c>
    </row>
    <row r="1416">
      <c r="A1416">
        <f>HYPERLINK("https://www.youtube.com/watch?v=9slH3RSVVCE", "Video")</f>
        <v/>
      </c>
      <c r="B1416" t="inlineStr">
        <is>
          <t>1:41</t>
        </is>
      </c>
      <c r="C1416" t="inlineStr">
        <is>
          <t>step one to making them stop is talking</t>
        </is>
      </c>
      <c r="D1416">
        <f>HYPERLINK("https://www.youtube.com/watch?v=9slH3RSVVCE&amp;t=101s", "Go to time")</f>
        <v/>
      </c>
    </row>
    <row r="1417">
      <c r="A1417">
        <f>HYPERLINK("https://www.youtube.com/watch?v=ynZ1A0IRSN8", "Video")</f>
        <v/>
      </c>
      <c r="B1417" t="inlineStr">
        <is>
          <t>5:24</t>
        </is>
      </c>
      <c r="C1417" t="inlineStr">
        <is>
          <t>talking about you and Stephen and the</t>
        </is>
      </c>
      <c r="D1417">
        <f>HYPERLINK("https://www.youtube.com/watch?v=ynZ1A0IRSN8&amp;t=324s", "Go to time")</f>
        <v/>
      </c>
    </row>
    <row r="1418">
      <c r="A1418">
        <f>HYPERLINK("https://www.youtube.com/watch?v=ynZ1A0IRSN8", "Video")</f>
        <v/>
      </c>
      <c r="B1418" t="inlineStr">
        <is>
          <t>5:26</t>
        </is>
      </c>
      <c r="C1418" t="inlineStr">
        <is>
          <t>spring in your step if I didn't know any</t>
        </is>
      </c>
      <c r="D1418">
        <f>HYPERLINK("https://www.youtube.com/watch?v=ynZ1A0IRSN8&amp;t=326s", "Go to time")</f>
        <v/>
      </c>
    </row>
    <row r="1419">
      <c r="A1419">
        <f>HYPERLINK("https://www.youtube.com/watch?v=ynZ1A0IRSN8", "Video")</f>
        <v/>
      </c>
      <c r="B1419" t="inlineStr">
        <is>
          <t>6:14</t>
        </is>
      </c>
      <c r="C1419" t="inlineStr">
        <is>
          <t>for Stephen are you working for Stephen</t>
        </is>
      </c>
      <c r="D1419">
        <f>HYPERLINK("https://www.youtube.com/watch?v=ynZ1A0IRSN8&amp;t=374s", "Go to time")</f>
        <v/>
      </c>
    </row>
    <row r="1420">
      <c r="A1420">
        <f>HYPERLINK("https://www.youtube.com/watch?v=ynZ1A0IRSN8", "Video")</f>
        <v/>
      </c>
      <c r="B1420" t="inlineStr">
        <is>
          <t>9:02</t>
        </is>
      </c>
      <c r="C1420" t="inlineStr">
        <is>
          <t>when are you sleeping with Stephen I can</t>
        </is>
      </c>
      <c r="D1420">
        <f>HYPERLINK("https://www.youtube.com/watch?v=ynZ1A0IRSN8&amp;t=542s", "Go to time")</f>
        <v/>
      </c>
    </row>
    <row r="1421">
      <c r="A1421">
        <f>HYPERLINK("https://www.youtube.com/watch?v=u0tq5tt3W4Y", "Video")</f>
        <v/>
      </c>
      <c r="B1421" t="inlineStr">
        <is>
          <t>1:42</t>
        </is>
      </c>
      <c r="C1421" t="inlineStr">
        <is>
          <t>name partner to step in as magic partner</t>
        </is>
      </c>
      <c r="D1421">
        <f>HYPERLINK("https://www.youtube.com/watch?v=u0tq5tt3W4Y&amp;t=102s", "Go to time")</f>
        <v/>
      </c>
    </row>
    <row r="1422">
      <c r="A1422">
        <f>HYPERLINK("https://www.youtube.com/watch?v=aYjZUxfmINE", "Video")</f>
        <v/>
      </c>
      <c r="B1422" t="inlineStr">
        <is>
          <t>0:51</t>
        </is>
      </c>
      <c r="C1422" t="inlineStr">
        <is>
          <t>going on by Brian no by Stephanie for</t>
        </is>
      </c>
      <c r="D1422">
        <f>HYPERLINK("https://www.youtube.com/watch?v=aYjZUxfmINE&amp;t=51s", "Go to time")</f>
        <v/>
      </c>
    </row>
    <row r="1423">
      <c r="A1423">
        <f>HYPERLINK("https://www.youtube.com/watch?v=aYjZUxfmINE", "Video")</f>
        <v/>
      </c>
      <c r="B1423" t="inlineStr">
        <is>
          <t>1:09</t>
        </is>
      </c>
      <c r="C1423" t="inlineStr">
        <is>
          <t>because I had a runin with Stephanie</t>
        </is>
      </c>
      <c r="D1423">
        <f>HYPERLINK("https://www.youtube.com/watch?v=aYjZUxfmINE&amp;t=69s", "Go to time")</f>
        <v/>
      </c>
    </row>
    <row r="1424">
      <c r="A1424">
        <f>HYPERLINK("https://www.youtube.com/watch?v=aYjZUxfmINE", "Video")</f>
        <v/>
      </c>
      <c r="B1424" t="inlineStr">
        <is>
          <t>3:19</t>
        </is>
      </c>
      <c r="C1424" t="inlineStr">
        <is>
          <t>Stephanie is worried people think she</t>
        </is>
      </c>
      <c r="D1424">
        <f>HYPERLINK("https://www.youtube.com/watch?v=aYjZUxfmINE&amp;t=199s", "Go to time")</f>
        <v/>
      </c>
    </row>
    <row r="1425">
      <c r="A1425">
        <f>HYPERLINK("https://www.youtube.com/watch?v=aYjZUxfmINE", "Video")</f>
        <v/>
      </c>
      <c r="B1425" t="inlineStr">
        <is>
          <t>3:49</t>
        </is>
      </c>
      <c r="C1425" t="inlineStr">
        <is>
          <t>Stephanie what are you doing here I've</t>
        </is>
      </c>
      <c r="D1425">
        <f>HYPERLINK("https://www.youtube.com/watch?v=aYjZUxfmINE&amp;t=229s", "Go to time")</f>
        <v/>
      </c>
    </row>
    <row r="1426">
      <c r="A1426">
        <f>HYPERLINK("https://www.youtube.com/watch?v=aYjZUxfmINE", "Video")</f>
        <v/>
      </c>
      <c r="B1426" t="inlineStr">
        <is>
          <t>4:14</t>
        </is>
      </c>
      <c r="C1426" t="inlineStr">
        <is>
          <t>Stephanie I'm trying to be reasonable</t>
        </is>
      </c>
      <c r="D1426">
        <f>HYPERLINK("https://www.youtube.com/watch?v=aYjZUxfmINE&amp;t=254s", "Go to time")</f>
        <v/>
      </c>
    </row>
    <row r="1427">
      <c r="A1427">
        <f>HYPERLINK("https://www.youtube.com/watch?v=aYjZUxfmINE", "Video")</f>
        <v/>
      </c>
      <c r="B1427" t="inlineStr">
        <is>
          <t>7:09</t>
        </is>
      </c>
      <c r="C1427" t="inlineStr">
        <is>
          <t>Stephanie I will sign anything you want</t>
        </is>
      </c>
      <c r="D1427">
        <f>HYPERLINK("https://www.youtube.com/watch?v=aYjZUxfmINE&amp;t=429s", "Go to time")</f>
        <v/>
      </c>
    </row>
    <row r="1428">
      <c r="A1428">
        <f>HYPERLINK("https://www.youtube.com/watch?v=aYjZUxfmINE", "Video")</f>
        <v/>
      </c>
      <c r="B1428" t="inlineStr">
        <is>
          <t>7:44</t>
        </is>
      </c>
      <c r="C1428" t="inlineStr">
        <is>
          <t>talking about Stephanie I'm 34 years old</t>
        </is>
      </c>
      <c r="D1428">
        <f>HYPERLINK("https://www.youtube.com/watch?v=aYjZUxfmINE&amp;t=464s", "Go to time")</f>
        <v/>
      </c>
    </row>
    <row r="1429">
      <c r="A1429">
        <f>HYPERLINK("https://www.youtube.com/watch?v=CHX8x3HRP5M", "Video")</f>
        <v/>
      </c>
      <c r="B1429" t="inlineStr">
        <is>
          <t>0:35</t>
        </is>
      </c>
      <c r="C1429" t="inlineStr">
        <is>
          <t>coming maybe but after what Stephen</t>
        </is>
      </c>
      <c r="D1429">
        <f>HYPERLINK("https://www.youtube.com/watch?v=CHX8x3HRP5M&amp;t=35s", "Go to time")</f>
        <v/>
      </c>
    </row>
    <row r="1430">
      <c r="A1430">
        <f>HYPERLINK("https://www.youtube.com/watch?v=0ScCDaiNCG4", "Video")</f>
        <v/>
      </c>
      <c r="B1430" t="inlineStr">
        <is>
          <t>5:15</t>
        </is>
      </c>
      <c r="C1430" t="inlineStr">
        <is>
          <t>every step of the way nothing worked and</t>
        </is>
      </c>
      <c r="D1430">
        <f>HYPERLINK("https://www.youtube.com/watch?v=0ScCDaiNCG4&amp;t=315s", "Go to time")</f>
        <v/>
      </c>
    </row>
    <row r="1431">
      <c r="A1431">
        <f>HYPERLINK("https://www.youtube.com/watch?v=LUcolckODbg", "Video")</f>
        <v/>
      </c>
      <c r="B1431" t="inlineStr">
        <is>
          <t>0:52</t>
        </is>
      </c>
      <c r="C1431" t="inlineStr">
        <is>
          <t>I step off that elevator wondering if</t>
        </is>
      </c>
      <c r="D1431">
        <f>HYPERLINK("https://www.youtube.com/watch?v=LUcolckODbg&amp;t=52s", "Go to time")</f>
        <v/>
      </c>
    </row>
    <row r="1432">
      <c r="A1432">
        <f>HYPERLINK("https://www.youtube.com/watch?v=LUcolckODbg", "Video")</f>
        <v/>
      </c>
      <c r="B1432" t="inlineStr">
        <is>
          <t>7:36</t>
        </is>
      </c>
      <c r="C1432" t="inlineStr">
        <is>
          <t>Jessica has a plan fighting is stepping</t>
        </is>
      </c>
      <c r="D1432">
        <f>HYPERLINK("https://www.youtube.com/watch?v=LUcolckODbg&amp;t=456s", "Go to time")</f>
        <v/>
      </c>
    </row>
    <row r="1433">
      <c r="A1433">
        <f>HYPERLINK("https://www.youtube.com/watch?v=MhS94yxp-k4", "Video")</f>
        <v/>
      </c>
      <c r="B1433" t="inlineStr">
        <is>
          <t>4:22</t>
        </is>
      </c>
      <c r="C1433" t="inlineStr">
        <is>
          <t>hell did it we stepped into the ring</t>
        </is>
      </c>
      <c r="D1433">
        <f>HYPERLINK("https://www.youtube.com/watch?v=MhS94yxp-k4&amp;t=262s", "Go to time")</f>
        <v/>
      </c>
    </row>
    <row r="1434">
      <c r="A1434">
        <f>HYPERLINK("https://www.youtube.com/watch?v=3CB4dqd252c", "Video")</f>
        <v/>
      </c>
      <c r="B1434" t="inlineStr">
        <is>
          <t>8:32</t>
        </is>
      </c>
      <c r="C1434" t="inlineStr">
        <is>
          <t>spring in your steps and if I didn't</t>
        </is>
      </c>
      <c r="D1434">
        <f>HYPERLINK("https://www.youtube.com/watch?v=3CB4dqd252c&amp;t=512s", "Go to time")</f>
        <v/>
      </c>
    </row>
    <row r="1435">
      <c r="A1435">
        <f>HYPERLINK("https://www.youtube.com/watch?v=3CB4dqd252c", "Video")</f>
        <v/>
      </c>
      <c r="B1435" t="inlineStr">
        <is>
          <t>9:26</t>
        </is>
      </c>
      <c r="C1435" t="inlineStr">
        <is>
          <t>finishing up a couple things for Stephen</t>
        </is>
      </c>
      <c r="D1435">
        <f>HYPERLINK("https://www.youtube.com/watch?v=3CB4dqd252c&amp;t=566s", "Go to time")</f>
        <v/>
      </c>
    </row>
    <row r="1436">
      <c r="A1436">
        <f>HYPERLINK("https://www.youtube.com/watch?v=3CB4dqd252c", "Video")</f>
        <v/>
      </c>
      <c r="B1436" t="inlineStr">
        <is>
          <t>9:28</t>
        </is>
      </c>
      <c r="C1436" t="inlineStr">
        <is>
          <t>oh you're working for Stephen I made</t>
        </is>
      </c>
      <c r="D1436">
        <f>HYPERLINK("https://www.youtube.com/watch?v=3CB4dqd252c&amp;t=568s", "Go to time")</f>
        <v/>
      </c>
    </row>
    <row r="1437">
      <c r="A1437">
        <f>HYPERLINK("https://www.youtube.com/watch?v=iSgUyXOYyzU", "Video")</f>
        <v/>
      </c>
      <c r="B1437" t="inlineStr">
        <is>
          <t>4:47</t>
        </is>
      </c>
      <c r="C1437" t="inlineStr">
        <is>
          <t>you're not using this as a stepping</t>
        </is>
      </c>
      <c r="D1437">
        <f>HYPERLINK("https://www.youtube.com/watch?v=iSgUyXOYyzU&amp;t=287s", "Go to time")</f>
        <v/>
      </c>
    </row>
    <row r="1438">
      <c r="A1438">
        <f>HYPERLINK("https://www.youtube.com/watch?v=9UicXeG2smU", "Video")</f>
        <v/>
      </c>
      <c r="B1438" t="inlineStr">
        <is>
          <t>1:52</t>
        </is>
      </c>
      <c r="C1438" t="inlineStr">
        <is>
          <t>are you sleeping with Stephen I can see</t>
        </is>
      </c>
      <c r="D1438">
        <f>HYPERLINK("https://www.youtube.com/watch?v=9UicXeG2smU&amp;t=112s", "Go to time")</f>
        <v/>
      </c>
    </row>
    <row r="1439">
      <c r="A1439">
        <f>HYPERLINK("https://www.youtube.com/watch?v=GqAy99752Qk", "Video")</f>
        <v/>
      </c>
      <c r="B1439" t="inlineStr">
        <is>
          <t>2:44</t>
        </is>
      </c>
      <c r="C1439" t="inlineStr">
        <is>
          <t>attention you want me to step inside you</t>
        </is>
      </c>
      <c r="D1439">
        <f>HYPERLINK("https://www.youtube.com/watch?v=GqAy99752Qk&amp;t=164s", "Go to time")</f>
        <v/>
      </c>
    </row>
    <row r="1440">
      <c r="A1440">
        <f>HYPERLINK("https://www.youtube.com/watch?v=fJSoWdkDVIY", "Video")</f>
        <v/>
      </c>
      <c r="B1440" t="inlineStr">
        <is>
          <t>1:36</t>
        </is>
      </c>
      <c r="C1440" t="inlineStr">
        <is>
          <t>you're stepping out on me already yes</t>
        </is>
      </c>
      <c r="D1440">
        <f>HYPERLINK("https://www.youtube.com/watch?v=fJSoWdkDVIY&amp;t=96s", "Go to time")</f>
        <v/>
      </c>
    </row>
    <row r="1441">
      <c r="A1441">
        <f>HYPERLINK("https://www.youtube.com/watch?v=zWimQH1IXlE", "Video")</f>
        <v/>
      </c>
      <c r="B1441" t="inlineStr">
        <is>
          <t>6:38</t>
        </is>
      </c>
      <c r="C1441" t="inlineStr">
        <is>
          <t>anything and Stu won't have to step down</t>
        </is>
      </c>
      <c r="D1441">
        <f>HYPERLINK("https://www.youtube.com/watch?v=zWimQH1IXlE&amp;t=398s", "Go to time")</f>
        <v/>
      </c>
    </row>
    <row r="1442">
      <c r="A1442">
        <f>HYPERLINK("https://www.youtube.com/watch?v=3249jbyNfFw", "Video")</f>
        <v/>
      </c>
      <c r="B1442" t="inlineStr">
        <is>
          <t>1:48</t>
        </is>
      </c>
      <c r="C1442" t="inlineStr">
        <is>
          <t>prison Stephen was a criminal this is an</t>
        </is>
      </c>
      <c r="D1442">
        <f>HYPERLINK("https://www.youtube.com/watch?v=3249jbyNfFw&amp;t=108s", "Go to time")</f>
        <v/>
      </c>
    </row>
    <row r="1443">
      <c r="A1443">
        <f>HYPERLINK("https://www.youtube.com/watch?v=ryrRAHjx5Fc", "Video")</f>
        <v/>
      </c>
      <c r="B1443" t="inlineStr">
        <is>
          <t>0:59</t>
        </is>
      </c>
      <c r="C1443" t="inlineStr">
        <is>
          <t>what's going on i gave stephanie patel</t>
        </is>
      </c>
      <c r="D1443">
        <f>HYPERLINK("https://www.youtube.com/watch?v=ryrRAHjx5Fc&amp;t=59s", "Go to time")</f>
        <v/>
      </c>
    </row>
    <row r="1444">
      <c r="A1444">
        <f>HYPERLINK("https://www.youtube.com/watch?v=ryrRAHjx5Fc", "Video")</f>
        <v/>
      </c>
      <c r="B1444" t="inlineStr">
        <is>
          <t>1:19</t>
        </is>
      </c>
      <c r="C1444" t="inlineStr">
        <is>
          <t>because of his incident with stephanie</t>
        </is>
      </c>
      <c r="D1444">
        <f>HYPERLINK("https://www.youtube.com/watch?v=ryrRAHjx5Fc&amp;t=79s", "Go to time")</f>
        <v/>
      </c>
    </row>
    <row r="1445">
      <c r="A1445">
        <f>HYPERLINK("https://www.youtube.com/watch?v=ryrRAHjx5Fc", "Video")</f>
        <v/>
      </c>
      <c r="B1445" t="inlineStr">
        <is>
          <t>1:39</t>
        </is>
      </c>
      <c r="C1445" t="inlineStr">
        <is>
          <t>to think he was crazy but stephanie</t>
        </is>
      </c>
      <c r="D1445">
        <f>HYPERLINK("https://www.youtube.com/watch?v=ryrRAHjx5Fc&amp;t=99s", "Go to time")</f>
        <v/>
      </c>
    </row>
    <row r="1446">
      <c r="A1446">
        <f>HYPERLINK("https://www.youtube.com/watch?v=ryrRAHjx5Fc", "Video")</f>
        <v/>
      </c>
      <c r="B1446" t="inlineStr">
        <is>
          <t>2:49</t>
        </is>
      </c>
      <c r="C1446" t="inlineStr">
        <is>
          <t>excuse me stephanie i'm speaking to you</t>
        </is>
      </c>
      <c r="D1446">
        <f>HYPERLINK("https://www.youtube.com/watch?v=ryrRAHjx5Fc&amp;t=169s", "Go to time")</f>
        <v/>
      </c>
    </row>
    <row r="1447">
      <c r="A1447">
        <f>HYPERLINK("https://www.youtube.com/watch?v=3pXdfAu03qg", "Video")</f>
        <v/>
      </c>
      <c r="B1447" t="inlineStr">
        <is>
          <t>9:49</t>
        </is>
      </c>
      <c r="C1447" t="inlineStr">
        <is>
          <t>step down it's done nothing's done</t>
        </is>
      </c>
      <c r="D1447">
        <f>HYPERLINK("https://www.youtube.com/watch?v=3pXdfAu03qg&amp;t=589s", "Go to time")</f>
        <v/>
      </c>
    </row>
    <row r="1448">
      <c r="A1448">
        <f>HYPERLINK("https://www.youtube.com/watch?v=Ckn4HRxjuXw", "Video")</f>
        <v/>
      </c>
      <c r="B1448" t="inlineStr">
        <is>
          <t>0:01</t>
        </is>
      </c>
      <c r="C1448" t="inlineStr">
        <is>
          <t>stepping back into the ring that doesn't</t>
        </is>
      </c>
      <c r="D1448">
        <f>HYPERLINK("https://www.youtube.com/watch?v=Ckn4HRxjuXw&amp;t=1s", "Go to time")</f>
        <v/>
      </c>
    </row>
    <row r="1449">
      <c r="A1449">
        <f>HYPERLINK("https://www.youtube.com/watch?v=_4PKkjW76Vs", "Video")</f>
        <v/>
      </c>
      <c r="B1449" t="inlineStr">
        <is>
          <t>9:18</t>
        </is>
      </c>
      <c r="C1449" t="inlineStr">
        <is>
          <t>well I think stepping down isn't tearing</t>
        </is>
      </c>
      <c r="D1449">
        <f>HYPERLINK("https://www.youtube.com/watch?v=_4PKkjW76Vs&amp;t=558s", "Go to time")</f>
        <v/>
      </c>
    </row>
    <row r="1450">
      <c r="A1450">
        <f>HYPERLINK("https://www.youtube.com/watch?v=yhPWWbXwH48", "Video")</f>
        <v/>
      </c>
      <c r="B1450" t="inlineStr">
        <is>
          <t>1:40</t>
        </is>
      </c>
      <c r="C1450" t="inlineStr">
        <is>
          <t>partner I'm dying to step back in that</t>
        </is>
      </c>
      <c r="D1450">
        <f>HYPERLINK("https://www.youtube.com/watch?v=yhPWWbXwH48&amp;t=100s", "Go to time")</f>
        <v/>
      </c>
    </row>
    <row r="1451">
      <c r="A1451">
        <f>HYPERLINK("https://www.youtube.com/watch?v=l9TxRiqLWiU", "Video")</f>
        <v/>
      </c>
      <c r="B1451" t="inlineStr">
        <is>
          <t>7:13</t>
        </is>
      </c>
      <c r="C1451" t="inlineStr">
        <is>
          <t>about so if you think I'm going to step</t>
        </is>
      </c>
      <c r="D1451">
        <f>HYPERLINK("https://www.youtube.com/watch?v=l9TxRiqLWiU&amp;t=433s", "Go to time")</f>
        <v/>
      </c>
    </row>
    <row r="1452">
      <c r="A1452">
        <f>HYPERLINK("https://www.youtube.com/watch?v=I4e5VDRxN6k", "Video")</f>
        <v/>
      </c>
      <c r="B1452" t="inlineStr">
        <is>
          <t>2:16</t>
        </is>
      </c>
      <c r="C1452" t="inlineStr">
        <is>
          <t>holding this affidavit was Stephen</t>
        </is>
      </c>
      <c r="D1452">
        <f>HYPERLINK("https://www.youtube.com/watch?v=I4e5VDRxN6k&amp;t=136s", "Go to time")</f>
        <v/>
      </c>
    </row>
    <row r="1453">
      <c r="A1453">
        <f>HYPERLINK("https://www.youtube.com/watch?v=4JszJvcQd1Q", "Video")</f>
        <v/>
      </c>
      <c r="B1453" t="inlineStr">
        <is>
          <t>2:55</t>
        </is>
      </c>
      <c r="C1453" t="inlineStr">
        <is>
          <t>back in our firm I'm stepping in</t>
        </is>
      </c>
      <c r="D1453">
        <f>HYPERLINK("https://www.youtube.com/watch?v=4JszJvcQd1Q&amp;t=175s", "Go to time")</f>
        <v/>
      </c>
    </row>
    <row r="1454">
      <c r="A1454">
        <f>HYPERLINK("https://www.youtube.com/watch?v=Lfn5lh7MpjU", "Video")</f>
        <v/>
      </c>
      <c r="B1454" t="inlineStr">
        <is>
          <t>0:30</t>
        </is>
      </c>
      <c r="C1454" t="inlineStr">
        <is>
          <t>you to step up you're not going to like</t>
        </is>
      </c>
      <c r="D1454">
        <f>HYPERLINK("https://www.youtube.com/watch?v=Lfn5lh7MpjU&amp;t=30s", "Go to time")</f>
        <v/>
      </c>
    </row>
    <row r="1455">
      <c r="A1455">
        <f>HYPERLINK("https://www.youtube.com/watch?v=5etGt8IkiXY", "Video")</f>
        <v/>
      </c>
      <c r="B1455" t="inlineStr">
        <is>
          <t>23:23</t>
        </is>
      </c>
      <c r="C1455" t="inlineStr">
        <is>
          <t>about so if you think I'm going to step</t>
        </is>
      </c>
      <c r="D1455">
        <f>HYPERLINK("https://www.youtube.com/watch?v=5etGt8IkiXY&amp;t=1403s", "Go to time")</f>
        <v/>
      </c>
    </row>
    <row r="1456">
      <c r="A1456">
        <f>HYPERLINK("https://www.youtube.com/watch?v=apfQm39vnYE", "Video")</f>
        <v/>
      </c>
      <c r="B1456" t="inlineStr">
        <is>
          <t>5:18</t>
        </is>
      </c>
      <c r="C1456" t="inlineStr">
        <is>
          <t>with stepen huntley's name on it stating</t>
        </is>
      </c>
      <c r="D1456">
        <f>HYPERLINK("https://www.youtube.com/watch?v=apfQm39vnYE&amp;t=318s", "Go to time")</f>
        <v/>
      </c>
    </row>
    <row r="1457">
      <c r="A1457">
        <f>HYPERLINK("https://www.youtube.com/watch?v=apfQm39vnYE", "Video")</f>
        <v/>
      </c>
      <c r="B1457" t="inlineStr">
        <is>
          <t>6:08</t>
        </is>
      </c>
      <c r="C1457" t="inlineStr">
        <is>
          <t>am Stephen I'm going to ask you this one</t>
        </is>
      </c>
      <c r="D1457">
        <f>HYPERLINK("https://www.youtube.com/watch?v=apfQm39vnYE&amp;t=368s", "Go to time")</f>
        <v/>
      </c>
    </row>
    <row r="1458">
      <c r="A1458">
        <f>HYPERLINK("https://www.youtube.com/watch?v=sFF4p7M6h2A", "Video")</f>
        <v/>
      </c>
      <c r="B1458" t="inlineStr">
        <is>
          <t>3:24</t>
        </is>
      </c>
      <c r="C1458" t="inlineStr">
        <is>
          <t>you something stephanie maybe you don't</t>
        </is>
      </c>
      <c r="D1458">
        <f>HYPERLINK("https://www.youtube.com/watch?v=sFF4p7M6h2A&amp;t=204s", "Go to time")</f>
        <v/>
      </c>
    </row>
    <row r="1459">
      <c r="A1459">
        <f>HYPERLINK("https://www.youtube.com/watch?v=0cvtWmRPkOg", "Video")</f>
        <v/>
      </c>
      <c r="B1459" t="inlineStr">
        <is>
          <t>8:09</t>
        </is>
      </c>
      <c r="C1459" t="inlineStr">
        <is>
          <t>Stephen Hundley for what happened in the</t>
        </is>
      </c>
      <c r="D1459">
        <f>HYPERLINK("https://www.youtube.com/watch?v=0cvtWmRPkOg&amp;t=489s", "Go to time")</f>
        <v/>
      </c>
    </row>
    <row r="1460">
      <c r="A1460">
        <f>HYPERLINK("https://www.youtube.com/watch?v=QibvkJ4KIfo", "Video")</f>
        <v/>
      </c>
      <c r="B1460" t="inlineStr">
        <is>
          <t>2:33</t>
        </is>
      </c>
      <c r="C1460" t="inlineStr">
        <is>
          <t>you think i'm gonna step aside yeah i</t>
        </is>
      </c>
      <c r="D1460">
        <f>HYPERLINK("https://www.youtube.com/watch?v=QibvkJ4KIfo&amp;t=153s", "Go to time")</f>
        <v/>
      </c>
    </row>
    <row r="1461">
      <c r="A1461">
        <f>HYPERLINK("https://www.youtube.com/watch?v=CF4oCizy44A", "Video")</f>
        <v/>
      </c>
      <c r="B1461" t="inlineStr">
        <is>
          <t>3:06</t>
        </is>
      </c>
      <c r="C1461" t="inlineStr">
        <is>
          <t>Robert was stepping down nobody believed</t>
        </is>
      </c>
      <c r="D1461">
        <f>HYPERLINK("https://www.youtube.com/watch?v=CF4oCizy44A&amp;t=186s", "Go to time")</f>
        <v/>
      </c>
    </row>
    <row r="1462">
      <c r="A1462">
        <f>HYPERLINK("https://www.youtube.com/watch?v=SVlIfkDZXQU", "Video")</f>
        <v/>
      </c>
      <c r="B1462" t="inlineStr">
        <is>
          <t>8:18</t>
        </is>
      </c>
      <c r="C1462" t="inlineStr">
        <is>
          <t>from they call that stepping up you're</t>
        </is>
      </c>
      <c r="D1462">
        <f>HYPERLINK("https://www.youtube.com/watch?v=SVlIfkDZXQU&amp;t=498s", "Go to time")</f>
        <v/>
      </c>
    </row>
    <row r="1463">
      <c r="A1463">
        <f>HYPERLINK("https://www.youtube.com/watch?v=FlbtVaAFqdg", "Video")</f>
        <v/>
      </c>
      <c r="B1463" t="inlineStr">
        <is>
          <t>3:38</t>
        </is>
      </c>
      <c r="C1463" t="inlineStr">
        <is>
          <t>not gonna let you step in in the middle</t>
        </is>
      </c>
      <c r="D1463">
        <f>HYPERLINK("https://www.youtube.com/watch?v=FlbtVaAFqdg&amp;t=218s", "Go to time")</f>
        <v/>
      </c>
    </row>
    <row r="1464">
      <c r="A1464">
        <f>HYPERLINK("https://www.youtube.com/watch?v=48iYgNODG6A", "Video")</f>
        <v/>
      </c>
      <c r="B1464" t="inlineStr">
        <is>
          <t>5:41</t>
        </is>
      </c>
      <c r="C1464" t="inlineStr">
        <is>
          <t>someone steps in and finishes it someone</t>
        </is>
      </c>
      <c r="D1464">
        <f>HYPERLINK("https://www.youtube.com/watch?v=48iYgNODG6A&amp;t=341s", "Go to time")</f>
        <v/>
      </c>
    </row>
    <row r="1465">
      <c r="A1465">
        <f>HYPERLINK("https://www.youtube.com/watch?v=gFWvR3d3ypA", "Video")</f>
        <v/>
      </c>
      <c r="B1465" t="inlineStr">
        <is>
          <t>1:35</t>
        </is>
      </c>
      <c r="C1465" t="inlineStr">
        <is>
          <t>Stephen Palmer how do you think it went</t>
        </is>
      </c>
      <c r="D1465">
        <f>HYPERLINK("https://www.youtube.com/watch?v=gFWvR3d3ypA&amp;t=95s", "Go to time")</f>
        <v/>
      </c>
    </row>
    <row r="1466">
      <c r="A1466">
        <f>HYPERLINK("https://www.youtube.com/watch?v=gFWvR3d3ypA", "Video")</f>
        <v/>
      </c>
      <c r="B1466" t="inlineStr">
        <is>
          <t>8:16</t>
        </is>
      </c>
      <c r="C1466" t="inlineStr">
        <is>
          <t>sorry I'm sorry too hary I stepped in</t>
        </is>
      </c>
      <c r="D1466">
        <f>HYPERLINK("https://www.youtube.com/watch?v=gFWvR3d3ypA&amp;t=496s", "Go to time")</f>
        <v/>
      </c>
    </row>
    <row r="1467">
      <c r="A1467">
        <f>HYPERLINK("https://www.youtube.com/watch?v=R6FHs4bsbJc", "Video")</f>
        <v/>
      </c>
      <c r="B1467" t="inlineStr">
        <is>
          <t>11:57</t>
        </is>
      </c>
      <c r="C1467" t="inlineStr">
        <is>
          <t>from they call that stepping up</t>
        </is>
      </c>
      <c r="D1467">
        <f>HYPERLINK("https://www.youtube.com/watch?v=R6FHs4bsbJc&amp;t=717s", "Go to time")</f>
        <v/>
      </c>
    </row>
    <row r="1468">
      <c r="A1468">
        <f>HYPERLINK("https://www.youtube.com/watch?v=XSMpQSBg5xs", "Video")</f>
        <v/>
      </c>
      <c r="B1468" t="inlineStr">
        <is>
          <t>3:39</t>
        </is>
      </c>
      <c r="C1468" t="inlineStr">
        <is>
          <t>not going to let you step into the</t>
        </is>
      </c>
      <c r="D1468">
        <f>HYPERLINK("https://www.youtube.com/watch?v=XSMpQSBg5xs&amp;t=219s", "Go to time")</f>
        <v/>
      </c>
    </row>
    <row r="1469">
      <c r="A1469">
        <f>HYPERLINK("https://www.youtube.com/watch?v=Kip-zjn5njY", "Video")</f>
        <v/>
      </c>
      <c r="B1469" t="inlineStr">
        <is>
          <t>9:34</t>
        </is>
      </c>
      <c r="C1469" t="inlineStr">
        <is>
          <t>steps ahead you are a mile behind she is</t>
        </is>
      </c>
      <c r="D1469">
        <f>HYPERLINK("https://www.youtube.com/watch?v=Kip-zjn5njY&amp;t=574s", "Go to time")</f>
        <v/>
      </c>
    </row>
    <row r="1470">
      <c r="A1470">
        <f>HYPERLINK("https://www.youtube.com/watch?v=RfJD3SinEeI", "Video")</f>
        <v/>
      </c>
      <c r="B1470" t="inlineStr">
        <is>
          <t>4:19</t>
        </is>
      </c>
      <c r="C1470" t="inlineStr">
        <is>
          <t>not paranoid they're in lockstep i'm</t>
        </is>
      </c>
      <c r="D1470">
        <f>HYPERLINK("https://www.youtube.com/watch?v=RfJD3SinEeI&amp;t=259s", "Go to time")</f>
        <v/>
      </c>
    </row>
    <row r="1471">
      <c r="A1471">
        <f>HYPERLINK("https://www.youtube.com/watch?v=040UOdReSBs", "Video")</f>
        <v/>
      </c>
      <c r="B1471" t="inlineStr">
        <is>
          <t>27:48</t>
        </is>
      </c>
      <c r="C1471" t="inlineStr">
        <is>
          <t>win you were a step ahead you got Mike</t>
        </is>
      </c>
      <c r="D1471">
        <f>HYPERLINK("https://www.youtube.com/watch?v=040UOdReSBs&amp;t=1668s", "Go to time")</f>
        <v/>
      </c>
    </row>
    <row r="1472">
      <c r="A1472">
        <f>HYPERLINK("https://www.youtube.com/watch?v=Q4UIrpY8Veo", "Video")</f>
        <v/>
      </c>
      <c r="B1472" t="inlineStr">
        <is>
          <t>0:53</t>
        </is>
      </c>
      <c r="C1472" t="inlineStr">
        <is>
          <t>here to discuss the next step removing</t>
        </is>
      </c>
      <c r="D1472">
        <f>HYPERLINK("https://www.youtube.com/watch?v=Q4UIrpY8Veo&amp;t=53s", "Go to time")</f>
        <v/>
      </c>
    </row>
    <row r="1473">
      <c r="A1473">
        <f>HYPERLINK("https://www.youtube.com/watch?v=qIXd-1fF8zs", "Video")</f>
        <v/>
      </c>
      <c r="B1473" t="inlineStr">
        <is>
          <t>8:20</t>
        </is>
      </c>
      <c r="C1473" t="inlineStr">
        <is>
          <t>step down it's done nothing's done</t>
        </is>
      </c>
      <c r="D1473">
        <f>HYPERLINK("https://www.youtube.com/watch?v=qIXd-1fF8zs&amp;t=500s", "Go to time")</f>
        <v/>
      </c>
    </row>
    <row r="1474">
      <c r="A1474">
        <f>HYPERLINK("https://www.youtube.com/watch?v=DrNbeLrhPn0", "Video")</f>
        <v/>
      </c>
      <c r="B1474" t="inlineStr">
        <is>
          <t>4:11</t>
        </is>
      </c>
      <c r="C1474" t="inlineStr">
        <is>
          <t>stepping into jessica's shoes yet i'm</t>
        </is>
      </c>
      <c r="D1474">
        <f>HYPERLINK("https://www.youtube.com/watch?v=DrNbeLrhPn0&amp;t=251s", "Go to time")</f>
        <v/>
      </c>
    </row>
    <row r="1475">
      <c r="A1475">
        <f>HYPERLINK("https://www.youtube.com/watch?v=TZ0aPN78k6E", "Video")</f>
        <v/>
      </c>
      <c r="B1475" t="inlineStr">
        <is>
          <t>20:21</t>
        </is>
      </c>
      <c r="C1475" t="inlineStr">
        <is>
          <t>attention you want me to step inside you</t>
        </is>
      </c>
      <c r="D1475">
        <f>HYPERLINK("https://www.youtube.com/watch?v=TZ0aPN78k6E&amp;t=1221s", "Go to time")</f>
        <v/>
      </c>
    </row>
    <row r="1476">
      <c r="A1476">
        <f>HYPERLINK("https://www.youtube.com/watch?v=06XvcUZWYsU", "Video")</f>
        <v/>
      </c>
      <c r="B1476" t="inlineStr">
        <is>
          <t>4:56</t>
        </is>
      </c>
      <c r="C1476" t="inlineStr">
        <is>
          <t>you're not stepping on anyone's toes</t>
        </is>
      </c>
      <c r="D1476">
        <f>HYPERLINK("https://www.youtube.com/watch?v=06XvcUZWYsU&amp;t=296s", "Go to time")</f>
        <v/>
      </c>
    </row>
    <row r="1477">
      <c r="A1477">
        <f>HYPERLINK("https://www.youtube.com/watch?v=fqS3QXNzD2E", "Video")</f>
        <v/>
      </c>
      <c r="B1477" t="inlineStr">
        <is>
          <t>3:19</t>
        </is>
      </c>
      <c r="C1477" t="inlineStr">
        <is>
          <t>lie and as for your point Stephen is</t>
        </is>
      </c>
      <c r="D1477">
        <f>HYPERLINK("https://www.youtube.com/watch?v=fqS3QXNzD2E&amp;t=199s", "Go to time")</f>
        <v/>
      </c>
    </row>
    <row r="1478">
      <c r="A1478">
        <f>HYPERLINK("https://www.youtube.com/watch?v=OvSTa9mWjgM", "Video")</f>
        <v/>
      </c>
      <c r="B1478" t="inlineStr">
        <is>
          <t>3:12</t>
        </is>
      </c>
      <c r="C1478" t="inlineStr">
        <is>
          <t>step down it's done nothing's done</t>
        </is>
      </c>
      <c r="D1478">
        <f>HYPERLINK("https://www.youtube.com/watch?v=OvSTa9mWjgM&amp;t=192s", "Go to time")</f>
        <v/>
      </c>
    </row>
    <row r="1479">
      <c r="A1479">
        <f>HYPERLINK("https://www.youtube.com/watch?v=co-ONteNP5E", "Video")</f>
        <v/>
      </c>
      <c r="B1479" t="inlineStr">
        <is>
          <t>1:27</t>
        </is>
      </c>
      <c r="C1479" t="inlineStr">
        <is>
          <t>a plan fighting is stepping into a trap</t>
        </is>
      </c>
      <c r="D1479">
        <f>HYPERLINK("https://www.youtube.com/watch?v=co-ONteNP5E&amp;t=87s", "Go to time")</f>
        <v/>
      </c>
    </row>
    <row r="1480">
      <c r="A1480">
        <f>HYPERLINK("https://www.youtube.com/watch?v=2rELWjL6J4M", "Video")</f>
        <v/>
      </c>
      <c r="B1480" t="inlineStr">
        <is>
          <t>27:44</t>
        </is>
      </c>
      <c r="C1480" t="inlineStr">
        <is>
          <t>step down it's done nothing's done</t>
        </is>
      </c>
      <c r="D1480">
        <f>HYPERLINK("https://www.youtube.com/watch?v=2rELWjL6J4M&amp;t=1664s", "Go to time")</f>
        <v/>
      </c>
    </row>
    <row r="1481">
      <c r="A1481">
        <f>HYPERLINK("https://www.youtube.com/watch?v=VlcsIOqXP9s", "Video")</f>
        <v/>
      </c>
      <c r="B1481" t="inlineStr">
        <is>
          <t>1:08</t>
        </is>
      </c>
      <c r="C1481" t="inlineStr">
        <is>
          <t>it's a step up and we both win</t>
        </is>
      </c>
      <c r="D1481">
        <f>HYPERLINK("https://www.youtube.com/watch?v=VlcsIOqXP9s&amp;t=68s", "Go to time")</f>
        <v/>
      </c>
    </row>
    <row r="1482">
      <c r="A1482">
        <f>HYPERLINK("https://www.youtube.com/watch?v=zvTSrEdikKE", "Video")</f>
        <v/>
      </c>
      <c r="B1482" t="inlineStr">
        <is>
          <t>4:13</t>
        </is>
      </c>
      <c r="C1482" t="inlineStr">
        <is>
          <t>toes oh louis you're not stepping on</t>
        </is>
      </c>
      <c r="D1482">
        <f>HYPERLINK("https://www.youtube.com/watch?v=zvTSrEdikKE&amp;t=253s", "Go to time")</f>
        <v/>
      </c>
    </row>
    <row r="1483">
      <c r="A1483">
        <f>HYPERLINK("https://www.youtube.com/watch?v=Il5anJqVVmo", "Video")</f>
        <v/>
      </c>
      <c r="B1483" t="inlineStr">
        <is>
          <t>4:55</t>
        </is>
      </c>
      <c r="C1483" t="inlineStr">
        <is>
          <t>stepkin from the city's gonna beat my</t>
        </is>
      </c>
      <c r="D1483">
        <f>HYPERLINK("https://www.youtube.com/watch?v=Il5anJqVVmo&amp;t=295s", "Go to time")</f>
        <v/>
      </c>
    </row>
    <row r="1484">
      <c r="A1484">
        <f>HYPERLINK("https://www.youtube.com/watch?v=APLH-9LRDEw", "Video")</f>
        <v/>
      </c>
      <c r="B1484" t="inlineStr">
        <is>
          <t>0:10</t>
        </is>
      </c>
      <c r="C1484" t="inlineStr">
        <is>
          <t>stepping back into the ring that doesn't</t>
        </is>
      </c>
      <c r="D1484">
        <f>HYPERLINK("https://www.youtube.com/watch?v=APLH-9LRDEw&amp;t=10s", "Go to time")</f>
        <v/>
      </c>
    </row>
    <row r="1485">
      <c r="A1485">
        <f>HYPERLINK("https://www.youtube.com/watch?v=sc2mK6stIpc", "Video")</f>
        <v/>
      </c>
      <c r="B1485" t="inlineStr">
        <is>
          <t>0:55</t>
        </is>
      </c>
      <c r="C1485" t="inlineStr">
        <is>
          <t>never stepped out of a ring in my life</t>
        </is>
      </c>
      <c r="D1485">
        <f>HYPERLINK("https://www.youtube.com/watch?v=sc2mK6stIpc&amp;t=55s", "Go to time")</f>
        <v/>
      </c>
    </row>
    <row r="1486">
      <c r="A1486">
        <f>HYPERLINK("https://www.youtube.com/watch?v=5XP6mH5nyiU", "Video")</f>
        <v/>
      </c>
      <c r="B1486" t="inlineStr">
        <is>
          <t>5:52</t>
        </is>
      </c>
      <c r="C1486" t="inlineStr">
        <is>
          <t>he's stepping down to spend more time</t>
        </is>
      </c>
      <c r="D1486">
        <f>HYPERLINK("https://www.youtube.com/watch?v=5XP6mH5nyiU&amp;t=352s", "Go to time")</f>
        <v/>
      </c>
    </row>
    <row r="1487">
      <c r="A1487">
        <f>HYPERLINK("https://www.youtube.com/watch?v=4bohTzQzprw", "Video")</f>
        <v/>
      </c>
      <c r="B1487" t="inlineStr">
        <is>
          <t>0:53</t>
        </is>
      </c>
      <c r="C1487" t="inlineStr">
        <is>
          <t>the nazis goose stepping through the</t>
        </is>
      </c>
      <c r="D1487">
        <f>HYPERLINK("https://www.youtube.com/watch?v=4bohTzQzprw&amp;t=53s", "Go to time")</f>
        <v/>
      </c>
    </row>
    <row r="1488">
      <c r="A1488">
        <f>HYPERLINK("https://www.youtube.com/watch?v=m7W3MvKOIjk", "Video")</f>
        <v/>
      </c>
      <c r="B1488" t="inlineStr">
        <is>
          <t>0:51</t>
        </is>
      </c>
      <c r="C1488" t="inlineStr">
        <is>
          <t>once we step into that ring I don't give</t>
        </is>
      </c>
      <c r="D1488">
        <f>HYPERLINK("https://www.youtube.com/watch?v=m7W3MvKOIjk&amp;t=51s", "Go to time")</f>
        <v/>
      </c>
    </row>
    <row r="1489">
      <c r="A1489">
        <f>HYPERLINK("https://www.youtube.com/watch?v=YldJ3Qzlls0", "Video")</f>
        <v/>
      </c>
      <c r="B1489" t="inlineStr">
        <is>
          <t>2:35</t>
        </is>
      </c>
      <c r="C1489" t="inlineStr">
        <is>
          <t>Stephanie what are you doing here I've</t>
        </is>
      </c>
      <c r="D1489">
        <f>HYPERLINK("https://www.youtube.com/watch?v=YldJ3Qzlls0&amp;t=155s", "Go to time")</f>
        <v/>
      </c>
    </row>
    <row r="1490">
      <c r="A1490">
        <f>HYPERLINK("https://www.youtube.com/watch?v=8cr81HTMs_w", "Video")</f>
        <v/>
      </c>
      <c r="B1490" t="inlineStr">
        <is>
          <t>1:14</t>
        </is>
      </c>
      <c r="C1490" t="inlineStr">
        <is>
          <t>someone steps in and finishes it someone</t>
        </is>
      </c>
      <c r="D1490">
        <f>HYPERLINK("https://www.youtube.com/watch?v=8cr81HTMs_w&amp;t=74s", "Go to time")</f>
        <v/>
      </c>
    </row>
    <row r="1491">
      <c r="A1491">
        <f>HYPERLINK("https://www.youtube.com/watch?v=9gikkMAi8vg", "Video")</f>
        <v/>
      </c>
      <c r="B1491" t="inlineStr">
        <is>
          <t>0:31</t>
        </is>
      </c>
      <c r="C1491" t="inlineStr">
        <is>
          <t>telling me that if i don't step up wait</t>
        </is>
      </c>
      <c r="D1491">
        <f>HYPERLINK("https://www.youtube.com/watch?v=9gikkMAi8vg&amp;t=31s", "Go to time")</f>
        <v/>
      </c>
    </row>
    <row r="1492">
      <c r="A1492">
        <f>HYPERLINK("https://www.youtube.com/watch?v=JKfE_QOWqRo", "Video")</f>
        <v/>
      </c>
      <c r="B1492" t="inlineStr">
        <is>
          <t>9:13</t>
        </is>
      </c>
      <c r="C1492" t="inlineStr">
        <is>
          <t>meant nothing it wasn't every step of</t>
        </is>
      </c>
      <c r="D1492">
        <f>HYPERLINK("https://www.youtube.com/watch?v=JKfE_QOWqRo&amp;t=553s", "Go to time")</f>
        <v/>
      </c>
    </row>
    <row r="1493">
      <c r="A1493">
        <f>HYPERLINK("https://www.youtube.com/watch?v=mg36dOQ3qD4", "Video")</f>
        <v/>
      </c>
      <c r="B1493" t="inlineStr">
        <is>
          <t>0:04</t>
        </is>
      </c>
      <c r="C1493" t="inlineStr">
        <is>
          <t>i went below the belt referee stepped in</t>
        </is>
      </c>
      <c r="D1493">
        <f>HYPERLINK("https://www.youtube.com/watch?v=mg36dOQ3qD4&amp;t=4s", "Go to time")</f>
        <v/>
      </c>
    </row>
    <row r="1494">
      <c r="A1494">
        <f>HYPERLINK("https://www.youtube.com/watch?v=Y4Z9yobtlkU", "Video")</f>
        <v/>
      </c>
      <c r="B1494" t="inlineStr">
        <is>
          <t>3:08</t>
        </is>
      </c>
      <c r="C1494" t="inlineStr">
        <is>
          <t>you were learing at her when you stepped</t>
        </is>
      </c>
      <c r="D1494">
        <f>HYPERLINK("https://www.youtube.com/watch?v=Y4Z9yobtlkU&amp;t=188s", "Go to time")</f>
        <v/>
      </c>
    </row>
    <row r="1495">
      <c r="A1495">
        <f>HYPERLINK("https://www.youtube.com/watch?v=Y4Z9yobtlkU", "Video")</f>
        <v/>
      </c>
      <c r="B1495" t="inlineStr">
        <is>
          <t>4:18</t>
        </is>
      </c>
      <c r="C1495" t="inlineStr">
        <is>
          <t>they're in lockstep I'm telling you</t>
        </is>
      </c>
      <c r="D1495">
        <f>HYPERLINK("https://www.youtube.com/watch?v=Y4Z9yobtlkU&amp;t=258s", "Go to time")</f>
        <v/>
      </c>
    </row>
    <row r="1496">
      <c r="A1496">
        <f>HYPERLINK("https://www.youtube.com/watch?v=gxgYEHvtMDk", "Video")</f>
        <v/>
      </c>
      <c r="B1496" t="inlineStr">
        <is>
          <t>1:08</t>
        </is>
      </c>
      <c r="C1496" t="inlineStr">
        <is>
          <t>it's a step up and we both win</t>
        </is>
      </c>
      <c r="D1496">
        <f>HYPERLINK("https://www.youtube.com/watch?v=gxgYEHvtMDk&amp;t=68s", "Go to time")</f>
        <v/>
      </c>
    </row>
    <row r="1497">
      <c r="A1497">
        <f>HYPERLINK("https://www.youtube.com/watch?v=ONhyn1Z8T-I", "Video")</f>
        <v/>
      </c>
      <c r="B1497" t="inlineStr">
        <is>
          <t>2:53</t>
        </is>
      </c>
      <c r="C1497" t="inlineStr">
        <is>
          <t>so unless you want to step in and take a</t>
        </is>
      </c>
      <c r="D1497">
        <f>HYPERLINK("https://www.youtube.com/watch?v=ONhyn1Z8T-I&amp;t=173s", "Go to time")</f>
        <v/>
      </c>
    </row>
    <row r="1498">
      <c r="A1498">
        <f>HYPERLINK("https://www.youtube.com/watch?v=mWrDMgj7hmw", "Video")</f>
        <v/>
      </c>
      <c r="B1498" t="inlineStr">
        <is>
          <t>2:11</t>
        </is>
      </c>
      <c r="C1498" t="inlineStr">
        <is>
          <t>to step in here um dude's a genius</t>
        </is>
      </c>
      <c r="D1498">
        <f>HYPERLINK("https://www.youtube.com/watch?v=mWrDMgj7hmw&amp;t=131s", "Go to time")</f>
        <v/>
      </c>
    </row>
    <row r="1499">
      <c r="A1499">
        <f>HYPERLINK("https://www.youtube.com/watch?v=4m7I1i4O6hQ", "Video")</f>
        <v/>
      </c>
      <c r="B1499" t="inlineStr">
        <is>
          <t>1:11</t>
        </is>
      </c>
      <c r="C1499" t="inlineStr">
        <is>
          <t>on my doorstep and I declared that in</t>
        </is>
      </c>
      <c r="D1499">
        <f>HYPERLINK("https://www.youtube.com/watch?v=4m7I1i4O6hQ&amp;t=71s", "Go to time")</f>
        <v/>
      </c>
    </row>
    <row r="1500">
      <c r="A1500">
        <f>HYPERLINK("https://www.youtube.com/watch?v=P1bkUsPxE1I", "Video")</f>
        <v/>
      </c>
      <c r="B1500" t="inlineStr">
        <is>
          <t>5:25</t>
        </is>
      </c>
      <c r="C1500" t="inlineStr">
        <is>
          <t>step toward making her love me okay</t>
        </is>
      </c>
      <c r="D1500">
        <f>HYPERLINK("https://www.youtube.com/watch?v=P1bkUsPxE1I&amp;t=325s", "Go to time")</f>
        <v/>
      </c>
    </row>
    <row r="1501">
      <c r="A1501">
        <f>HYPERLINK("https://www.youtube.com/watch?v=VLi2JdFEKJY", "Video")</f>
        <v/>
      </c>
      <c r="B1501" t="inlineStr">
        <is>
          <t>38:07</t>
        </is>
      </c>
      <c r="C1501" t="inlineStr">
        <is>
          <t>step down it's done nothing's done</t>
        </is>
      </c>
      <c r="D1501">
        <f>HYPERLINK("https://www.youtube.com/watch?v=VLi2JdFEKJY&amp;t=2287s", "Go to time")</f>
        <v/>
      </c>
    </row>
    <row r="1502">
      <c r="A1502">
        <f>HYPERLINK("https://www.youtube.com/watch?v=WSteyxgQqRc", "Video")</f>
        <v/>
      </c>
      <c r="B1502" t="inlineStr">
        <is>
          <t>5:23</t>
        </is>
      </c>
      <c r="C1502" t="inlineStr">
        <is>
          <t>First step to improving results</t>
        </is>
      </c>
      <c r="D1502">
        <f>HYPERLINK("https://www.youtube.com/watch?v=WSteyxgQqRc&amp;t=323s", "Go to time")</f>
        <v/>
      </c>
    </row>
    <row r="1503">
      <c r="A1503">
        <f>HYPERLINK("https://www.youtube.com/watch?v=s0H1jxF5TWQ", "Video")</f>
        <v/>
      </c>
      <c r="B1503" t="inlineStr">
        <is>
          <t>2:46</t>
        </is>
      </c>
      <c r="C1503" t="inlineStr">
        <is>
          <t>and in the meantime
are the steps to really get there.</t>
        </is>
      </c>
      <c r="D1503">
        <f>HYPERLINK("https://www.youtube.com/watch?v=s0H1jxF5TWQ&amp;t=166s", "Go to time")</f>
        <v/>
      </c>
    </row>
    <row r="1504">
      <c r="A1504">
        <f>HYPERLINK("https://www.youtube.com/watch?v=xgBnYr0_FRk", "Video")</f>
        <v/>
      </c>
      <c r="B1504" t="inlineStr">
        <is>
          <t>11:40</t>
        </is>
      </c>
      <c r="C1504" t="inlineStr">
        <is>
          <t>The next steps involve
trying to get to the point</t>
        </is>
      </c>
      <c r="D1504">
        <f>HYPERLINK("https://www.youtube.com/watch?v=xgBnYr0_FRk&amp;t=700s", "Go to time")</f>
        <v/>
      </c>
    </row>
    <row r="1505">
      <c r="A1505">
        <f>HYPERLINK("https://www.youtube.com/watch?v=jmQWOPDqxWA", "Video")</f>
        <v/>
      </c>
      <c r="B1505" t="inlineStr">
        <is>
          <t>25:41</t>
        </is>
      </c>
      <c r="C1505" t="inlineStr">
        <is>
          <t>and a lot of people are stepping in,
including our foundation,</t>
        </is>
      </c>
      <c r="D1505">
        <f>HYPERLINK("https://www.youtube.com/watch?v=jmQWOPDqxWA&amp;t=1541s", "Go to time")</f>
        <v/>
      </c>
    </row>
    <row r="1506">
      <c r="A1506">
        <f>HYPERLINK("https://www.youtube.com/watch?v=jmQWOPDqxWA", "Video")</f>
        <v/>
      </c>
      <c r="B1506" t="inlineStr">
        <is>
          <t>41:37</t>
        </is>
      </c>
      <c r="C1506" t="inlineStr">
        <is>
          <t>helping find places it's not stepping up,</t>
        </is>
      </c>
      <c r="D1506">
        <f>HYPERLINK("https://www.youtube.com/watch?v=jmQWOPDqxWA&amp;t=2497s", "Go to time")</f>
        <v/>
      </c>
    </row>
    <row r="1507">
      <c r="A1507">
        <f>HYPERLINK("https://www.youtube.com/watch?v=lR_WNPGVENU", "Video")</f>
        <v/>
      </c>
      <c r="B1507" t="inlineStr">
        <is>
          <t>0:35</t>
        </is>
      </c>
      <c r="C1507" t="inlineStr">
        <is>
          <t>I want to have convinced you
that we can make a huge step forward</t>
        </is>
      </c>
      <c r="D1507">
        <f>HYPERLINK("https://www.youtube.com/watch?v=lR_WNPGVENU&amp;t=35s", "Go to time")</f>
        <v/>
      </c>
    </row>
    <row r="1508">
      <c r="A1508">
        <f>HYPERLINK("https://www.youtube.com/watch?v=lR_WNPGVENU", "Video")</f>
        <v/>
      </c>
      <c r="B1508" t="inlineStr">
        <is>
          <t>9:32</t>
        </is>
      </c>
      <c r="C1508" t="inlineStr">
        <is>
          <t>Addressing these emissions
could be a huge step forward</t>
        </is>
      </c>
      <c r="D1508">
        <f>HYPERLINK("https://www.youtube.com/watch?v=lR_WNPGVENU&amp;t=572s", "Go to time")</f>
        <v/>
      </c>
    </row>
    <row r="1509">
      <c r="A1509">
        <f>HYPERLINK("https://www.youtube.com/watch?v=PLk8Pm_XBJE", "Video")</f>
        <v/>
      </c>
      <c r="B1509" t="inlineStr">
        <is>
          <t>9:19</t>
        </is>
      </c>
      <c r="C1509" t="inlineStr">
        <is>
          <t>Here's Jim descending steps,</t>
        </is>
      </c>
      <c r="D1509">
        <f>HYPERLINK("https://www.youtube.com/watch?v=PLk8Pm_XBJE&amp;t=559s", "Go to time")</f>
        <v/>
      </c>
    </row>
    <row r="1510">
      <c r="A1510">
        <f>HYPERLINK("https://www.youtube.com/watch?v=P5Tq1MK0ad8", "Video")</f>
        <v/>
      </c>
      <c r="B1510" t="inlineStr">
        <is>
          <t>2:35</t>
        </is>
      </c>
      <c r="C1510" t="inlineStr">
        <is>
          <t>Today, I'm going to share with you
four steps you can take</t>
        </is>
      </c>
      <c r="D1510">
        <f>HYPERLINK("https://www.youtube.com/watch?v=P5Tq1MK0ad8&amp;t=155s", "Go to time")</f>
        <v/>
      </c>
    </row>
    <row r="1511">
      <c r="A1511">
        <f>HYPERLINK("https://www.youtube.com/watch?v=P5Tq1MK0ad8", "Video")</f>
        <v/>
      </c>
      <c r="B1511" t="inlineStr">
        <is>
          <t>4:18</t>
        </is>
      </c>
      <c r="C1511" t="inlineStr">
        <is>
          <t>we can begin to overcome it
with the next step:</t>
        </is>
      </c>
      <c r="D1511">
        <f>HYPERLINK("https://www.youtube.com/watch?v=P5Tq1MK0ad8&amp;t=258s", "Go to time")</f>
        <v/>
      </c>
    </row>
    <row r="1512">
      <c r="A1512">
        <f>HYPERLINK("https://www.youtube.com/watch?v=I1ouTj1BQec", "Video")</f>
        <v/>
      </c>
      <c r="B1512" t="inlineStr">
        <is>
          <t>4:39</t>
        </is>
      </c>
      <c r="C1512" t="inlineStr">
        <is>
          <t>Kind of a weird thing when you
step back and think about it.</t>
        </is>
      </c>
      <c r="D1512">
        <f>HYPERLINK("https://www.youtube.com/watch?v=I1ouTj1BQec&amp;t=279s", "Go to time")</f>
        <v/>
      </c>
    </row>
    <row r="1513">
      <c r="A1513">
        <f>HYPERLINK("https://www.youtube.com/watch?v=OIpgrZ8yS-Q", "Video")</f>
        <v/>
      </c>
      <c r="B1513" t="inlineStr">
        <is>
          <t>4:30</t>
        </is>
      </c>
      <c r="C1513" t="inlineStr">
        <is>
          <t>by vowing that he would never step down.</t>
        </is>
      </c>
      <c r="D1513">
        <f>HYPERLINK("https://www.youtube.com/watch?v=OIpgrZ8yS-Q&amp;t=270s", "Go to time")</f>
        <v/>
      </c>
    </row>
    <row r="1514">
      <c r="A1514">
        <f>HYPERLINK("https://www.youtube.com/watch?v=XTlDS7ju_28", "Video")</f>
        <v/>
      </c>
      <c r="B1514" t="inlineStr">
        <is>
          <t>8:01</t>
        </is>
      </c>
      <c r="C1514" t="inlineStr">
        <is>
          <t>and that awareness is the first step
to unlearning them.</t>
        </is>
      </c>
      <c r="D1514">
        <f>HYPERLINK("https://www.youtube.com/watch?v=XTlDS7ju_28&amp;t=481s", "Go to time")</f>
        <v/>
      </c>
    </row>
    <row r="1515">
      <c r="A1515">
        <f>HYPERLINK("https://www.youtube.com/watch?v=xRL2vVAa47I", "Video")</f>
        <v/>
      </c>
      <c r="B1515" t="inlineStr">
        <is>
          <t>10:29</t>
        </is>
      </c>
      <c r="C1515" t="inlineStr">
        <is>
          <t>and regulators stepped in much earlier
than the regulators now,</t>
        </is>
      </c>
      <c r="D1515">
        <f>HYPERLINK("https://www.youtube.com/watch?v=xRL2vVAa47I&amp;t=629s", "Go to time")</f>
        <v/>
      </c>
    </row>
    <row r="1516">
      <c r="A1516">
        <f>HYPERLINK("https://www.youtube.com/watch?v=xRL2vVAa47I", "Video")</f>
        <v/>
      </c>
      <c r="B1516" t="inlineStr">
        <is>
          <t>10:33</t>
        </is>
      </c>
      <c r="C1516" t="inlineStr">
        <is>
          <t>who would never step in
on those nice, nice people.</t>
        </is>
      </c>
      <c r="D1516">
        <f>HYPERLINK("https://www.youtube.com/watch?v=xRL2vVAa47I&amp;t=633s", "Go to time")</f>
        <v/>
      </c>
    </row>
    <row r="1517">
      <c r="A1517">
        <f>HYPERLINK("https://www.youtube.com/watch?v=SixQ6cTzYaI", "Video")</f>
        <v/>
      </c>
      <c r="B1517" t="inlineStr">
        <is>
          <t>1:30</t>
        </is>
      </c>
      <c r="C1517" t="inlineStr">
        <is>
          <t>and I'm hoping that those three steps
will be useful to any of you</t>
        </is>
      </c>
      <c r="D1517">
        <f>HYPERLINK("https://www.youtube.com/watch?v=SixQ6cTzYaI&amp;t=90s", "Go to time")</f>
        <v/>
      </c>
    </row>
    <row r="1518">
      <c r="A1518">
        <f>HYPERLINK("https://www.youtube.com/watch?v=RAh0Q3XsB6w", "Video")</f>
        <v/>
      </c>
      <c r="B1518" t="inlineStr">
        <is>
          <t>13:58</t>
        </is>
      </c>
      <c r="C1518" t="inlineStr">
        <is>
          <t>Trying to kind of step backwards
from it a little bit, though,</t>
        </is>
      </c>
      <c r="D1518">
        <f>HYPERLINK("https://www.youtube.com/watch?v=RAh0Q3XsB6w&amp;t=838s", "Go to time")</f>
        <v/>
      </c>
    </row>
    <row r="1519">
      <c r="A1519">
        <f>HYPERLINK("https://www.youtube.com/watch?v=ttcJMNlKif4", "Video")</f>
        <v/>
      </c>
      <c r="B1519" t="inlineStr">
        <is>
          <t>3:03</t>
        </is>
      </c>
      <c r="C1519" t="inlineStr">
        <is>
          <t>Step two: create a marine plan.</t>
        </is>
      </c>
      <c r="D1519">
        <f>HYPERLINK("https://www.youtube.com/watch?v=ttcJMNlKif4&amp;t=183s", "Go to time")</f>
        <v/>
      </c>
    </row>
    <row r="1520">
      <c r="A1520">
        <f>HYPERLINK("https://www.youtube.com/watch?v=IyrcWMvu9ek", "Video")</f>
        <v/>
      </c>
      <c r="B1520" t="inlineStr">
        <is>
          <t>4:01</t>
        </is>
      </c>
      <c r="C1520" t="inlineStr">
        <is>
          <t>An often invisible population
uses the arts to step into their light,</t>
        </is>
      </c>
      <c r="D1520">
        <f>HYPERLINK("https://www.youtube.com/watch?v=IyrcWMvu9ek&amp;t=241s", "Go to time")</f>
        <v/>
      </c>
    </row>
    <row r="1521">
      <c r="A1521">
        <f>HYPERLINK("https://www.youtube.com/watch?v=k7P9v9NB7fU", "Video")</f>
        <v/>
      </c>
      <c r="B1521" t="inlineStr">
        <is>
          <t>3:08</t>
        </is>
      </c>
      <c r="C1521" t="inlineStr">
        <is>
          <t>especially when it can step in</t>
        </is>
      </c>
      <c r="D1521">
        <f>HYPERLINK("https://www.youtube.com/watch?v=k7P9v9NB7fU&amp;t=188s", "Go to time")</f>
        <v/>
      </c>
    </row>
    <row r="1522">
      <c r="A1522">
        <f>HYPERLINK("https://www.youtube.com/watch?v=OTIx-2udf6Y", "Video")</f>
        <v/>
      </c>
      <c r="B1522" t="inlineStr">
        <is>
          <t>8:21</t>
        </is>
      </c>
      <c r="C1522" t="inlineStr">
        <is>
          <t>All the steps in place.</t>
        </is>
      </c>
      <c r="D1522">
        <f>HYPERLINK("https://www.youtube.com/watch?v=OTIx-2udf6Y&amp;t=501s", "Go to time")</f>
        <v/>
      </c>
    </row>
    <row r="1523">
      <c r="A1523">
        <f>HYPERLINK("https://www.youtube.com/watch?v=lKp7_MtPXZM", "Video")</f>
        <v/>
      </c>
      <c r="B1523" t="inlineStr">
        <is>
          <t>10:03</t>
        </is>
      </c>
      <c r="C1523" t="inlineStr">
        <is>
          <t>Is he willing to try to step out
of his instincts and impulses,</t>
        </is>
      </c>
      <c r="D1523">
        <f>HYPERLINK("https://www.youtube.com/watch?v=lKp7_MtPXZM&amp;t=603s", "Go to time")</f>
        <v/>
      </c>
    </row>
    <row r="1524">
      <c r="A1524">
        <f>HYPERLINK("https://www.youtube.com/watch?v=lKp7_MtPXZM", "Video")</f>
        <v/>
      </c>
      <c r="B1524" t="inlineStr">
        <is>
          <t>22:34</t>
        </is>
      </c>
      <c r="C1524" t="inlineStr">
        <is>
          <t>And whether Biden's
going to step down again.</t>
        </is>
      </c>
      <c r="D1524">
        <f>HYPERLINK("https://www.youtube.com/watch?v=lKp7_MtPXZM&amp;t=1354s", "Go to time")</f>
        <v/>
      </c>
    </row>
    <row r="1525">
      <c r="A1525">
        <f>HYPERLINK("https://www.youtube.com/watch?v=71aysTMMNw4", "Video")</f>
        <v/>
      </c>
      <c r="B1525" t="inlineStr">
        <is>
          <t>6:27</t>
        </is>
      </c>
      <c r="C1525" t="inlineStr">
        <is>
          <t>Well, I think the first step
is finding a community.</t>
        </is>
      </c>
      <c r="D1525">
        <f>HYPERLINK("https://www.youtube.com/watch?v=71aysTMMNw4&amp;t=387s", "Go to time")</f>
        <v/>
      </c>
    </row>
    <row r="1526">
      <c r="A1526">
        <f>HYPERLINK("https://www.youtube.com/watch?v=HzAtOyw6ACw", "Video")</f>
        <v/>
      </c>
      <c r="B1526" t="inlineStr">
        <is>
          <t>10:37</t>
        </is>
      </c>
      <c r="C1526" t="inlineStr">
        <is>
          <t>we step inside their circle,</t>
        </is>
      </c>
      <c r="D1526">
        <f>HYPERLINK("https://www.youtube.com/watch?v=HzAtOyw6ACw&amp;t=637s", "Go to time")</f>
        <v/>
      </c>
    </row>
    <row r="1527">
      <c r="A1527">
        <f>HYPERLINK("https://www.youtube.com/watch?v=rmfzwwrCrrU", "Video")</f>
        <v/>
      </c>
      <c r="B1527" t="inlineStr">
        <is>
          <t>11:06</t>
        </is>
      </c>
      <c r="C1527" t="inlineStr">
        <is>
          <t>The first step towards generating
that necessary social movement,</t>
        </is>
      </c>
      <c r="D1527">
        <f>HYPERLINK("https://www.youtube.com/watch?v=rmfzwwrCrrU&amp;t=666s", "Go to time")</f>
        <v/>
      </c>
    </row>
    <row r="1528">
      <c r="A1528">
        <f>HYPERLINK("https://www.youtube.com/watch?v=IGi948nVqlU", "Video")</f>
        <v/>
      </c>
      <c r="B1528" t="inlineStr">
        <is>
          <t>0:12</t>
        </is>
      </c>
      <c r="C1528" t="inlineStr">
        <is>
          <t>I would play by stepping
on cow's poop barefoot</t>
        </is>
      </c>
      <c r="D1528">
        <f>HYPERLINK("https://www.youtube.com/watch?v=IGi948nVqlU&amp;t=12s", "Go to time")</f>
        <v/>
      </c>
    </row>
    <row r="1529">
      <c r="A1529">
        <f>HYPERLINK("https://www.youtube.com/watch?v=lkMV6SxilXc", "Video")</f>
        <v/>
      </c>
      <c r="B1529" t="inlineStr">
        <is>
          <t>4:32</t>
        </is>
      </c>
      <c r="C1529" t="inlineStr">
        <is>
          <t>families we really take a step back in</t>
        </is>
      </c>
      <c r="D1529">
        <f>HYPERLINK("https://www.youtube.com/watch?v=lkMV6SxilXc&amp;t=272s", "Go to time")</f>
        <v/>
      </c>
    </row>
    <row r="1530">
      <c r="A1530">
        <f>HYPERLINK("https://www.youtube.com/watch?v=lkMV6SxilXc", "Video")</f>
        <v/>
      </c>
      <c r="B1530" t="inlineStr">
        <is>
          <t>20:48</t>
        </is>
      </c>
      <c r="C1530" t="inlineStr">
        <is>
          <t>you actually take steps and think about</t>
        </is>
      </c>
      <c r="D1530">
        <f>HYPERLINK("https://www.youtube.com/watch?v=lkMV6SxilXc&amp;t=1248s", "Go to time")</f>
        <v/>
      </c>
    </row>
    <row r="1531">
      <c r="A1531">
        <f>HYPERLINK("https://www.youtube.com/watch?v=lkMV6SxilXc", "Video")</f>
        <v/>
      </c>
      <c r="B1531" t="inlineStr">
        <is>
          <t>34:04</t>
        </is>
      </c>
      <c r="C1531" t="inlineStr">
        <is>
          <t>second step is the problem solving step</t>
        </is>
      </c>
      <c r="D1531">
        <f>HYPERLINK("https://www.youtube.com/watch?v=lkMV6SxilXc&amp;t=2044s", "Go to time")</f>
        <v/>
      </c>
    </row>
    <row r="1532">
      <c r="A1532">
        <f>HYPERLINK("https://www.youtube.com/watch?v=lkMV6SxilXc", "Video")</f>
        <v/>
      </c>
      <c r="B1532" t="inlineStr">
        <is>
          <t>48:39</t>
        </is>
      </c>
      <c r="C1532" t="inlineStr">
        <is>
          <t>step that's going to feel wrong or</t>
        </is>
      </c>
      <c r="D1532">
        <f>HYPERLINK("https://www.youtube.com/watch?v=lkMV6SxilXc&amp;t=2919s", "Go to time")</f>
        <v/>
      </c>
    </row>
    <row r="1533">
      <c r="A1533">
        <f>HYPERLINK("https://www.youtube.com/watch?v=8HgUHW8IoMc", "Video")</f>
        <v/>
      </c>
      <c r="B1533" t="inlineStr">
        <is>
          <t>6:53</t>
        </is>
      </c>
      <c r="C1533" t="inlineStr">
        <is>
          <t>we bring ourselves one step
closer to dogness.</t>
        </is>
      </c>
      <c r="D1533">
        <f>HYPERLINK("https://www.youtube.com/watch?v=8HgUHW8IoMc&amp;t=413s", "Go to time")</f>
        <v/>
      </c>
    </row>
    <row r="1534">
      <c r="A1534">
        <f>HYPERLINK("https://www.youtube.com/watch?v=aooScY6qr20", "Video")</f>
        <v/>
      </c>
      <c r="B1534" t="inlineStr">
        <is>
          <t>0:16</t>
        </is>
      </c>
      <c r="C1534" t="inlineStr">
        <is>
          <t>Let me explain by taking a big step back.</t>
        </is>
      </c>
      <c r="D1534">
        <f>HYPERLINK("https://www.youtube.com/watch?v=aooScY6qr20&amp;t=16s", "Go to time")</f>
        <v/>
      </c>
    </row>
    <row r="1535">
      <c r="A1535">
        <f>HYPERLINK("https://www.youtube.com/watch?v=aooScY6qr20", "Video")</f>
        <v/>
      </c>
      <c r="B1535" t="inlineStr">
        <is>
          <t>6:29</t>
        </is>
      </c>
      <c r="C1535" t="inlineStr">
        <is>
          <t>So to explain,
let me take another step back</t>
        </is>
      </c>
      <c r="D1535">
        <f>HYPERLINK("https://www.youtube.com/watch?v=aooScY6qr20&amp;t=389s", "Go to time")</f>
        <v/>
      </c>
    </row>
    <row r="1536">
      <c r="A1536">
        <f>HYPERLINK("https://www.youtube.com/watch?v=caGlzR9F2zI", "Video")</f>
        <v/>
      </c>
      <c r="B1536" t="inlineStr">
        <is>
          <t>0:18</t>
        </is>
      </c>
      <c r="C1536" t="inlineStr">
        <is>
          <t>you still stepped outside
without putting on sunscreen,</t>
        </is>
      </c>
      <c r="D1536">
        <f>HYPERLINK("https://www.youtube.com/watch?v=caGlzR9F2zI&amp;t=18s", "Go to time")</f>
        <v/>
      </c>
    </row>
    <row r="1537">
      <c r="A1537">
        <f>HYPERLINK("https://www.youtube.com/watch?v=k3clwllhdlg", "Video")</f>
        <v/>
      </c>
      <c r="B1537" t="inlineStr">
        <is>
          <t>12:09</t>
        </is>
      </c>
      <c r="C1537" t="inlineStr">
        <is>
          <t>The other path, stepping out of grief,</t>
        </is>
      </c>
      <c r="D1537">
        <f>HYPERLINK("https://www.youtube.com/watch?v=k3clwllhdlg&amp;t=729s", "Go to time")</f>
        <v/>
      </c>
    </row>
    <row r="1538">
      <c r="A1538">
        <f>HYPERLINK("https://www.youtube.com/watch?v=Uq6XgrYBugo", "Video")</f>
        <v/>
      </c>
      <c r="B1538" t="inlineStr">
        <is>
          <t>2:32</t>
        </is>
      </c>
      <c r="C1538" t="inlineStr">
        <is>
          <t>and every time it stepped on a mine,
one of the legs would blow up,</t>
        </is>
      </c>
      <c r="D1538">
        <f>HYPERLINK("https://www.youtube.com/watch?v=Uq6XgrYBugo&amp;t=152s", "Go to time")</f>
        <v/>
      </c>
    </row>
    <row r="1539">
      <c r="A1539">
        <f>HYPERLINK("https://www.youtube.com/watch?v=4o-S4VIg8Ys", "Video")</f>
        <v/>
      </c>
      <c r="B1539" t="inlineStr">
        <is>
          <t>7:43</t>
        </is>
      </c>
      <c r="C1539" t="inlineStr">
        <is>
          <t>longer I'm a strong one I'm going step</t>
        </is>
      </c>
      <c r="D1539">
        <f>HYPERLINK("https://www.youtube.com/watch?v=4o-S4VIg8Ys&amp;t=463s", "Go to time")</f>
        <v/>
      </c>
    </row>
    <row r="1540">
      <c r="A1540">
        <f>HYPERLINK("https://www.youtube.com/watch?v=hItQZfVU6-g", "Video")</f>
        <v/>
      </c>
      <c r="B1540" t="inlineStr">
        <is>
          <t>0:42</t>
        </is>
      </c>
      <c r="C1540" t="inlineStr">
        <is>
          <t>the dizzying step wells of Jaipur;</t>
        </is>
      </c>
      <c r="D1540">
        <f>HYPERLINK("https://www.youtube.com/watch?v=hItQZfVU6-g&amp;t=42s", "Go to time")</f>
        <v/>
      </c>
    </row>
    <row r="1541">
      <c r="A1541">
        <f>HYPERLINK("https://www.youtube.com/watch?v=phgjouv0BUA", "Video")</f>
        <v/>
      </c>
      <c r="B1541" t="inlineStr">
        <is>
          <t>5:47</t>
        </is>
      </c>
      <c r="C1541" t="inlineStr">
        <is>
          <t>So, step away from the keyboards,
start conversing.</t>
        </is>
      </c>
      <c r="D1541">
        <f>HYPERLINK("https://www.youtube.com/watch?v=phgjouv0BUA&amp;t=347s", "Go to time")</f>
        <v/>
      </c>
    </row>
    <row r="1542">
      <c r="A1542">
        <f>HYPERLINK("https://www.youtube.com/watch?v=phgjouv0BUA", "Video")</f>
        <v/>
      </c>
      <c r="B1542" t="inlineStr">
        <is>
          <t>10:31</t>
        </is>
      </c>
      <c r="C1542" t="inlineStr">
        <is>
          <t>Because you can imagine yourself
stepping into those shoes.</t>
        </is>
      </c>
      <c r="D1542">
        <f>HYPERLINK("https://www.youtube.com/watch?v=phgjouv0BUA&amp;t=631s", "Go to time")</f>
        <v/>
      </c>
    </row>
    <row r="1543">
      <c r="A1543">
        <f>HYPERLINK("https://www.youtube.com/watch?v=phgjouv0BUA", "Video")</f>
        <v/>
      </c>
      <c r="B1543" t="inlineStr">
        <is>
          <t>10:35</t>
        </is>
      </c>
      <c r="C1543" t="inlineStr">
        <is>
          <t>And as you're stepping into those,</t>
        </is>
      </c>
      <c r="D1543">
        <f>HYPERLINK("https://www.youtube.com/watch?v=phgjouv0BUA&amp;t=635s", "Go to time")</f>
        <v/>
      </c>
    </row>
    <row r="1544">
      <c r="A1544">
        <f>HYPERLINK("https://www.youtube.com/watch?v=55yGmKc6WfE", "Video")</f>
        <v/>
      </c>
      <c r="B1544" t="inlineStr">
        <is>
          <t>0:37</t>
        </is>
      </c>
      <c r="C1544" t="inlineStr">
        <is>
          <t>I've been following
in my mother's footsteps</t>
        </is>
      </c>
      <c r="D1544">
        <f>HYPERLINK("https://www.youtube.com/watch?v=55yGmKc6WfE&amp;t=37s", "Go to time")</f>
        <v/>
      </c>
    </row>
    <row r="1545">
      <c r="A1545">
        <f>HYPERLINK("https://www.youtube.com/watch?v=KIh2-S2jXls", "Video")</f>
        <v/>
      </c>
      <c r="B1545" t="inlineStr">
        <is>
          <t>7:24</t>
        </is>
      </c>
      <c r="C1545" t="inlineStr">
        <is>
          <t>about some of the possible missteps
in terms of reporting,</t>
        </is>
      </c>
      <c r="D1545">
        <f>HYPERLINK("https://www.youtube.com/watch?v=KIh2-S2jXls&amp;t=444s", "Go to time")</f>
        <v/>
      </c>
    </row>
    <row r="1546">
      <c r="A1546">
        <f>HYPERLINK("https://www.youtube.com/watch?v=KIh2-S2jXls", "Video")</f>
        <v/>
      </c>
      <c r="B1546" t="inlineStr">
        <is>
          <t>17:48</t>
        </is>
      </c>
      <c r="C1546" t="inlineStr">
        <is>
          <t>when you think about the missteps
from China's perspective,</t>
        </is>
      </c>
      <c r="D1546">
        <f>HYPERLINK("https://www.youtube.com/watch?v=KIh2-S2jXls&amp;t=1068s", "Go to time")</f>
        <v/>
      </c>
    </row>
    <row r="1547">
      <c r="A1547">
        <f>HYPERLINK("https://www.youtube.com/watch?v=KIh2-S2jXls", "Video")</f>
        <v/>
      </c>
      <c r="B1547" t="inlineStr">
        <is>
          <t>18:40</t>
        </is>
      </c>
      <c r="C1547" t="inlineStr">
        <is>
          <t>From a misstep point of view,</t>
        </is>
      </c>
      <c r="D1547">
        <f>HYPERLINK("https://www.youtube.com/watch?v=KIh2-S2jXls&amp;t=1120s", "Go to time")</f>
        <v/>
      </c>
    </row>
    <row r="1548">
      <c r="A1548">
        <f>HYPERLINK("https://www.youtube.com/watch?v=z1r1ugmDxjk", "Video")</f>
        <v/>
      </c>
      <c r="B1548" t="inlineStr">
        <is>
          <t>3:03</t>
        </is>
      </c>
      <c r="C1548" t="inlineStr">
        <is>
          <t>by burning flags
on the steps of the Capitol.</t>
        </is>
      </c>
      <c r="D1548">
        <f>HYPERLINK("https://www.youtube.com/watch?v=z1r1ugmDxjk&amp;t=183s", "Go to time")</f>
        <v/>
      </c>
    </row>
    <row r="1549">
      <c r="A1549">
        <f>HYPERLINK("https://www.youtube.com/watch?v=z1r1ugmDxjk", "Video")</f>
        <v/>
      </c>
      <c r="B1549" t="inlineStr">
        <is>
          <t>3:30</t>
        </is>
      </c>
      <c r="C1549" t="inlineStr">
        <is>
          <t>that was going to take place on the steps
where the veterans were at that time.</t>
        </is>
      </c>
      <c r="D1549">
        <f>HYPERLINK("https://www.youtube.com/watch?v=z1r1ugmDxjk&amp;t=210s", "Go to time")</f>
        <v/>
      </c>
    </row>
    <row r="1550">
      <c r="A1550">
        <f>HYPERLINK("https://www.youtube.com/watch?v=Yilgr2SJ3xQ", "Video")</f>
        <v/>
      </c>
      <c r="B1550" t="inlineStr">
        <is>
          <t>9:17</t>
        </is>
      </c>
      <c r="C1550" t="inlineStr">
        <is>
          <t>The business community stepped in
and demanded real democracy.</t>
        </is>
      </c>
      <c r="D1550">
        <f>HYPERLINK("https://www.youtube.com/watch?v=Yilgr2SJ3xQ&amp;t=557s", "Go to time")</f>
        <v/>
      </c>
    </row>
    <row r="1551">
      <c r="A1551">
        <f>HYPERLINK("https://www.youtube.com/watch?v=0kSjaP1Xi1U", "Video")</f>
        <v/>
      </c>
      <c r="B1551" t="inlineStr">
        <is>
          <t>3:55</t>
        </is>
      </c>
      <c r="C1551" t="inlineStr">
        <is>
          <t>taking small steps now</t>
        </is>
      </c>
      <c r="D1551">
        <f>HYPERLINK("https://www.youtube.com/watch?v=0kSjaP1Xi1U&amp;t=235s", "Go to time")</f>
        <v/>
      </c>
    </row>
    <row r="1552">
      <c r="A1552">
        <f>HYPERLINK("https://www.youtube.com/watch?v=yRWf28j7yVQ", "Video")</f>
        <v/>
      </c>
      <c r="B1552" t="inlineStr">
        <is>
          <t>8:12</t>
        </is>
      </c>
      <c r="C1552" t="inlineStr">
        <is>
          <t>So step one was to find
someone with a rocket.</t>
        </is>
      </c>
      <c r="D1552">
        <f>HYPERLINK("https://www.youtube.com/watch?v=yRWf28j7yVQ&amp;t=492s", "Go to time")</f>
        <v/>
      </c>
    </row>
    <row r="1553">
      <c r="A1553">
        <f>HYPERLINK("https://www.youtube.com/watch?v=aUFp8HVxx7I", "Video")</f>
        <v/>
      </c>
      <c r="B1553" t="inlineStr">
        <is>
          <t>1:06</t>
        </is>
      </c>
      <c r="C1553" t="inlineStr">
        <is>
          <t>This version was recorded in 1994
by Stephen Drury.</t>
        </is>
      </c>
      <c r="D1553">
        <f>HYPERLINK("https://www.youtube.com/watch?v=aUFp8HVxx7I&amp;t=66s", "Go to time")</f>
        <v/>
      </c>
    </row>
    <row r="1554">
      <c r="A1554">
        <f>HYPERLINK("https://www.youtube.com/watch?v=SvBR0OGT5VI", "Video")</f>
        <v/>
      </c>
      <c r="B1554" t="inlineStr">
        <is>
          <t>4:22</t>
        </is>
      </c>
      <c r="C1554" t="inlineStr">
        <is>
          <t>step three, fill the six-liter jug again,</t>
        </is>
      </c>
      <c r="D1554">
        <f>HYPERLINK("https://www.youtube.com/watch?v=SvBR0OGT5VI&amp;t=262s", "Go to time")</f>
        <v/>
      </c>
    </row>
    <row r="1555">
      <c r="A1555">
        <f>HYPERLINK("https://www.youtube.com/watch?v=8NNazV_75B4", "Video")</f>
        <v/>
      </c>
      <c r="B1555" t="inlineStr">
        <is>
          <t>4:12</t>
        </is>
      </c>
      <c r="C1555" t="inlineStr">
        <is>
          <t>confidence is the first step
in all of this.</t>
        </is>
      </c>
      <c r="D1555">
        <f>HYPERLINK("https://www.youtube.com/watch?v=8NNazV_75B4&amp;t=252s", "Go to time")</f>
        <v/>
      </c>
    </row>
    <row r="1556">
      <c r="A1556">
        <f>HYPERLINK("https://www.youtube.com/watch?v=4SCrXqbhmCY", "Video")</f>
        <v/>
      </c>
      <c r="B1556" t="inlineStr">
        <is>
          <t>3:16</t>
        </is>
      </c>
      <c r="C1556" t="inlineStr">
        <is>
          <t>Step two: think about how and when
to make the statement.</t>
        </is>
      </c>
      <c r="D1556">
        <f>HYPERLINK("https://www.youtube.com/watch?v=4SCrXqbhmCY&amp;t=196s", "Go to time")</f>
        <v/>
      </c>
    </row>
    <row r="1557">
      <c r="A1557">
        <f>HYPERLINK("https://www.youtube.com/watch?v=8ptow8qPeMk", "Video")</f>
        <v/>
      </c>
      <c r="B1557" t="inlineStr">
        <is>
          <t>8:27</t>
        </is>
      </c>
      <c r="C1557" t="inlineStr">
        <is>
          <t>It was the first time I recall my dad
stepping into the kitchen cooking.</t>
        </is>
      </c>
      <c r="D1557">
        <f>HYPERLINK("https://www.youtube.com/watch?v=8ptow8qPeMk&amp;t=507s", "Go to time")</f>
        <v/>
      </c>
    </row>
    <row r="1558">
      <c r="A1558">
        <f>HYPERLINK("https://www.youtube.com/watch?v=uAXG0tb1Zxw", "Video")</f>
        <v/>
      </c>
      <c r="B1558" t="inlineStr">
        <is>
          <t>1:58</t>
        </is>
      </c>
      <c r="C1558" t="inlineStr">
        <is>
          <t>So step one is to brainstorm
and write it down.</t>
        </is>
      </c>
      <c r="D1558">
        <f>HYPERLINK("https://www.youtube.com/watch?v=uAXG0tb1Zxw&amp;t=118s", "Go to time")</f>
        <v/>
      </c>
    </row>
    <row r="1559">
      <c r="A1559">
        <f>HYPERLINK("https://www.youtube.com/watch?v=G9-urSR19SI", "Video")</f>
        <v/>
      </c>
      <c r="B1559" t="inlineStr">
        <is>
          <t>3:25</t>
        </is>
      </c>
      <c r="C1559" t="inlineStr">
        <is>
          <t>But first, I think it's important
to take a step back</t>
        </is>
      </c>
      <c r="D1559">
        <f>HYPERLINK("https://www.youtube.com/watch?v=G9-urSR19SI&amp;t=205s", "Go to time")</f>
        <v/>
      </c>
    </row>
    <row r="1560">
      <c r="A1560">
        <f>HYPERLINK("https://www.youtube.com/watch?v=G9-urSR19SI", "Video")</f>
        <v/>
      </c>
      <c r="B1560" t="inlineStr">
        <is>
          <t>4:15</t>
        </is>
      </c>
      <c r="C1560" t="inlineStr">
        <is>
          <t>But I believe that the first step
towards holding conversations</t>
        </is>
      </c>
      <c r="D1560">
        <f>HYPERLINK("https://www.youtube.com/watch?v=G9-urSR19SI&amp;t=255s", "Go to time")</f>
        <v/>
      </c>
    </row>
    <row r="1561">
      <c r="A1561">
        <f>HYPERLINK("https://www.youtube.com/watch?v=v5c3FE_qRnI", "Video")</f>
        <v/>
      </c>
      <c r="B1561" t="inlineStr">
        <is>
          <t>6:38</t>
        </is>
      </c>
      <c r="C1561" t="inlineStr">
        <is>
          <t>and we started doorstep banking.</t>
        </is>
      </c>
      <c r="D1561">
        <f>HYPERLINK("https://www.youtube.com/watch?v=v5c3FE_qRnI&amp;t=398s", "Go to time")</f>
        <v/>
      </c>
    </row>
    <row r="1562">
      <c r="A1562">
        <f>HYPERLINK("https://www.youtube.com/watch?v=CeUoS2T2hhc", "Video")</f>
        <v/>
      </c>
      <c r="B1562" t="inlineStr">
        <is>
          <t>13:32</t>
        </is>
      </c>
      <c r="C1562" t="inlineStr">
        <is>
          <t>crossing the cultural threshold
every time you like, step out the door.</t>
        </is>
      </c>
      <c r="D1562">
        <f>HYPERLINK("https://www.youtube.com/watch?v=CeUoS2T2hhc&amp;t=812s", "Go to time")</f>
        <v/>
      </c>
    </row>
    <row r="1563">
      <c r="A1563">
        <f>HYPERLINK("https://www.youtube.com/watch?v=EBQO5GegfPA", "Video")</f>
        <v/>
      </c>
      <c r="B1563" t="inlineStr">
        <is>
          <t>11:53</t>
        </is>
      </c>
      <c r="C1563" t="inlineStr">
        <is>
          <t>have stepped in to download
and preserve that material.</t>
        </is>
      </c>
      <c r="D1563">
        <f>HYPERLINK("https://www.youtube.com/watch?v=EBQO5GegfPA&amp;t=713s", "Go to time")</f>
        <v/>
      </c>
    </row>
    <row r="1564">
      <c r="A1564">
        <f>HYPERLINK("https://www.youtube.com/watch?v=kWyQNCOow7A", "Video")</f>
        <v/>
      </c>
      <c r="B1564" t="inlineStr">
        <is>
          <t>1:04</t>
        </is>
      </c>
      <c r="C1564" t="inlineStr">
        <is>
          <t>who at any moment were eager to step in</t>
        </is>
      </c>
      <c r="D1564">
        <f>HYPERLINK("https://www.youtube.com/watch?v=kWyQNCOow7A&amp;t=64s", "Go to time")</f>
        <v/>
      </c>
    </row>
    <row r="1565">
      <c r="A1565">
        <f>HYPERLINK("https://www.youtube.com/watch?v=NUFEBioLPf8", "Video")</f>
        <v/>
      </c>
      <c r="B1565" t="inlineStr">
        <is>
          <t>56:22</t>
        </is>
      </c>
      <c r="C1565" t="inlineStr">
        <is>
          <t>the Chinese government has made bold steps</t>
        </is>
      </c>
      <c r="D1565">
        <f>HYPERLINK("https://www.youtube.com/watch?v=NUFEBioLPf8&amp;t=3382s", "Go to time")</f>
        <v/>
      </c>
    </row>
    <row r="1566">
      <c r="A1566">
        <f>HYPERLINK("https://www.youtube.com/watch?v=TsQZOTSteK8", "Video")</f>
        <v/>
      </c>
      <c r="B1566" t="inlineStr">
        <is>
          <t>1:39</t>
        </is>
      </c>
      <c r="C1566" t="inlineStr">
        <is>
          <t>Bret Stephens: I think a lot has to do
with my background.</t>
        </is>
      </c>
      <c r="D1566">
        <f>HYPERLINK("https://www.youtube.com/watch?v=TsQZOTSteK8&amp;t=99s", "Go to time")</f>
        <v/>
      </c>
    </row>
    <row r="1567">
      <c r="A1567">
        <f>HYPERLINK("https://www.youtube.com/watch?v=gmG5ADvPN98", "Video")</f>
        <v/>
      </c>
      <c r="B1567" t="inlineStr">
        <is>
          <t>12:19</t>
        </is>
      </c>
      <c r="C1567" t="inlineStr">
        <is>
          <t>And what do you think is the next step
to breaking several glass ceilings?</t>
        </is>
      </c>
      <c r="D1567">
        <f>HYPERLINK("https://www.youtube.com/watch?v=gmG5ADvPN98&amp;t=739s", "Go to time")</f>
        <v/>
      </c>
    </row>
    <row r="1568">
      <c r="A1568">
        <f>HYPERLINK("https://www.youtube.com/watch?v=qpfq3xCdAu4", "Video")</f>
        <v/>
      </c>
      <c r="B1568" t="inlineStr">
        <is>
          <t>4:16</t>
        </is>
      </c>
      <c r="C1568" t="inlineStr">
        <is>
          <t>potentially represents a major step
towards developing more efficient strategy</t>
        </is>
      </c>
      <c r="D1568">
        <f>HYPERLINK("https://www.youtube.com/watch?v=qpfq3xCdAu4&amp;t=256s", "Go to time")</f>
        <v/>
      </c>
    </row>
    <row r="1569">
      <c r="A1569">
        <f>HYPERLINK("https://www.youtube.com/watch?v=Im_ghczQEPw", "Video")</f>
        <v/>
      </c>
      <c r="B1569" t="inlineStr">
        <is>
          <t>11:13</t>
        </is>
      </c>
      <c r="C1569" t="inlineStr">
        <is>
          <t>So maybe it's less of stepping on feet
but more pulling them along.</t>
        </is>
      </c>
      <c r="D1569">
        <f>HYPERLINK("https://www.youtube.com/watch?v=Im_ghczQEPw&amp;t=673s", "Go to time")</f>
        <v/>
      </c>
    </row>
    <row r="1570">
      <c r="A1570">
        <f>HYPERLINK("https://www.youtube.com/watch?v=hv88_R-XDDw", "Video")</f>
        <v/>
      </c>
      <c r="B1570" t="inlineStr">
        <is>
          <t>17:48</t>
        </is>
      </c>
      <c r="C1570" t="inlineStr">
        <is>
          <t>to do it by by taking the precise step</t>
        </is>
      </c>
      <c r="D1570">
        <f>HYPERLINK("https://www.youtube.com/watch?v=hv88_R-XDDw&amp;t=1068s", "Go to time")</f>
        <v/>
      </c>
    </row>
    <row r="1571">
      <c r="A1571">
        <f>HYPERLINK("https://www.youtube.com/watch?v=hv88_R-XDDw", "Video")</f>
        <v/>
      </c>
      <c r="B1571" t="inlineStr">
        <is>
          <t>36:09</t>
        </is>
      </c>
      <c r="C1571" t="inlineStr">
        <is>
          <t>that would be a key step in moving in</t>
        </is>
      </c>
      <c r="D1571">
        <f>HYPERLINK("https://www.youtube.com/watch?v=hv88_R-XDDw&amp;t=2169s", "Go to time")</f>
        <v/>
      </c>
    </row>
    <row r="1572">
      <c r="A1572">
        <f>HYPERLINK("https://www.youtube.com/watch?v=cYW8ntaw_v8", "Video")</f>
        <v/>
      </c>
      <c r="B1572" t="inlineStr">
        <is>
          <t>30:40</t>
        </is>
      </c>
      <c r="C1572" t="inlineStr">
        <is>
          <t>step to becoming a more Artful</t>
        </is>
      </c>
      <c r="D1572">
        <f>HYPERLINK("https://www.youtube.com/watch?v=cYW8ntaw_v8&amp;t=1840s", "Go to time")</f>
        <v/>
      </c>
    </row>
    <row r="1573">
      <c r="A1573">
        <f>HYPERLINK("https://www.youtube.com/watch?v=zeBLHx-OzLE", "Video")</f>
        <v/>
      </c>
      <c r="B1573" t="inlineStr">
        <is>
          <t>26:10</t>
        </is>
      </c>
      <c r="C1573" t="inlineStr">
        <is>
          <t>up so from Stephan patron ik we live in</t>
        </is>
      </c>
      <c r="D1573">
        <f>HYPERLINK("https://www.youtube.com/watch?v=zeBLHx-OzLE&amp;t=1570s", "Go to time")</f>
        <v/>
      </c>
    </row>
    <row r="1574">
      <c r="A1574">
        <f>HYPERLINK("https://www.youtube.com/watch?v=IOrmS8vJDQw", "Video")</f>
        <v/>
      </c>
      <c r="B1574" t="inlineStr">
        <is>
          <t>0:51</t>
        </is>
      </c>
      <c r="C1574" t="inlineStr">
        <is>
          <t>I had just stepped outside
to do our evening chores</t>
        </is>
      </c>
      <c r="D1574">
        <f>HYPERLINK("https://www.youtube.com/watch?v=IOrmS8vJDQw&amp;t=51s", "Go to time")</f>
        <v/>
      </c>
    </row>
    <row r="1575">
      <c r="A1575">
        <f>HYPERLINK("https://www.youtube.com/watch?v=jFl9kFms7nA", "Video")</f>
        <v/>
      </c>
      <c r="B1575" t="inlineStr">
        <is>
          <t>11:06</t>
        </is>
      </c>
      <c r="C1575" t="inlineStr">
        <is>
          <t>is the first step in that direction.</t>
        </is>
      </c>
      <c r="D1575">
        <f>HYPERLINK("https://www.youtube.com/watch?v=jFl9kFms7nA&amp;t=666s", "Go to time")</f>
        <v/>
      </c>
    </row>
    <row r="1576">
      <c r="A1576">
        <f>HYPERLINK("https://www.youtube.com/watch?v=YYRI164Y-_M", "Video")</f>
        <v/>
      </c>
      <c r="B1576" t="inlineStr">
        <is>
          <t>0:09</t>
        </is>
      </c>
      <c r="C1576" t="inlineStr">
        <is>
          <t>it's not your typical story where failure
is a stepping stone to success.</t>
        </is>
      </c>
      <c r="D1576">
        <f>HYPERLINK("https://www.youtube.com/watch?v=YYRI164Y-_M&amp;t=9s", "Go to time")</f>
        <v/>
      </c>
    </row>
    <row r="1577">
      <c r="A1577">
        <f>HYPERLINK("https://www.youtube.com/watch?v=T4CB5RPbtCk", "Video")</f>
        <v/>
      </c>
      <c r="B1577" t="inlineStr">
        <is>
          <t>4:10</t>
        </is>
      </c>
      <c r="C1577" t="inlineStr">
        <is>
          <t>This brings us to the next
step: experimentation.</t>
        </is>
      </c>
      <c r="D1577">
        <f>HYPERLINK("https://www.youtube.com/watch?v=T4CB5RPbtCk&amp;t=250s", "Go to time")</f>
        <v/>
      </c>
    </row>
    <row r="1578">
      <c r="A1578">
        <f>HYPERLINK("https://www.youtube.com/watch?v=y9Trdafp83U", "Video")</f>
        <v/>
      </c>
      <c r="B1578" t="inlineStr">
        <is>
          <t>5:42</t>
        </is>
      </c>
      <c r="C1578" t="inlineStr">
        <is>
          <t>The third pillar of meaning
is also about stepping beyond yourself,</t>
        </is>
      </c>
      <c r="D1578">
        <f>HYPERLINK("https://www.youtube.com/watch?v=y9Trdafp83U&amp;t=342s", "Go to time")</f>
        <v/>
      </c>
    </row>
    <row r="1579">
      <c r="A1579">
        <f>HYPERLINK("https://www.youtube.com/watch?v=j-6zwv31qjg", "Video")</f>
        <v/>
      </c>
      <c r="B1579" t="inlineStr">
        <is>
          <t>5:04</t>
        </is>
      </c>
      <c r="C1579" t="inlineStr">
        <is>
          <t>which in terms of the quality of housing
was fantastic for them and a step up,</t>
        </is>
      </c>
      <c r="D1579">
        <f>HYPERLINK("https://www.youtube.com/watch?v=j-6zwv31qjg&amp;t=304s", "Go to time")</f>
        <v/>
      </c>
    </row>
    <row r="1580">
      <c r="A1580">
        <f>HYPERLINK("https://www.youtube.com/watch?v=XmLTSkD28AE", "Video")</f>
        <v/>
      </c>
      <c r="B1580" t="inlineStr">
        <is>
          <t>5:56</t>
        </is>
      </c>
      <c r="C1580" t="inlineStr">
        <is>
          <t>hospice came in to consult
with us on next steps.</t>
        </is>
      </c>
      <c r="D1580">
        <f>HYPERLINK("https://www.youtube.com/watch?v=XmLTSkD28AE&amp;t=356s", "Go to time")</f>
        <v/>
      </c>
    </row>
    <row r="1581">
      <c r="A1581">
        <f>HYPERLINK("https://www.youtube.com/watch?v=DGvPfD1Dd1U", "Video")</f>
        <v/>
      </c>
      <c r="B1581" t="inlineStr">
        <is>
          <t>0:49</t>
        </is>
      </c>
      <c r="C1581" t="inlineStr">
        <is>
          <t>I mean some stepping stone,
some specific conditions</t>
        </is>
      </c>
      <c r="D1581">
        <f>HYPERLINK("https://www.youtube.com/watch?v=DGvPfD1Dd1U&amp;t=49s", "Go to time")</f>
        <v/>
      </c>
    </row>
    <row r="1582">
      <c r="A1582">
        <f>HYPERLINK("https://www.youtube.com/watch?v=UQbkSDbm4sw", "Video")</f>
        <v/>
      </c>
      <c r="B1582" t="inlineStr">
        <is>
          <t>2:32</t>
        </is>
      </c>
      <c r="C1582" t="inlineStr">
        <is>
          <t>it stepped up enforcement
against illegal land grabbers.</t>
        </is>
      </c>
      <c r="D1582">
        <f>HYPERLINK("https://www.youtube.com/watch?v=UQbkSDbm4sw&amp;t=152s", "Go to time")</f>
        <v/>
      </c>
    </row>
    <row r="1583">
      <c r="A1583">
        <f>HYPERLINK("https://www.youtube.com/watch?v=szt7f5NmE9E", "Video")</f>
        <v/>
      </c>
      <c r="B1583" t="inlineStr">
        <is>
          <t>40:22</t>
        </is>
      </c>
      <c r="C1583" t="inlineStr">
        <is>
          <t>So first step is, you go
in that direction, expand.</t>
        </is>
      </c>
      <c r="D1583">
        <f>HYPERLINK("https://www.youtube.com/watch?v=szt7f5NmE9E&amp;t=2422s", "Go to time")</f>
        <v/>
      </c>
    </row>
    <row r="1584">
      <c r="A1584">
        <f>HYPERLINK("https://www.youtube.com/watch?v=szt7f5NmE9E", "Video")</f>
        <v/>
      </c>
      <c r="B1584" t="inlineStr">
        <is>
          <t>54:55</t>
        </is>
      </c>
      <c r="C1584" t="inlineStr">
        <is>
          <t>So the next step
is we turn our gaze inwards,</t>
        </is>
      </c>
      <c r="D1584">
        <f>HYPERLINK("https://www.youtube.com/watch?v=szt7f5NmE9E&amp;t=3295s", "Go to time")</f>
        <v/>
      </c>
    </row>
    <row r="1585">
      <c r="A1585">
        <f>HYPERLINK("https://www.youtube.com/watch?v=1w3NXBXdY5c", "Video")</f>
        <v/>
      </c>
      <c r="B1585" t="inlineStr">
        <is>
          <t>2:15</t>
        </is>
      </c>
      <c r="C1585" t="inlineStr">
        <is>
          <t>which typically means finding
someone injecting on our front steps,</t>
        </is>
      </c>
      <c r="D1585">
        <f>HYPERLINK("https://www.youtube.com/watch?v=1w3NXBXdY5c&amp;t=135s", "Go to time")</f>
        <v/>
      </c>
    </row>
    <row r="1586">
      <c r="A1586">
        <f>HYPERLINK("https://www.youtube.com/watch?v=1w3NXBXdY5c", "Video")</f>
        <v/>
      </c>
      <c r="B1586" t="inlineStr">
        <is>
          <t>10:00</t>
        </is>
      </c>
      <c r="C1586" t="inlineStr">
        <is>
          <t>standing on the steps of the building.</t>
        </is>
      </c>
      <c r="D1586">
        <f>HYPERLINK("https://www.youtube.com/watch?v=1w3NXBXdY5c&amp;t=600s", "Go to time")</f>
        <v/>
      </c>
    </row>
    <row r="1587">
      <c r="A1587">
        <f>HYPERLINK("https://www.youtube.com/watch?v=O97OSp3yUDg", "Video")</f>
        <v/>
      </c>
      <c r="B1587" t="inlineStr">
        <is>
          <t>1:30</t>
        </is>
      </c>
      <c r="C1587" t="inlineStr">
        <is>
          <t>who are stepping up and using
the power of their network</t>
        </is>
      </c>
      <c r="D1587">
        <f>HYPERLINK("https://www.youtube.com/watch?v=O97OSp3yUDg&amp;t=90s", "Go to time")</f>
        <v/>
      </c>
    </row>
    <row r="1588">
      <c r="A1588">
        <f>HYPERLINK("https://www.youtube.com/watch?v=Dfe7gLe3pW0", "Video")</f>
        <v/>
      </c>
      <c r="B1588" t="inlineStr">
        <is>
          <t>16:14</t>
        </is>
      </c>
      <c r="C1588" t="inlineStr">
        <is>
          <t>example of stepping away and prior</t>
        </is>
      </c>
      <c r="D1588">
        <f>HYPERLINK("https://www.youtube.com/watch?v=Dfe7gLe3pW0&amp;t=974s", "Go to time")</f>
        <v/>
      </c>
    </row>
    <row r="1589">
      <c r="A1589">
        <f>HYPERLINK("https://www.youtube.com/watch?v=Dfe7gLe3pW0", "Video")</f>
        <v/>
      </c>
      <c r="B1589" t="inlineStr">
        <is>
          <t>29:42</t>
        </is>
      </c>
      <c r="C1589" t="inlineStr">
        <is>
          <t>in life for me I just take it one step</t>
        </is>
      </c>
      <c r="D1589">
        <f>HYPERLINK("https://www.youtube.com/watch?v=Dfe7gLe3pW0&amp;t=1782s", "Go to time")</f>
        <v/>
      </c>
    </row>
    <row r="1590">
      <c r="A1590">
        <f>HYPERLINK("https://www.youtube.com/watch?v=Dfe7gLe3pW0", "Video")</f>
        <v/>
      </c>
      <c r="B1590" t="inlineStr">
        <is>
          <t>37:53</t>
        </is>
      </c>
      <c r="C1590" t="inlineStr">
        <is>
          <t>of just stepping on this Olympic stage</t>
        </is>
      </c>
      <c r="D1590">
        <f>HYPERLINK("https://www.youtube.com/watch?v=Dfe7gLe3pW0&amp;t=2273s", "Go to time")</f>
        <v/>
      </c>
    </row>
    <row r="1591">
      <c r="A1591">
        <f>HYPERLINK("https://www.youtube.com/watch?v=Dfe7gLe3pW0", "Video")</f>
        <v/>
      </c>
      <c r="B1591" t="inlineStr">
        <is>
          <t>47:15</t>
        </is>
      </c>
      <c r="C1591" t="inlineStr">
        <is>
          <t>follow in your Footsteps in this way do</t>
        </is>
      </c>
      <c r="D1591">
        <f>HYPERLINK("https://www.youtube.com/watch?v=Dfe7gLe3pW0&amp;t=2835s", "Go to time")</f>
        <v/>
      </c>
    </row>
    <row r="1592">
      <c r="A1592">
        <f>HYPERLINK("https://www.youtube.com/watch?v=WZWRhLW7Y8w", "Video")</f>
        <v/>
      </c>
      <c r="B1592" t="inlineStr">
        <is>
          <t>15:12</t>
        </is>
      </c>
      <c r="C1592" t="inlineStr">
        <is>
          <t>These are the steps
that we're going to have to take</t>
        </is>
      </c>
      <c r="D1592">
        <f>HYPERLINK("https://www.youtube.com/watch?v=WZWRhLW7Y8w&amp;t=912s", "Go to time")</f>
        <v/>
      </c>
    </row>
    <row r="1593">
      <c r="A1593">
        <f>HYPERLINK("https://www.youtube.com/watch?v=I-B_Oa6_eNU", "Video")</f>
        <v/>
      </c>
      <c r="B1593" t="inlineStr">
        <is>
          <t>0:27</t>
        </is>
      </c>
      <c r="C1593" t="inlineStr">
        <is>
          <t>UN has stepped into the ring with a bold</t>
        </is>
      </c>
      <c r="D1593">
        <f>HYPERLINK("https://www.youtube.com/watch?v=I-B_Oa6_eNU&amp;t=27s", "Go to time")</f>
        <v/>
      </c>
    </row>
    <row r="1594">
      <c r="A1594">
        <f>HYPERLINK("https://www.youtube.com/watch?v=I-B_Oa6_eNU", "Video")</f>
        <v/>
      </c>
      <c r="B1594" t="inlineStr">
        <is>
          <t>4:11</t>
        </is>
      </c>
      <c r="C1594" t="inlineStr">
        <is>
          <t>clearly stepped up in the past I'm going</t>
        </is>
      </c>
      <c r="D1594">
        <f>HYPERLINK("https://www.youtube.com/watch?v=I-B_Oa6_eNU&amp;t=251s", "Go to time")</f>
        <v/>
      </c>
    </row>
    <row r="1595">
      <c r="A1595">
        <f>HYPERLINK("https://www.youtube.com/watch?v=nT1MYWOFgJo", "Video")</f>
        <v/>
      </c>
      <c r="B1595" t="inlineStr">
        <is>
          <t>7:59</t>
        </is>
      </c>
      <c r="C1595" t="inlineStr">
        <is>
          <t>as an important step to problem-solving,</t>
        </is>
      </c>
      <c r="D1595">
        <f>HYPERLINK("https://www.youtube.com/watch?v=nT1MYWOFgJo&amp;t=479s", "Go to time")</f>
        <v/>
      </c>
    </row>
    <row r="1596">
      <c r="A1596">
        <f>HYPERLINK("https://www.youtube.com/watch?v=lZTBIO3OtYc", "Video")</f>
        <v/>
      </c>
      <c r="B1596" t="inlineStr">
        <is>
          <t>12:10</t>
        </is>
      </c>
      <c r="C1596" t="inlineStr">
        <is>
          <t>PT: Stepping on the stage,</t>
        </is>
      </c>
      <c r="D1596">
        <f>HYPERLINK("https://www.youtube.com/watch?v=lZTBIO3OtYc&amp;t=730s", "Go to time")</f>
        <v/>
      </c>
    </row>
    <row r="1597">
      <c r="A1597">
        <f>HYPERLINK("https://www.youtube.com/watch?v=e9hocuNjMqU", "Video")</f>
        <v/>
      </c>
      <c r="B1597" t="inlineStr">
        <is>
          <t>4:29</t>
        </is>
      </c>
      <c r="C1597" t="inlineStr">
        <is>
          <t>It's often states and regions
and small nations that can step in</t>
        </is>
      </c>
      <c r="D1597">
        <f>HYPERLINK("https://www.youtube.com/watch?v=e9hocuNjMqU&amp;t=269s", "Go to time")</f>
        <v/>
      </c>
    </row>
    <row r="1598">
      <c r="A1598">
        <f>HYPERLINK("https://www.youtube.com/watch?v=BBHnLH98bNg", "Video")</f>
        <v/>
      </c>
      <c r="B1598" t="inlineStr">
        <is>
          <t>21:17</t>
        </is>
      </c>
      <c r="C1598" t="inlineStr">
        <is>
          <t>working the steps and doing all the</t>
        </is>
      </c>
      <c r="D1598">
        <f>HYPERLINK("https://www.youtube.com/watch?v=BBHnLH98bNg&amp;t=1277s", "Go to time")</f>
        <v/>
      </c>
    </row>
    <row r="1599">
      <c r="A1599">
        <f>HYPERLINK("https://www.youtube.com/watch?v=McxUiTl61nY", "Video")</f>
        <v/>
      </c>
      <c r="B1599" t="inlineStr">
        <is>
          <t>0:38</t>
        </is>
      </c>
      <c r="C1599" t="inlineStr">
        <is>
          <t>was: "One small step for a man,
one giant leap for mankind."</t>
        </is>
      </c>
      <c r="D1599">
        <f>HYPERLINK("https://www.youtube.com/watch?v=McxUiTl61nY&amp;t=38s", "Go to time")</f>
        <v/>
      </c>
    </row>
    <row r="1600">
      <c r="A1600">
        <f>HYPERLINK("https://www.youtube.com/watch?v=a17Z5Sk2XJY", "Video")</f>
        <v/>
      </c>
      <c r="B1600" t="inlineStr">
        <is>
          <t>10:22</t>
        </is>
      </c>
      <c r="C1600" t="inlineStr">
        <is>
          <t>could actually take five steps
off his dressing process</t>
        </is>
      </c>
      <c r="D1600">
        <f>HYPERLINK("https://www.youtube.com/watch?v=a17Z5Sk2XJY&amp;t=622s", "Go to time")</f>
        <v/>
      </c>
    </row>
    <row r="1601">
      <c r="A1601">
        <f>HYPERLINK("https://www.youtube.com/watch?v=iF5-aDJOr6U", "Video")</f>
        <v/>
      </c>
      <c r="B1601" t="inlineStr">
        <is>
          <t>6:54</t>
        </is>
      </c>
      <c r="C1601" t="inlineStr">
        <is>
          <t>I can literally step
into this virtual world.</t>
        </is>
      </c>
      <c r="D1601">
        <f>HYPERLINK("https://www.youtube.com/watch?v=iF5-aDJOr6U&amp;t=414s", "Go to time")</f>
        <v/>
      </c>
    </row>
    <row r="1602">
      <c r="A1602">
        <f>HYPERLINK("https://www.youtube.com/watch?v=iF5-aDJOr6U", "Video")</f>
        <v/>
      </c>
      <c r="B1602" t="inlineStr">
        <is>
          <t>7:06</t>
        </is>
      </c>
      <c r="C1602" t="inlineStr">
        <is>
          <t>It literally feels like I just stepped
inside this virtual lab.</t>
        </is>
      </c>
      <c r="D1602">
        <f>HYPERLINK("https://www.youtube.com/watch?v=iF5-aDJOr6U&amp;t=426s", "Go to time")</f>
        <v/>
      </c>
    </row>
    <row r="1603">
      <c r="A1603">
        <f>HYPERLINK("https://www.youtube.com/watch?v=HrCbXNRP7eg", "Video")</f>
        <v/>
      </c>
      <c r="B1603" t="inlineStr">
        <is>
          <t>15:06</t>
        </is>
      </c>
      <c r="C1603" t="inlineStr">
        <is>
          <t>And what we find is that when people
take these baby steps</t>
        </is>
      </c>
      <c r="D1603">
        <f>HYPERLINK("https://www.youtube.com/watch?v=HrCbXNRP7eg&amp;t=906s", "Go to time")</f>
        <v/>
      </c>
    </row>
    <row r="1604">
      <c r="A1604">
        <f>HYPERLINK("https://www.youtube.com/watch?v=bW941OpsnMM", "Video")</f>
        <v/>
      </c>
      <c r="B1604" t="inlineStr">
        <is>
          <t>0:15</t>
        </is>
      </c>
      <c r="C1604" t="inlineStr">
        <is>
          <t>I stepped out of a New York City subway
on a beautiful day in September.</t>
        </is>
      </c>
      <c r="D1604">
        <f>HYPERLINK("https://www.youtube.com/watch?v=bW941OpsnMM&amp;t=15s", "Go to time")</f>
        <v/>
      </c>
    </row>
    <row r="1605">
      <c r="A1605">
        <f>HYPERLINK("https://www.youtube.com/watch?v=WX_vN1QYgmE", "Video")</f>
        <v/>
      </c>
      <c r="B1605" t="inlineStr">
        <is>
          <t>10:41</t>
        </is>
      </c>
      <c r="C1605" t="inlineStr">
        <is>
          <t>These are all steps
in the right direction,</t>
        </is>
      </c>
      <c r="D1605">
        <f>HYPERLINK("https://www.youtube.com/watch?v=WX_vN1QYgmE&amp;t=641s", "Go to time")</f>
        <v/>
      </c>
    </row>
    <row r="1606">
      <c r="A1606">
        <f>HYPERLINK("https://www.youtube.com/watch?v=z0HsPBKfhoI", "Video")</f>
        <v/>
      </c>
      <c r="B1606" t="inlineStr">
        <is>
          <t>8:01</t>
        </is>
      </c>
      <c r="C1606" t="inlineStr">
        <is>
          <t>He is supported by people
such as Elon Musk and Stephen Hawking.</t>
        </is>
      </c>
      <c r="D1606">
        <f>HYPERLINK("https://www.youtube.com/watch?v=z0HsPBKfhoI&amp;t=481s", "Go to time")</f>
        <v/>
      </c>
    </row>
    <row r="1607">
      <c r="A1607">
        <f>HYPERLINK("https://www.youtube.com/watch?v=0-F3ufYQgNk", "Video")</f>
        <v/>
      </c>
      <c r="B1607" t="inlineStr">
        <is>
          <t>32:24</t>
        </is>
      </c>
      <c r="C1607" t="inlineStr">
        <is>
          <t>And so, as we are possibly
taking a small step</t>
        </is>
      </c>
      <c r="D1607">
        <f>HYPERLINK("https://www.youtube.com/watch?v=0-F3ufYQgNk&amp;t=1944s", "Go to time")</f>
        <v/>
      </c>
    </row>
    <row r="1608">
      <c r="A1608">
        <f>HYPERLINK("https://www.youtube.com/watch?v=0-F3ufYQgNk", "Video")</f>
        <v/>
      </c>
      <c r="B1608" t="inlineStr">
        <is>
          <t>32:32</t>
        </is>
      </c>
      <c r="C1608" t="inlineStr">
        <is>
          <t>we are taking a slightly larger step away</t>
        </is>
      </c>
      <c r="D1608">
        <f>HYPERLINK("https://www.youtube.com/watch?v=0-F3ufYQgNk&amp;t=1952s", "Go to time")</f>
        <v/>
      </c>
    </row>
    <row r="1609">
      <c r="A1609">
        <f>HYPERLINK("https://www.youtube.com/watch?v=0-F3ufYQgNk", "Video")</f>
        <v/>
      </c>
      <c r="B1609" t="inlineStr">
        <is>
          <t>48:07</t>
        </is>
      </c>
      <c r="C1609" t="inlineStr">
        <is>
          <t>that you are going to see
Congress step up.</t>
        </is>
      </c>
      <c r="D1609">
        <f>HYPERLINK("https://www.youtube.com/watch?v=0-F3ufYQgNk&amp;t=2887s", "Go to time")</f>
        <v/>
      </c>
    </row>
    <row r="1610">
      <c r="A1610">
        <f>HYPERLINK("https://www.youtube.com/watch?v=0-F3ufYQgNk", "Video")</f>
        <v/>
      </c>
      <c r="B1610" t="inlineStr">
        <is>
          <t>48:10</t>
        </is>
      </c>
      <c r="C1610" t="inlineStr">
        <is>
          <t>I think that you will see justices step up</t>
        </is>
      </c>
      <c r="D1610">
        <f>HYPERLINK("https://www.youtube.com/watch?v=0-F3ufYQgNk&amp;t=2890s", "Go to time")</f>
        <v/>
      </c>
    </row>
    <row r="1611">
      <c r="A1611">
        <f>HYPERLINK("https://www.youtube.com/watch?v=ABmRCdnVq3E", "Video")</f>
        <v/>
      </c>
      <c r="B1611" t="inlineStr">
        <is>
          <t>6:43</t>
        </is>
      </c>
      <c r="C1611" t="inlineStr">
        <is>
          <t>They're not some stepping stone
to a Frankenstein monster.</t>
        </is>
      </c>
      <c r="D1611">
        <f>HYPERLINK("https://www.youtube.com/watch?v=ABmRCdnVq3E&amp;t=403s", "Go to time")</f>
        <v/>
      </c>
    </row>
    <row r="1612">
      <c r="A1612">
        <f>HYPERLINK("https://www.youtube.com/watch?v=ABmRCdnVq3E", "Video")</f>
        <v/>
      </c>
      <c r="B1612" t="inlineStr">
        <is>
          <t>11:38</t>
        </is>
      </c>
      <c r="C1612" t="inlineStr">
        <is>
          <t>what are some of the steps
that underlie human brain development?</t>
        </is>
      </c>
      <c r="D1612">
        <f>HYPERLINK("https://www.youtube.com/watch?v=ABmRCdnVq3E&amp;t=698s", "Go to time")</f>
        <v/>
      </c>
    </row>
    <row r="1613">
      <c r="A1613">
        <f>HYPERLINK("https://www.youtube.com/watch?v=qu47T7kUPVQ", "Video")</f>
        <v/>
      </c>
      <c r="B1613" t="inlineStr">
        <is>
          <t>2:41</t>
        </is>
      </c>
      <c r="C1613" t="inlineStr">
        <is>
          <t>I stepped out into
the streets of New York City</t>
        </is>
      </c>
      <c r="D1613">
        <f>HYPERLINK("https://www.youtube.com/watch?v=qu47T7kUPVQ&amp;t=161s", "Go to time")</f>
        <v/>
      </c>
    </row>
    <row r="1614">
      <c r="A1614">
        <f>HYPERLINK("https://www.youtube.com/watch?v=qu47T7kUPVQ", "Video")</f>
        <v/>
      </c>
      <c r="B1614" t="inlineStr">
        <is>
          <t>8:47</t>
        </is>
      </c>
      <c r="C1614" t="inlineStr">
        <is>
          <t>walking home late at night,
hearing footsteps behind you.</t>
        </is>
      </c>
      <c r="D1614">
        <f>HYPERLINK("https://www.youtube.com/watch?v=qu47T7kUPVQ&amp;t=527s", "Go to time")</f>
        <v/>
      </c>
    </row>
    <row r="1615">
      <c r="A1615">
        <f>HYPERLINK("https://www.youtube.com/watch?v=rE_SxmltgmA", "Video")</f>
        <v/>
      </c>
      <c r="B1615" t="inlineStr">
        <is>
          <t>14:55</t>
        </is>
      </c>
      <c r="C1615" t="inlineStr">
        <is>
          <t>Professor Stephen Hawking.</t>
        </is>
      </c>
      <c r="D1615">
        <f>HYPERLINK("https://www.youtube.com/watch?v=rE_SxmltgmA&amp;t=895s", "Go to time")</f>
        <v/>
      </c>
    </row>
    <row r="1616">
      <c r="A1616">
        <f>HYPERLINK("https://www.youtube.com/watch?v=Fjbz-Rzmzxw", "Video")</f>
        <v/>
      </c>
      <c r="B1616" t="inlineStr">
        <is>
          <t>6:36</t>
        </is>
      </c>
      <c r="C1616" t="inlineStr">
        <is>
          <t>is already taking steps
to extend its rules</t>
        </is>
      </c>
      <c r="D1616">
        <f>HYPERLINK("https://www.youtube.com/watch?v=Fjbz-Rzmzxw&amp;t=396s", "Go to time")</f>
        <v/>
      </c>
    </row>
    <row r="1617">
      <c r="A1617">
        <f>HYPERLINK("https://www.youtube.com/watch?v=gypAjPp6eps", "Video")</f>
        <v/>
      </c>
      <c r="B1617" t="inlineStr">
        <is>
          <t>12:54</t>
        </is>
      </c>
      <c r="C1617" t="inlineStr">
        <is>
          <t>stepped up immediately
and started observing this star nightly</t>
        </is>
      </c>
      <c r="D1617">
        <f>HYPERLINK("https://www.youtube.com/watch?v=gypAjPp6eps&amp;t=774s", "Go to time")</f>
        <v/>
      </c>
    </row>
    <row r="1618">
      <c r="A1618">
        <f>HYPERLINK("https://www.youtube.com/watch?v=-k0p-DYYZKU", "Video")</f>
        <v/>
      </c>
      <c r="B1618" t="inlineStr">
        <is>
          <t>18:50</t>
        </is>
      </c>
      <c r="C1618" t="inlineStr">
        <is>
          <t>about, sort of, the steps
to actually making friends.</t>
        </is>
      </c>
      <c r="D1618">
        <f>HYPERLINK("https://www.youtube.com/watch?v=-k0p-DYYZKU&amp;t=1130s", "Go to time")</f>
        <v/>
      </c>
    </row>
    <row r="1619">
      <c r="A1619">
        <f>HYPERLINK("https://www.youtube.com/watch?v=slzuVj5YEms", "Video")</f>
        <v/>
      </c>
      <c r="B1619" t="inlineStr">
        <is>
          <t>1:47</t>
        </is>
      </c>
      <c r="C1619" t="inlineStr">
        <is>
          <t>And I think we need to think
about these second-degree steps,</t>
        </is>
      </c>
      <c r="D1619">
        <f>HYPERLINK("https://www.youtube.com/watch?v=slzuVj5YEms&amp;t=107s", "Go to time")</f>
        <v/>
      </c>
    </row>
    <row r="1620">
      <c r="A1620">
        <f>HYPERLINK("https://www.youtube.com/watch?v=slzuVj5YEms", "Video")</f>
        <v/>
      </c>
      <c r="B1620" t="inlineStr">
        <is>
          <t>1:54</t>
        </is>
      </c>
      <c r="C1620" t="inlineStr">
        <is>
          <t>but you're often going to be
a very short step away</t>
        </is>
      </c>
      <c r="D1620">
        <f>HYPERLINK("https://www.youtube.com/watch?v=slzuVj5YEms&amp;t=114s", "Go to time")</f>
        <v/>
      </c>
    </row>
    <row r="1621">
      <c r="A1621">
        <f>HYPERLINK("https://www.youtube.com/watch?v=qC1QlUr5mCE", "Video")</f>
        <v/>
      </c>
      <c r="B1621" t="inlineStr">
        <is>
          <t>9:14</t>
        </is>
      </c>
      <c r="C1621" t="inlineStr">
        <is>
          <t>And step by step is all we need
to embrace the reskilling revolution.</t>
        </is>
      </c>
      <c r="D1621">
        <f>HYPERLINK("https://www.youtube.com/watch?v=qC1QlUr5mCE&amp;t=554s", "Go to time")</f>
        <v/>
      </c>
    </row>
    <row r="1622">
      <c r="A1622">
        <f>HYPERLINK("https://www.youtube.com/watch?v=UxQDG6WQT5s", "Video")</f>
        <v/>
      </c>
      <c r="B1622" t="inlineStr">
        <is>
          <t>7:24</t>
        </is>
      </c>
      <c r="C1622" t="inlineStr">
        <is>
          <t>allowing the viewer
to step into a dreamlike fusion</t>
        </is>
      </c>
      <c r="D1622">
        <f>HYPERLINK("https://www.youtube.com/watch?v=UxQDG6WQT5s&amp;t=444s", "Go to time")</f>
        <v/>
      </c>
    </row>
    <row r="1623">
      <c r="A1623">
        <f>HYPERLINK("https://www.youtube.com/watch?v=UxQDG6WQT5s", "Video")</f>
        <v/>
      </c>
      <c r="B1623" t="inlineStr">
        <is>
          <t>9:59</t>
        </is>
      </c>
      <c r="C1623" t="inlineStr">
        <is>
          <t>getting one step closer
to the LA of "Blade Runner."</t>
        </is>
      </c>
      <c r="D1623">
        <f>HYPERLINK("https://www.youtube.com/watch?v=UxQDG6WQT5s&amp;t=599s", "Go to time")</f>
        <v/>
      </c>
    </row>
    <row r="1624">
      <c r="A1624">
        <f>HYPERLINK("https://www.youtube.com/watch?v=kTS1jJgXsfw", "Video")</f>
        <v/>
      </c>
      <c r="B1624" t="inlineStr">
        <is>
          <t>11:19</t>
        </is>
      </c>
      <c r="C1624" t="inlineStr">
        <is>
          <t>And now they're taking
it one step further.</t>
        </is>
      </c>
      <c r="D1624">
        <f>HYPERLINK("https://www.youtube.com/watch?v=kTS1jJgXsfw&amp;t=679s", "Go to time")</f>
        <v/>
      </c>
    </row>
    <row r="1625">
      <c r="A1625">
        <f>HYPERLINK("https://www.youtube.com/watch?v=DTcJmIbn5nw", "Video")</f>
        <v/>
      </c>
      <c r="B1625" t="inlineStr">
        <is>
          <t>13:10</t>
        </is>
      </c>
      <c r="C1625" t="inlineStr">
        <is>
          <t>with my own five-step plan
to divine health</t>
        </is>
      </c>
      <c r="D1625">
        <f>HYPERLINK("https://www.youtube.com/watch?v=DTcJmIbn5nw&amp;t=790s", "Go to time")</f>
        <v/>
      </c>
    </row>
    <row r="1626">
      <c r="A1626">
        <f>HYPERLINK("https://www.youtube.com/watch?v=pg5WtBjox-Y", "Video")</f>
        <v/>
      </c>
      <c r="B1626" t="inlineStr">
        <is>
          <t>3:44</t>
        </is>
      </c>
      <c r="C1626" t="inlineStr">
        <is>
          <t>with step-by-step instructions</t>
        </is>
      </c>
      <c r="D1626">
        <f>HYPERLINK("https://www.youtube.com/watch?v=pg5WtBjox-Y&amp;t=224s", "Go to time")</f>
        <v/>
      </c>
    </row>
    <row r="1627">
      <c r="A1627">
        <f>HYPERLINK("https://www.youtube.com/watch?v=R_-XnRVZ42U", "Video")</f>
        <v/>
      </c>
      <c r="B1627" t="inlineStr">
        <is>
          <t>7:50</t>
        </is>
      </c>
      <c r="C1627" t="inlineStr">
        <is>
          <t>we can even step in, make changes</t>
        </is>
      </c>
      <c r="D1627">
        <f>HYPERLINK("https://www.youtube.com/watch?v=R_-XnRVZ42U&amp;t=470s", "Go to time")</f>
        <v/>
      </c>
    </row>
    <row r="1628">
      <c r="A1628">
        <f>HYPERLINK("https://www.youtube.com/watch?v=8MyHLz6Spoc", "Video")</f>
        <v/>
      </c>
      <c r="B1628" t="inlineStr">
        <is>
          <t>1:14</t>
        </is>
      </c>
      <c r="C1628" t="inlineStr">
        <is>
          <t>Time for you to step into the shoes
of that previous generation</t>
        </is>
      </c>
      <c r="D1628">
        <f>HYPERLINK("https://www.youtube.com/watch?v=8MyHLz6Spoc&amp;t=74s", "Go to time")</f>
        <v/>
      </c>
    </row>
    <row r="1629">
      <c r="A1629">
        <f>HYPERLINK("https://www.youtube.com/watch?v=cfKFbh8LPvU", "Video")</f>
        <v/>
      </c>
      <c r="B1629" t="inlineStr">
        <is>
          <t>3:54</t>
        </is>
      </c>
      <c r="C1629" t="inlineStr">
        <is>
          <t>So the first step
to diversifying your identity</t>
        </is>
      </c>
      <c r="D1629">
        <f>HYPERLINK("https://www.youtube.com/watch?v=cfKFbh8LPvU&amp;t=234s", "Go to time")</f>
        <v/>
      </c>
    </row>
    <row r="1630">
      <c r="A1630">
        <f>HYPERLINK("https://www.youtube.com/watch?v=cfKFbh8LPvU", "Video")</f>
        <v/>
      </c>
      <c r="B1630" t="inlineStr">
        <is>
          <t>5:28</t>
        </is>
      </c>
      <c r="C1630" t="inlineStr">
        <is>
          <t>The third step is
to reinforce these identities</t>
        </is>
      </c>
      <c r="D1630">
        <f>HYPERLINK("https://www.youtube.com/watch?v=cfKFbh8LPvU&amp;t=328s", "Go to time")</f>
        <v/>
      </c>
    </row>
    <row r="1631">
      <c r="A1631">
        <f>HYPERLINK("https://www.youtube.com/watch?v=lRx8ocxmmDI", "Video")</f>
        <v/>
      </c>
      <c r="B1631" t="inlineStr">
        <is>
          <t>8:01</t>
        </is>
      </c>
      <c r="C1631" t="inlineStr">
        <is>
          <t>and a necessary step to nurturing
the future of these industries.</t>
        </is>
      </c>
      <c r="D1631">
        <f>HYPERLINK("https://www.youtube.com/watch?v=lRx8ocxmmDI&amp;t=481s", "Go to time")</f>
        <v/>
      </c>
    </row>
    <row r="1632">
      <c r="A1632">
        <f>HYPERLINK("https://www.youtube.com/watch?v=xTra-yePY_A", "Video")</f>
        <v/>
      </c>
      <c r="B1632" t="inlineStr">
        <is>
          <t>5:32</t>
        </is>
      </c>
      <c r="C1632" t="inlineStr">
        <is>
          <t>Where along this pathway
can we step in and provide help?</t>
        </is>
      </c>
      <c r="D1632">
        <f>HYPERLINK("https://www.youtube.com/watch?v=xTra-yePY_A&amp;t=332s", "Go to time")</f>
        <v/>
      </c>
    </row>
    <row r="1633">
      <c r="A1633">
        <f>HYPERLINK("https://www.youtube.com/watch?v=xTra-yePY_A", "Video")</f>
        <v/>
      </c>
      <c r="B1633" t="inlineStr">
        <is>
          <t>6:36</t>
        </is>
      </c>
      <c r="C1633" t="inlineStr">
        <is>
          <t>So what about taking a step back</t>
        </is>
      </c>
      <c r="D1633">
        <f>HYPERLINK("https://www.youtube.com/watch?v=xTra-yePY_A&amp;t=396s", "Go to time")</f>
        <v/>
      </c>
    </row>
    <row r="1634">
      <c r="A1634">
        <f>HYPERLINK("https://www.youtube.com/watch?v=n3WGhXKP8So", "Video")</f>
        <v/>
      </c>
      <c r="B1634" t="inlineStr">
        <is>
          <t>4:58</t>
        </is>
      </c>
      <c r="C1634" t="inlineStr">
        <is>
          <t>Now let's take a step back
and see what's really happening here.</t>
        </is>
      </c>
      <c r="D1634">
        <f>HYPERLINK("https://www.youtube.com/watch?v=n3WGhXKP8So&amp;t=298s", "Go to time")</f>
        <v/>
      </c>
    </row>
    <row r="1635">
      <c r="A1635">
        <f>HYPERLINK("https://www.youtube.com/watch?v=lSPxeA6Z_m4", "Video")</f>
        <v/>
      </c>
      <c r="B1635" t="inlineStr">
        <is>
          <t>14:27</t>
        </is>
      </c>
      <c r="C1635" t="inlineStr">
        <is>
          <t>we're bringing the virus
one step closer to extinction.</t>
        </is>
      </c>
      <c r="D1635">
        <f>HYPERLINK("https://www.youtube.com/watch?v=lSPxeA6Z_m4&amp;t=867s", "Go to time")</f>
        <v/>
      </c>
    </row>
    <row r="1636">
      <c r="A1636">
        <f>HYPERLINK("https://www.youtube.com/watch?v=MEDgtjpycYg", "Video")</f>
        <v/>
      </c>
      <c r="B1636" t="inlineStr">
        <is>
          <t>2:10</t>
        </is>
      </c>
      <c r="C1636" t="inlineStr">
        <is>
          <t>Can I confront my coworker
who keeps stepping on my toes?</t>
        </is>
      </c>
      <c r="D1636">
        <f>HYPERLINK("https://www.youtube.com/watch?v=MEDgtjpycYg&amp;t=130s", "Go to time")</f>
        <v/>
      </c>
    </row>
    <row r="1637">
      <c r="A1637">
        <f>HYPERLINK("https://www.youtube.com/watch?v=MEDgtjpycYg", "Video")</f>
        <v/>
      </c>
      <c r="B1637" t="inlineStr">
        <is>
          <t>2:50</t>
        </is>
      </c>
      <c r="C1637" t="inlineStr">
        <is>
          <t>When we step outside that range,
we get punished in a variety of ways.</t>
        </is>
      </c>
      <c r="D1637">
        <f>HYPERLINK("https://www.youtube.com/watch?v=MEDgtjpycYg&amp;t=170s", "Go to time")</f>
        <v/>
      </c>
    </row>
    <row r="1638">
      <c r="A1638">
        <f>HYPERLINK("https://www.youtube.com/watch?v=SNHUu7YkNjA", "Video")</f>
        <v/>
      </c>
      <c r="B1638" t="inlineStr">
        <is>
          <t>12:57</t>
        </is>
      </c>
      <c r="C1638" t="inlineStr">
        <is>
          <t>being an important step for Humanity</t>
        </is>
      </c>
      <c r="D1638">
        <f>HYPERLINK("https://www.youtube.com/watch?v=SNHUu7YkNjA&amp;t=777s", "Go to time")</f>
        <v/>
      </c>
    </row>
    <row r="1639">
      <c r="A1639">
        <f>HYPERLINK("https://www.youtube.com/watch?v=SNHUu7YkNjA", "Video")</f>
        <v/>
      </c>
      <c r="B1639" t="inlineStr">
        <is>
          <t>53:01</t>
        </is>
      </c>
      <c r="C1639" t="inlineStr">
        <is>
          <t>you you're taking an accelerated step</t>
        </is>
      </c>
      <c r="D1639">
        <f>HYPERLINK("https://www.youtube.com/watch?v=SNHUu7YkNjA&amp;t=3181s", "Go to time")</f>
        <v/>
      </c>
    </row>
    <row r="1640">
      <c r="A1640">
        <f>HYPERLINK("https://www.youtube.com/watch?v=kqItMybTKTo", "Video")</f>
        <v/>
      </c>
      <c r="B1640" t="inlineStr">
        <is>
          <t>8:26</t>
        </is>
      </c>
      <c r="C1640" t="inlineStr">
        <is>
          <t>and ensuring that each step was accessible
to her mental and physical needs,</t>
        </is>
      </c>
      <c r="D1640">
        <f>HYPERLINK("https://www.youtube.com/watch?v=kqItMybTKTo&amp;t=506s", "Go to time")</f>
        <v/>
      </c>
    </row>
    <row r="1641">
      <c r="A1641">
        <f>HYPERLINK("https://www.youtube.com/watch?v=kqItMybTKTo", "Video")</f>
        <v/>
      </c>
      <c r="B1641" t="inlineStr">
        <is>
          <t>8:31</t>
        </is>
      </c>
      <c r="C1641" t="inlineStr">
        <is>
          <t>for the first time in a year,
she's done every step in that routine</t>
        </is>
      </c>
      <c r="D1641">
        <f>HYPERLINK("https://www.youtube.com/watch?v=kqItMybTKTo&amp;t=511s", "Go to time")</f>
        <v/>
      </c>
    </row>
    <row r="1642">
      <c r="A1642">
        <f>HYPERLINK("https://www.youtube.com/watch?v=4fOWQfzWHbc", "Video")</f>
        <v/>
      </c>
      <c r="B1642" t="inlineStr">
        <is>
          <t>3:38</t>
        </is>
      </c>
      <c r="C1642" t="inlineStr">
        <is>
          <t>This is a picture of the first
decision step in the mining process.</t>
        </is>
      </c>
      <c r="D1642">
        <f>HYPERLINK("https://www.youtube.com/watch?v=4fOWQfzWHbc&amp;t=218s", "Go to time")</f>
        <v/>
      </c>
    </row>
    <row r="1643">
      <c r="A1643">
        <f>HYPERLINK("https://www.youtube.com/watch?v=cXbXNV9-ZAg", "Video")</f>
        <v/>
      </c>
      <c r="B1643" t="inlineStr">
        <is>
          <t>7:21</t>
        </is>
      </c>
      <c r="C1643" t="inlineStr">
        <is>
          <t>and I step out of my car in this costume,</t>
        </is>
      </c>
      <c r="D1643">
        <f>HYPERLINK("https://www.youtube.com/watch?v=cXbXNV9-ZAg&amp;t=441s", "Go to time")</f>
        <v/>
      </c>
    </row>
    <row r="1644">
      <c r="A1644">
        <f>HYPERLINK("https://www.youtube.com/watch?v=CkFnqGHZ5tA", "Video")</f>
        <v/>
      </c>
      <c r="B1644" t="inlineStr">
        <is>
          <t>4:32</t>
        </is>
      </c>
      <c r="C1644" t="inlineStr">
        <is>
          <t>You know how well you're doing
every step of the way.</t>
        </is>
      </c>
      <c r="D1644">
        <f>HYPERLINK("https://www.youtube.com/watch?v=CkFnqGHZ5tA&amp;t=272s", "Go to time")</f>
        <v/>
      </c>
    </row>
    <row r="1645">
      <c r="A1645">
        <f>HYPERLINK("https://www.youtube.com/watch?v=Rw7TWQ-Rt2Q", "Video")</f>
        <v/>
      </c>
      <c r="B1645" t="inlineStr">
        <is>
          <t>2:10</t>
        </is>
      </c>
      <c r="C1645" t="inlineStr">
        <is>
          <t>Instead, try to identify that step</t>
        </is>
      </c>
      <c r="D1645">
        <f>HYPERLINK("https://www.youtube.com/watch?v=Rw7TWQ-Rt2Q&amp;t=130s", "Go to time")</f>
        <v/>
      </c>
    </row>
    <row r="1646">
      <c r="A1646">
        <f>HYPERLINK("https://www.youtube.com/watch?v=Rw7TWQ-Rt2Q", "Video")</f>
        <v/>
      </c>
      <c r="B1646" t="inlineStr">
        <is>
          <t>3:30</t>
        </is>
      </c>
      <c r="C1646" t="inlineStr">
        <is>
          <t>Essentially, this step
is all about getting a holistic view</t>
        </is>
      </c>
      <c r="D1646">
        <f>HYPERLINK("https://www.youtube.com/watch?v=Rw7TWQ-Rt2Q&amp;t=210s", "Go to time")</f>
        <v/>
      </c>
    </row>
    <row r="1647">
      <c r="A1647">
        <f>HYPERLINK("https://www.youtube.com/watch?v=Rw7TWQ-Rt2Q", "Video")</f>
        <v/>
      </c>
      <c r="B1647" t="inlineStr">
        <is>
          <t>4:03</t>
        </is>
      </c>
      <c r="C1647" t="inlineStr">
        <is>
          <t>so others can step in and take them over.</t>
        </is>
      </c>
      <c r="D1647">
        <f>HYPERLINK("https://www.youtube.com/watch?v=Rw7TWQ-Rt2Q&amp;t=243s", "Go to time")</f>
        <v/>
      </c>
    </row>
    <row r="1648">
      <c r="A1648">
        <f>HYPERLINK("https://www.youtube.com/watch?v=ZcrnN-A2c60", "Video")</f>
        <v/>
      </c>
      <c r="B1648" t="inlineStr">
        <is>
          <t>0:59</t>
        </is>
      </c>
      <c r="C1648" t="inlineStr">
        <is>
          <t>For him, it was just the next step
in the arms trade.</t>
        </is>
      </c>
      <c r="D1648">
        <f>HYPERLINK("https://www.youtube.com/watch?v=ZcrnN-A2c60&amp;t=59s", "Go to time")</f>
        <v/>
      </c>
    </row>
    <row r="1649">
      <c r="A1649">
        <f>HYPERLINK("https://www.youtube.com/watch?v=ZcrnN-A2c60", "Video")</f>
        <v/>
      </c>
      <c r="B1649" t="inlineStr">
        <is>
          <t>10:10</t>
        </is>
      </c>
      <c r="C1649" t="inlineStr">
        <is>
          <t>companies based in China
might simply step in.</t>
        </is>
      </c>
      <c r="D1649">
        <f>HYPERLINK("https://www.youtube.com/watch?v=ZcrnN-A2c60&amp;t=610s", "Go to time")</f>
        <v/>
      </c>
    </row>
    <row r="1650">
      <c r="A1650">
        <f>HYPERLINK("https://www.youtube.com/watch?v=oNBvC25bxQU", "Video")</f>
        <v/>
      </c>
      <c r="B1650" t="inlineStr">
        <is>
          <t>24:47</t>
        </is>
      </c>
      <c r="C1650" t="inlineStr">
        <is>
          <t>that will tell you there's going
to be some next steps</t>
        </is>
      </c>
      <c r="D1650">
        <f>HYPERLINK("https://www.youtube.com/watch?v=oNBvC25bxQU&amp;t=1487s", "Go to time")</f>
        <v/>
      </c>
    </row>
    <row r="1651">
      <c r="A1651">
        <f>HYPERLINK("https://www.youtube.com/watch?v=qaE194b_Dk8", "Video")</f>
        <v/>
      </c>
      <c r="B1651" t="inlineStr">
        <is>
          <t>3:33</t>
        </is>
      </c>
      <c r="C1651" t="inlineStr">
        <is>
          <t>So on day two, I stepped into a new role,</t>
        </is>
      </c>
      <c r="D1651">
        <f>HYPERLINK("https://www.youtube.com/watch?v=qaE194b_Dk8&amp;t=213s", "Go to time")</f>
        <v/>
      </c>
    </row>
    <row r="1652">
      <c r="A1652">
        <f>HYPERLINK("https://www.youtube.com/watch?v=yLfCCcVDUiU", "Video")</f>
        <v/>
      </c>
      <c r="B1652" t="inlineStr">
        <is>
          <t>14:28</t>
        </is>
      </c>
      <c r="C1652" t="inlineStr">
        <is>
          <t>I think we can take steps to prevent
another Brendan Dassey,</t>
        </is>
      </c>
      <c r="D1652">
        <f>HYPERLINK("https://www.youtube.com/watch?v=yLfCCcVDUiU&amp;t=868s", "Go to time")</f>
        <v/>
      </c>
    </row>
    <row r="1653">
      <c r="A1653">
        <f>HYPERLINK("https://www.youtube.com/watch?v=wmE8dQcZgB4", "Video")</f>
        <v/>
      </c>
      <c r="B1653" t="inlineStr">
        <is>
          <t>3:17</t>
        </is>
      </c>
      <c r="C1653" t="inlineStr">
        <is>
          <t>we move students through mathematics
in a lockstep process.</t>
        </is>
      </c>
      <c r="D1653">
        <f>HYPERLINK("https://www.youtube.com/watch?v=wmE8dQcZgB4&amp;t=197s", "Go to time")</f>
        <v/>
      </c>
    </row>
    <row r="1654">
      <c r="A1654">
        <f>HYPERLINK("https://www.youtube.com/watch?v=K926HAKRFvw", "Video")</f>
        <v/>
      </c>
      <c r="B1654" t="inlineStr">
        <is>
          <t>11:07</t>
        </is>
      </c>
      <c r="C1654" t="inlineStr">
        <is>
          <t>where we can for instance do some exercise
where we have the robot go down a step,</t>
        </is>
      </c>
      <c r="D1654">
        <f>HYPERLINK("https://www.youtube.com/watch?v=K926HAKRFvw&amp;t=667s", "Go to time")</f>
        <v/>
      </c>
    </row>
    <row r="1655">
      <c r="A1655">
        <f>HYPERLINK("https://www.youtube.com/watch?v=HWj54Wt7uY4", "Video")</f>
        <v/>
      </c>
      <c r="B1655" t="inlineStr">
        <is>
          <t>8:58</t>
        </is>
      </c>
      <c r="C1655" t="inlineStr">
        <is>
          <t>is a big step to saving the planet.</t>
        </is>
      </c>
      <c r="D1655">
        <f>HYPERLINK("https://www.youtube.com/watch?v=HWj54Wt7uY4&amp;t=538s", "Go to time")</f>
        <v/>
      </c>
    </row>
    <row r="1656">
      <c r="A1656">
        <f>HYPERLINK("https://www.youtube.com/watch?v=lwcvhh4pLjE", "Video")</f>
        <v/>
      </c>
      <c r="B1656" t="inlineStr">
        <is>
          <t>0:47</t>
        </is>
      </c>
      <c r="C1656" t="inlineStr">
        <is>
          <t>it pained me with every step
I took forward.</t>
        </is>
      </c>
      <c r="D1656">
        <f>HYPERLINK("https://www.youtube.com/watch?v=lwcvhh4pLjE&amp;t=47s", "Go to time")</f>
        <v/>
      </c>
    </row>
    <row r="1657">
      <c r="A1657">
        <f>HYPERLINK("https://www.youtube.com/watch?v=lwcvhh4pLjE", "Video")</f>
        <v/>
      </c>
      <c r="B1657" t="inlineStr">
        <is>
          <t>6:17</t>
        </is>
      </c>
      <c r="C1657" t="inlineStr">
        <is>
          <t>we were married on the steps
of City Hall in Manhattan,</t>
        </is>
      </c>
      <c r="D1657">
        <f>HYPERLINK("https://www.youtube.com/watch?v=lwcvhh4pLjE&amp;t=377s", "Go to time")</f>
        <v/>
      </c>
    </row>
    <row r="1658">
      <c r="A1658">
        <f>HYPERLINK("https://www.youtube.com/watch?v=lwcvhh4pLjE", "Video")</f>
        <v/>
      </c>
      <c r="B1658" t="inlineStr">
        <is>
          <t>10:19</t>
        </is>
      </c>
      <c r="C1658" t="inlineStr">
        <is>
          <t>if we take the intentional steps
to unlearn these deep-seated biases</t>
        </is>
      </c>
      <c r="D1658">
        <f>HYPERLINK("https://www.youtube.com/watch?v=lwcvhh4pLjE&amp;t=619s", "Go to time")</f>
        <v/>
      </c>
    </row>
    <row r="1659">
      <c r="A1659">
        <f>HYPERLINK("https://www.youtube.com/watch?v=ddxHlkIuHqg", "Video")</f>
        <v/>
      </c>
      <c r="B1659" t="inlineStr">
        <is>
          <t>3:38</t>
        </is>
      </c>
      <c r="C1659" t="inlineStr">
        <is>
          <t>So our first step in restoring
the dreams of those parents</t>
        </is>
      </c>
      <c r="D1659">
        <f>HYPERLINK("https://www.youtube.com/watch?v=ddxHlkIuHqg&amp;t=218s", "Go to time")</f>
        <v/>
      </c>
    </row>
    <row r="1660">
      <c r="A1660">
        <f>HYPERLINK("https://www.youtube.com/watch?v=nOHbn8Q1fBM", "Video")</f>
        <v/>
      </c>
      <c r="B1660" t="inlineStr">
        <is>
          <t>7:14</t>
        </is>
      </c>
      <c r="C1660" t="inlineStr">
        <is>
          <t>that I think someone
is going to go that extra step</t>
        </is>
      </c>
      <c r="D1660">
        <f>HYPERLINK("https://www.youtube.com/watch?v=nOHbn8Q1fBM&amp;t=434s", "Go to time")</f>
        <v/>
      </c>
    </row>
    <row r="1661">
      <c r="A1661">
        <f>HYPERLINK("https://www.youtube.com/watch?v=hJP5GqnTrNo", "Video")</f>
        <v/>
      </c>
      <c r="B1661" t="inlineStr">
        <is>
          <t>2:51</t>
        </is>
      </c>
      <c r="C1661" t="inlineStr">
        <is>
          <t>What do you think is the next step
for solving the problem?"</t>
        </is>
      </c>
      <c r="D1661">
        <f>HYPERLINK("https://www.youtube.com/watch?v=hJP5GqnTrNo&amp;t=171s", "Go to time")</f>
        <v/>
      </c>
    </row>
    <row r="1662">
      <c r="A1662">
        <f>HYPERLINK("https://www.youtube.com/watch?v=hJP5GqnTrNo", "Video")</f>
        <v/>
      </c>
      <c r="B1662" t="inlineStr">
        <is>
          <t>13:01</t>
        </is>
      </c>
      <c r="C1662" t="inlineStr">
        <is>
          <t>Instead, ask them to explain
how they got to that step."</t>
        </is>
      </c>
      <c r="D1662">
        <f>HYPERLINK("https://www.youtube.com/watch?v=hJP5GqnTrNo&amp;t=781s", "Go to time")</f>
        <v/>
      </c>
    </row>
    <row r="1663">
      <c r="A1663">
        <f>HYPERLINK("https://www.youtube.com/watch?v=9w0PL2_-oAE", "Video")</f>
        <v/>
      </c>
      <c r="B1663" t="inlineStr">
        <is>
          <t>27:36</t>
        </is>
      </c>
      <c r="C1663" t="inlineStr">
        <is>
          <t>in doing all these steps including you</t>
        </is>
      </c>
      <c r="D1663">
        <f>HYPERLINK("https://www.youtube.com/watch?v=9w0PL2_-oAE&amp;t=1656s", "Go to time")</f>
        <v/>
      </c>
    </row>
    <row r="1664">
      <c r="A1664">
        <f>HYPERLINK("https://www.youtube.com/watch?v=N0JtOnCnqaA", "Video")</f>
        <v/>
      </c>
      <c r="B1664" t="inlineStr">
        <is>
          <t>11:57</t>
        </is>
      </c>
      <c r="C1664" t="inlineStr">
        <is>
          <t>we can also step up in our race
to stabilize our climate.</t>
        </is>
      </c>
      <c r="D1664">
        <f>HYPERLINK("https://www.youtube.com/watch?v=N0JtOnCnqaA&amp;t=717s", "Go to time")</f>
        <v/>
      </c>
    </row>
    <row r="1665">
      <c r="A1665">
        <f>HYPERLINK("https://www.youtube.com/watch?v=wQmBsbt9blg", "Video")</f>
        <v/>
      </c>
      <c r="B1665" t="inlineStr">
        <is>
          <t>35:43</t>
        </is>
      </c>
      <c r="C1665" t="inlineStr">
        <is>
          <t>HW: Do you see a movement within Palestine
to step up if Hamas is done?</t>
        </is>
      </c>
      <c r="D1665">
        <f>HYPERLINK("https://www.youtube.com/watch?v=wQmBsbt9blg&amp;t=2143s", "Go to time")</f>
        <v/>
      </c>
    </row>
    <row r="1666">
      <c r="A1666">
        <f>HYPERLINK("https://www.youtube.com/watch?v=srhCnPUmJDI", "Video")</f>
        <v/>
      </c>
      <c r="B1666" t="inlineStr">
        <is>
          <t>6:43</t>
        </is>
      </c>
      <c r="C1666" t="inlineStr">
        <is>
          <t>the first step to making change
will be to again answer the same question:</t>
        </is>
      </c>
      <c r="D1666">
        <f>HYPERLINK("https://www.youtube.com/watch?v=srhCnPUmJDI&amp;t=403s", "Go to time")</f>
        <v/>
      </c>
    </row>
    <row r="1667">
      <c r="A1667">
        <f>HYPERLINK("https://www.youtube.com/watch?v=UI6IKlHh-pQ", "Video")</f>
        <v/>
      </c>
      <c r="B1667" t="inlineStr">
        <is>
          <t>7:00</t>
        </is>
      </c>
      <c r="C1667" t="inlineStr">
        <is>
          <t>I wanted it to feel like stepping out
of your normal reality</t>
        </is>
      </c>
      <c r="D1667">
        <f>HYPERLINK("https://www.youtube.com/watch?v=UI6IKlHh-pQ&amp;t=420s", "Go to time")</f>
        <v/>
      </c>
    </row>
    <row r="1668">
      <c r="A1668">
        <f>HYPERLINK("https://www.youtube.com/watch?v=6ElobAhlQo0", "Video")</f>
        <v/>
      </c>
      <c r="B1668" t="inlineStr">
        <is>
          <t>1:11</t>
        </is>
      </c>
      <c r="C1668" t="inlineStr">
        <is>
          <t>in order to prepare the virus
for the start of a multistep,</t>
        </is>
      </c>
      <c r="D1668">
        <f>HYPERLINK("https://www.youtube.com/watch?v=6ElobAhlQo0&amp;t=71s", "Go to time")</f>
        <v/>
      </c>
    </row>
    <row r="1669">
      <c r="A1669">
        <f>HYPERLINK("https://www.youtube.com/watch?v=6ElobAhlQo0", "Video")</f>
        <v/>
      </c>
      <c r="B1669" t="inlineStr">
        <is>
          <t>4:22</t>
        </is>
      </c>
      <c r="C1669" t="inlineStr">
        <is>
          <t>As a step toward bringing
these promises to fruition,</t>
        </is>
      </c>
      <c r="D1669">
        <f>HYPERLINK("https://www.youtube.com/watch?v=6ElobAhlQo0&amp;t=262s", "Go to time")</f>
        <v/>
      </c>
    </row>
    <row r="1670">
      <c r="A1670">
        <f>HYPERLINK("https://www.youtube.com/watch?v=6ElobAhlQo0", "Video")</f>
        <v/>
      </c>
      <c r="B1670" t="inlineStr">
        <is>
          <t>5:15</t>
        </is>
      </c>
      <c r="C1670" t="inlineStr">
        <is>
          <t>that I tried to call the "one-step
isothermal in vitro recombination method."</t>
        </is>
      </c>
      <c r="D1670">
        <f>HYPERLINK("https://www.youtube.com/watch?v=6ElobAhlQo0&amp;t=315s", "Go to time")</f>
        <v/>
      </c>
    </row>
    <row r="1671">
      <c r="A1671">
        <f>HYPERLINK("https://www.youtube.com/watch?v=9EBkS2kE7uk", "Video")</f>
        <v/>
      </c>
      <c r="B1671" t="inlineStr">
        <is>
          <t>13:39</t>
        </is>
      </c>
      <c r="C1671" t="inlineStr">
        <is>
          <t>this step involves a woman doing a job</t>
        </is>
      </c>
      <c r="D1671">
        <f>HYPERLINK("https://www.youtube.com/watch?v=9EBkS2kE7uk&amp;t=819s", "Go to time")</f>
        <v/>
      </c>
    </row>
    <row r="1672">
      <c r="A1672">
        <f>HYPERLINK("https://www.youtube.com/watch?v=k0GQSJrpVhM", "Video")</f>
        <v/>
      </c>
      <c r="B1672" t="inlineStr">
        <is>
          <t>11:16</t>
        </is>
      </c>
      <c r="C1672" t="inlineStr">
        <is>
          <t>but if you refuse to be misled
by your mind and you take steps to heal,</t>
        </is>
      </c>
      <c r="D1672">
        <f>HYPERLINK("https://www.youtube.com/watch?v=k0GQSJrpVhM&amp;t=676s", "Go to time")</f>
        <v/>
      </c>
    </row>
    <row r="1673">
      <c r="A1673">
        <f>HYPERLINK("https://www.youtube.com/watch?v=oIAQcvewgTg", "Video")</f>
        <v/>
      </c>
      <c r="B1673" t="inlineStr">
        <is>
          <t>4:19</t>
        </is>
      </c>
      <c r="C1673" t="inlineStr">
        <is>
          <t>And we broke it down
into three different steps.</t>
        </is>
      </c>
      <c r="D1673">
        <f>HYPERLINK("https://www.youtube.com/watch?v=oIAQcvewgTg&amp;t=259s", "Go to time")</f>
        <v/>
      </c>
    </row>
    <row r="1674">
      <c r="A1674">
        <f>HYPERLINK("https://www.youtube.com/watch?v=oIAQcvewgTg", "Video")</f>
        <v/>
      </c>
      <c r="B1674" t="inlineStr">
        <is>
          <t>14:15</t>
        </is>
      </c>
      <c r="C1674" t="inlineStr">
        <is>
          <t>You never know where one little
step will end up leading you.</t>
        </is>
      </c>
      <c r="D1674">
        <f>HYPERLINK("https://www.youtube.com/watch?v=oIAQcvewgTg&amp;t=855s", "Go to time")</f>
        <v/>
      </c>
    </row>
    <row r="1675">
      <c r="A1675">
        <f>HYPERLINK("https://www.youtube.com/watch?v=fpkjwHsszlE", "Video")</f>
        <v/>
      </c>
      <c r="B1675" t="inlineStr">
        <is>
          <t>0:47</t>
        </is>
      </c>
      <c r="C1675" t="inlineStr">
        <is>
          <t>When you take a step back
and think about Amazon as a company,</t>
        </is>
      </c>
      <c r="D1675">
        <f>HYPERLINK("https://www.youtube.com/watch?v=fpkjwHsszlE&amp;t=47s", "Go to time")</f>
        <v/>
      </c>
    </row>
    <row r="1676">
      <c r="A1676">
        <f>HYPERLINK("https://www.youtube.com/watch?v=QTau-xHsz80", "Video")</f>
        <v/>
      </c>
      <c r="B1676" t="inlineStr">
        <is>
          <t>12:01</t>
        </is>
      </c>
      <c r="C1676" t="inlineStr">
        <is>
          <t>destroyers will step in.</t>
        </is>
      </c>
      <c r="D1676">
        <f>HYPERLINK("https://www.youtube.com/watch?v=QTau-xHsz80&amp;t=721s", "Go to time")</f>
        <v/>
      </c>
    </row>
    <row r="1677">
      <c r="A1677">
        <f>HYPERLINK("https://www.youtube.com/watch?v=OIlSXRC-B-I", "Video")</f>
        <v/>
      </c>
      <c r="B1677" t="inlineStr">
        <is>
          <t>8:26</t>
        </is>
      </c>
      <c r="C1677" t="inlineStr">
        <is>
          <t>It's calling to each and every one of us
to step up, to open up</t>
        </is>
      </c>
      <c r="D1677">
        <f>HYPERLINK("https://www.youtube.com/watch?v=OIlSXRC-B-I&amp;t=506s", "Go to time")</f>
        <v/>
      </c>
    </row>
    <row r="1678">
      <c r="A1678">
        <f>HYPERLINK("https://www.youtube.com/watch?v=NSJKi4eWO8s", "Video")</f>
        <v/>
      </c>
      <c r="B1678" t="inlineStr">
        <is>
          <t>4:08</t>
        </is>
      </c>
      <c r="C1678" t="inlineStr">
        <is>
          <t>the steps they took
to facilitate community healing</t>
        </is>
      </c>
      <c r="D1678">
        <f>HYPERLINK("https://www.youtube.com/watch?v=NSJKi4eWO8s&amp;t=248s", "Go to time")</f>
        <v/>
      </c>
    </row>
    <row r="1679">
      <c r="A1679">
        <f>HYPERLINK("https://www.youtube.com/watch?v=NSJKi4eWO8s", "Video")</f>
        <v/>
      </c>
      <c r="B1679" t="inlineStr">
        <is>
          <t>7:46</t>
        </is>
      </c>
      <c r="C1679" t="inlineStr">
        <is>
          <t>and leads us to the final step:</t>
        </is>
      </c>
      <c r="D1679">
        <f>HYPERLINK("https://www.youtube.com/watch?v=NSJKi4eWO8s&amp;t=466s", "Go to time")</f>
        <v/>
      </c>
    </row>
    <row r="1680">
      <c r="A1680">
        <f>HYPERLINK("https://www.youtube.com/watch?v=k0Fx6igxRv8", "Video")</f>
        <v/>
      </c>
      <c r="B1680" t="inlineStr">
        <is>
          <t>40:22</t>
        </is>
      </c>
      <c r="C1680" t="inlineStr">
        <is>
          <t>Just take a step for a moment
just as a human being.</t>
        </is>
      </c>
      <c r="D1680">
        <f>HYPERLINK("https://www.youtube.com/watch?v=k0Fx6igxRv8&amp;t=2422s", "Go to time")</f>
        <v/>
      </c>
    </row>
    <row r="1681">
      <c r="A1681">
        <f>HYPERLINK("https://www.youtube.com/watch?v=k0Fx6igxRv8", "Video")</f>
        <v/>
      </c>
      <c r="B1681" t="inlineStr">
        <is>
          <t>47:56</t>
        </is>
      </c>
      <c r="C1681" t="inlineStr">
        <is>
          <t>because I think many of the steps
that Zelenskyy took</t>
        </is>
      </c>
      <c r="D1681">
        <f>HYPERLINK("https://www.youtube.com/watch?v=k0Fx6igxRv8&amp;t=2876s", "Go to time")</f>
        <v/>
      </c>
    </row>
    <row r="1682">
      <c r="A1682">
        <f>HYPERLINK("https://www.youtube.com/watch?v=eucTQXM4ymE", "Video")</f>
        <v/>
      </c>
      <c r="B1682" t="inlineStr">
        <is>
          <t>6:04</t>
        </is>
      </c>
      <c r="C1682" t="inlineStr">
        <is>
          <t>before we step into a more safe,
more just future for us all.</t>
        </is>
      </c>
      <c r="D1682">
        <f>HYPERLINK("https://www.youtube.com/watch?v=eucTQXM4ymE&amp;t=364s", "Go to time")</f>
        <v/>
      </c>
    </row>
    <row r="1683">
      <c r="A1683">
        <f>HYPERLINK("https://www.youtube.com/watch?v=vR4RGzUpOQw", "Video")</f>
        <v/>
      </c>
      <c r="B1683" t="inlineStr">
        <is>
          <t>6:16</t>
        </is>
      </c>
      <c r="C1683" t="inlineStr">
        <is>
          <t>The arrival of each new vaccine
brings us one step closer to rebuilding.</t>
        </is>
      </c>
      <c r="D1683">
        <f>HYPERLINK("https://www.youtube.com/watch?v=vR4RGzUpOQw&amp;t=376s", "Go to time")</f>
        <v/>
      </c>
    </row>
    <row r="1684">
      <c r="A1684">
        <f>HYPERLINK("https://www.youtube.com/watch?v=Dn1nYrnsmr4", "Video")</f>
        <v/>
      </c>
      <c r="B1684" t="inlineStr">
        <is>
          <t>16:29</t>
        </is>
      </c>
      <c r="C1684" t="inlineStr">
        <is>
          <t>I think even that very basic step of</t>
        </is>
      </c>
      <c r="D1684">
        <f>HYPERLINK("https://www.youtube.com/watch?v=Dn1nYrnsmr4&amp;t=989s", "Go to time")</f>
        <v/>
      </c>
    </row>
    <row r="1685">
      <c r="A1685">
        <f>HYPERLINK("https://www.youtube.com/watch?v=Dn1nYrnsmr4", "Video")</f>
        <v/>
      </c>
      <c r="B1685" t="inlineStr">
        <is>
          <t>26:21</t>
        </is>
      </c>
      <c r="C1685" t="inlineStr">
        <is>
          <t>Stephen Patrick I was living on an</t>
        </is>
      </c>
      <c r="D1685">
        <f>HYPERLINK("https://www.youtube.com/watch?v=Dn1nYrnsmr4&amp;t=1581s", "Go to time")</f>
        <v/>
      </c>
    </row>
    <row r="1686">
      <c r="A1686">
        <f>HYPERLINK("https://www.youtube.com/watch?v=hiWgbXibGSE", "Video")</f>
        <v/>
      </c>
      <c r="B1686" t="inlineStr">
        <is>
          <t>5:57</t>
        </is>
      </c>
      <c r="C1686" t="inlineStr">
        <is>
          <t>is a step in the right direction.</t>
        </is>
      </c>
      <c r="D1686">
        <f>HYPERLINK("https://www.youtube.com/watch?v=hiWgbXibGSE&amp;t=357s", "Go to time")</f>
        <v/>
      </c>
    </row>
    <row r="1687">
      <c r="A1687">
        <f>HYPERLINK("https://www.youtube.com/watch?v=k12j-E1LsUU", "Video")</f>
        <v/>
      </c>
      <c r="B1687" t="inlineStr">
        <is>
          <t>5:47</t>
        </is>
      </c>
      <c r="C1687" t="inlineStr">
        <is>
          <t>Find your reason and step up
to be there for someone who needs you.</t>
        </is>
      </c>
      <c r="D1687">
        <f>HYPERLINK("https://www.youtube.com/watch?v=k12j-E1LsUU&amp;t=347s", "Go to time")</f>
        <v/>
      </c>
    </row>
    <row r="1688">
      <c r="A1688">
        <f>HYPERLINK("https://www.youtube.com/watch?v=c0bsKc4tiuY", "Video")</f>
        <v/>
      </c>
      <c r="B1688" t="inlineStr">
        <is>
          <t>6:08</t>
        </is>
      </c>
      <c r="C1688" t="inlineStr">
        <is>
          <t>And identifying a problem
is the first step in my process</t>
        </is>
      </c>
      <c r="D1688">
        <f>HYPERLINK("https://www.youtube.com/watch?v=c0bsKc4tiuY&amp;t=368s", "Go to time")</f>
        <v/>
      </c>
    </row>
    <row r="1689">
      <c r="A1689">
        <f>HYPERLINK("https://www.youtube.com/watch?v=k5jEkTm5GIU", "Video")</f>
        <v/>
      </c>
      <c r="B1689" t="inlineStr">
        <is>
          <t>0:22</t>
        </is>
      </c>
      <c r="C1689" t="inlineStr">
        <is>
          <t>that track everything from our heartbeats
to our footsteps, breaths,</t>
        </is>
      </c>
      <c r="D1689">
        <f>HYPERLINK("https://www.youtube.com/watch?v=k5jEkTm5GIU&amp;t=22s", "Go to time")</f>
        <v/>
      </c>
    </row>
    <row r="1690">
      <c r="A1690">
        <f>HYPERLINK("https://www.youtube.com/watch?v=fh5KLfd9Km8", "Video")</f>
        <v/>
      </c>
      <c r="B1690" t="inlineStr">
        <is>
          <t>1:50</t>
        </is>
      </c>
      <c r="C1690" t="inlineStr">
        <is>
          <t>OK, Heraclitus did say
a man can't step in the same river twice,</t>
        </is>
      </c>
      <c r="D1690">
        <f>HYPERLINK("https://www.youtube.com/watch?v=fh5KLfd9Km8&amp;t=110s", "Go to time")</f>
        <v/>
      </c>
    </row>
    <row r="1691">
      <c r="A1691">
        <f>HYPERLINK("https://www.youtube.com/watch?v=TLZ6W-Nqv1I", "Video")</f>
        <v/>
      </c>
      <c r="B1691" t="inlineStr">
        <is>
          <t>8:43</t>
        </is>
      </c>
      <c r="C1691" t="inlineStr">
        <is>
          <t>The animals are three or four steps
removed from our influence.</t>
        </is>
      </c>
      <c r="D1691">
        <f>HYPERLINK("https://www.youtube.com/watch?v=TLZ6W-Nqv1I&amp;t=523s", "Go to time")</f>
        <v/>
      </c>
    </row>
    <row r="1692">
      <c r="A1692">
        <f>HYPERLINK("https://www.youtube.com/watch?v=dDZoGcQVjJg", "Video")</f>
        <v/>
      </c>
      <c r="B1692" t="inlineStr">
        <is>
          <t>1:51</t>
        </is>
      </c>
      <c r="C1692" t="inlineStr">
        <is>
          <t>You were takin' it slow
and walkin' it one step at a time.</t>
        </is>
      </c>
      <c r="D1692">
        <f>HYPERLINK("https://www.youtube.com/watch?v=dDZoGcQVjJg&amp;t=111s", "Go to time")</f>
        <v/>
      </c>
    </row>
    <row r="1693">
      <c r="A1693">
        <f>HYPERLINK("https://www.youtube.com/watch?v=LY5hMMjiN6k", "Video")</f>
        <v/>
      </c>
      <c r="B1693" t="inlineStr">
        <is>
          <t>5:26</t>
        </is>
      </c>
      <c r="C1693" t="inlineStr">
        <is>
          <t>And going to college was the next step.</t>
        </is>
      </c>
      <c r="D1693">
        <f>HYPERLINK("https://www.youtube.com/watch?v=LY5hMMjiN6k&amp;t=326s", "Go to time")</f>
        <v/>
      </c>
    </row>
    <row r="1694">
      <c r="A1694">
        <f>HYPERLINK("https://www.youtube.com/watch?v=v9f6twy70iM", "Video")</f>
        <v/>
      </c>
      <c r="B1694" t="inlineStr">
        <is>
          <t>13:37</t>
        </is>
      </c>
      <c r="C1694" t="inlineStr">
        <is>
          <t>And I invite everybody
who's listening to step up.</t>
        </is>
      </c>
      <c r="D1694">
        <f>HYPERLINK("https://www.youtube.com/watch?v=v9f6twy70iM&amp;t=817s", "Go to time")</f>
        <v/>
      </c>
    </row>
    <row r="1695">
      <c r="A1695">
        <f>HYPERLINK("https://www.youtube.com/watch?v=tJtCcm7PUvA", "Video")</f>
        <v/>
      </c>
      <c r="B1695" t="inlineStr">
        <is>
          <t>5:35</t>
        </is>
      </c>
      <c r="C1695" t="inlineStr">
        <is>
          <t>And not being able to step outside
to pursue an education, a job,</t>
        </is>
      </c>
      <c r="D1695">
        <f>HYPERLINK("https://www.youtube.com/watch?v=tJtCcm7PUvA&amp;t=335s", "Go to time")</f>
        <v/>
      </c>
    </row>
    <row r="1696">
      <c r="A1696">
        <f>HYPERLINK("https://www.youtube.com/watch?v=GFpciGYBELo", "Video")</f>
        <v/>
      </c>
      <c r="B1696" t="inlineStr">
        <is>
          <t>24:03</t>
        </is>
      </c>
      <c r="C1696" t="inlineStr">
        <is>
          <t>don't try to step away from that again I</t>
        </is>
      </c>
      <c r="D1696">
        <f>HYPERLINK("https://www.youtube.com/watch?v=GFpciGYBELo&amp;t=1443s", "Go to time")</f>
        <v/>
      </c>
    </row>
    <row r="1697">
      <c r="A1697">
        <f>HYPERLINK("https://www.youtube.com/watch?v=5knT5m2Kmrc", "Video")</f>
        <v/>
      </c>
      <c r="B1697" t="inlineStr">
        <is>
          <t>18:07</t>
        </is>
      </c>
      <c r="C1697" t="inlineStr">
        <is>
          <t>So this is how I see it in three steps.</t>
        </is>
      </c>
      <c r="D1697">
        <f>HYPERLINK("https://www.youtube.com/watch?v=5knT5m2Kmrc&amp;t=1087s", "Go to time")</f>
        <v/>
      </c>
    </row>
    <row r="1698">
      <c r="A1698">
        <f>HYPERLINK("https://www.youtube.com/watch?v=oyjIqtEVVB0", "Video")</f>
        <v/>
      </c>
      <c r="B1698" t="inlineStr">
        <is>
          <t>12:49</t>
        </is>
      </c>
      <c r="C1698" t="inlineStr">
        <is>
          <t>the economy rather than taking a step</t>
        </is>
      </c>
      <c r="D1698">
        <f>HYPERLINK("https://www.youtube.com/watch?v=oyjIqtEVVB0&amp;t=769s", "Go to time")</f>
        <v/>
      </c>
    </row>
    <row r="1699">
      <c r="A1699">
        <f>HYPERLINK("https://www.youtube.com/watch?v=C_78DM8fG6E", "Video")</f>
        <v/>
      </c>
      <c r="B1699" t="inlineStr">
        <is>
          <t>22:44</t>
        </is>
      </c>
      <c r="C1699" t="inlineStr">
        <is>
          <t>And so I think that the important thing
will be that we take this step by step.</t>
        </is>
      </c>
      <c r="D1699">
        <f>HYPERLINK("https://www.youtube.com/watch?v=C_78DM8fG6E&amp;t=1364s", "Go to time")</f>
        <v/>
      </c>
    </row>
    <row r="1700">
      <c r="A1700">
        <f>HYPERLINK("https://www.youtube.com/watch?v=jc0tTOhRVe0", "Video")</f>
        <v/>
      </c>
      <c r="B1700" t="inlineStr">
        <is>
          <t>0:18</t>
        </is>
      </c>
      <c r="C1700" t="inlineStr">
        <is>
          <t>Step back if you got called a racial slur
in elementary school.</t>
        </is>
      </c>
      <c r="D1700">
        <f>HYPERLINK("https://www.youtube.com/watch?v=jc0tTOhRVe0&amp;t=18s", "Go to time")</f>
        <v/>
      </c>
    </row>
    <row r="1701">
      <c r="A1701">
        <f>HYPERLINK("https://www.youtube.com/watch?v=jc0tTOhRVe0", "Video")</f>
        <v/>
      </c>
      <c r="B1701" t="inlineStr">
        <is>
          <t>5:17</t>
        </is>
      </c>
      <c r="C1701" t="inlineStr">
        <is>
          <t>Step back if you're struggling
with chronic illness.</t>
        </is>
      </c>
      <c r="D1701">
        <f>HYPERLINK("https://www.youtube.com/watch?v=jc0tTOhRVe0&amp;t=317s", "Go to time")</f>
        <v/>
      </c>
    </row>
    <row r="1702">
      <c r="A1702">
        <f>HYPERLINK("https://www.youtube.com/watch?v=jc0tTOhRVe0", "Video")</f>
        <v/>
      </c>
      <c r="B1702" t="inlineStr">
        <is>
          <t>5:21</t>
        </is>
      </c>
      <c r="C1702" t="inlineStr">
        <is>
          <t>Step back if you're juggling
elder care and child care.</t>
        </is>
      </c>
      <c r="D1702">
        <f>HYPERLINK("https://www.youtube.com/watch?v=jc0tTOhRVe0&amp;t=321s", "Go to time")</f>
        <v/>
      </c>
    </row>
    <row r="1703">
      <c r="A1703">
        <f>HYPERLINK("https://www.youtube.com/watch?v=SThQy3S1hnk", "Video")</f>
        <v/>
      </c>
      <c r="B1703" t="inlineStr">
        <is>
          <t>2:40</t>
        </is>
      </c>
      <c r="C1703" t="inlineStr">
        <is>
          <t>that everything,
every single step had to go right.</t>
        </is>
      </c>
      <c r="D1703">
        <f>HYPERLINK("https://www.youtube.com/watch?v=SThQy3S1hnk&amp;t=160s", "Go to time")</f>
        <v/>
      </c>
    </row>
    <row r="1704">
      <c r="A1704">
        <f>HYPERLINK("https://www.youtube.com/watch?v=SThQy3S1hnk", "Video")</f>
        <v/>
      </c>
      <c r="B1704" t="inlineStr">
        <is>
          <t>8:59</t>
        </is>
      </c>
      <c r="C1704" t="inlineStr">
        <is>
          <t>like the "Stephan's Quintet" image,</t>
        </is>
      </c>
      <c r="D1704">
        <f>HYPERLINK("https://www.youtube.com/watch?v=SThQy3S1hnk&amp;t=539s", "Go to time")</f>
        <v/>
      </c>
    </row>
    <row r="1705">
      <c r="A1705">
        <f>HYPERLINK("https://www.youtube.com/watch?v=bHgfcA6Vy24", "Video")</f>
        <v/>
      </c>
      <c r="B1705" t="inlineStr">
        <is>
          <t>0:53</t>
        </is>
      </c>
      <c r="C1705" t="inlineStr">
        <is>
          <t>And without courage,
we'll never step into the unknown.</t>
        </is>
      </c>
      <c r="D1705">
        <f>HYPERLINK("https://www.youtube.com/watch?v=bHgfcA6Vy24&amp;t=53s", "Go to time")</f>
        <v/>
      </c>
    </row>
    <row r="1706">
      <c r="A1706">
        <f>HYPERLINK("https://www.youtube.com/watch?v=bHgfcA6Vy24", "Video")</f>
        <v/>
      </c>
      <c r="B1706" t="inlineStr">
        <is>
          <t>6:22</t>
        </is>
      </c>
      <c r="C1706" t="inlineStr">
        <is>
          <t>going down an oversized step,</t>
        </is>
      </c>
      <c r="D1706">
        <f>HYPERLINK("https://www.youtube.com/watch?v=bHgfcA6Vy24&amp;t=382s", "Go to time")</f>
        <v/>
      </c>
    </row>
    <row r="1707">
      <c r="A1707">
        <f>HYPERLINK("https://www.youtube.com/watch?v=3wxBTEo8-T8", "Video")</f>
        <v/>
      </c>
      <c r="B1707" t="inlineStr">
        <is>
          <t>5:45</t>
        </is>
      </c>
      <c r="C1707" t="inlineStr">
        <is>
          <t>Stephanie got sick and let Brooke in.</t>
        </is>
      </c>
      <c r="D1707">
        <f>HYPERLINK("https://www.youtube.com/watch?v=3wxBTEo8-T8&amp;t=345s", "Go to time")</f>
        <v/>
      </c>
    </row>
    <row r="1708">
      <c r="A1708">
        <f>HYPERLINK("https://www.youtube.com/watch?v=3wxBTEo8-T8", "Video")</f>
        <v/>
      </c>
      <c r="B1708" t="inlineStr">
        <is>
          <t>5:52</t>
        </is>
      </c>
      <c r="C1708" t="inlineStr">
        <is>
          <t>and Stephanie died in Brooke's arms,</t>
        </is>
      </c>
      <c r="D1708">
        <f>HYPERLINK("https://www.youtube.com/watch?v=3wxBTEo8-T8&amp;t=352s", "Go to time")</f>
        <v/>
      </c>
    </row>
    <row r="1709">
      <c r="A1709">
        <f>HYPERLINK("https://www.youtube.com/watch?v=3wxBTEo8-T8", "Video")</f>
        <v/>
      </c>
      <c r="B1709" t="inlineStr">
        <is>
          <t>6:20</t>
        </is>
      </c>
      <c r="C1709" t="inlineStr">
        <is>
          <t>Howard stepped down in 2000,</t>
        </is>
      </c>
      <c r="D1709">
        <f>HYPERLINK("https://www.youtube.com/watch?v=3wxBTEo8-T8&amp;t=380s", "Go to time")</f>
        <v/>
      </c>
    </row>
    <row r="1710">
      <c r="A1710">
        <f>HYPERLINK("https://www.youtube.com/watch?v=kXGuWtR5ulg", "Video")</f>
        <v/>
      </c>
      <c r="B1710" t="inlineStr">
        <is>
          <t>8:20</t>
        </is>
      </c>
      <c r="C1710" t="inlineStr">
        <is>
          <t>Every small steps counts, because
brushing this topic under the carpet</t>
        </is>
      </c>
      <c r="D1710">
        <f>HYPERLINK("https://www.youtube.com/watch?v=kXGuWtR5ulg&amp;t=500s", "Go to time")</f>
        <v/>
      </c>
    </row>
    <row r="1711">
      <c r="A1711">
        <f>HYPERLINK("https://www.youtube.com/watch?v=L5rE-Ur9pSI", "Video")</f>
        <v/>
      </c>
      <c r="B1711" t="inlineStr">
        <is>
          <t>7:20</t>
        </is>
      </c>
      <c r="C1711" t="inlineStr">
        <is>
          <t>And because she loved the idea of just
stepping out of her nurturing mom role</t>
        </is>
      </c>
      <c r="D1711">
        <f>HYPERLINK("https://www.youtube.com/watch?v=L5rE-Ur9pSI&amp;t=440s", "Go to time")</f>
        <v/>
      </c>
    </row>
    <row r="1712">
      <c r="A1712">
        <f>HYPERLINK("https://www.youtube.com/watch?v=zIwLWfaAg-8", "Video")</f>
        <v/>
      </c>
      <c r="B1712" t="inlineStr">
        <is>
          <t>5:09</t>
        </is>
      </c>
      <c r="C1712" t="inlineStr">
        <is>
          <t>So I think there's a fairly
straightforward series of steps</t>
        </is>
      </c>
      <c r="D1712">
        <f>HYPERLINK("https://www.youtube.com/watch?v=zIwLWfaAg-8&amp;t=309s", "Go to time")</f>
        <v/>
      </c>
    </row>
    <row r="1713">
      <c r="A1713">
        <f>HYPERLINK("https://www.youtube.com/watch?v=UtDllX_MTbw", "Video")</f>
        <v/>
      </c>
      <c r="B1713" t="inlineStr">
        <is>
          <t>0:34</t>
        </is>
      </c>
      <c r="C1713" t="inlineStr">
        <is>
          <t>allowing it to perform certain
computations with way fewer steps.</t>
        </is>
      </c>
      <c r="D1713">
        <f>HYPERLINK("https://www.youtube.com/watch?v=UtDllX_MTbw&amp;t=34s", "Go to time")</f>
        <v/>
      </c>
    </row>
    <row r="1714">
      <c r="A1714">
        <f>HYPERLINK("https://www.youtube.com/watch?v=UtDllX_MTbw", "Video")</f>
        <v/>
      </c>
      <c r="B1714" t="inlineStr">
        <is>
          <t>2:49</t>
        </is>
      </c>
      <c r="C1714" t="inlineStr">
        <is>
          <t>it would only be 1,000 steps
to find the item.</t>
        </is>
      </c>
      <c r="D1714">
        <f>HYPERLINK("https://www.youtube.com/watch?v=UtDllX_MTbw&amp;t=169s", "Go to time")</f>
        <v/>
      </c>
    </row>
    <row r="1715">
      <c r="A1715">
        <f>HYPERLINK("https://www.youtube.com/watch?v=UtDllX_MTbw", "Video")</f>
        <v/>
      </c>
      <c r="B1715" t="inlineStr">
        <is>
          <t>6:47</t>
        </is>
      </c>
      <c r="C1715" t="inlineStr">
        <is>
          <t>that you step into a room
with dangerous viruses?</t>
        </is>
      </c>
      <c r="D1715">
        <f>HYPERLINK("https://www.youtube.com/watch?v=UtDllX_MTbw&amp;t=407s", "Go to time")</f>
        <v/>
      </c>
    </row>
    <row r="1716">
      <c r="A1716">
        <f>HYPERLINK("https://www.youtube.com/watch?v=UtDllX_MTbw", "Video")</f>
        <v/>
      </c>
      <c r="B1716" t="inlineStr">
        <is>
          <t>8:26</t>
        </is>
      </c>
      <c r="C1716" t="inlineStr">
        <is>
          <t>That means that in every
1,000 steps or so,</t>
        </is>
      </c>
      <c r="D1716">
        <f>HYPERLINK("https://www.youtube.com/watch?v=UtDllX_MTbw&amp;t=506s", "Go to time")</f>
        <v/>
      </c>
    </row>
    <row r="1717">
      <c r="A1717">
        <f>HYPERLINK("https://www.youtube.com/watch?v=6iqXH9RPK1w", "Video")</f>
        <v/>
      </c>
      <c r="B1717" t="inlineStr">
        <is>
          <t>9:16</t>
        </is>
      </c>
      <c r="C1717" t="inlineStr">
        <is>
          <t>and we need to take steps
in our own lives as well.</t>
        </is>
      </c>
      <c r="D1717">
        <f>HYPERLINK("https://www.youtube.com/watch?v=6iqXH9RPK1w&amp;t=556s", "Go to time")</f>
        <v/>
      </c>
    </row>
    <row r="1718">
      <c r="A1718">
        <f>HYPERLINK("https://www.youtube.com/watch?v=coAopEn8Fn4", "Video")</f>
        <v/>
      </c>
      <c r="B1718" t="inlineStr">
        <is>
          <t>0:08</t>
        </is>
      </c>
      <c r="C1718" t="inlineStr">
        <is>
          <t>Well, let's step into it.</t>
        </is>
      </c>
      <c r="D1718">
        <f>HYPERLINK("https://www.youtube.com/watch?v=coAopEn8Fn4&amp;t=8s", "Go to time")</f>
        <v/>
      </c>
    </row>
    <row r="1719">
      <c r="A1719">
        <f>HYPERLINK("https://www.youtube.com/watch?v=coAopEn8Fn4", "Video")</f>
        <v/>
      </c>
      <c r="B1719" t="inlineStr">
        <is>
          <t>6:51</t>
        </is>
      </c>
      <c r="C1719" t="inlineStr">
        <is>
          <t>This pathway is how to step into</t>
        </is>
      </c>
      <c r="D1719">
        <f>HYPERLINK("https://www.youtube.com/watch?v=coAopEn8Fn4&amp;t=411s", "Go to time")</f>
        <v/>
      </c>
    </row>
    <row r="1720">
      <c r="A1720">
        <f>HYPERLINK("https://www.youtube.com/watch?v=coAopEn8Fn4", "Video")</f>
        <v/>
      </c>
      <c r="B1720" t="inlineStr">
        <is>
          <t>8:38</t>
        </is>
      </c>
      <c r="C1720" t="inlineStr">
        <is>
          <t>the compassion that we have to step into</t>
        </is>
      </c>
      <c r="D1720">
        <f>HYPERLINK("https://www.youtube.com/watch?v=coAopEn8Fn4&amp;t=518s", "Go to time")</f>
        <v/>
      </c>
    </row>
    <row r="1721">
      <c r="A1721">
        <f>HYPERLINK("https://www.youtube.com/watch?v=coAopEn8Fn4", "Video")</f>
        <v/>
      </c>
      <c r="B1721" t="inlineStr">
        <is>
          <t>9:53</t>
        </is>
      </c>
      <c r="C1721" t="inlineStr">
        <is>
          <t>The conversation that we need
to step into with boys</t>
        </is>
      </c>
      <c r="D1721">
        <f>HYPERLINK("https://www.youtube.com/watch?v=coAopEn8Fn4&amp;t=593s", "Go to time")</f>
        <v/>
      </c>
    </row>
    <row r="1722">
      <c r="A1722">
        <f>HYPERLINK("https://www.youtube.com/watch?v=coAopEn8Fn4", "Video")</f>
        <v/>
      </c>
      <c r="B1722" t="inlineStr">
        <is>
          <t>11:18</t>
        </is>
      </c>
      <c r="C1722" t="inlineStr">
        <is>
          <t>You step into the workplace,</t>
        </is>
      </c>
      <c r="D1722">
        <f>HYPERLINK("https://www.youtube.com/watch?v=coAopEn8Fn4&amp;t=678s", "Go to time")</f>
        <v/>
      </c>
    </row>
    <row r="1723">
      <c r="A1723">
        <f>HYPERLINK("https://www.youtube.com/watch?v=Oo2upU6ny-I", "Video")</f>
        <v/>
      </c>
      <c r="B1723" t="inlineStr">
        <is>
          <t>11:28</t>
        </is>
      </c>
      <c r="C1723" t="inlineStr">
        <is>
          <t>the next step you're suggesting</t>
        </is>
      </c>
      <c r="D1723">
        <f>HYPERLINK("https://www.youtube.com/watch?v=Oo2upU6ny-I&amp;t=688s", "Go to time")</f>
        <v/>
      </c>
    </row>
    <row r="1724">
      <c r="A1724">
        <f>HYPERLINK("https://www.youtube.com/watch?v=gMsQO5u7-NQ", "Video")</f>
        <v/>
      </c>
      <c r="B1724" t="inlineStr">
        <is>
          <t>9:13</t>
        </is>
      </c>
      <c r="C1724" t="inlineStr">
        <is>
          <t>Or experiencing your toddler's first steps</t>
        </is>
      </c>
      <c r="D1724">
        <f>HYPERLINK("https://www.youtube.com/watch?v=gMsQO5u7-NQ&amp;t=553s", "Go to time")</f>
        <v/>
      </c>
    </row>
    <row r="1725">
      <c r="A1725">
        <f>HYPERLINK("https://www.youtube.com/watch?v=tbvUCrS5_5I", "Video")</f>
        <v/>
      </c>
      <c r="B1725" t="inlineStr">
        <is>
          <t>13:04</t>
        </is>
      </c>
      <c r="C1725" t="inlineStr">
        <is>
          <t>If everybody stays on the sidelines,
waiting for others to step in,</t>
        </is>
      </c>
      <c r="D1725">
        <f>HYPERLINK("https://www.youtube.com/watch?v=tbvUCrS5_5I&amp;t=784s", "Go to time")</f>
        <v/>
      </c>
    </row>
    <row r="1726">
      <c r="A1726">
        <f>HYPERLINK("https://www.youtube.com/watch?v=Ds_rzoyyfF0", "Video")</f>
        <v/>
      </c>
      <c r="B1726" t="inlineStr">
        <is>
          <t>5:35</t>
        </is>
      </c>
      <c r="C1726" t="inlineStr">
        <is>
          <t>It's like skipping through several
technology generations in just one step.</t>
        </is>
      </c>
      <c r="D1726">
        <f>HYPERLINK("https://www.youtube.com/watch?v=Ds_rzoyyfF0&amp;t=335s", "Go to time")</f>
        <v/>
      </c>
    </row>
    <row r="1727">
      <c r="A1727">
        <f>HYPERLINK("https://www.youtube.com/watch?v=JSiRpwZbZ7Q", "Video")</f>
        <v/>
      </c>
      <c r="B1727" t="inlineStr">
        <is>
          <t>2:25</t>
        </is>
      </c>
      <c r="C1727" t="inlineStr">
        <is>
          <t>as the art of tracing footsteps.”</t>
        </is>
      </c>
      <c r="D1727">
        <f>HYPERLINK("https://www.youtube.com/watch?v=JSiRpwZbZ7Q&amp;t=145s", "Go to time")</f>
        <v/>
      </c>
    </row>
    <row r="1728">
      <c r="A1728">
        <f>HYPERLINK("https://www.youtube.com/watch?v=JSiRpwZbZ7Q", "Video")</f>
        <v/>
      </c>
      <c r="B1728" t="inlineStr">
        <is>
          <t>5:31</t>
        </is>
      </c>
      <c r="C1728" t="inlineStr">
        <is>
          <t>Lastly, we step up one more level
and we have the tiny tracks of a lizard,</t>
        </is>
      </c>
      <c r="D1728">
        <f>HYPERLINK("https://www.youtube.com/watch?v=JSiRpwZbZ7Q&amp;t=331s", "Go to time")</f>
        <v/>
      </c>
    </row>
    <row r="1729">
      <c r="A1729">
        <f>HYPERLINK("https://www.youtube.com/watch?v=dCXCzbyvIR0", "Video")</f>
        <v/>
      </c>
      <c r="B1729" t="inlineStr">
        <is>
          <t>0:09</t>
        </is>
      </c>
      <c r="C1729" t="inlineStr">
        <is>
          <t>than seeing humans step foot
on that planet,</t>
        </is>
      </c>
      <c r="D1729">
        <f>HYPERLINK("https://www.youtube.com/watch?v=dCXCzbyvIR0&amp;t=9s", "Go to time")</f>
        <v/>
      </c>
    </row>
    <row r="1730">
      <c r="A1730">
        <f>HYPERLINK("https://www.youtube.com/watch?v=dCXCzbyvIR0", "Video")</f>
        <v/>
      </c>
      <c r="B1730" t="inlineStr">
        <is>
          <t>6:02</t>
        </is>
      </c>
      <c r="C1730" t="inlineStr">
        <is>
          <t>it will serve as a stepping stone
to enable further exploration</t>
        </is>
      </c>
      <c r="D1730">
        <f>HYPERLINK("https://www.youtube.com/watch?v=dCXCzbyvIR0&amp;t=362s", "Go to time")</f>
        <v/>
      </c>
    </row>
    <row r="1731">
      <c r="A1731">
        <f>HYPERLINK("https://www.youtube.com/watch?v=tT8icNhydtg", "Video")</f>
        <v/>
      </c>
      <c r="B1731" t="inlineStr">
        <is>
          <t>7:45</t>
        </is>
      </c>
      <c r="C1731" t="inlineStr">
        <is>
          <t>we could step out of our habitual,
almost machine-like behavior</t>
        </is>
      </c>
      <c r="D1731">
        <f>HYPERLINK("https://www.youtube.com/watch?v=tT8icNhydtg&amp;t=465s", "Go to time")</f>
        <v/>
      </c>
    </row>
    <row r="1732">
      <c r="A1732">
        <f>HYPERLINK("https://www.youtube.com/watch?v=klXVQsbhFsE", "Video")</f>
        <v/>
      </c>
      <c r="B1732" t="inlineStr">
        <is>
          <t>8:47</t>
        </is>
      </c>
      <c r="C1732" t="inlineStr">
        <is>
          <t>that led to Starbucks taking a step back
and thinking about inclusion</t>
        </is>
      </c>
      <c r="D1732">
        <f>HYPERLINK("https://www.youtube.com/watch?v=klXVQsbhFsE&amp;t=527s", "Go to time")</f>
        <v/>
      </c>
    </row>
    <row r="1733">
      <c r="A1733">
        <f>HYPERLINK("https://www.youtube.com/watch?v=nQo1NgQ-Yf0", "Video")</f>
        <v/>
      </c>
      <c r="B1733" t="inlineStr">
        <is>
          <t>6:57</t>
        </is>
      </c>
      <c r="C1733" t="inlineStr">
        <is>
          <t>I accidentally stepped in liquid</t>
        </is>
      </c>
      <c r="D1733">
        <f>HYPERLINK("https://www.youtube.com/watch?v=nQo1NgQ-Yf0&amp;t=417s", "Go to time")</f>
        <v/>
      </c>
    </row>
    <row r="1734">
      <c r="A1734">
        <f>HYPERLINK("https://www.youtube.com/watch?v=su4c2wwDteU", "Video")</f>
        <v/>
      </c>
      <c r="B1734" t="inlineStr">
        <is>
          <t>9:22</t>
        </is>
      </c>
      <c r="C1734" t="inlineStr">
        <is>
          <t>that's, I think, the first step.</t>
        </is>
      </c>
      <c r="D1734">
        <f>HYPERLINK("https://www.youtube.com/watch?v=su4c2wwDteU&amp;t=562s", "Go to time")</f>
        <v/>
      </c>
    </row>
    <row r="1735">
      <c r="A1735">
        <f>HYPERLINK("https://www.youtube.com/watch?v=-moW9jvvMr4", "Video")</f>
        <v/>
      </c>
      <c r="B1735" t="inlineStr">
        <is>
          <t>7:09</t>
        </is>
      </c>
      <c r="C1735" t="inlineStr">
        <is>
          <t>and we step into being.</t>
        </is>
      </c>
      <c r="D1735">
        <f>HYPERLINK("https://www.youtube.com/watch?v=-moW9jvvMr4&amp;t=429s", "Go to time")</f>
        <v/>
      </c>
    </row>
    <row r="1736">
      <c r="A1736">
        <f>HYPERLINK("https://www.youtube.com/watch?v=O0CsyfiQr34", "Video")</f>
        <v/>
      </c>
      <c r="B1736" t="inlineStr">
        <is>
          <t>0:25</t>
        </is>
      </c>
      <c r="C1736" t="inlineStr">
        <is>
          <t>let's take a step back in time.</t>
        </is>
      </c>
      <c r="D1736">
        <f>HYPERLINK("https://www.youtube.com/watch?v=O0CsyfiQr34&amp;t=25s", "Go to time")</f>
        <v/>
      </c>
    </row>
    <row r="1737">
      <c r="A1737">
        <f>HYPERLINK("https://www.youtube.com/watch?v=ddJvVf1eqwM", "Video")</f>
        <v/>
      </c>
      <c r="B1737" t="inlineStr">
        <is>
          <t>3:41</t>
        </is>
      </c>
      <c r="C1737" t="inlineStr">
        <is>
          <t>I'm here to show you the four steps
to start a thriving giving circle.</t>
        </is>
      </c>
      <c r="D1737">
        <f>HYPERLINK("https://www.youtube.com/watch?v=ddJvVf1eqwM&amp;t=221s", "Go to time")</f>
        <v/>
      </c>
    </row>
    <row r="1738">
      <c r="A1738">
        <f>HYPERLINK("https://www.youtube.com/watch?v=ddJvVf1eqwM", "Video")</f>
        <v/>
      </c>
      <c r="B1738" t="inlineStr">
        <is>
          <t>3:47</t>
        </is>
      </c>
      <c r="C1738" t="inlineStr">
        <is>
          <t>The first step is to create belonging.</t>
        </is>
      </c>
      <c r="D1738">
        <f>HYPERLINK("https://www.youtube.com/watch?v=ddJvVf1eqwM&amp;t=227s", "Go to time")</f>
        <v/>
      </c>
    </row>
    <row r="1739">
      <c r="A1739">
        <f>HYPERLINK("https://www.youtube.com/watch?v=ddJvVf1eqwM", "Video")</f>
        <v/>
      </c>
      <c r="B1739" t="inlineStr">
        <is>
          <t>7:52</t>
        </is>
      </c>
      <c r="C1739" t="inlineStr">
        <is>
          <t>And the last step
is just to act in abundance.</t>
        </is>
      </c>
      <c r="D1739">
        <f>HYPERLINK("https://www.youtube.com/watch?v=ddJvVf1eqwM&amp;t=472s", "Go to time")</f>
        <v/>
      </c>
    </row>
    <row r="1740">
      <c r="A1740">
        <f>HYPERLINK("https://www.youtube.com/watch?v=twWkGt33X_k", "Video")</f>
        <v/>
      </c>
      <c r="B1740" t="inlineStr">
        <is>
          <t>5:05</t>
        </is>
      </c>
      <c r="C1740" t="inlineStr">
        <is>
          <t>Stephen Hawking warns that</t>
        </is>
      </c>
      <c r="D1740">
        <f>HYPERLINK("https://www.youtube.com/watch?v=twWkGt33X_k&amp;t=305s", "Go to time")</f>
        <v/>
      </c>
    </row>
    <row r="1741">
      <c r="A1741">
        <f>HYPERLINK("https://www.youtube.com/watch?v=ozMCb0wOnMU", "Video")</f>
        <v/>
      </c>
      <c r="B1741" t="inlineStr">
        <is>
          <t>1:19</t>
        </is>
      </c>
      <c r="C1741" t="inlineStr">
        <is>
          <t>Let me walk you through five key steps
to building a strong personal brand</t>
        </is>
      </c>
      <c r="D1741">
        <f>HYPERLINK("https://www.youtube.com/watch?v=ozMCb0wOnMU&amp;t=79s", "Go to time")</f>
        <v/>
      </c>
    </row>
    <row r="1742">
      <c r="A1742">
        <f>HYPERLINK("https://www.youtube.com/watch?v=dzBj5rRmTv8", "Video")</f>
        <v/>
      </c>
      <c r="B1742" t="inlineStr">
        <is>
          <t>5:10</t>
        </is>
      </c>
      <c r="C1742" t="inlineStr">
        <is>
          <t>Instead, I want to step back</t>
        </is>
      </c>
      <c r="D1742">
        <f>HYPERLINK("https://www.youtube.com/watch?v=dzBj5rRmTv8&amp;t=310s", "Go to time")</f>
        <v/>
      </c>
    </row>
    <row r="1743">
      <c r="A1743">
        <f>HYPERLINK("https://www.youtube.com/watch?v=L-q-tSHo9Ho", "Video")</f>
        <v/>
      </c>
      <c r="B1743" t="inlineStr">
        <is>
          <t>9:24</t>
        </is>
      </c>
      <c r="C1743" t="inlineStr">
        <is>
          <t>This brings me one step closer
into the darkness,</t>
        </is>
      </c>
      <c r="D1743">
        <f>HYPERLINK("https://www.youtube.com/watch?v=L-q-tSHo9Ho&amp;t=564s", "Go to time")</f>
        <v/>
      </c>
    </row>
    <row r="1744">
      <c r="A1744">
        <f>HYPERLINK("https://www.youtube.com/watch?v=iEy-xTbcr2A", "Video")</f>
        <v/>
      </c>
      <c r="B1744" t="inlineStr">
        <is>
          <t>10:54</t>
        </is>
      </c>
      <c r="C1744" t="inlineStr">
        <is>
          <t>they stepped in and filled that role.</t>
        </is>
      </c>
      <c r="D1744">
        <f>HYPERLINK("https://www.youtube.com/watch?v=iEy-xTbcr2A&amp;t=654s", "Go to time")</f>
        <v/>
      </c>
    </row>
    <row r="1745">
      <c r="A1745">
        <f>HYPERLINK("https://www.youtube.com/watch?v=iEy-xTbcr2A", "Video")</f>
        <v/>
      </c>
      <c r="B1745" t="inlineStr">
        <is>
          <t>12:38</t>
        </is>
      </c>
      <c r="C1745" t="inlineStr">
        <is>
          <t>people have really stepped in</t>
        </is>
      </c>
      <c r="D1745">
        <f>HYPERLINK("https://www.youtube.com/watch?v=iEy-xTbcr2A&amp;t=758s", "Go to time")</f>
        <v/>
      </c>
    </row>
    <row r="1746">
      <c r="A1746">
        <f>HYPERLINK("https://www.youtube.com/watch?v=waRC-CQnoeY", "Video")</f>
        <v/>
      </c>
      <c r="B1746" t="inlineStr">
        <is>
          <t>5:26</t>
        </is>
      </c>
      <c r="C1746" t="inlineStr">
        <is>
          <t>but insufficient step
towards social action.</t>
        </is>
      </c>
      <c r="D1746">
        <f>HYPERLINK("https://www.youtube.com/watch?v=waRC-CQnoeY&amp;t=326s", "Go to time")</f>
        <v/>
      </c>
    </row>
    <row r="1747">
      <c r="A1747">
        <f>HYPERLINK("https://www.youtube.com/watch?v=waRC-CQnoeY", "Video")</f>
        <v/>
      </c>
      <c r="B1747" t="inlineStr">
        <is>
          <t>7:00</t>
        </is>
      </c>
      <c r="C1747" t="inlineStr">
        <is>
          <t>Instinct steps in,
and I start screaming, "Mwizi, mwizi!"</t>
        </is>
      </c>
      <c r="D1747">
        <f>HYPERLINK("https://www.youtube.com/watch?v=waRC-CQnoeY&amp;t=420s", "Go to time")</f>
        <v/>
      </c>
    </row>
    <row r="1748">
      <c r="A1748">
        <f>HYPERLINK("https://www.youtube.com/watch?v=waRC-CQnoeY", "Video")</f>
        <v/>
      </c>
      <c r="B1748" t="inlineStr">
        <is>
          <t>12:15</t>
        </is>
      </c>
      <c r="C1748" t="inlineStr">
        <is>
          <t>by stepping away from their screens</t>
        </is>
      </c>
      <c r="D1748">
        <f>HYPERLINK("https://www.youtube.com/watch?v=waRC-CQnoeY&amp;t=735s", "Go to time")</f>
        <v/>
      </c>
    </row>
    <row r="1749">
      <c r="A1749">
        <f>HYPERLINK("https://www.youtube.com/watch?v=waRC-CQnoeY", "Video")</f>
        <v/>
      </c>
      <c r="B1749" t="inlineStr">
        <is>
          <t>12:17</t>
        </is>
      </c>
      <c r="C1749" t="inlineStr">
        <is>
          <t>and stepping out into the real world
beyond what feels safe.</t>
        </is>
      </c>
      <c r="D1749">
        <f>HYPERLINK("https://www.youtube.com/watch?v=waRC-CQnoeY&amp;t=737s", "Go to time")</f>
        <v/>
      </c>
    </row>
    <row r="1750">
      <c r="A1750">
        <f>HYPERLINK("https://www.youtube.com/watch?v=p-Yd4PdmYzg", "Video")</f>
        <v/>
      </c>
      <c r="B1750" t="inlineStr">
        <is>
          <t>9:55</t>
        </is>
      </c>
      <c r="C1750" t="inlineStr">
        <is>
          <t>should be the last step in the process.</t>
        </is>
      </c>
      <c r="D1750">
        <f>HYPERLINK("https://www.youtube.com/watch?v=p-Yd4PdmYzg&amp;t=595s", "Go to time")</f>
        <v/>
      </c>
    </row>
    <row r="1751">
      <c r="A1751">
        <f>HYPERLINK("https://www.youtube.com/watch?v=bYi6GMv5Erw", "Video")</f>
        <v/>
      </c>
      <c r="B1751" t="inlineStr">
        <is>
          <t>8:16</t>
        </is>
      </c>
      <c r="C1751" t="inlineStr">
        <is>
          <t>And when we think back to step one,</t>
        </is>
      </c>
      <c r="D1751">
        <f>HYPERLINK("https://www.youtube.com/watch?v=bYi6GMv5Erw&amp;t=496s", "Go to time")</f>
        <v/>
      </c>
    </row>
    <row r="1752">
      <c r="A1752">
        <f>HYPERLINK("https://www.youtube.com/watch?v=cmpu58yv8-g", "Video")</f>
        <v/>
      </c>
      <c r="B1752" t="inlineStr">
        <is>
          <t>8:58</t>
        </is>
      </c>
      <c r="C1752" t="inlineStr">
        <is>
          <t>I chose to step out of fear's tunnel
into terrain uncharted and undefined.</t>
        </is>
      </c>
      <c r="D1752">
        <f>HYPERLINK("https://www.youtube.com/watch?v=cmpu58yv8-g&amp;t=538s", "Go to time")</f>
        <v/>
      </c>
    </row>
    <row r="1753">
      <c r="A1753">
        <f>HYPERLINK("https://www.youtube.com/watch?v=YXWKuK-Qsu4", "Video")</f>
        <v/>
      </c>
      <c r="B1753" t="inlineStr">
        <is>
          <t>1:35</t>
        </is>
      </c>
      <c r="C1753" t="inlineStr">
        <is>
          <t>Paul's daughter followed in his footsteps,</t>
        </is>
      </c>
      <c r="D1753">
        <f>HYPERLINK("https://www.youtube.com/watch?v=YXWKuK-Qsu4&amp;t=95s", "Go to time")</f>
        <v/>
      </c>
    </row>
    <row r="1754">
      <c r="A1754">
        <f>HYPERLINK("https://www.youtube.com/watch?v=kyaiTGmwxnU", "Video")</f>
        <v/>
      </c>
      <c r="B1754" t="inlineStr">
        <is>
          <t>10:27</t>
        </is>
      </c>
      <c r="C1754" t="inlineStr">
        <is>
          <t>for more conservative women
to step in and make real changes,</t>
        </is>
      </c>
      <c r="D1754">
        <f>HYPERLINK("https://www.youtube.com/watch?v=kyaiTGmwxnU&amp;t=627s", "Go to time")</f>
        <v/>
      </c>
    </row>
    <row r="1755">
      <c r="A1755">
        <f>HYPERLINK("https://www.youtube.com/watch?v=kyaiTGmwxnU", "Video")</f>
        <v/>
      </c>
      <c r="B1755" t="inlineStr">
        <is>
          <t>11:02</t>
        </is>
      </c>
      <c r="C1755" t="inlineStr">
        <is>
          <t>and we had to step back
and watch men get into the meeting</t>
        </is>
      </c>
      <c r="D1755">
        <f>HYPERLINK("https://www.youtube.com/watch?v=kyaiTGmwxnU&amp;t=662s", "Go to time")</f>
        <v/>
      </c>
    </row>
    <row r="1756">
      <c r="A1756">
        <f>HYPERLINK("https://www.youtube.com/watch?v=NX0Plqw73K0", "Video")</f>
        <v/>
      </c>
      <c r="B1756" t="inlineStr">
        <is>
          <t>4:22</t>
        </is>
      </c>
      <c r="C1756" t="inlineStr">
        <is>
          <t>in order for us to take
the final steps toward a city</t>
        </is>
      </c>
      <c r="D1756">
        <f>HYPERLINK("https://www.youtube.com/watch?v=NX0Plqw73K0&amp;t=262s", "Go to time")</f>
        <v/>
      </c>
    </row>
    <row r="1757">
      <c r="A1757">
        <f>HYPERLINK("https://www.youtube.com/watch?v=Mr8nvXvl-y8", "Video")</f>
        <v/>
      </c>
      <c r="B1757" t="inlineStr">
        <is>
          <t>4:27</t>
        </is>
      </c>
      <c r="C1757" t="inlineStr">
        <is>
          <t>So in a really brave step,
the leaders of the city where Ella lives</t>
        </is>
      </c>
      <c r="D1757">
        <f>HYPERLINK("https://www.youtube.com/watch?v=Mr8nvXvl-y8&amp;t=267s", "Go to time")</f>
        <v/>
      </c>
    </row>
    <row r="1758">
      <c r="A1758">
        <f>HYPERLINK("https://www.youtube.com/watch?v=YRvf00NooN8", "Video")</f>
        <v/>
      </c>
      <c r="B1758" t="inlineStr">
        <is>
          <t>4:05</t>
        </is>
      </c>
      <c r="C1758" t="inlineStr">
        <is>
          <t>from mining and the many steps of refining</t>
        </is>
      </c>
      <c r="D1758">
        <f>HYPERLINK("https://www.youtube.com/watch?v=YRvf00NooN8&amp;t=245s", "Go to time")</f>
        <v/>
      </c>
    </row>
    <row r="1759">
      <c r="A1759">
        <f>HYPERLINK("https://www.youtube.com/watch?v=C0dmOPDLKhY", "Video")</f>
        <v/>
      </c>
      <c r="B1759" t="inlineStr">
        <is>
          <t>8:44</t>
        </is>
      </c>
      <c r="C1759" t="inlineStr">
        <is>
          <t>and the human heart muscle cells
are following in lockstep</t>
        </is>
      </c>
      <c r="D1759">
        <f>HYPERLINK("https://www.youtube.com/watch?v=C0dmOPDLKhY&amp;t=524s", "Go to time")</f>
        <v/>
      </c>
    </row>
    <row r="1760">
      <c r="A1760">
        <f>HYPERLINK("https://www.youtube.com/watch?v=Y8tqH6MnJUU", "Video")</f>
        <v/>
      </c>
      <c r="B1760" t="inlineStr">
        <is>
          <t>9:39</t>
        </is>
      </c>
      <c r="C1760" t="inlineStr">
        <is>
          <t>but this is a much-needed step
in the right direction</t>
        </is>
      </c>
      <c r="D1760">
        <f>HYPERLINK("https://www.youtube.com/watch?v=Y8tqH6MnJUU&amp;t=579s", "Go to time")</f>
        <v/>
      </c>
    </row>
    <row r="1761">
      <c r="A1761">
        <f>HYPERLINK("https://www.youtube.com/watch?v=DOa5ijO5Ba4", "Video")</f>
        <v/>
      </c>
      <c r="B1761" t="inlineStr">
        <is>
          <t>34:55</t>
        </is>
      </c>
      <c r="C1761" t="inlineStr">
        <is>
          <t>Should the government step in
to raise minimum wages,</t>
        </is>
      </c>
      <c r="D1761">
        <f>HYPERLINK("https://www.youtube.com/watch?v=DOa5ijO5Ba4&amp;t=2095s", "Go to time")</f>
        <v/>
      </c>
    </row>
    <row r="1762">
      <c r="A1762">
        <f>HYPERLINK("https://www.youtube.com/watch?v=XXllBMHeKJE", "Video")</f>
        <v/>
      </c>
      <c r="B1762" t="inlineStr">
        <is>
          <t>2:46</t>
        </is>
      </c>
      <c r="C1762" t="inlineStr">
        <is>
          <t>We walk in the footsteps of Septima Clark.</t>
        </is>
      </c>
      <c r="D1762">
        <f>HYPERLINK("https://www.youtube.com/watch?v=XXllBMHeKJE&amp;t=166s", "Go to time")</f>
        <v/>
      </c>
    </row>
    <row r="1763">
      <c r="A1763">
        <f>HYPERLINK("https://www.youtube.com/watch?v=XXllBMHeKJE", "Video")</f>
        <v/>
      </c>
      <c r="B1763" t="inlineStr">
        <is>
          <t>11:52</t>
        </is>
      </c>
      <c r="C1763" t="inlineStr">
        <is>
          <t>and in our ancestors' footsteps,</t>
        </is>
      </c>
      <c r="D1763">
        <f>HYPERLINK("https://www.youtube.com/watch?v=XXllBMHeKJE&amp;t=712s", "Go to time")</f>
        <v/>
      </c>
    </row>
    <row r="1764">
      <c r="A1764">
        <f>HYPERLINK("https://www.youtube.com/watch?v=JpytM780stk", "Video")</f>
        <v/>
      </c>
      <c r="B1764" t="inlineStr">
        <is>
          <t>10:33</t>
        </is>
      </c>
      <c r="C1764" t="inlineStr">
        <is>
          <t>And the first step is curiosity
and asking that question.</t>
        </is>
      </c>
      <c r="D1764">
        <f>HYPERLINK("https://www.youtube.com/watch?v=JpytM780stk&amp;t=633s", "Go to time")</f>
        <v/>
      </c>
    </row>
    <row r="1765">
      <c r="A1765">
        <f>HYPERLINK("https://www.youtube.com/watch?v=JpytM780stk", "Video")</f>
        <v/>
      </c>
      <c r="B1765" t="inlineStr">
        <is>
          <t>10:37</t>
        </is>
      </c>
      <c r="C1765" t="inlineStr">
        <is>
          <t>And the second step is education
and having the conversation.</t>
        </is>
      </c>
      <c r="D1765">
        <f>HYPERLINK("https://www.youtube.com/watch?v=JpytM780stk&amp;t=637s", "Go to time")</f>
        <v/>
      </c>
    </row>
    <row r="1766">
      <c r="A1766">
        <f>HYPERLINK("https://www.youtube.com/watch?v=g4xGbbDACDw", "Video")</f>
        <v/>
      </c>
      <c r="B1766" t="inlineStr">
        <is>
          <t>9:01</t>
        </is>
      </c>
      <c r="C1766" t="inlineStr">
        <is>
          <t>and we're going through
all the steps and moving switches</t>
        </is>
      </c>
      <c r="D1766">
        <f>HYPERLINK("https://www.youtube.com/watch?v=g4xGbbDACDw&amp;t=541s", "Go to time")</f>
        <v/>
      </c>
    </row>
    <row r="1767">
      <c r="A1767">
        <f>HYPERLINK("https://www.youtube.com/watch?v=6nm8D0CkLZ4", "Video")</f>
        <v/>
      </c>
      <c r="B1767" t="inlineStr">
        <is>
          <t>4:40</t>
        </is>
      </c>
      <c r="C1767" t="inlineStr">
        <is>
          <t>But then, we took things a step further,</t>
        </is>
      </c>
      <c r="D1767">
        <f>HYPERLINK("https://www.youtube.com/watch?v=6nm8D0CkLZ4&amp;t=280s", "Go to time")</f>
        <v/>
      </c>
    </row>
    <row r="1768">
      <c r="A1768">
        <f>HYPERLINK("https://www.youtube.com/watch?v=6nm8D0CkLZ4", "Video")</f>
        <v/>
      </c>
      <c r="B1768" t="inlineStr">
        <is>
          <t>11:03</t>
        </is>
      </c>
      <c r="C1768" t="inlineStr">
        <is>
          <t>here are some steps to help you implement
fair-chance hiring in your organization.</t>
        </is>
      </c>
      <c r="D1768">
        <f>HYPERLINK("https://www.youtube.com/watch?v=6nm8D0CkLZ4&amp;t=663s", "Go to time")</f>
        <v/>
      </c>
    </row>
    <row r="1769">
      <c r="A1769">
        <f>HYPERLINK("https://www.youtube.com/watch?v=hfznpykprP0", "Video")</f>
        <v/>
      </c>
      <c r="B1769" t="inlineStr">
        <is>
          <t>7:33</t>
        </is>
      </c>
      <c r="C1769" t="inlineStr">
        <is>
          <t>Mauch, like dozens of Europeans
that followed in his footsteps,</t>
        </is>
      </c>
      <c r="D1769">
        <f>HYPERLINK("https://www.youtube.com/watch?v=hfznpykprP0&amp;t=453s", "Go to time")</f>
        <v/>
      </c>
    </row>
    <row r="1770">
      <c r="A1770">
        <f>HYPERLINK("https://www.youtube.com/watch?v=RUYmYE7ZJ_E", "Video")</f>
        <v/>
      </c>
      <c r="B1770" t="inlineStr">
        <is>
          <t>1:18</t>
        </is>
      </c>
      <c r="C1770" t="inlineStr">
        <is>
          <t>Seven years ago, I stepped into
the family business,</t>
        </is>
      </c>
      <c r="D1770">
        <f>HYPERLINK("https://www.youtube.com/watch?v=RUYmYE7ZJ_E&amp;t=78s", "Go to time")</f>
        <v/>
      </c>
    </row>
    <row r="1771">
      <c r="A1771">
        <f>HYPERLINK("https://www.youtube.com/watch?v=FW3198J83RQ", "Video")</f>
        <v/>
      </c>
      <c r="B1771" t="inlineStr">
        <is>
          <t>9:06</t>
        </is>
      </c>
      <c r="C1771" t="inlineStr">
        <is>
          <t>And in fact, one of the next steps for us</t>
        </is>
      </c>
      <c r="D1771">
        <f>HYPERLINK("https://www.youtube.com/watch?v=FW3198J83RQ&amp;t=546s", "Go to time")</f>
        <v/>
      </c>
    </row>
    <row r="1772">
      <c r="A1772">
        <f>HYPERLINK("https://www.youtube.com/watch?v=5T2VRY0LECc", "Video")</f>
        <v/>
      </c>
      <c r="B1772" t="inlineStr">
        <is>
          <t>4:19</t>
        </is>
      </c>
      <c r="C1772" t="inlineStr">
        <is>
          <t>which, if valued appropriately,
could provide the stepping stone</t>
        </is>
      </c>
      <c r="D1772">
        <f>HYPERLINK("https://www.youtube.com/watch?v=5T2VRY0LECc&amp;t=259s", "Go to time")</f>
        <v/>
      </c>
    </row>
    <row r="1773">
      <c r="A1773">
        <f>HYPERLINK("https://www.youtube.com/watch?v=MMaWtHnyP04", "Video")</f>
        <v/>
      </c>
      <c r="B1773" t="inlineStr">
        <is>
          <t>2:54</t>
        </is>
      </c>
      <c r="C1773" t="inlineStr">
        <is>
          <t>we were taking many steps to improve
the sustainability of our brand,</t>
        </is>
      </c>
      <c r="D1773">
        <f>HYPERLINK("https://www.youtube.com/watch?v=MMaWtHnyP04&amp;t=174s", "Go to time")</f>
        <v/>
      </c>
    </row>
    <row r="1774">
      <c r="A1774">
        <f>HYPERLINK("https://www.youtube.com/watch?v=MMaWtHnyP04", "Video")</f>
        <v/>
      </c>
      <c r="B1774" t="inlineStr">
        <is>
          <t>10:31</t>
        </is>
      </c>
      <c r="C1774" t="inlineStr">
        <is>
          <t>I believe that the steps we're taking,</t>
        </is>
      </c>
      <c r="D1774">
        <f>HYPERLINK("https://www.youtube.com/watch?v=MMaWtHnyP04&amp;t=631s", "Go to time")</f>
        <v/>
      </c>
    </row>
    <row r="1775">
      <c r="A1775">
        <f>HYPERLINK("https://www.youtube.com/watch?v=PUW89NpDYJw", "Video")</f>
        <v/>
      </c>
      <c r="B1775" t="inlineStr">
        <is>
          <t>5:55</t>
        </is>
      </c>
      <c r="C1775" t="inlineStr">
        <is>
          <t>I want to step back and talk
about an example of the typeface in use.</t>
        </is>
      </c>
      <c r="D1775">
        <f>HYPERLINK("https://www.youtube.com/watch?v=PUW89NpDYJw&amp;t=355s", "Go to time")</f>
        <v/>
      </c>
    </row>
    <row r="1776">
      <c r="A1776">
        <f>HYPERLINK("https://www.youtube.com/watch?v=-k-bg0q3NNw", "Video")</f>
        <v/>
      </c>
      <c r="B1776" t="inlineStr">
        <is>
          <t>4:42</t>
        </is>
      </c>
      <c r="C1776" t="inlineStr">
        <is>
          <t>But what I was, I was like the Steph Curry
of running back on defense.</t>
        </is>
      </c>
      <c r="D1776">
        <f>HYPERLINK("https://www.youtube.com/watch?v=-k-bg0q3NNw&amp;t=282s", "Go to time")</f>
        <v/>
      </c>
    </row>
    <row r="1777">
      <c r="A1777">
        <f>HYPERLINK("https://www.youtube.com/watch?v=lGkh7-xOb3I", "Video")</f>
        <v/>
      </c>
      <c r="B1777" t="inlineStr">
        <is>
          <t>3:03</t>
        </is>
      </c>
      <c r="C1777" t="inlineStr">
        <is>
          <t>and can therefore step in and buffer
the impacts of violence and trauma</t>
        </is>
      </c>
      <c r="D1777">
        <f>HYPERLINK("https://www.youtube.com/watch?v=lGkh7-xOb3I&amp;t=183s", "Go to time")</f>
        <v/>
      </c>
    </row>
    <row r="1778">
      <c r="A1778">
        <f>HYPERLINK("https://www.youtube.com/watch?v=lhoCdZFoktQ", "Video")</f>
        <v/>
      </c>
      <c r="B1778" t="inlineStr">
        <is>
          <t>5:18</t>
        </is>
      </c>
      <c r="C1778" t="inlineStr">
        <is>
          <t>assisting Amy with each step.</t>
        </is>
      </c>
      <c r="D1778">
        <f>HYPERLINK("https://www.youtube.com/watch?v=lhoCdZFoktQ&amp;t=318s", "Go to time")</f>
        <v/>
      </c>
    </row>
    <row r="1779">
      <c r="A1779">
        <f>HYPERLINK("https://www.youtube.com/watch?v=lhoCdZFoktQ", "Video")</f>
        <v/>
      </c>
      <c r="B1779" t="inlineStr">
        <is>
          <t>10:47</t>
        </is>
      </c>
      <c r="C1779" t="inlineStr">
        <is>
          <t>stepping out in it, laying there,</t>
        </is>
      </c>
      <c r="D1779">
        <f>HYPERLINK("https://www.youtube.com/watch?v=lhoCdZFoktQ&amp;t=647s", "Go to time")</f>
        <v/>
      </c>
    </row>
    <row r="1780">
      <c r="A1780">
        <f>HYPERLINK("https://www.youtube.com/watch?v=amtBUvkweEA", "Video")</f>
        <v/>
      </c>
      <c r="B1780" t="inlineStr">
        <is>
          <t>5:23</t>
        </is>
      </c>
      <c r="C1780" t="inlineStr">
        <is>
          <t>Jumping off a cliff
is taking a giant step backwards</t>
        </is>
      </c>
      <c r="D1780">
        <f>HYPERLINK("https://www.youtube.com/watch?v=amtBUvkweEA&amp;t=323s", "Go to time")</f>
        <v/>
      </c>
    </row>
    <row r="1781">
      <c r="A1781">
        <f>HYPERLINK("https://www.youtube.com/watch?v=Ie9cACQnqew", "Video")</f>
        <v/>
      </c>
      <c r="B1781" t="inlineStr">
        <is>
          <t>11:42</t>
        </is>
      </c>
      <c r="C1781" t="inlineStr">
        <is>
          <t>Four first steps that are essential
to get everything else done,</t>
        </is>
      </c>
      <c r="D1781">
        <f>HYPERLINK("https://www.youtube.com/watch?v=Ie9cACQnqew&amp;t=702s", "Go to time")</f>
        <v/>
      </c>
    </row>
    <row r="1782">
      <c r="A1782">
        <f>HYPERLINK("https://www.youtube.com/watch?v=Ie9cACQnqew", "Video")</f>
        <v/>
      </c>
      <c r="B1782" t="inlineStr">
        <is>
          <t>11:50</t>
        </is>
      </c>
      <c r="C1782" t="inlineStr">
        <is>
          <t>four first steps that decide
about everything that can happen after.</t>
        </is>
      </c>
      <c r="D1782">
        <f>HYPERLINK("https://www.youtube.com/watch?v=Ie9cACQnqew&amp;t=710s", "Go to time")</f>
        <v/>
      </c>
    </row>
    <row r="1783">
      <c r="A1783">
        <f>HYPERLINK("https://www.youtube.com/watch?v=qWwEoD68gwQ", "Video")</f>
        <v/>
      </c>
      <c r="B1783" t="inlineStr">
        <is>
          <t>20:52</t>
        </is>
      </c>
      <c r="C1783" t="inlineStr">
        <is>
          <t>that's the first step into the hospital</t>
        </is>
      </c>
      <c r="D1783">
        <f>HYPERLINK("https://www.youtube.com/watch?v=qWwEoD68gwQ&amp;t=1252s", "Go to time")</f>
        <v/>
      </c>
    </row>
    <row r="1784">
      <c r="A1784">
        <f>HYPERLINK("https://www.youtube.com/watch?v=fAJ18o5mw70", "Video")</f>
        <v/>
      </c>
      <c r="B1784" t="inlineStr">
        <is>
          <t>3:34</t>
        </is>
      </c>
      <c r="C1784" t="inlineStr">
        <is>
          <t>Our next step is to publish
this database online,</t>
        </is>
      </c>
      <c r="D1784">
        <f>HYPERLINK("https://www.youtube.com/watch?v=fAJ18o5mw70&amp;t=214s", "Go to time")</f>
        <v/>
      </c>
    </row>
    <row r="1785">
      <c r="A1785">
        <f>HYPERLINK("https://www.youtube.com/watch?v=b2tcLJWNTWM", "Video")</f>
        <v/>
      </c>
      <c r="B1785" t="inlineStr">
        <is>
          <t>15:50</t>
        </is>
      </c>
      <c r="C1785" t="inlineStr">
        <is>
          <t>If instead we can step in early enough</t>
        </is>
      </c>
      <c r="D1785">
        <f>HYPERLINK("https://www.youtube.com/watch?v=b2tcLJWNTWM&amp;t=950s", "Go to time")</f>
        <v/>
      </c>
    </row>
    <row r="1786">
      <c r="A1786">
        <f>HYPERLINK("https://www.youtube.com/watch?v=58rMMTJUp_U", "Video")</f>
        <v/>
      </c>
      <c r="B1786" t="inlineStr">
        <is>
          <t>0:29</t>
        </is>
      </c>
      <c r="C1786" t="inlineStr">
        <is>
          <t>One of the very first things you might do
is to step outside and check the weather.</t>
        </is>
      </c>
      <c r="D1786">
        <f>HYPERLINK("https://www.youtube.com/watch?v=58rMMTJUp_U&amp;t=29s", "Go to time")</f>
        <v/>
      </c>
    </row>
    <row r="1787">
      <c r="A1787">
        <f>HYPERLINK("https://www.youtube.com/watch?v=4xKgo0_HGRM", "Video")</f>
        <v/>
      </c>
      <c r="B1787" t="inlineStr">
        <is>
          <t>1:51</t>
        </is>
      </c>
      <c r="C1787" t="inlineStr">
        <is>
          <t>So for a second, think about stepping down
a gradual, monumental staircase</t>
        </is>
      </c>
      <c r="D1787">
        <f>HYPERLINK("https://www.youtube.com/watch?v=4xKgo0_HGRM&amp;t=111s", "Go to time")</f>
        <v/>
      </c>
    </row>
    <row r="1788">
      <c r="A1788">
        <f>HYPERLINK("https://www.youtube.com/watch?v=CA028e-idL0", "Video")</f>
        <v/>
      </c>
      <c r="B1788" t="inlineStr">
        <is>
          <t>4:27</t>
        </is>
      </c>
      <c r="C1788" t="inlineStr">
        <is>
          <t>And I know this first step,
it's going to irritate some of you,</t>
        </is>
      </c>
      <c r="D1788">
        <f>HYPERLINK("https://www.youtube.com/watch?v=CA028e-idL0&amp;t=267s", "Go to time")</f>
        <v/>
      </c>
    </row>
    <row r="1789">
      <c r="A1789">
        <f>HYPERLINK("https://www.youtube.com/watch?v=2y6GQcN9jVs", "Video")</f>
        <v/>
      </c>
      <c r="B1789" t="inlineStr">
        <is>
          <t>5:26</t>
        </is>
      </c>
      <c r="C1789" t="inlineStr">
        <is>
          <t>The first step of the plan,
always, in climate change,</t>
        </is>
      </c>
      <c r="D1789">
        <f>HYPERLINK("https://www.youtube.com/watch?v=2y6GQcN9jVs&amp;t=326s", "Go to time")</f>
        <v/>
      </c>
    </row>
    <row r="1790">
      <c r="A1790">
        <f>HYPERLINK("https://www.youtube.com/watch?v=yjtCDgjxRAw", "Video")</f>
        <v/>
      </c>
      <c r="B1790" t="inlineStr">
        <is>
          <t>15:17</t>
        </is>
      </c>
      <c r="C1790" t="inlineStr">
        <is>
          <t>and taking us one step closer</t>
        </is>
      </c>
      <c r="D1790">
        <f>HYPERLINK("https://www.youtube.com/watch?v=yjtCDgjxRAw&amp;t=917s", "Go to time")</f>
        <v/>
      </c>
    </row>
    <row r="1791">
      <c r="A1791">
        <f>HYPERLINK("https://www.youtube.com/watch?v=uwKS1lT_YZU", "Video")</f>
        <v/>
      </c>
      <c r="B1791" t="inlineStr">
        <is>
          <t>4:22</t>
        </is>
      </c>
      <c r="C1791" t="inlineStr">
        <is>
          <t>brave women and girls are stepping up,</t>
        </is>
      </c>
      <c r="D1791">
        <f>HYPERLINK("https://www.youtube.com/watch?v=uwKS1lT_YZU&amp;t=262s", "Go to time")</f>
        <v/>
      </c>
    </row>
    <row r="1792">
      <c r="A1792">
        <f>HYPERLINK("https://www.youtube.com/watch?v=iMBJrvEwv8s", "Video")</f>
        <v/>
      </c>
      <c r="B1792" t="inlineStr">
        <is>
          <t>7:06</t>
        </is>
      </c>
      <c r="C1792" t="inlineStr">
        <is>
          <t>and it's worth noting
that that is the first step</t>
        </is>
      </c>
      <c r="D1792">
        <f>HYPERLINK("https://www.youtube.com/watch?v=iMBJrvEwv8s&amp;t=426s", "Go to time")</f>
        <v/>
      </c>
    </row>
    <row r="1793">
      <c r="A1793">
        <f>HYPERLINK("https://www.youtube.com/watch?v=4FT5RYuifwE", "Video")</f>
        <v/>
      </c>
      <c r="B1793" t="inlineStr">
        <is>
          <t>1:34</t>
        </is>
      </c>
      <c r="C1793" t="inlineStr">
        <is>
          <t>So let's step back in time.</t>
        </is>
      </c>
      <c r="D1793">
        <f>HYPERLINK("https://www.youtube.com/watch?v=4FT5RYuifwE&amp;t=94s", "Go to time")</f>
        <v/>
      </c>
    </row>
    <row r="1794">
      <c r="A1794">
        <f>HYPERLINK("https://www.youtube.com/watch?v=3OgsRa7VDtI", "Video")</f>
        <v/>
      </c>
      <c r="B1794" t="inlineStr">
        <is>
          <t>11:56</t>
        </is>
      </c>
      <c r="C1794" t="inlineStr">
        <is>
          <t>in taking the next step
in pursuing their American dream.</t>
        </is>
      </c>
      <c r="D1794">
        <f>HYPERLINK("https://www.youtube.com/watch?v=3OgsRa7VDtI&amp;t=716s", "Go to time")</f>
        <v/>
      </c>
    </row>
    <row r="1795">
      <c r="A1795">
        <f>HYPERLINK("https://www.youtube.com/watch?v=38OUCtzkT4Q", "Video")</f>
        <v/>
      </c>
      <c r="B1795" t="inlineStr">
        <is>
          <t>6:53</t>
        </is>
      </c>
      <c r="C1795" t="inlineStr">
        <is>
          <t>My colleague, Stephen Suomi,
has been rearing monkeys</t>
        </is>
      </c>
      <c r="D1795">
        <f>HYPERLINK("https://www.youtube.com/watch?v=38OUCtzkT4Q&amp;t=413s", "Go to time")</f>
        <v/>
      </c>
    </row>
    <row r="1796">
      <c r="A1796">
        <f>HYPERLINK("https://www.youtube.com/watch?v=YddEiDSuOrY", "Video")</f>
        <v/>
      </c>
      <c r="B1796" t="inlineStr">
        <is>
          <t>7:11</t>
        </is>
      </c>
      <c r="C1796" t="inlineStr">
        <is>
          <t>we have managed to electrify already
the most energy intensive steps</t>
        </is>
      </c>
      <c r="D1796">
        <f>HYPERLINK("https://www.youtube.com/watch?v=YddEiDSuOrY&amp;t=431s", "Go to time")</f>
        <v/>
      </c>
    </row>
    <row r="1797">
      <c r="A1797">
        <f>HYPERLINK("https://www.youtube.com/watch?v=B905LapVP7I", "Video")</f>
        <v/>
      </c>
      <c r="B1797" t="inlineStr">
        <is>
          <t>2:53</t>
        </is>
      </c>
      <c r="C1797" t="inlineStr">
        <is>
          <t>But I believe that if we start
taking steps right now</t>
        </is>
      </c>
      <c r="D1797">
        <f>HYPERLINK("https://www.youtube.com/watch?v=B905LapVP7I&amp;t=173s", "Go to time")</f>
        <v/>
      </c>
    </row>
    <row r="1798">
      <c r="A1798">
        <f>HYPERLINK("https://www.youtube.com/watch?v=O13KwsyDqeE", "Video")</f>
        <v/>
      </c>
      <c r="B1798" t="inlineStr">
        <is>
          <t>5:27</t>
        </is>
      </c>
      <c r="C1798" t="inlineStr">
        <is>
          <t>It only takes a single misstep
before we're flat on the ground,</t>
        </is>
      </c>
      <c r="D1798">
        <f>HYPERLINK("https://www.youtube.com/watch?v=O13KwsyDqeE&amp;t=327s", "Go to time")</f>
        <v/>
      </c>
    </row>
    <row r="1799">
      <c r="A1799">
        <f>HYPERLINK("https://www.youtube.com/watch?v=zMWYQRKuc5M", "Video")</f>
        <v/>
      </c>
      <c r="B1799" t="inlineStr">
        <is>
          <t>10:35</t>
        </is>
      </c>
      <c r="C1799" t="inlineStr">
        <is>
          <t>we stepped into love.</t>
        </is>
      </c>
      <c r="D1799">
        <f>HYPERLINK("https://www.youtube.com/watch?v=zMWYQRKuc5M&amp;t=635s", "Go to time")</f>
        <v/>
      </c>
    </row>
    <row r="1800">
      <c r="A1800">
        <f>HYPERLINK("https://www.youtube.com/watch?v=HbQZ7jAvgoI", "Video")</f>
        <v/>
      </c>
      <c r="B1800" t="inlineStr">
        <is>
          <t>3:15</t>
        </is>
      </c>
      <c r="C1800" t="inlineStr">
        <is>
          <t>Instead, the first step for a trans person
seeking physical transition</t>
        </is>
      </c>
      <c r="D1800">
        <f>HYPERLINK("https://www.youtube.com/watch?v=HbQZ7jAvgoI&amp;t=195s", "Go to time")</f>
        <v/>
      </c>
    </row>
    <row r="1801">
      <c r="A1801">
        <f>HYPERLINK("https://www.youtube.com/watch?v=oMBVxhO57JE", "Video")</f>
        <v/>
      </c>
      <c r="B1801" t="inlineStr">
        <is>
          <t>5:51</t>
        </is>
      </c>
      <c r="C1801" t="inlineStr">
        <is>
          <t>the first step towards overcoming
this form of loneliness had been made.</t>
        </is>
      </c>
      <c r="D1801">
        <f>HYPERLINK("https://www.youtube.com/watch?v=oMBVxhO57JE&amp;t=351s", "Go to time")</f>
        <v/>
      </c>
    </row>
    <row r="1802">
      <c r="A1802">
        <f>HYPERLINK("https://www.youtube.com/watch?v=bTsRTZ9hflk", "Video")</f>
        <v/>
      </c>
      <c r="B1802" t="inlineStr">
        <is>
          <t>4:12</t>
        </is>
      </c>
      <c r="C1802" t="inlineStr">
        <is>
          <t>Dragonfly is the next step
in our exploration</t>
        </is>
      </c>
      <c r="D1802">
        <f>HYPERLINK("https://www.youtube.com/watch?v=bTsRTZ9hflk&amp;t=252s", "Go to time")</f>
        <v/>
      </c>
    </row>
    <row r="1803">
      <c r="A1803">
        <f>HYPERLINK("https://www.youtube.com/watch?v=bTsRTZ9hflk", "Video")</f>
        <v/>
      </c>
      <c r="B1803" t="inlineStr">
        <is>
          <t>6:17</t>
        </is>
      </c>
      <c r="C1803" t="inlineStr">
        <is>
          <t>It's a search for building blocks,
foundations, chemical steps</t>
        </is>
      </c>
      <c r="D1803">
        <f>HYPERLINK("https://www.youtube.com/watch?v=bTsRTZ9hflk&amp;t=377s", "Go to time")</f>
        <v/>
      </c>
    </row>
    <row r="1804">
      <c r="A1804">
        <f>HYPERLINK("https://www.youtube.com/watch?v=0xfJy96HJqo", "Video")</f>
        <v/>
      </c>
      <c r="B1804" t="inlineStr">
        <is>
          <t>8:05</t>
        </is>
      </c>
      <c r="C1804" t="inlineStr">
        <is>
          <t>And that's where librarians step in.</t>
        </is>
      </c>
      <c r="D1804">
        <f>HYPERLINK("https://www.youtube.com/watch?v=0xfJy96HJqo&amp;t=485s", "Go to time")</f>
        <v/>
      </c>
    </row>
    <row r="1805">
      <c r="A1805">
        <f>HYPERLINK("https://www.youtube.com/watch?v=0BF2Np5J6jY", "Video")</f>
        <v/>
      </c>
      <c r="B1805" t="inlineStr">
        <is>
          <t>0:26</t>
        </is>
      </c>
      <c r="C1805" t="inlineStr">
        <is>
          <t>and it would have been only natural
for him to follow in their footsteps.</t>
        </is>
      </c>
      <c r="D1805">
        <f>HYPERLINK("https://www.youtube.com/watch?v=0BF2Np5J6jY&amp;t=26s", "Go to time")</f>
        <v/>
      </c>
    </row>
    <row r="1806">
      <c r="A1806">
        <f>HYPERLINK("https://www.youtube.com/watch?v=0BSaphO1v-U", "Video")</f>
        <v/>
      </c>
      <c r="B1806" t="inlineStr">
        <is>
          <t>4:02</t>
        </is>
      </c>
      <c r="C1806" t="inlineStr">
        <is>
          <t>So the last step is finally
to unfold the telescope itself.</t>
        </is>
      </c>
      <c r="D1806">
        <f>HYPERLINK("https://www.youtube.com/watch?v=0BSaphO1v-U&amp;t=242s", "Go to time")</f>
        <v/>
      </c>
    </row>
    <row r="1807">
      <c r="A1807">
        <f>HYPERLINK("https://www.youtube.com/watch?v=WvfydcUeXls", "Video")</f>
        <v/>
      </c>
      <c r="B1807" t="inlineStr">
        <is>
          <t>11:11</t>
        </is>
      </c>
      <c r="C1807" t="inlineStr">
        <is>
          <t>and since then, he and the robot
have walked over one million steps.</t>
        </is>
      </c>
      <c r="D1807">
        <f>HYPERLINK("https://www.youtube.com/watch?v=WvfydcUeXls&amp;t=671s", "Go to time")</f>
        <v/>
      </c>
    </row>
    <row r="1808">
      <c r="A1808">
        <f>HYPERLINK("https://www.youtube.com/watch?v=5xBpkc7-w3A", "Video")</f>
        <v/>
      </c>
      <c r="B1808" t="inlineStr">
        <is>
          <t>2:41</t>
        </is>
      </c>
      <c r="C1808" t="inlineStr">
        <is>
          <t>every time I step into
a different character's shoes.</t>
        </is>
      </c>
      <c r="D1808">
        <f>HYPERLINK("https://www.youtube.com/watch?v=5xBpkc7-w3A&amp;t=161s", "Go to time")</f>
        <v/>
      </c>
    </row>
    <row r="1809">
      <c r="A1809">
        <f>HYPERLINK("https://www.youtube.com/watch?v=CEHKGV9qotM", "Video")</f>
        <v/>
      </c>
      <c r="B1809" t="inlineStr">
        <is>
          <t>7:50</t>
        </is>
      </c>
      <c r="C1809" t="inlineStr">
        <is>
          <t>And it's what powered the second step
of KPMG's purpose initiative.</t>
        </is>
      </c>
      <c r="D1809">
        <f>HYPERLINK("https://www.youtube.com/watch?v=CEHKGV9qotM&amp;t=470s", "Go to time")</f>
        <v/>
      </c>
    </row>
    <row r="1810">
      <c r="A1810">
        <f>HYPERLINK("https://www.youtube.com/watch?v=orD3vsEyGdA", "Video")</f>
        <v/>
      </c>
      <c r="B1810" t="inlineStr">
        <is>
          <t>8:02</t>
        </is>
      </c>
      <c r="C1810" t="inlineStr">
        <is>
          <t>We think this is a really good first step.</t>
        </is>
      </c>
      <c r="D1810">
        <f>HYPERLINK("https://www.youtube.com/watch?v=orD3vsEyGdA&amp;t=482s", "Go to time")</f>
        <v/>
      </c>
    </row>
    <row r="1811">
      <c r="A1811">
        <f>HYPERLINK("https://www.youtube.com/watch?v=UDvw9vWSgt4", "Video")</f>
        <v/>
      </c>
      <c r="B1811" t="inlineStr">
        <is>
          <t>3:58</t>
        </is>
      </c>
      <c r="C1811" t="inlineStr">
        <is>
          <t>she famously sang instead
on the steps of the Lincoln Memorial,</t>
        </is>
      </c>
      <c r="D1811">
        <f>HYPERLINK("https://www.youtube.com/watch?v=UDvw9vWSgt4&amp;t=238s", "Go to time")</f>
        <v/>
      </c>
    </row>
    <row r="1812">
      <c r="A1812">
        <f>HYPERLINK("https://www.youtube.com/watch?v=AEKy1AS75Zs", "Video")</f>
        <v/>
      </c>
      <c r="B1812" t="inlineStr">
        <is>
          <t>5:31</t>
        </is>
      </c>
      <c r="C1812" t="inlineStr">
        <is>
          <t>My father stepped in</t>
        </is>
      </c>
      <c r="D1812">
        <f>HYPERLINK("https://www.youtube.com/watch?v=AEKy1AS75Zs&amp;t=331s", "Go to time")</f>
        <v/>
      </c>
    </row>
    <row r="1813">
      <c r="A1813">
        <f>HYPERLINK("https://www.youtube.com/watch?v=O_MQr4lHm0c", "Video")</f>
        <v/>
      </c>
      <c r="B1813" t="inlineStr">
        <is>
          <t>12:31</t>
        </is>
      </c>
      <c r="C1813" t="inlineStr">
        <is>
          <t>That's the hardest step
in the editing process,</t>
        </is>
      </c>
      <c r="D1813">
        <f>HYPERLINK("https://www.youtube.com/watch?v=O_MQr4lHm0c&amp;t=751s", "Go to time")</f>
        <v/>
      </c>
    </row>
    <row r="1814">
      <c r="A1814">
        <f>HYPERLINK("https://www.youtube.com/watch?v=cbtkoZUOR1A", "Video")</f>
        <v/>
      </c>
      <c r="B1814" t="inlineStr">
        <is>
          <t>24:43</t>
        </is>
      </c>
      <c r="C1814" t="inlineStr">
        <is>
          <t>I feel like every step got to this point</t>
        </is>
      </c>
      <c r="D1814">
        <f>HYPERLINK("https://www.youtube.com/watch?v=cbtkoZUOR1A&amp;t=1483s", "Go to time")</f>
        <v/>
      </c>
    </row>
    <row r="1815">
      <c r="A1815">
        <f>HYPERLINK("https://www.youtube.com/watch?v=cbtkoZUOR1A", "Video")</f>
        <v/>
      </c>
      <c r="B1815" t="inlineStr">
        <is>
          <t>48:47</t>
        </is>
      </c>
      <c r="C1815" t="inlineStr">
        <is>
          <t>in baby steps we're in the movie</t>
        </is>
      </c>
      <c r="D1815">
        <f>HYPERLINK("https://www.youtube.com/watch?v=cbtkoZUOR1A&amp;t=2927s", "Go to time")</f>
        <v/>
      </c>
    </row>
    <row r="1816">
      <c r="A1816">
        <f>HYPERLINK("https://www.youtube.com/watch?v=0juLRi90kRg", "Video")</f>
        <v/>
      </c>
      <c r="B1816" t="inlineStr">
        <is>
          <t>6:56</t>
        </is>
      </c>
      <c r="C1816" t="inlineStr">
        <is>
          <t>And in all those dreams,
I was following five steps.</t>
        </is>
      </c>
      <c r="D1816">
        <f>HYPERLINK("https://www.youtube.com/watch?v=0juLRi90kRg&amp;t=416s", "Go to time")</f>
        <v/>
      </c>
    </row>
    <row r="1817">
      <c r="A1817">
        <f>HYPERLINK("https://www.youtube.com/watch?v=0juLRi90kRg", "Video")</f>
        <v/>
      </c>
      <c r="B1817" t="inlineStr">
        <is>
          <t>7:40</t>
        </is>
      </c>
      <c r="C1817" t="inlineStr">
        <is>
          <t>And I learned that the first step
in reaching a shared society</t>
        </is>
      </c>
      <c r="D1817">
        <f>HYPERLINK("https://www.youtube.com/watch?v=0juLRi90kRg&amp;t=460s", "Go to time")</f>
        <v/>
      </c>
    </row>
    <row r="1818">
      <c r="A1818">
        <f>HYPERLINK("https://www.youtube.com/watch?v=MTW3U-O1nZo", "Video")</f>
        <v/>
      </c>
      <c r="B1818" t="inlineStr">
        <is>
          <t>0:39</t>
        </is>
      </c>
      <c r="C1818" t="inlineStr">
        <is>
          <t>To show that each step
of creating the vaccine</t>
        </is>
      </c>
      <c r="D1818">
        <f>HYPERLINK("https://www.youtube.com/watch?v=MTW3U-O1nZo&amp;t=39s", "Go to time")</f>
        <v/>
      </c>
    </row>
    <row r="1819">
      <c r="A1819">
        <f>HYPERLINK("https://www.youtube.com/watch?v=MTW3U-O1nZo", "Video")</f>
        <v/>
      </c>
      <c r="B1819" t="inlineStr">
        <is>
          <t>2:36</t>
        </is>
      </c>
      <c r="C1819" t="inlineStr">
        <is>
          <t>the next step is the clinical development</t>
        </is>
      </c>
      <c r="D1819">
        <f>HYPERLINK("https://www.youtube.com/watch?v=MTW3U-O1nZo&amp;t=156s", "Go to time")</f>
        <v/>
      </c>
    </row>
    <row r="1820">
      <c r="A1820">
        <f>HYPERLINK("https://www.youtube.com/watch?v=MTW3U-O1nZo", "Video")</f>
        <v/>
      </c>
      <c r="B1820" t="inlineStr">
        <is>
          <t>3:06</t>
        </is>
      </c>
      <c r="C1820" t="inlineStr">
        <is>
          <t>In other words, no steps were skipped.</t>
        </is>
      </c>
      <c r="D1820">
        <f>HYPERLINK("https://www.youtube.com/watch?v=MTW3U-O1nZo&amp;t=186s", "Go to time")</f>
        <v/>
      </c>
    </row>
    <row r="1821">
      <c r="A1821">
        <f>HYPERLINK("https://www.youtube.com/watch?v=r4n79ZRepi8", "Video")</f>
        <v/>
      </c>
      <c r="B1821" t="inlineStr">
        <is>
          <t>9:40</t>
        </is>
      </c>
      <c r="C1821" t="inlineStr">
        <is>
          <t>And if we're going to compete as humans,
we have to do these four steps.</t>
        </is>
      </c>
      <c r="D1821">
        <f>HYPERLINK("https://www.youtube.com/watch?v=r4n79ZRepi8&amp;t=580s", "Go to time")</f>
        <v/>
      </c>
    </row>
    <row r="1822">
      <c r="A1822">
        <f>HYPERLINK("https://www.youtube.com/watch?v=oITW0XsZd3o", "Video")</f>
        <v/>
      </c>
      <c r="B1822" t="inlineStr">
        <is>
          <t>2:50</t>
        </is>
      </c>
      <c r="C1822" t="inlineStr">
        <is>
          <t>It unfolds in a very stepwise fashion,</t>
        </is>
      </c>
      <c r="D1822">
        <f>HYPERLINK("https://www.youtube.com/watch?v=oITW0XsZd3o&amp;t=170s", "Go to time")</f>
        <v/>
      </c>
    </row>
    <row r="1823">
      <c r="A1823">
        <f>HYPERLINK("https://www.youtube.com/watch?v=oITW0XsZd3o", "Video")</f>
        <v/>
      </c>
      <c r="B1823" t="inlineStr">
        <is>
          <t>3:04</t>
        </is>
      </c>
      <c r="C1823" t="inlineStr">
        <is>
          <t>and I'm going to show you
how at every step of the way</t>
        </is>
      </c>
      <c r="D1823">
        <f>HYPERLINK("https://www.youtube.com/watch?v=oITW0XsZd3o&amp;t=184s", "Go to time")</f>
        <v/>
      </c>
    </row>
    <row r="1824">
      <c r="A1824">
        <f>HYPERLINK("https://www.youtube.com/watch?v=oITW0XsZd3o", "Video")</f>
        <v/>
      </c>
      <c r="B1824" t="inlineStr">
        <is>
          <t>12:00</t>
        </is>
      </c>
      <c r="C1824" t="inlineStr">
        <is>
          <t>And then I think the next step
you can do is to say,</t>
        </is>
      </c>
      <c r="D1824">
        <f>HYPERLINK("https://www.youtube.com/watch?v=oITW0XsZd3o&amp;t=720s", "Go to time")</f>
        <v/>
      </c>
    </row>
    <row r="1825">
      <c r="A1825">
        <f>HYPERLINK("https://www.youtube.com/watch?v=TST0CsV8LHI", "Video")</f>
        <v/>
      </c>
      <c r="B1825" t="inlineStr">
        <is>
          <t>14:22</t>
        </is>
      </c>
      <c r="C1825" t="inlineStr">
        <is>
          <t>Gathering data is only the first step.</t>
        </is>
      </c>
      <c r="D1825">
        <f>HYPERLINK("https://www.youtube.com/watch?v=TST0CsV8LHI&amp;t=862s", "Go to time")</f>
        <v/>
      </c>
    </row>
    <row r="1826">
      <c r="A1826">
        <f>HYPERLINK("https://www.youtube.com/watch?v=McX2ZovIrCg", "Video")</f>
        <v/>
      </c>
      <c r="B1826" t="inlineStr">
        <is>
          <t>1:06</t>
        </is>
      </c>
      <c r="C1826" t="inlineStr">
        <is>
          <t>So how to step into
what we have been given to see,</t>
        </is>
      </c>
      <c r="D1826">
        <f>HYPERLINK("https://www.youtube.com/watch?v=McX2ZovIrCg&amp;t=66s", "Go to time")</f>
        <v/>
      </c>
    </row>
    <row r="1827">
      <c r="A1827">
        <f>HYPERLINK("https://www.youtube.com/watch?v=nTNdC8UMcCg", "Video")</f>
        <v/>
      </c>
      <c r="B1827" t="inlineStr">
        <is>
          <t>4:18</t>
        </is>
      </c>
      <c r="C1827" t="inlineStr">
        <is>
          <t>what role we step into
when we show up in a place</t>
        </is>
      </c>
      <c r="D1827">
        <f>HYPERLINK("https://www.youtube.com/watch?v=nTNdC8UMcCg&amp;t=258s", "Go to time")</f>
        <v/>
      </c>
    </row>
    <row r="1828">
      <c r="A1828">
        <f>HYPERLINK("https://www.youtube.com/watch?v=l0hVIH3EnlQ", "Video")</f>
        <v/>
      </c>
      <c r="B1828" t="inlineStr">
        <is>
          <t>2:07</t>
        </is>
      </c>
      <c r="C1828" t="inlineStr">
        <is>
          <t>[Step 2: Think about the hero's journey]</t>
        </is>
      </c>
      <c r="D1828">
        <f>HYPERLINK("https://www.youtube.com/watch?v=l0hVIH3EnlQ&amp;t=127s", "Go to time")</f>
        <v/>
      </c>
    </row>
    <row r="1829">
      <c r="A1829">
        <f>HYPERLINK("https://www.youtube.com/watch?v=l0hVIH3EnlQ", "Video")</f>
        <v/>
      </c>
      <c r="B1829" t="inlineStr">
        <is>
          <t>3:47</t>
        </is>
      </c>
      <c r="C1829" t="inlineStr">
        <is>
          <t>[Step 3: Shore up your weakest point]</t>
        </is>
      </c>
      <c r="D1829">
        <f>HYPERLINK("https://www.youtube.com/watch?v=l0hVIH3EnlQ&amp;t=227s", "Go to time")</f>
        <v/>
      </c>
    </row>
    <row r="1830">
      <c r="A1830">
        <f>HYPERLINK("https://www.youtube.com/watch?v=fua_rUk0zk0", "Video")</f>
        <v/>
      </c>
      <c r="B1830" t="inlineStr">
        <is>
          <t>4:05</t>
        </is>
      </c>
      <c r="C1830" t="inlineStr">
        <is>
          <t>I think business should step up.</t>
        </is>
      </c>
      <c r="D1830">
        <f>HYPERLINK("https://www.youtube.com/watch?v=fua_rUk0zk0&amp;t=245s", "Go to time")</f>
        <v/>
      </c>
    </row>
    <row r="1831">
      <c r="A1831">
        <f>HYPERLINK("https://www.youtube.com/watch?v=cTnPqgL8ZPs", "Video")</f>
        <v/>
      </c>
      <c r="B1831" t="inlineStr">
        <is>
          <t>12:49</t>
        </is>
      </c>
      <c r="C1831" t="inlineStr">
        <is>
          <t>Think back to step number one.</t>
        </is>
      </c>
      <c r="D1831">
        <f>HYPERLINK("https://www.youtube.com/watch?v=cTnPqgL8ZPs&amp;t=769s", "Go to time")</f>
        <v/>
      </c>
    </row>
    <row r="1832">
      <c r="A1832">
        <f>HYPERLINK("https://www.youtube.com/watch?v=th3nnEpITz0", "Video")</f>
        <v/>
      </c>
      <c r="B1832" t="inlineStr">
        <is>
          <t>4:50</t>
        </is>
      </c>
      <c r="C1832" t="inlineStr">
        <is>
          <t>as a series of interlocking steps,</t>
        </is>
      </c>
      <c r="D1832">
        <f>HYPERLINK("https://www.youtube.com/watch?v=th3nnEpITz0&amp;t=290s", "Go to time")</f>
        <v/>
      </c>
    </row>
    <row r="1833">
      <c r="A1833">
        <f>HYPERLINK("https://www.youtube.com/watch?v=AO4In7d6X-c", "Video")</f>
        <v/>
      </c>
      <c r="B1833" t="inlineStr">
        <is>
          <t>5:13</t>
        </is>
      </c>
      <c r="C1833" t="inlineStr">
        <is>
          <t>it's stepping,</t>
        </is>
      </c>
      <c r="D1833">
        <f>HYPERLINK("https://www.youtube.com/watch?v=AO4In7d6X-c&amp;t=313s", "Go to time")</f>
        <v/>
      </c>
    </row>
    <row r="1834">
      <c r="A1834">
        <f>HYPERLINK("https://www.youtube.com/watch?v=AO4In7d6X-c", "Video")</f>
        <v/>
      </c>
      <c r="B1834" t="inlineStr">
        <is>
          <t>10:22</t>
        </is>
      </c>
      <c r="C1834" t="inlineStr">
        <is>
          <t>showing the red spots,
which are where it doesn't want to step,</t>
        </is>
      </c>
      <c r="D1834">
        <f>HYPERLINK("https://www.youtube.com/watch?v=AO4In7d6X-c&amp;t=622s", "Go to time")</f>
        <v/>
      </c>
    </row>
    <row r="1835">
      <c r="A1835">
        <f>HYPERLINK("https://www.youtube.com/watch?v=AO4In7d6X-c", "Video")</f>
        <v/>
      </c>
      <c r="B1835" t="inlineStr">
        <is>
          <t>10:27</t>
        </is>
      </c>
      <c r="C1835" t="inlineStr">
        <is>
          <t>And here it's treating
them like stepping-stones.</t>
        </is>
      </c>
      <c r="D1835">
        <f>HYPERLINK("https://www.youtube.com/watch?v=AO4In7d6X-c&amp;t=627s", "Go to time")</f>
        <v/>
      </c>
    </row>
    <row r="1836">
      <c r="A1836">
        <f>HYPERLINK("https://www.youtube.com/watch?v=jr5mTwfFh00", "Video")</f>
        <v/>
      </c>
      <c r="B1836" t="inlineStr">
        <is>
          <t>4:19</t>
        </is>
      </c>
      <c r="C1836" t="inlineStr">
        <is>
          <t>Cutting steps cuts costs
and increases customer satisfaction.</t>
        </is>
      </c>
      <c r="D1836">
        <f>HYPERLINK("https://www.youtube.com/watch?v=jr5mTwfFh00&amp;t=259s", "Go to time")</f>
        <v/>
      </c>
    </row>
    <row r="1837">
      <c r="A1837">
        <f>HYPERLINK("https://www.youtube.com/watch?v=PrJAX-iQ-O4", "Video")</f>
        <v/>
      </c>
      <c r="B1837" t="inlineStr">
        <is>
          <t>14:37</t>
        </is>
      </c>
      <c r="C1837" t="inlineStr">
        <is>
          <t>I'm going to help you with this.
I'm going to step in in that way,"</t>
        </is>
      </c>
      <c r="D1837">
        <f>HYPERLINK("https://www.youtube.com/watch?v=PrJAX-iQ-O4&amp;t=877s", "Go to time")</f>
        <v/>
      </c>
    </row>
    <row r="1838">
      <c r="A1838">
        <f>HYPERLINK("https://www.youtube.com/watch?v=w4RLfVxTGH4", "Video")</f>
        <v/>
      </c>
      <c r="B1838" t="inlineStr">
        <is>
          <t>1:56</t>
        </is>
      </c>
      <c r="C1838" t="inlineStr">
        <is>
          <t>It was torn up in a wastepaper basket,</t>
        </is>
      </c>
      <c r="D1838">
        <f>HYPERLINK("https://www.youtube.com/watch?v=w4RLfVxTGH4&amp;t=116s", "Go to time")</f>
        <v/>
      </c>
    </row>
    <row r="1839">
      <c r="A1839">
        <f>HYPERLINK("https://www.youtube.com/watch?v=neipUPkQZBA", "Video")</f>
        <v/>
      </c>
      <c r="B1839" t="inlineStr">
        <is>
          <t>0:55</t>
        </is>
      </c>
      <c r="C1839" t="inlineStr">
        <is>
          <t>of religious communities stepping up
to protect the environment</t>
        </is>
      </c>
      <c r="D1839">
        <f>HYPERLINK("https://www.youtube.com/watch?v=neipUPkQZBA&amp;t=55s", "Go to time")</f>
        <v/>
      </c>
    </row>
    <row r="1840">
      <c r="A1840">
        <f>HYPERLINK("https://www.youtube.com/watch?v=fLMZAHyrpyo", "Video")</f>
        <v/>
      </c>
      <c r="B1840" t="inlineStr">
        <is>
          <t>15:25</t>
        </is>
      </c>
      <c r="C1840" t="inlineStr">
        <is>
          <t>we'd have to do it kind of step by step.</t>
        </is>
      </c>
      <c r="D1840">
        <f>HYPERLINK("https://www.youtube.com/watch?v=fLMZAHyrpyo&amp;t=925s", "Go to time")</f>
        <v/>
      </c>
    </row>
    <row r="1841">
      <c r="A1841">
        <f>HYPERLINK("https://www.youtube.com/watch?v=5nM21P8lJ2I", "Video")</f>
        <v/>
      </c>
      <c r="B1841" t="inlineStr">
        <is>
          <t>5:00</t>
        </is>
      </c>
      <c r="C1841" t="inlineStr">
        <is>
          <t>her younger sisters
will follow in her footsteps.</t>
        </is>
      </c>
      <c r="D1841">
        <f>HYPERLINK("https://www.youtube.com/watch?v=5nM21P8lJ2I&amp;t=300s", "Go to time")</f>
        <v/>
      </c>
    </row>
    <row r="1842">
      <c r="A1842">
        <f>HYPERLINK("https://www.youtube.com/watch?v=5ghYJlahAWQ", "Video")</f>
        <v/>
      </c>
      <c r="B1842" t="inlineStr">
        <is>
          <t>9:59</t>
        </is>
      </c>
      <c r="C1842" t="inlineStr">
        <is>
          <t>Step one: zoom in.</t>
        </is>
      </c>
      <c r="D1842">
        <f>HYPERLINK("https://www.youtube.com/watch?v=5ghYJlahAWQ&amp;t=599s", "Go to time")</f>
        <v/>
      </c>
    </row>
    <row r="1843">
      <c r="A1843">
        <f>HYPERLINK("https://www.youtube.com/watch?v=5ghYJlahAWQ", "Video")</f>
        <v/>
      </c>
      <c r="B1843" t="inlineStr">
        <is>
          <t>10:28</t>
        </is>
      </c>
      <c r="C1843" t="inlineStr">
        <is>
          <t>Step three: find the other
habitat fragments.</t>
        </is>
      </c>
      <c r="D1843">
        <f>HYPERLINK("https://www.youtube.com/watch?v=5ghYJlahAWQ&amp;t=628s", "Go to time")</f>
        <v/>
      </c>
    </row>
    <row r="1844">
      <c r="A1844">
        <f>HYPERLINK("https://www.youtube.com/watch?v=Tob_DDLXImM", "Video")</f>
        <v/>
      </c>
      <c r="B1844" t="inlineStr">
        <is>
          <t>9:54</t>
        </is>
      </c>
      <c r="C1844" t="inlineStr">
        <is>
          <t>first step is building awareness. What</t>
        </is>
      </c>
      <c r="D1844">
        <f>HYPERLINK("https://www.youtube.com/watch?v=Tob_DDLXImM&amp;t=594s", "Go to time")</f>
        <v/>
      </c>
    </row>
    <row r="1845">
      <c r="A1845">
        <f>HYPERLINK("https://www.youtube.com/watch?v=Tob_DDLXImM", "Video")</f>
        <v/>
      </c>
      <c r="B1845" t="inlineStr">
        <is>
          <t>11:34</t>
        </is>
      </c>
      <c r="C1845" t="inlineStr">
        <is>
          <t>the making, and it is a step-by-step</t>
        </is>
      </c>
      <c r="D1845">
        <f>HYPERLINK("https://www.youtube.com/watch?v=Tob_DDLXImM&amp;t=694s", "Go to time")</f>
        <v/>
      </c>
    </row>
    <row r="1846">
      <c r="A1846">
        <f>HYPERLINK("https://www.youtube.com/watch?v=5qaktKVL_zM", "Video")</f>
        <v/>
      </c>
      <c r="B1846" t="inlineStr">
        <is>
          <t>10:37</t>
        </is>
      </c>
      <c r="C1846" t="inlineStr">
        <is>
          <t>and then taking the next step and engaging
in who they are as human beings</t>
        </is>
      </c>
      <c r="D1846">
        <f>HYPERLINK("https://www.youtube.com/watch?v=5qaktKVL_zM&amp;t=637s", "Go to time")</f>
        <v/>
      </c>
    </row>
    <row r="1847">
      <c r="A1847">
        <f>HYPERLINK("https://www.youtube.com/watch?v=7x21HAC2gnA", "Video")</f>
        <v/>
      </c>
      <c r="B1847" t="inlineStr">
        <is>
          <t>9:39</t>
        </is>
      </c>
      <c r="C1847" t="inlineStr">
        <is>
          <t>because Stephen Hawking didn't seem like</t>
        </is>
      </c>
      <c r="D1847">
        <f>HYPERLINK("https://www.youtube.com/watch?v=7x21HAC2gnA&amp;t=579s", "Go to time")</f>
        <v/>
      </c>
    </row>
    <row r="1848">
      <c r="A1848">
        <f>HYPERLINK("https://www.youtube.com/watch?v=-mwF-znI4x0", "Video")</f>
        <v/>
      </c>
      <c r="B1848" t="inlineStr">
        <is>
          <t>0:22</t>
        </is>
      </c>
      <c r="C1848" t="inlineStr">
        <is>
          <t>When I first stepped
upon the Sydney stage in 2013</t>
        </is>
      </c>
      <c r="D1848">
        <f>HYPERLINK("https://www.youtube.com/watch?v=-mwF-znI4x0&amp;t=22s", "Go to time")</f>
        <v/>
      </c>
    </row>
    <row r="1849">
      <c r="A1849">
        <f>HYPERLINK("https://www.youtube.com/watch?v=JY-_GRi56KQ", "Video")</f>
        <v/>
      </c>
      <c r="B1849" t="inlineStr">
        <is>
          <t>0:24</t>
        </is>
      </c>
      <c r="C1849" t="inlineStr">
        <is>
          <t>and 30 hours later
we stepped off a 747 in Taiwan.</t>
        </is>
      </c>
      <c r="D1849">
        <f>HYPERLINK("https://www.youtube.com/watch?v=JY-_GRi56KQ&amp;t=24s", "Go to time")</f>
        <v/>
      </c>
    </row>
    <row r="1850">
      <c r="A1850">
        <f>HYPERLINK("https://www.youtube.com/watch?v=RKK7wGAYP6k", "Video")</f>
        <v/>
      </c>
      <c r="B1850" t="inlineStr">
        <is>
          <t>11:34</t>
        </is>
      </c>
      <c r="C1850" t="inlineStr">
        <is>
          <t>This little trick of number words
gives you a stepping stone</t>
        </is>
      </c>
      <c r="D1850">
        <f>HYPERLINK("https://www.youtube.com/watch?v=RKK7wGAYP6k&amp;t=694s", "Go to time")</f>
        <v/>
      </c>
    </row>
    <row r="1851">
      <c r="A1851">
        <f>HYPERLINK("https://www.youtube.com/watch?v=e1AibqnDvEk", "Video")</f>
        <v/>
      </c>
      <c r="B1851" t="inlineStr">
        <is>
          <t>16:41</t>
        </is>
      </c>
      <c r="C1851" t="inlineStr">
        <is>
          <t>you've stepped in where government
has fallen short.</t>
        </is>
      </c>
      <c r="D1851">
        <f>HYPERLINK("https://www.youtube.com/watch?v=e1AibqnDvEk&amp;t=1001s", "Go to time")</f>
        <v/>
      </c>
    </row>
    <row r="1852">
      <c r="A1852">
        <f>HYPERLINK("https://www.youtube.com/watch?v=uKzmhuqGbw0", "Video")</f>
        <v/>
      </c>
      <c r="B1852" t="inlineStr">
        <is>
          <t>9:41</t>
        </is>
      </c>
      <c r="C1852" t="inlineStr">
        <is>
          <t>And we think: How does this
action aid the next step?</t>
        </is>
      </c>
      <c r="D1852">
        <f>HYPERLINK("https://www.youtube.com/watch?v=uKzmhuqGbw0&amp;t=581s", "Go to time")</f>
        <v/>
      </c>
    </row>
    <row r="1853">
      <c r="A1853">
        <f>HYPERLINK("https://www.youtube.com/watch?v=2Brajdazp1o", "Video")</f>
        <v/>
      </c>
      <c r="B1853" t="inlineStr">
        <is>
          <t>0:28</t>
        </is>
      </c>
      <c r="C1853" t="inlineStr">
        <is>
          <t>But thinking about where it all goes
is the first step in activating</t>
        </is>
      </c>
      <c r="D1853">
        <f>HYPERLINK("https://www.youtube.com/watch?v=2Brajdazp1o&amp;t=28s", "Go to time")</f>
        <v/>
      </c>
    </row>
    <row r="1854">
      <c r="A1854">
        <f>HYPERLINK("https://www.youtube.com/watch?v=2Brajdazp1o", "Video")</f>
        <v/>
      </c>
      <c r="B1854" t="inlineStr">
        <is>
          <t>2:23</t>
        </is>
      </c>
      <c r="C1854" t="inlineStr">
        <is>
          <t>But in this approach,
we're doing one step better.</t>
        </is>
      </c>
      <c r="D1854">
        <f>HYPERLINK("https://www.youtube.com/watch?v=2Brajdazp1o&amp;t=143s", "Go to time")</f>
        <v/>
      </c>
    </row>
    <row r="1855">
      <c r="A1855">
        <f>HYPERLINK("https://www.youtube.com/watch?v=eJ_0x197H30", "Video")</f>
        <v/>
      </c>
      <c r="B1855" t="inlineStr">
        <is>
          <t>2:56</t>
        </is>
      </c>
      <c r="C1855" t="inlineStr">
        <is>
          <t>Step one is to engineer new tissues
just under the skin.</t>
        </is>
      </c>
      <c r="D1855">
        <f>HYPERLINK("https://www.youtube.com/watch?v=eJ_0x197H30&amp;t=176s", "Go to time")</f>
        <v/>
      </c>
    </row>
    <row r="1856">
      <c r="A1856">
        <f>HYPERLINK("https://www.youtube.com/watch?v=cEG0Tp-iLuo", "Video")</f>
        <v/>
      </c>
      <c r="B1856" t="inlineStr">
        <is>
          <t>7:56</t>
        </is>
      </c>
      <c r="C1856" t="inlineStr">
        <is>
          <t>So I've seen my footsteps
kind of disappear.</t>
        </is>
      </c>
      <c r="D1856">
        <f>HYPERLINK("https://www.youtube.com/watch?v=cEG0Tp-iLuo&amp;t=476s", "Go to time")</f>
        <v/>
      </c>
    </row>
    <row r="1857">
      <c r="A1857">
        <f>HYPERLINK("https://www.youtube.com/watch?v=cEG0Tp-iLuo", "Video")</f>
        <v/>
      </c>
      <c r="B1857" t="inlineStr">
        <is>
          <t>13:55</t>
        </is>
      </c>
      <c r="C1857" t="inlineStr">
        <is>
          <t>And I remember reading
Stephen Tuffin's piece</t>
        </is>
      </c>
      <c r="D1857">
        <f>HYPERLINK("https://www.youtube.com/watch?v=cEG0Tp-iLuo&amp;t=835s", "Go to time")</f>
        <v/>
      </c>
    </row>
    <row r="1858">
      <c r="A1858">
        <f>HYPERLINK("https://www.youtube.com/watch?v=cEG0Tp-iLuo", "Video")</f>
        <v/>
      </c>
      <c r="B1858" t="inlineStr">
        <is>
          <t>15:07</t>
        </is>
      </c>
      <c r="C1858" t="inlineStr">
        <is>
          <t>Stephen's piece, about caring
for his mother in her final days ...</t>
        </is>
      </c>
      <c r="D1858">
        <f>HYPERLINK("https://www.youtube.com/watch?v=cEG0Tp-iLuo&amp;t=907s", "Go to time")</f>
        <v/>
      </c>
    </row>
    <row r="1859">
      <c r="A1859">
        <f>HYPERLINK("https://www.youtube.com/watch?v=O8duvJfrjss", "Video")</f>
        <v/>
      </c>
      <c r="B1859" t="inlineStr">
        <is>
          <t>5:10</t>
        </is>
      </c>
      <c r="C1859" t="inlineStr">
        <is>
          <t>mayors, city leaders
are stepping up and taking action</t>
        </is>
      </c>
      <c r="D1859">
        <f>HYPERLINK("https://www.youtube.com/watch?v=O8duvJfrjss&amp;t=310s", "Go to time")</f>
        <v/>
      </c>
    </row>
    <row r="1860">
      <c r="A1860">
        <f>HYPERLINK("https://www.youtube.com/watch?v=O8duvJfrjss", "Video")</f>
        <v/>
      </c>
      <c r="B1860" t="inlineStr">
        <is>
          <t>8:35</t>
        </is>
      </c>
      <c r="C1860" t="inlineStr">
        <is>
          <t>we're also stepping up to influence
international organizations</t>
        </is>
      </c>
      <c r="D1860">
        <f>HYPERLINK("https://www.youtube.com/watch?v=O8duvJfrjss&amp;t=515s", "Go to time")</f>
        <v/>
      </c>
    </row>
    <row r="1861">
      <c r="A1861">
        <f>HYPERLINK("https://www.youtube.com/watch?v=O8duvJfrjss", "Video")</f>
        <v/>
      </c>
      <c r="B1861" t="inlineStr">
        <is>
          <t>10:57</t>
        </is>
      </c>
      <c r="C1861" t="inlineStr">
        <is>
          <t>And mayors I meet around the world
are stepping up into that space</t>
        </is>
      </c>
      <c r="D1861">
        <f>HYPERLINK("https://www.youtube.com/watch?v=O8duvJfrjss&amp;t=657s", "Go to time")</f>
        <v/>
      </c>
    </row>
    <row r="1862">
      <c r="A1862">
        <f>HYPERLINK("https://www.youtube.com/watch?v=EvGkSEuWtaI", "Video")</f>
        <v/>
      </c>
      <c r="B1862" t="inlineStr">
        <is>
          <t>10:45</t>
        </is>
      </c>
      <c r="C1862" t="inlineStr">
        <is>
          <t>in favor of taking that first step,</t>
        </is>
      </c>
      <c r="D1862">
        <f>HYPERLINK("https://www.youtube.com/watch?v=EvGkSEuWtaI&amp;t=645s", "Go to time")</f>
        <v/>
      </c>
    </row>
    <row r="1863">
      <c r="A1863">
        <f>HYPERLINK("https://www.youtube.com/watch?v=X0DJah-4kAM", "Video")</f>
        <v/>
      </c>
      <c r="B1863" t="inlineStr">
        <is>
          <t>7:45</t>
        </is>
      </c>
      <c r="C1863" t="inlineStr">
        <is>
          <t>Step two, we need
to get them to start voting.</t>
        </is>
      </c>
      <c r="D1863">
        <f>HYPERLINK("https://www.youtube.com/watch?v=X0DJah-4kAM&amp;t=465s", "Go to time")</f>
        <v/>
      </c>
    </row>
    <row r="1864">
      <c r="A1864">
        <f>HYPERLINK("https://www.youtube.com/watch?v=X0DJah-4kAM", "Video")</f>
        <v/>
      </c>
      <c r="B1864" t="inlineStr">
        <is>
          <t>9:33</t>
        </is>
      </c>
      <c r="C1864" t="inlineStr">
        <is>
          <t>And the final step
is to build long-term voting habits.</t>
        </is>
      </c>
      <c r="D1864">
        <f>HYPERLINK("https://www.youtube.com/watch?v=X0DJah-4kAM&amp;t=573s", "Go to time")</f>
        <v/>
      </c>
    </row>
    <row r="1865">
      <c r="A1865">
        <f>HYPERLINK("https://www.youtube.com/watch?v=1tcqfWki-hw", "Video")</f>
        <v/>
      </c>
      <c r="B1865" t="inlineStr">
        <is>
          <t>3:48</t>
        </is>
      </c>
      <c r="C1865" t="inlineStr">
        <is>
          <t>meaning "footstep" in Japanese,</t>
        </is>
      </c>
      <c r="D1865">
        <f>HYPERLINK("https://www.youtube.com/watch?v=1tcqfWki-hw&amp;t=228s", "Go to time")</f>
        <v/>
      </c>
    </row>
    <row r="1866">
      <c r="A1866">
        <f>HYPERLINK("https://www.youtube.com/watch?v=1tcqfWki-hw", "Video")</f>
        <v/>
      </c>
      <c r="B1866" t="inlineStr">
        <is>
          <t>4:02</t>
        </is>
      </c>
      <c r="C1866" t="inlineStr">
        <is>
          <t>The possible errors,
like overcounting or double-stepping,</t>
        </is>
      </c>
      <c r="D1866">
        <f>HYPERLINK("https://www.youtube.com/watch?v=1tcqfWki-hw&amp;t=242s", "Go to time")</f>
        <v/>
      </c>
    </row>
    <row r="1867">
      <c r="A1867">
        <f>HYPERLINK("https://www.youtube.com/watch?v=5gVTwb3ebAI", "Video")</f>
        <v/>
      </c>
      <c r="B1867" t="inlineStr">
        <is>
          <t>12:06</t>
        </is>
      </c>
      <c r="C1867" t="inlineStr">
        <is>
          <t>I'm going to step to the edge
of the red spot here</t>
        </is>
      </c>
      <c r="D1867">
        <f>HYPERLINK("https://www.youtube.com/watch?v=5gVTwb3ebAI&amp;t=726s", "Go to time")</f>
        <v/>
      </c>
    </row>
    <row r="1868">
      <c r="A1868">
        <f>HYPERLINK("https://www.youtube.com/watch?v=5gVTwb3ebAI", "Video")</f>
        <v/>
      </c>
      <c r="B1868" t="inlineStr">
        <is>
          <t>13:55</t>
        </is>
      </c>
      <c r="C1868" t="inlineStr">
        <is>
          <t>and inviting others to step in
and to step up.</t>
        </is>
      </c>
      <c r="D1868">
        <f>HYPERLINK("https://www.youtube.com/watch?v=5gVTwb3ebAI&amp;t=835s", "Go to time")</f>
        <v/>
      </c>
    </row>
    <row r="1869">
      <c r="A1869">
        <f>HYPERLINK("https://www.youtube.com/watch?v=DnqNS6fThuY", "Video")</f>
        <v/>
      </c>
      <c r="B1869" t="inlineStr">
        <is>
          <t>5:12</t>
        </is>
      </c>
      <c r="C1869" t="inlineStr">
        <is>
          <t>meant taking that first step.</t>
        </is>
      </c>
      <c r="D1869">
        <f>HYPERLINK("https://www.youtube.com/watch?v=DnqNS6fThuY&amp;t=312s", "Go to time")</f>
        <v/>
      </c>
    </row>
    <row r="1870">
      <c r="A1870">
        <f>HYPERLINK("https://www.youtube.com/watch?v=DnqNS6fThuY", "Video")</f>
        <v/>
      </c>
      <c r="B1870" t="inlineStr">
        <is>
          <t>5:14</t>
        </is>
      </c>
      <c r="C1870" t="inlineStr">
        <is>
          <t>And in our case,
it was a step in the sand,</t>
        </is>
      </c>
      <c r="D1870">
        <f>HYPERLINK("https://www.youtube.com/watch?v=DnqNS6fThuY&amp;t=314s", "Go to time")</f>
        <v/>
      </c>
    </row>
    <row r="1871">
      <c r="A1871">
        <f>HYPERLINK("https://www.youtube.com/watch?v=9jZHw7Wf0v0", "Video")</f>
        <v/>
      </c>
      <c r="B1871" t="inlineStr">
        <is>
          <t>1:15</t>
        </is>
      </c>
      <c r="C1871" t="inlineStr">
        <is>
          <t>So, when things aren't working out,
I tend to take a step back,</t>
        </is>
      </c>
      <c r="D1871">
        <f>HYPERLINK("https://www.youtube.com/watch?v=9jZHw7Wf0v0&amp;t=75s", "Go to time")</f>
        <v/>
      </c>
    </row>
    <row r="1872">
      <c r="A1872">
        <f>HYPERLINK("https://www.youtube.com/watch?v=n3kNlFMXslo", "Video")</f>
        <v/>
      </c>
      <c r="B1872" t="inlineStr">
        <is>
          <t>7:21</t>
        </is>
      </c>
      <c r="C1872" t="inlineStr">
        <is>
          <t>And now we need to break
these down into doable steps.</t>
        </is>
      </c>
      <c r="D1872">
        <f>HYPERLINK("https://www.youtube.com/watch?v=n3kNlFMXslo&amp;t=441s", "Go to time")</f>
        <v/>
      </c>
    </row>
    <row r="1873">
      <c r="A1873">
        <f>HYPERLINK("https://www.youtube.com/watch?v=Doqr0HdMXOI", "Video")</f>
        <v/>
      </c>
      <c r="B1873" t="inlineStr">
        <is>
          <t>1:43</t>
        </is>
      </c>
      <c r="C1873" t="inlineStr">
        <is>
          <t>But the first step
to uncovering this question</t>
        </is>
      </c>
      <c r="D1873">
        <f>HYPERLINK("https://www.youtube.com/watch?v=Doqr0HdMXOI&amp;t=103s", "Go to time")</f>
        <v/>
      </c>
    </row>
    <row r="1874">
      <c r="A1874">
        <f>HYPERLINK("https://www.youtube.com/watch?v=OhCzX0iLnOc", "Video")</f>
        <v/>
      </c>
      <c r="B1874" t="inlineStr">
        <is>
          <t>2:18</t>
        </is>
      </c>
      <c r="C1874" t="inlineStr">
        <is>
          <t>you would give the program
step-by-step instructions</t>
        </is>
      </c>
      <c r="D1874">
        <f>HYPERLINK("https://www.youtube.com/watch?v=OhCzX0iLnOc&amp;t=138s", "Go to time")</f>
        <v/>
      </c>
    </row>
    <row r="1875">
      <c r="A1875">
        <f>HYPERLINK("https://www.youtube.com/watch?v=FdbJHeqQh00", "Video")</f>
        <v/>
      </c>
      <c r="B1875" t="inlineStr">
        <is>
          <t>7:43</t>
        </is>
      </c>
      <c r="C1875" t="inlineStr">
        <is>
          <t>but this is a step in the right direction,</t>
        </is>
      </c>
      <c r="D1875">
        <f>HYPERLINK("https://www.youtube.com/watch?v=FdbJHeqQh00&amp;t=463s", "Go to time")</f>
        <v/>
      </c>
    </row>
    <row r="1876">
      <c r="A1876">
        <f>HYPERLINK("https://www.youtube.com/watch?v=dB7gsp_zDZc", "Video")</f>
        <v/>
      </c>
      <c r="B1876" t="inlineStr">
        <is>
          <t>17:40</t>
        </is>
      </c>
      <c r="C1876" t="inlineStr">
        <is>
          <t>encouraged by seeing my generation step</t>
        </is>
      </c>
      <c r="D1876">
        <f>HYPERLINK("https://www.youtube.com/watch?v=dB7gsp_zDZc&amp;t=1060s", "Go to time")</f>
        <v/>
      </c>
    </row>
    <row r="1877">
      <c r="A1877">
        <f>HYPERLINK("https://www.youtube.com/watch?v=BsVhgta2WAo", "Video")</f>
        <v/>
      </c>
      <c r="B1877" t="inlineStr">
        <is>
          <t>8:41</t>
        </is>
      </c>
      <c r="C1877" t="inlineStr">
        <is>
          <t>And the next step is probably
batteries working with solar</t>
        </is>
      </c>
      <c r="D1877">
        <f>HYPERLINK("https://www.youtube.com/watch?v=BsVhgta2WAo&amp;t=521s", "Go to time")</f>
        <v/>
      </c>
    </row>
    <row r="1878">
      <c r="A1878">
        <f>HYPERLINK("https://www.youtube.com/watch?v=DVO0KOHA614", "Video")</f>
        <v/>
      </c>
      <c r="B1878" t="inlineStr">
        <is>
          <t>3:48</t>
        </is>
      </c>
      <c r="C1878" t="inlineStr">
        <is>
          <t>like so many people that are trying
to make that next step in the sport,</t>
        </is>
      </c>
      <c r="D1878">
        <f>HYPERLINK("https://www.youtube.com/watch?v=DVO0KOHA614&amp;t=228s", "Go to time")</f>
        <v/>
      </c>
    </row>
    <row r="1879">
      <c r="A1879">
        <f>HYPERLINK("https://www.youtube.com/watch?v=KJPpJhQxaLw", "Video")</f>
        <v/>
      </c>
      <c r="B1879" t="inlineStr">
        <is>
          <t>2:57</t>
        </is>
      </c>
      <c r="C1879" t="inlineStr">
        <is>
          <t>So it's happening right at our doorstep.</t>
        </is>
      </c>
      <c r="D1879">
        <f>HYPERLINK("https://www.youtube.com/watch?v=KJPpJhQxaLw&amp;t=177s", "Go to time")</f>
        <v/>
      </c>
    </row>
    <row r="1880">
      <c r="A1880">
        <f>HYPERLINK("https://www.youtube.com/watch?v=5m9AYbFqpQo", "Video")</f>
        <v/>
      </c>
      <c r="B1880" t="inlineStr">
        <is>
          <t>27:23</t>
        </is>
      </c>
      <c r="C1880" t="inlineStr">
        <is>
          <t>So there's a value proposition
in all the different steps,</t>
        </is>
      </c>
      <c r="D1880">
        <f>HYPERLINK("https://www.youtube.com/watch?v=5m9AYbFqpQo&amp;t=1643s", "Go to time")</f>
        <v/>
      </c>
    </row>
    <row r="1881">
      <c r="A1881">
        <f>HYPERLINK("https://www.youtube.com/watch?v=YY6LCOJbve8", "Video")</f>
        <v/>
      </c>
      <c r="B1881" t="inlineStr">
        <is>
          <t>15:00</t>
        </is>
      </c>
      <c r="C1881" t="inlineStr">
        <is>
          <t>it's a short step to thinking
there are no futures.</t>
        </is>
      </c>
      <c r="D1881">
        <f>HYPERLINK("https://www.youtube.com/watch?v=YY6LCOJbve8&amp;t=900s", "Go to time")</f>
        <v/>
      </c>
    </row>
    <row r="1882">
      <c r="A1882">
        <f>HYPERLINK("https://www.youtube.com/watch?v=77HUdJ7Tij0", "Video")</f>
        <v/>
      </c>
      <c r="B1882" t="inlineStr">
        <is>
          <t>5:28</t>
        </is>
      </c>
      <c r="C1882" t="inlineStr">
        <is>
          <t>Now, providing entry-level access
is an important first step,</t>
        </is>
      </c>
      <c r="D1882">
        <f>HYPERLINK("https://www.youtube.com/watch?v=77HUdJ7Tij0&amp;t=328s", "Go to time")</f>
        <v/>
      </c>
    </row>
    <row r="1883">
      <c r="A1883">
        <f>HYPERLINK("https://www.youtube.com/watch?v=77HUdJ7Tij0", "Video")</f>
        <v/>
      </c>
      <c r="B1883" t="inlineStr">
        <is>
          <t>10:49</t>
        </is>
      </c>
      <c r="C1883" t="inlineStr">
        <is>
          <t>The first step is broadening
the terms of the debate</t>
        </is>
      </c>
      <c r="D1883">
        <f>HYPERLINK("https://www.youtube.com/watch?v=77HUdJ7Tij0&amp;t=649s", "Go to time")</f>
        <v/>
      </c>
    </row>
    <row r="1884">
      <c r="A1884">
        <f>HYPERLINK("https://www.youtube.com/watch?v=XewnyUJgyA4", "Video")</f>
        <v/>
      </c>
      <c r="B1884" t="inlineStr">
        <is>
          <t>6:46</t>
        </is>
      </c>
      <c r="C1884" t="inlineStr">
        <is>
          <t>Are we going to follow
in the footsteps of history?</t>
        </is>
      </c>
      <c r="D1884">
        <f>HYPERLINK("https://www.youtube.com/watch?v=XewnyUJgyA4&amp;t=406s", "Go to time")</f>
        <v/>
      </c>
    </row>
    <row r="1885">
      <c r="A1885">
        <f>HYPERLINK("https://www.youtube.com/watch?v=LQq3NSoQH48", "Video")</f>
        <v/>
      </c>
      <c r="B1885" t="inlineStr">
        <is>
          <t>2:37</t>
        </is>
      </c>
      <c r="C1885" t="inlineStr">
        <is>
          <t>Meanwhile, one of his men
stepped on an antipersonnel mine</t>
        </is>
      </c>
      <c r="D1885">
        <f>HYPERLINK("https://www.youtube.com/watch?v=LQq3NSoQH48&amp;t=157s", "Go to time")</f>
        <v/>
      </c>
    </row>
    <row r="1886">
      <c r="A1886">
        <f>HYPERLINK("https://www.youtube.com/watch?v=5jnPjkdBlUE", "Video")</f>
        <v/>
      </c>
      <c r="B1886" t="inlineStr">
        <is>
          <t>11:24</t>
        </is>
      </c>
      <c r="C1886" t="inlineStr">
        <is>
          <t>That's a first step to helping our friends</t>
        </is>
      </c>
      <c r="D1886">
        <f>HYPERLINK("https://www.youtube.com/watch?v=5jnPjkdBlUE&amp;t=684s", "Go to time")</f>
        <v/>
      </c>
    </row>
    <row r="1887">
      <c r="A1887">
        <f>HYPERLINK("https://www.youtube.com/watch?v=rVNb53lkBuc", "Video")</f>
        <v/>
      </c>
      <c r="B1887" t="inlineStr">
        <is>
          <t>13:27</t>
        </is>
      </c>
      <c r="C1887" t="inlineStr">
        <is>
          <t>What assumptions do we bring
when we step onto an elevator?</t>
        </is>
      </c>
      <c r="D1887">
        <f>HYPERLINK("https://www.youtube.com/watch?v=rVNb53lkBuc&amp;t=807s", "Go to time")</f>
        <v/>
      </c>
    </row>
    <row r="1888">
      <c r="A1888">
        <f>HYPERLINK("https://www.youtube.com/watch?v=JNG3wwLqRok", "Video")</f>
        <v/>
      </c>
      <c r="B1888" t="inlineStr">
        <is>
          <t>97:52</t>
        </is>
      </c>
      <c r="C1888" t="inlineStr">
        <is>
          <t>step into to umelt a concept coined by</t>
        </is>
      </c>
      <c r="D1888">
        <f>HYPERLINK("https://www.youtube.com/watch?v=JNG3wwLqRok&amp;t=5872s", "Go to time")</f>
        <v/>
      </c>
    </row>
    <row r="1889">
      <c r="A1889">
        <f>HYPERLINK("https://www.youtube.com/watch?v=JNG3wwLqRok", "Video")</f>
        <v/>
      </c>
      <c r="B1889" t="inlineStr">
        <is>
          <t>99:27</t>
        </is>
      </c>
      <c r="C1889" t="inlineStr">
        <is>
          <t>ecosystem now step with me into this</t>
        </is>
      </c>
      <c r="D1889">
        <f>HYPERLINK("https://www.youtube.com/watch?v=JNG3wwLqRok&amp;t=5967s", "Go to time")</f>
        <v/>
      </c>
    </row>
    <row r="1890">
      <c r="A1890">
        <f>HYPERLINK("https://www.youtube.com/watch?v=JNG3wwLqRok", "Video")</f>
        <v/>
      </c>
      <c r="B1890" t="inlineStr">
        <is>
          <t>100:55</t>
        </is>
      </c>
      <c r="C1890" t="inlineStr">
        <is>
          <t>heartbeat bringing us a step closer</t>
        </is>
      </c>
      <c r="D1890">
        <f>HYPERLINK("https://www.youtube.com/watch?v=JNG3wwLqRok&amp;t=6055s", "Go to time")</f>
        <v/>
      </c>
    </row>
    <row r="1891">
      <c r="A1891">
        <f>HYPERLINK("https://www.youtube.com/watch?v=JKS7HWy2TRU", "Video")</f>
        <v/>
      </c>
      <c r="B1891" t="inlineStr">
        <is>
          <t>6:10</t>
        </is>
      </c>
      <c r="C1891" t="inlineStr">
        <is>
          <t>and I bounded up the steps in flip-flops,
because I didn't expect to be onstage.</t>
        </is>
      </c>
      <c r="D1891">
        <f>HYPERLINK("https://www.youtube.com/watch?v=JKS7HWy2TRU&amp;t=370s", "Go to time")</f>
        <v/>
      </c>
    </row>
    <row r="1892">
      <c r="A1892">
        <f>HYPERLINK("https://www.youtube.com/watch?v=JKS7HWy2TRU", "Video")</f>
        <v/>
      </c>
      <c r="B1892" t="inlineStr">
        <is>
          <t>11:26</t>
        </is>
      </c>
      <c r="C1892" t="inlineStr">
        <is>
          <t>we talk to them and encourage them
to step into those roles.</t>
        </is>
      </c>
      <c r="D1892">
        <f>HYPERLINK("https://www.youtube.com/watch?v=JKS7HWy2TRU&amp;t=686s", "Go to time")</f>
        <v/>
      </c>
    </row>
    <row r="1893">
      <c r="A1893">
        <f>HYPERLINK("https://www.youtube.com/watch?v=B6lBtiQZSho", "Video")</f>
        <v/>
      </c>
      <c r="B1893" t="inlineStr">
        <is>
          <t>6:44</t>
        </is>
      </c>
      <c r="C1893" t="inlineStr">
        <is>
          <t>Kind learning environments
have next steps and goals that are clear,</t>
        </is>
      </c>
      <c r="D1893">
        <f>HYPERLINK("https://www.youtube.com/watch?v=B6lBtiQZSho&amp;t=404s", "Go to time")</f>
        <v/>
      </c>
    </row>
    <row r="1894">
      <c r="A1894">
        <f>HYPERLINK("https://www.youtube.com/watch?v=yoEFO-IC70U", "Video")</f>
        <v/>
      </c>
      <c r="B1894" t="inlineStr">
        <is>
          <t>2:29</t>
        </is>
      </c>
      <c r="C1894" t="inlineStr">
        <is>
          <t>to see home differently by stepping away</t>
        </is>
      </c>
      <c r="D1894">
        <f>HYPERLINK("https://www.youtube.com/watch?v=yoEFO-IC70U&amp;t=149s", "Go to time")</f>
        <v/>
      </c>
    </row>
    <row r="1895">
      <c r="A1895">
        <f>HYPERLINK("https://www.youtube.com/watch?v=sSOBk0v0viM", "Video")</f>
        <v/>
      </c>
      <c r="B1895" t="inlineStr">
        <is>
          <t>0:01</t>
        </is>
      </c>
      <c r="C1895" t="inlineStr">
        <is>
          <t>you can't just flip a switch
when you step into the office</t>
        </is>
      </c>
      <c r="D1895">
        <f>HYPERLINK("https://www.youtube.com/watch?v=sSOBk0v0viM&amp;t=1s", "Go to time")</f>
        <v/>
      </c>
    </row>
    <row r="1896">
      <c r="A1896">
        <f>HYPERLINK("https://www.youtube.com/watch?v=bqQJv4bvrPI", "Video")</f>
        <v/>
      </c>
      <c r="B1896" t="inlineStr">
        <is>
          <t>9:34</t>
        </is>
      </c>
      <c r="C1896" t="inlineStr">
        <is>
          <t>Her response fit perfectly
into this three-step framework</t>
        </is>
      </c>
      <c r="D1896">
        <f>HYPERLINK("https://www.youtube.com/watch?v=bqQJv4bvrPI&amp;t=574s", "Go to time")</f>
        <v/>
      </c>
    </row>
    <row r="1897">
      <c r="A1897">
        <f>HYPERLINK("https://www.youtube.com/watch?v=IMC8jmEXHfk", "Video")</f>
        <v/>
      </c>
      <c r="B1897" t="inlineStr">
        <is>
          <t>5:17</t>
        </is>
      </c>
      <c r="C1897" t="inlineStr">
        <is>
          <t>and without making too many missteps.</t>
        </is>
      </c>
      <c r="D1897">
        <f>HYPERLINK("https://www.youtube.com/watch?v=IMC8jmEXHfk&amp;t=317s", "Go to time")</f>
        <v/>
      </c>
    </row>
    <row r="1898">
      <c r="A1898">
        <f>HYPERLINK("https://www.youtube.com/watch?v=0He5yz8CwuU", "Video")</f>
        <v/>
      </c>
      <c r="B1898" t="inlineStr">
        <is>
          <t>8:00</t>
        </is>
      </c>
      <c r="C1898" t="inlineStr">
        <is>
          <t>CA: So there are people walking with her
every step of the way,</t>
        </is>
      </c>
      <c r="D1898">
        <f>HYPERLINK("https://www.youtube.com/watch?v=0He5yz8CwuU&amp;t=480s", "Go to time")</f>
        <v/>
      </c>
    </row>
    <row r="1899">
      <c r="A1899">
        <f>HYPERLINK("https://www.youtube.com/watch?v=y_EjCSz1aBo", "Video")</f>
        <v/>
      </c>
      <c r="B1899" t="inlineStr">
        <is>
          <t>1:19</t>
        </is>
      </c>
      <c r="C1899" t="inlineStr">
        <is>
          <t>who sell those to consumers
as a final step.</t>
        </is>
      </c>
      <c r="D1899">
        <f>HYPERLINK("https://www.youtube.com/watch?v=y_EjCSz1aBo&amp;t=79s", "Go to time")</f>
        <v/>
      </c>
    </row>
    <row r="1900">
      <c r="A1900">
        <f>HYPERLINK("https://www.youtube.com/watch?v=V8APZmk82xc", "Video")</f>
        <v/>
      </c>
      <c r="B1900" t="inlineStr">
        <is>
          <t>5:32</t>
        </is>
      </c>
      <c r="C1900" t="inlineStr">
        <is>
          <t>But it was becoming clear
the US was not taking the steps it needed</t>
        </is>
      </c>
      <c r="D1900">
        <f>HYPERLINK("https://www.youtube.com/watch?v=V8APZmk82xc&amp;t=332s", "Go to time")</f>
        <v/>
      </c>
    </row>
    <row r="1901">
      <c r="A1901">
        <f>HYPERLINK("https://www.youtube.com/watch?v=gJjLdnycuyU", "Video")</f>
        <v/>
      </c>
      <c r="B1901" t="inlineStr">
        <is>
          <t>28:47</t>
        </is>
      </c>
      <c r="C1901" t="inlineStr">
        <is>
          <t>AG: The last step
for energizing your shake-up team</t>
        </is>
      </c>
      <c r="D1901">
        <f>HYPERLINK("https://www.youtube.com/watch?v=gJjLdnycuyU&amp;t=1727s", "Go to time")</f>
        <v/>
      </c>
    </row>
    <row r="1902">
      <c r="A1902">
        <f>HYPERLINK("https://www.youtube.com/watch?v=gElClXpg4J0", "Video")</f>
        <v/>
      </c>
      <c r="B1902" t="inlineStr">
        <is>
          <t>4:51</t>
        </is>
      </c>
      <c r="C1902" t="inlineStr">
        <is>
          <t>Let's actually step it up a notch
with something we call Memory.</t>
        </is>
      </c>
      <c r="D1902">
        <f>HYPERLINK("https://www.youtube.com/watch?v=gElClXpg4J0&amp;t=291s", "Go to time")</f>
        <v/>
      </c>
    </row>
    <row r="1903">
      <c r="A1903">
        <f>HYPERLINK("https://www.youtube.com/watch?v=T00TZkOMLZc", "Video")</f>
        <v/>
      </c>
      <c r="B1903" t="inlineStr">
        <is>
          <t>37:50</t>
        </is>
      </c>
      <c r="C1903" t="inlineStr">
        <is>
          <t>step back and if I started doubting</t>
        </is>
      </c>
      <c r="D1903">
        <f>HYPERLINK("https://www.youtube.com/watch?v=T00TZkOMLZc&amp;t=2270s", "Go to time")</f>
        <v/>
      </c>
    </row>
    <row r="1904">
      <c r="A1904">
        <f>HYPERLINK("https://www.youtube.com/watch?v=cIu8Xo5yHlI", "Video")</f>
        <v/>
      </c>
      <c r="B1904" t="inlineStr">
        <is>
          <t>2:48</t>
        </is>
      </c>
      <c r="C1904" t="inlineStr">
        <is>
          <t>to be able to step into our power.</t>
        </is>
      </c>
      <c r="D1904">
        <f>HYPERLINK("https://www.youtube.com/watch?v=cIu8Xo5yHlI&amp;t=168s", "Go to time")</f>
        <v/>
      </c>
    </row>
    <row r="1905">
      <c r="A1905">
        <f>HYPERLINK("https://www.youtube.com/watch?v=_cPj3b9BDPI", "Video")</f>
        <v/>
      </c>
      <c r="B1905" t="inlineStr">
        <is>
          <t>16:38</t>
        </is>
      </c>
      <c r="C1905" t="inlineStr">
        <is>
          <t>would be falling in lockstep
behind the United States's preferences.</t>
        </is>
      </c>
      <c r="D1905">
        <f>HYPERLINK("https://www.youtube.com/watch?v=_cPj3b9BDPI&amp;t=998s", "Go to time")</f>
        <v/>
      </c>
    </row>
    <row r="1906">
      <c r="A1906">
        <f>HYPERLINK("https://www.youtube.com/watch?v=_cPj3b9BDPI", "Video")</f>
        <v/>
      </c>
      <c r="B1906" t="inlineStr">
        <is>
          <t>29:45</t>
        </is>
      </c>
      <c r="C1906" t="inlineStr">
        <is>
          <t>not only in lockstep with the Europeans,</t>
        </is>
      </c>
      <c r="D1906">
        <f>HYPERLINK("https://www.youtube.com/watch?v=_cPj3b9BDPI&amp;t=1785s", "Go to time")</f>
        <v/>
      </c>
    </row>
    <row r="1907">
      <c r="A1907">
        <f>HYPERLINK("https://www.youtube.com/watch?v=x7I5BWW-0c8", "Video")</f>
        <v/>
      </c>
      <c r="B1907" t="inlineStr">
        <is>
          <t>2:24</t>
        </is>
      </c>
      <c r="C1907" t="inlineStr">
        <is>
          <t>They were always stepping
in the holes of the previous round.</t>
        </is>
      </c>
      <c r="D1907">
        <f>HYPERLINK("https://www.youtube.com/watch?v=x7I5BWW-0c8&amp;t=144s", "Go to time")</f>
        <v/>
      </c>
    </row>
    <row r="1908">
      <c r="A1908">
        <f>HYPERLINK("https://www.youtube.com/watch?v=sRoqDVgFgSw", "Video")</f>
        <v/>
      </c>
      <c r="B1908" t="inlineStr">
        <is>
          <t>9:31</t>
        </is>
      </c>
      <c r="C1908" t="inlineStr">
        <is>
          <t>that we were rebuilding
together step by step.</t>
        </is>
      </c>
      <c r="D1908">
        <f>HYPERLINK("https://www.youtube.com/watch?v=sRoqDVgFgSw&amp;t=571s", "Go to time")</f>
        <v/>
      </c>
    </row>
    <row r="1909">
      <c r="A1909">
        <f>HYPERLINK("https://www.youtube.com/watch?v=lKsvLGdoIH8", "Video")</f>
        <v/>
      </c>
      <c r="B1909" t="inlineStr">
        <is>
          <t>4:24</t>
        </is>
      </c>
      <c r="C1909" t="inlineStr">
        <is>
          <t>and then -- that's not the last step --
telling those involved</t>
        </is>
      </c>
      <c r="D1909">
        <f>HYPERLINK("https://www.youtube.com/watch?v=lKsvLGdoIH8&amp;t=264s", "Go to time")</f>
        <v/>
      </c>
    </row>
    <row r="1910">
      <c r="A1910">
        <f>HYPERLINK("https://www.youtube.com/watch?v=fXsOlAYvgh0", "Video")</f>
        <v/>
      </c>
      <c r="B1910" t="inlineStr">
        <is>
          <t>5:37</t>
        </is>
      </c>
      <c r="C1910" t="inlineStr">
        <is>
          <t>You know, doing your chemistry homework
requires a lot of steps.</t>
        </is>
      </c>
      <c r="D1910">
        <f>HYPERLINK("https://www.youtube.com/watch?v=fXsOlAYvgh0&amp;t=337s", "Go to time")</f>
        <v/>
      </c>
    </row>
    <row r="1911">
      <c r="A1911">
        <f>HYPERLINK("https://www.youtube.com/watch?v=YmpFd8Ikjtc", "Video")</f>
        <v/>
      </c>
      <c r="B1911" t="inlineStr">
        <is>
          <t>1:41</t>
        </is>
      </c>
      <c r="C1911" t="inlineStr">
        <is>
          <t>that stepping on coral
can badly damage our reefs.</t>
        </is>
      </c>
      <c r="D1911">
        <f>HYPERLINK("https://www.youtube.com/watch?v=YmpFd8Ikjtc&amp;t=101s", "Go to time")</f>
        <v/>
      </c>
    </row>
    <row r="1912">
      <c r="A1912">
        <f>HYPERLINK("https://www.youtube.com/watch?v=UWothcLpazU", "Video")</f>
        <v/>
      </c>
      <c r="B1912" t="inlineStr">
        <is>
          <t>11:07</t>
        </is>
      </c>
      <c r="C1912" t="inlineStr">
        <is>
          <t>Of course, the first step in rewilding</t>
        </is>
      </c>
      <c r="D1912">
        <f>HYPERLINK("https://www.youtube.com/watch?v=UWothcLpazU&amp;t=667s", "Go to time")</f>
        <v/>
      </c>
    </row>
    <row r="1913">
      <c r="A1913">
        <f>HYPERLINK("https://www.youtube.com/watch?v=UWothcLpazU", "Video")</f>
        <v/>
      </c>
      <c r="B1913" t="inlineStr">
        <is>
          <t>15:17</t>
        </is>
      </c>
      <c r="C1913" t="inlineStr">
        <is>
          <t>steps up to reimagine
our place in the circle of life.</t>
        </is>
      </c>
      <c r="D1913">
        <f>HYPERLINK("https://www.youtube.com/watch?v=UWothcLpazU&amp;t=917s", "Go to time")</f>
        <v/>
      </c>
    </row>
    <row r="1914">
      <c r="A1914">
        <f>HYPERLINK("https://www.youtube.com/watch?v=ngFXRh3ahm8", "Video")</f>
        <v/>
      </c>
      <c r="B1914" t="inlineStr">
        <is>
          <t>1:44</t>
        </is>
      </c>
      <c r="C1914" t="inlineStr">
        <is>
          <t>and see if you have those skills
before fully stepping out on your own.</t>
        </is>
      </c>
      <c r="D1914">
        <f>HYPERLINK("https://www.youtube.com/watch?v=ngFXRh3ahm8&amp;t=104s", "Go to time")</f>
        <v/>
      </c>
    </row>
    <row r="1915">
      <c r="A1915">
        <f>HYPERLINK("https://www.youtube.com/watch?v=P4h2zgJhC7E", "Video")</f>
        <v/>
      </c>
      <c r="B1915" t="inlineStr">
        <is>
          <t>0:55</t>
        </is>
      </c>
      <c r="C1915" t="inlineStr">
        <is>
          <t>So just as a woman is stepping up,
taking the reins,</t>
        </is>
      </c>
      <c r="D1915">
        <f>HYPERLINK("https://www.youtube.com/watch?v=P4h2zgJhC7E&amp;t=55s", "Go to time")</f>
        <v/>
      </c>
    </row>
    <row r="1916">
      <c r="A1916">
        <f>HYPERLINK("https://www.youtube.com/watch?v=jzrcRcEBrmA", "Video")</f>
        <v/>
      </c>
      <c r="B1916" t="inlineStr">
        <is>
          <t>7:30</t>
        </is>
      </c>
      <c r="C1916" t="inlineStr">
        <is>
          <t>And that's just the first step
in this technology.</t>
        </is>
      </c>
      <c r="D1916">
        <f>HYPERLINK("https://www.youtube.com/watch?v=jzrcRcEBrmA&amp;t=450s", "Go to time")</f>
        <v/>
      </c>
    </row>
    <row r="1917">
      <c r="A1917">
        <f>HYPERLINK("https://www.youtube.com/watch?v=4xJ1rSq4nZ4", "Video")</f>
        <v/>
      </c>
      <c r="B1917" t="inlineStr">
        <is>
          <t>3:48</t>
        </is>
      </c>
      <c r="C1917" t="inlineStr">
        <is>
          <t>But then adults step in,</t>
        </is>
      </c>
      <c r="D1917">
        <f>HYPERLINK("https://www.youtube.com/watch?v=4xJ1rSq4nZ4&amp;t=228s", "Go to time")</f>
        <v/>
      </c>
    </row>
    <row r="1918">
      <c r="A1918">
        <f>HYPERLINK("https://www.youtube.com/watch?v=QVgq4b9Tag8", "Video")</f>
        <v/>
      </c>
      <c r="B1918" t="inlineStr">
        <is>
          <t>5:16</t>
        </is>
      </c>
      <c r="C1918" t="inlineStr">
        <is>
          <t>despite them living nearly
everywhere we step outside.</t>
        </is>
      </c>
      <c r="D1918">
        <f>HYPERLINK("https://www.youtube.com/watch?v=QVgq4b9Tag8&amp;t=316s", "Go to time")</f>
        <v/>
      </c>
    </row>
    <row r="1919">
      <c r="A1919">
        <f>HYPERLINK("https://www.youtube.com/watch?v=dvxmn_6o8g0", "Video")</f>
        <v/>
      </c>
      <c r="B1919" t="inlineStr">
        <is>
          <t>5:00</t>
        </is>
      </c>
      <c r="C1919" t="inlineStr">
        <is>
          <t>fuel prices and technology costs
could decline in step,</t>
        </is>
      </c>
      <c r="D1919">
        <f>HYPERLINK("https://www.youtube.com/watch?v=dvxmn_6o8g0&amp;t=300s", "Go to time")</f>
        <v/>
      </c>
    </row>
    <row r="1920">
      <c r="A1920">
        <f>HYPERLINK("https://www.youtube.com/watch?v=f4xu7w6Vf0U", "Video")</f>
        <v/>
      </c>
      <c r="B1920" t="inlineStr">
        <is>
          <t>1:19</t>
        </is>
      </c>
      <c r="C1920" t="inlineStr">
        <is>
          <t>is that step one, we kind of get, right?</t>
        </is>
      </c>
      <c r="D1920">
        <f>HYPERLINK("https://www.youtube.com/watch?v=f4xu7w6Vf0U&amp;t=79s", "Go to time")</f>
        <v/>
      </c>
    </row>
    <row r="1921">
      <c r="A1921">
        <f>HYPERLINK("https://www.youtube.com/watch?v=f4xu7w6Vf0U", "Video")</f>
        <v/>
      </c>
      <c r="B1921" t="inlineStr">
        <is>
          <t>3:33</t>
        </is>
      </c>
      <c r="C1921" t="inlineStr">
        <is>
          <t>What I kind of want you to do
is just go through it step-by-step,</t>
        </is>
      </c>
      <c r="D1921">
        <f>HYPERLINK("https://www.youtube.com/watch?v=f4xu7w6Vf0U&amp;t=213s", "Go to time")</f>
        <v/>
      </c>
    </row>
    <row r="1922">
      <c r="A1922">
        <f>HYPERLINK("https://www.youtube.com/watch?v=y8NtMZ7VGmU", "Video")</f>
        <v/>
      </c>
      <c r="B1922" t="inlineStr">
        <is>
          <t>11:23</t>
        </is>
      </c>
      <c r="C1922" t="inlineStr">
        <is>
          <t>my lab has been taking
some of the first steps</t>
        </is>
      </c>
      <c r="D1922">
        <f>HYPERLINK("https://www.youtube.com/watch?v=y8NtMZ7VGmU&amp;t=683s", "Go to time")</f>
        <v/>
      </c>
    </row>
    <row r="1923">
      <c r="A1923">
        <f>HYPERLINK("https://www.youtube.com/watch?v=eHJnEHyyN1Y", "Video")</f>
        <v/>
      </c>
      <c r="B1923" t="inlineStr">
        <is>
          <t>7:39</t>
        </is>
      </c>
      <c r="C1923" t="inlineStr">
        <is>
          <t>and they're always stepping
on sticks and rocks,</t>
        </is>
      </c>
      <c r="D1923">
        <f>HYPERLINK("https://www.youtube.com/watch?v=eHJnEHyyN1Y&amp;t=459s", "Go to time")</f>
        <v/>
      </c>
    </row>
    <row r="1924">
      <c r="A1924">
        <f>HYPERLINK("https://www.youtube.com/watch?v=eHJnEHyyN1Y", "Video")</f>
        <v/>
      </c>
      <c r="B1924" t="inlineStr">
        <is>
          <t>8:14</t>
        </is>
      </c>
      <c r="C1924" t="inlineStr">
        <is>
          <t>times all the steps in running
a mile, or a two-mile, or a marathon,</t>
        </is>
      </c>
      <c r="D1924">
        <f>HYPERLINK("https://www.youtube.com/watch?v=eHJnEHyyN1Y&amp;t=494s", "Go to time")</f>
        <v/>
      </c>
    </row>
    <row r="1925">
      <c r="A1925">
        <f>HYPERLINK("https://www.youtube.com/watch?v=TfKpvpxdNz8", "Video")</f>
        <v/>
      </c>
      <c r="B1925" t="inlineStr">
        <is>
          <t>9:22</t>
        </is>
      </c>
      <c r="C1925" t="inlineStr">
        <is>
          <t>And when you start to take steps,
it feels like baby steps, wobbling.</t>
        </is>
      </c>
      <c r="D1925">
        <f>HYPERLINK("https://www.youtube.com/watch?v=TfKpvpxdNz8&amp;t=562s", "Go to time")</f>
        <v/>
      </c>
    </row>
    <row r="1926">
      <c r="A1926">
        <f>HYPERLINK("https://www.youtube.com/watch?v=dY9f9bFctUE", "Video")</f>
        <v/>
      </c>
      <c r="B1926" t="inlineStr">
        <is>
          <t>3:40</t>
        </is>
      </c>
      <c r="C1926" t="inlineStr">
        <is>
          <t>the first step must obviously be
to ask them what they're struggling with,</t>
        </is>
      </c>
      <c r="D1926">
        <f>HYPERLINK("https://www.youtube.com/watch?v=dY9f9bFctUE&amp;t=220s", "Go to time")</f>
        <v/>
      </c>
    </row>
    <row r="1927">
      <c r="A1927">
        <f>HYPERLINK("https://www.youtube.com/watch?v=bzlYyhh3X0w", "Video")</f>
        <v/>
      </c>
      <c r="B1927" t="inlineStr">
        <is>
          <t>4:40</t>
        </is>
      </c>
      <c r="C1927" t="inlineStr">
        <is>
          <t>was the first step towards becoming
a radical fat activist.</t>
        </is>
      </c>
      <c r="D1927">
        <f>HYPERLINK("https://www.youtube.com/watch?v=bzlYyhh3X0w&amp;t=280s", "Go to time")</f>
        <v/>
      </c>
    </row>
    <row r="1928">
      <c r="A1928">
        <f>HYPERLINK("https://www.youtube.com/watch?v=bzlYyhh3X0w", "Video")</f>
        <v/>
      </c>
      <c r="B1928" t="inlineStr">
        <is>
          <t>5:24</t>
        </is>
      </c>
      <c r="C1928" t="inlineStr">
        <is>
          <t>with a spring in your step
and your head held high.</t>
        </is>
      </c>
      <c r="D1928">
        <f>HYPERLINK("https://www.youtube.com/watch?v=bzlYyhh3X0w&amp;t=324s", "Go to time")</f>
        <v/>
      </c>
    </row>
    <row r="1929">
      <c r="A1929">
        <f>HYPERLINK("https://www.youtube.com/watch?v=PI5V1-IFvlI", "Video")</f>
        <v/>
      </c>
      <c r="B1929" t="inlineStr">
        <is>
          <t>11:14</t>
        </is>
      </c>
      <c r="C1929" t="inlineStr">
        <is>
          <t>Those in the group that received $1.40
for every day they walked 7,000 steps</t>
        </is>
      </c>
      <c r="D1929">
        <f>HYPERLINK("https://www.youtube.com/watch?v=PI5V1-IFvlI&amp;t=674s", "Go to time")</f>
        <v/>
      </c>
    </row>
    <row r="1930">
      <c r="A1930">
        <f>HYPERLINK("https://www.youtube.com/watch?v=PI5V1-IFvlI", "Video")</f>
        <v/>
      </c>
      <c r="B1930" t="inlineStr">
        <is>
          <t>13:48</t>
        </is>
      </c>
      <c r="C1930" t="inlineStr">
        <is>
          <t>Instead, when you step out,
the sink is outside</t>
        </is>
      </c>
      <c r="D1930">
        <f>HYPERLINK("https://www.youtube.com/watch?v=PI5V1-IFvlI&amp;t=828s", "Go to time")</f>
        <v/>
      </c>
    </row>
    <row r="1931">
      <c r="A1931">
        <f>HYPERLINK("https://www.youtube.com/watch?v=aupPrDnhrKA", "Video")</f>
        <v/>
      </c>
      <c r="B1931" t="inlineStr">
        <is>
          <t>4:43</t>
        </is>
      </c>
      <c r="C1931" t="inlineStr">
        <is>
          <t>guiding and mentoring a local doctor
through the procedure step by step.</t>
        </is>
      </c>
      <c r="D1931">
        <f>HYPERLINK("https://www.youtube.com/watch?v=aupPrDnhrKA&amp;t=283s", "Go to time")</f>
        <v/>
      </c>
    </row>
    <row r="1932">
      <c r="A1932">
        <f>HYPERLINK("https://www.youtube.com/watch?v=aupPrDnhrKA", "Video")</f>
        <v/>
      </c>
      <c r="B1932" t="inlineStr">
        <is>
          <t>5:16</t>
        </is>
      </c>
      <c r="C1932" t="inlineStr">
        <is>
          <t>we're just going to go
through the first steps,</t>
        </is>
      </c>
      <c r="D1932">
        <f>HYPERLINK("https://www.youtube.com/watch?v=aupPrDnhrKA&amp;t=316s", "Go to time")</f>
        <v/>
      </c>
    </row>
    <row r="1933">
      <c r="A1933">
        <f>HYPERLINK("https://www.youtube.com/watch?v=jKM0jlPW8x0", "Video")</f>
        <v/>
      </c>
      <c r="B1933" t="inlineStr">
        <is>
          <t>4:08</t>
        </is>
      </c>
      <c r="C1933" t="inlineStr">
        <is>
          <t>With this aim, we're taking
human-centered design a step further</t>
        </is>
      </c>
      <c r="D1933">
        <f>HYPERLINK("https://www.youtube.com/watch?v=jKM0jlPW8x0&amp;t=248s", "Go to time")</f>
        <v/>
      </c>
    </row>
    <row r="1934">
      <c r="A1934">
        <f>HYPERLINK("https://www.youtube.com/watch?v=jKM0jlPW8x0", "Video")</f>
        <v/>
      </c>
      <c r="B1934" t="inlineStr">
        <is>
          <t>6:04</t>
        </is>
      </c>
      <c r="C1934" t="inlineStr">
        <is>
          <t>A thirst for learning and the work ethic
to step up to a challenge</t>
        </is>
      </c>
      <c r="D1934">
        <f>HYPERLINK("https://www.youtube.com/watch?v=jKM0jlPW8x0&amp;t=364s", "Go to time")</f>
        <v/>
      </c>
    </row>
    <row r="1935">
      <c r="A1935">
        <f>HYPERLINK("https://www.youtube.com/watch?v=LZXUR4z2P9w", "Video")</f>
        <v/>
      </c>
      <c r="B1935" t="inlineStr">
        <is>
          <t>9:14</t>
        </is>
      </c>
      <c r="C1935" t="inlineStr">
        <is>
          <t>it's just adding another complicated step.</t>
        </is>
      </c>
      <c r="D1935">
        <f>HYPERLINK("https://www.youtube.com/watch?v=LZXUR4z2P9w&amp;t=554s", "Go to time")</f>
        <v/>
      </c>
    </row>
    <row r="1936">
      <c r="A1936">
        <f>HYPERLINK("https://www.youtube.com/watch?v=A3WrAEm3PXU", "Video")</f>
        <v/>
      </c>
      <c r="B1936" t="inlineStr">
        <is>
          <t>5:54</t>
        </is>
      </c>
      <c r="C1936" t="inlineStr">
        <is>
          <t>we have come a step closer to actually
bringing this platform to the clinic.</t>
        </is>
      </c>
      <c r="D1936">
        <f>HYPERLINK("https://www.youtube.com/watch?v=A3WrAEm3PXU&amp;t=354s", "Go to time")</f>
        <v/>
      </c>
    </row>
    <row r="1937">
      <c r="A1937">
        <f>HYPERLINK("https://www.youtube.com/watch?v=jjyghcrVoRo", "Video")</f>
        <v/>
      </c>
      <c r="B1937" t="inlineStr">
        <is>
          <t>5:02</t>
        </is>
      </c>
      <c r="C1937" t="inlineStr">
        <is>
          <t>they are fighting at every step
of the way to maintain their dignity.</t>
        </is>
      </c>
      <c r="D1937">
        <f>HYPERLINK("https://www.youtube.com/watch?v=jjyghcrVoRo&amp;t=302s", "Go to time")</f>
        <v/>
      </c>
    </row>
    <row r="1938">
      <c r="A1938">
        <f>HYPERLINK("https://www.youtube.com/watch?v=jjyghcrVoRo", "Video")</f>
        <v/>
      </c>
      <c r="B1938" t="inlineStr">
        <is>
          <t>9:43</t>
        </is>
      </c>
      <c r="C1938" t="inlineStr">
        <is>
          <t>We all need to step up
and do something good for this country.</t>
        </is>
      </c>
      <c r="D1938">
        <f>HYPERLINK("https://www.youtube.com/watch?v=jjyghcrVoRo&amp;t=583s", "Go to time")</f>
        <v/>
      </c>
    </row>
    <row r="1939">
      <c r="A1939">
        <f>HYPERLINK("https://www.youtube.com/watch?v=TeGr86rq06c", "Video")</f>
        <v/>
      </c>
      <c r="B1939" t="inlineStr">
        <is>
          <t>13:58</t>
        </is>
      </c>
      <c r="C1939" t="inlineStr">
        <is>
          <t>We've done that step in health care,</t>
        </is>
      </c>
      <c r="D1939">
        <f>HYPERLINK("https://www.youtube.com/watch?v=TeGr86rq06c&amp;t=838s", "Go to time")</f>
        <v/>
      </c>
    </row>
    <row r="1940">
      <c r="A1940">
        <f>HYPERLINK("https://www.youtube.com/watch?v=Rv-tDrv__mc", "Video")</f>
        <v/>
      </c>
      <c r="B1940" t="inlineStr">
        <is>
          <t>0:47</t>
        </is>
      </c>
      <c r="C1940" t="inlineStr">
        <is>
          <t>Now, I think it's time
to step back one step</t>
        </is>
      </c>
      <c r="D1940">
        <f>HYPERLINK("https://www.youtube.com/watch?v=Rv-tDrv__mc&amp;t=47s", "Go to time")</f>
        <v/>
      </c>
    </row>
    <row r="1941">
      <c r="A1941">
        <f>HYPERLINK("https://www.youtube.com/watch?v=Mp3Msfw90BE", "Video")</f>
        <v/>
      </c>
      <c r="B1941" t="inlineStr">
        <is>
          <t>1:32</t>
        </is>
      </c>
      <c r="C1941" t="inlineStr">
        <is>
          <t>“Decide, finalize, create next steps.”</t>
        </is>
      </c>
      <c r="D1941">
        <f>HYPERLINK("https://www.youtube.com/watch?v=Mp3Msfw90BE&amp;t=92s", "Go to time")</f>
        <v/>
      </c>
    </row>
    <row r="1942">
      <c r="A1942">
        <f>HYPERLINK("https://www.youtube.com/watch?v=Ew2z_sYABE0", "Video")</f>
        <v/>
      </c>
      <c r="B1942" t="inlineStr">
        <is>
          <t>2:53</t>
        </is>
      </c>
      <c r="C1942" t="inlineStr">
        <is>
          <t>taking that step back and being,
like, why do I feel this way?</t>
        </is>
      </c>
      <c r="D1942">
        <f>HYPERLINK("https://www.youtube.com/watch?v=Ew2z_sYABE0&amp;t=173s", "Go to time")</f>
        <v/>
      </c>
    </row>
    <row r="1943">
      <c r="A1943">
        <f>HYPERLINK("https://www.youtube.com/watch?v=Ew2z_sYABE0", "Video")</f>
        <v/>
      </c>
      <c r="B1943" t="inlineStr">
        <is>
          <t>3:05</t>
        </is>
      </c>
      <c r="C1943" t="inlineStr">
        <is>
          <t>is just taking a step back,
taking a moment,</t>
        </is>
      </c>
      <c r="D1943">
        <f>HYPERLINK("https://www.youtube.com/watch?v=Ew2z_sYABE0&amp;t=185s", "Go to time")</f>
        <v/>
      </c>
    </row>
    <row r="1944">
      <c r="A1944">
        <f>HYPERLINK("https://www.youtube.com/watch?v=yuu6o4AQwNI", "Video")</f>
        <v/>
      </c>
      <c r="B1944" t="inlineStr">
        <is>
          <t>12:18</t>
        </is>
      </c>
      <c r="C1944" t="inlineStr">
        <is>
          <t>But as Africans continue to step
and see themselves portrayed by Nollywood</t>
        </is>
      </c>
      <c r="D1944">
        <f>HYPERLINK("https://www.youtube.com/watch?v=yuu6o4AQwNI&amp;t=738s", "Go to time")</f>
        <v/>
      </c>
    </row>
    <row r="1945">
      <c r="A1945">
        <f>HYPERLINK("https://www.youtube.com/watch?v=lyu7v7nWzfo", "Video")</f>
        <v/>
      </c>
      <c r="B1945" t="inlineStr">
        <is>
          <t>14:13</t>
        </is>
      </c>
      <c r="C1945" t="inlineStr">
        <is>
          <t>Let me bring things together step-by-step.</t>
        </is>
      </c>
      <c r="D1945">
        <f>HYPERLINK("https://www.youtube.com/watch?v=lyu7v7nWzfo&amp;t=853s", "Go to time")</f>
        <v/>
      </c>
    </row>
    <row r="1946">
      <c r="A1946">
        <f>HYPERLINK("https://www.youtube.com/watch?v=Un2yBgIAxYs", "Video")</f>
        <v/>
      </c>
      <c r="B1946" t="inlineStr">
        <is>
          <t>1:12</t>
        </is>
      </c>
      <c r="C1946" t="inlineStr">
        <is>
          <t>So I followed in grandpa's footsteps.</t>
        </is>
      </c>
      <c r="D1946">
        <f>HYPERLINK("https://www.youtube.com/watch?v=Un2yBgIAxYs&amp;t=72s", "Go to time")</f>
        <v/>
      </c>
    </row>
    <row r="1947">
      <c r="A1947">
        <f>HYPERLINK("https://www.youtube.com/watch?v=Un2yBgIAxYs", "Video")</f>
        <v/>
      </c>
      <c r="B1947" t="inlineStr">
        <is>
          <t>10:15</t>
        </is>
      </c>
      <c r="C1947" t="inlineStr">
        <is>
          <t>under a single footstep.</t>
        </is>
      </c>
      <c r="D1947">
        <f>HYPERLINK("https://www.youtube.com/watch?v=Un2yBgIAxYs&amp;t=615s", "Go to time")</f>
        <v/>
      </c>
    </row>
    <row r="1948">
      <c r="A1948">
        <f>HYPERLINK("https://www.youtube.com/watch?v=x92AnU6MUr0", "Video")</f>
        <v/>
      </c>
      <c r="B1948" t="inlineStr">
        <is>
          <t>10:26</t>
        </is>
      </c>
      <c r="C1948" t="inlineStr">
        <is>
          <t>But I like to step back
and remember that all wins,</t>
        </is>
      </c>
      <c r="D1948">
        <f>HYPERLINK("https://www.youtube.com/watch?v=x92AnU6MUr0&amp;t=626s", "Go to time")</f>
        <v/>
      </c>
    </row>
    <row r="1949">
      <c r="A1949">
        <f>HYPERLINK("https://www.youtube.com/watch?v=qsnbJZQAD-k", "Video")</f>
        <v/>
      </c>
      <c r="B1949" t="inlineStr">
        <is>
          <t>5:08</t>
        </is>
      </c>
      <c r="C1949" t="inlineStr">
        <is>
          <t>I'm going to step out
and give you the stage for a minute.</t>
        </is>
      </c>
      <c r="D1949">
        <f>HYPERLINK("https://www.youtube.com/watch?v=qsnbJZQAD-k&amp;t=308s", "Go to time")</f>
        <v/>
      </c>
    </row>
    <row r="1950">
      <c r="A1950">
        <f>HYPERLINK("https://www.youtube.com/watch?v=EKBpF2bzpNs", "Video")</f>
        <v/>
      </c>
      <c r="B1950" t="inlineStr">
        <is>
          <t>3:16</t>
        </is>
      </c>
      <c r="C1950" t="inlineStr">
        <is>
          <t>How I stepped in to run for my husband,
Sergei, when he was jailed</t>
        </is>
      </c>
      <c r="D1950">
        <f>HYPERLINK("https://www.youtube.com/watch?v=EKBpF2bzpNs&amp;t=196s", "Go to time")</f>
        <v/>
      </c>
    </row>
    <row r="1951">
      <c r="A1951">
        <f>HYPERLINK("https://www.youtube.com/watch?v=7LPJrzZaoZg", "Video")</f>
        <v/>
      </c>
      <c r="B1951" t="inlineStr">
        <is>
          <t>4:30</t>
        </is>
      </c>
      <c r="C1951" t="inlineStr">
        <is>
          <t>and the key processing step
only requires soap and water.</t>
        </is>
      </c>
      <c r="D1951">
        <f>HYPERLINK("https://www.youtube.com/watch?v=7LPJrzZaoZg&amp;t=270s", "Go to time")</f>
        <v/>
      </c>
    </row>
    <row r="1952">
      <c r="A1952">
        <f>HYPERLINK("https://www.youtube.com/watch?v=_mq-HqRnngc", "Video")</f>
        <v/>
      </c>
      <c r="B1952" t="inlineStr">
        <is>
          <t>2:22</t>
        </is>
      </c>
      <c r="C1952" t="inlineStr">
        <is>
          <t>the finer points of a good feather step.</t>
        </is>
      </c>
      <c r="D1952">
        <f>HYPERLINK("https://www.youtube.com/watch?v=_mq-HqRnngc&amp;t=142s", "Go to time")</f>
        <v/>
      </c>
    </row>
    <row r="1953">
      <c r="A1953">
        <f>HYPERLINK("https://www.youtube.com/watch?v=_mq-HqRnngc", "Video")</f>
        <v/>
      </c>
      <c r="B1953" t="inlineStr">
        <is>
          <t>9:08</t>
        </is>
      </c>
      <c r="C1953" t="inlineStr">
        <is>
          <t>In salsa, there's a key transitional step,
called the cross-body lead.</t>
        </is>
      </c>
      <c r="D1953">
        <f>HYPERLINK("https://www.youtube.com/watch?v=_mq-HqRnngc&amp;t=548s", "Go to time")</f>
        <v/>
      </c>
    </row>
    <row r="1954">
      <c r="A1954">
        <f>HYPERLINK("https://www.youtube.com/watch?v=_mq-HqRnngc", "Video")</f>
        <v/>
      </c>
      <c r="B1954" t="inlineStr">
        <is>
          <t>9:40</t>
        </is>
      </c>
      <c r="C1954" t="inlineStr">
        <is>
          <t>Now, if we apply liquid-lead thinking
to this transitional step,</t>
        </is>
      </c>
      <c r="D1954">
        <f>HYPERLINK("https://www.youtube.com/watch?v=_mq-HqRnngc&amp;t=580s", "Go to time")</f>
        <v/>
      </c>
    </row>
    <row r="1955">
      <c r="A1955">
        <f>HYPERLINK("https://www.youtube.com/watch?v=SK3z5H_Rfr0", "Video")</f>
        <v/>
      </c>
      <c r="B1955" t="inlineStr">
        <is>
          <t>14:42</t>
        </is>
      </c>
      <c r="C1955" t="inlineStr">
        <is>
          <t>innovative chefs will step up
to design the new diet,</t>
        </is>
      </c>
      <c r="D1955">
        <f>HYPERLINK("https://www.youtube.com/watch?v=SK3z5H_Rfr0&amp;t=882s", "Go to time")</f>
        <v/>
      </c>
    </row>
    <row r="1956">
      <c r="A1956">
        <f>HYPERLINK("https://www.youtube.com/watch?v=nAHvKC_k5VE", "Video")</f>
        <v/>
      </c>
      <c r="B1956" t="inlineStr">
        <is>
          <t>1:09</t>
        </is>
      </c>
      <c r="C1956" t="inlineStr">
        <is>
          <t>We're going to remember those moments
when our kid took their first step</t>
        </is>
      </c>
      <c r="D1956">
        <f>HYPERLINK("https://www.youtube.com/watch?v=nAHvKC_k5VE&amp;t=69s", "Go to time")</f>
        <v/>
      </c>
    </row>
    <row r="1957">
      <c r="A1957">
        <f>HYPERLINK("https://www.youtube.com/watch?v=PYjWLqE_cfE", "Video")</f>
        <v/>
      </c>
      <c r="B1957" t="inlineStr">
        <is>
          <t>12:26</t>
        </is>
      </c>
      <c r="C1957" t="inlineStr">
        <is>
          <t>To really step inside these questions,</t>
        </is>
      </c>
      <c r="D1957">
        <f>HYPERLINK("https://www.youtube.com/watch?v=PYjWLqE_cfE&amp;t=746s", "Go to time")</f>
        <v/>
      </c>
    </row>
    <row r="1958">
      <c r="A1958">
        <f>HYPERLINK("https://www.youtube.com/watch?v=BcgDvEdGEXg", "Video")</f>
        <v/>
      </c>
      <c r="B1958" t="inlineStr">
        <is>
          <t>12:00</t>
        </is>
      </c>
      <c r="C1958" t="inlineStr">
        <is>
          <t>So our first step is to see
if we can measure these online,</t>
        </is>
      </c>
      <c r="D1958">
        <f>HYPERLINK("https://www.youtube.com/watch?v=BcgDvEdGEXg&amp;t=720s", "Go to time")</f>
        <v/>
      </c>
    </row>
    <row r="1959">
      <c r="A1959">
        <f>HYPERLINK("https://www.youtube.com/watch?v=Pgq_CODucg0", "Video")</f>
        <v/>
      </c>
      <c r="B1959" t="inlineStr">
        <is>
          <t>0:08</t>
        </is>
      </c>
      <c r="C1959" t="inlineStr">
        <is>
          <t>I just stepped off
a rickety train to Korba,</t>
        </is>
      </c>
      <c r="D1959">
        <f>HYPERLINK("https://www.youtube.com/watch?v=Pgq_CODucg0&amp;t=8s", "Go to time")</f>
        <v/>
      </c>
    </row>
    <row r="1960">
      <c r="A1960">
        <f>HYPERLINK("https://www.youtube.com/watch?v=jk6Y3f2c4-I", "Video")</f>
        <v/>
      </c>
      <c r="B1960" t="inlineStr">
        <is>
          <t>3:18</t>
        </is>
      </c>
      <c r="C1960" t="inlineStr">
        <is>
          <t>And the first step
is admitting that it exists</t>
        </is>
      </c>
      <c r="D1960">
        <f>HYPERLINK("https://www.youtube.com/watch?v=jk6Y3f2c4-I&amp;t=198s", "Go to time")</f>
        <v/>
      </c>
    </row>
    <row r="1961">
      <c r="A1961">
        <f>HYPERLINK("https://www.youtube.com/watch?v=6-eYu0fCtU8", "Video")</f>
        <v/>
      </c>
      <c r="B1961" t="inlineStr">
        <is>
          <t>4:06</t>
        </is>
      </c>
      <c r="C1961" t="inlineStr">
        <is>
          <t>"Well, that's when you've stepped
into adulthood, you're no longer a child,</t>
        </is>
      </c>
      <c r="D1961">
        <f>HYPERLINK("https://www.youtube.com/watch?v=6-eYu0fCtU8&amp;t=246s", "Go to time")</f>
        <v/>
      </c>
    </row>
    <row r="1962">
      <c r="A1962">
        <f>HYPERLINK("https://www.youtube.com/watch?v=M0-b-z5Le10", "Video")</f>
        <v/>
      </c>
      <c r="B1962" t="inlineStr">
        <is>
          <t>2:12</t>
        </is>
      </c>
      <c r="C1962" t="inlineStr">
        <is>
          <t>a hop in my step,</t>
        </is>
      </c>
      <c r="D1962">
        <f>HYPERLINK("https://www.youtube.com/watch?v=M0-b-z5Le10&amp;t=132s", "Go to time")</f>
        <v/>
      </c>
    </row>
    <row r="1963">
      <c r="A1963">
        <f>HYPERLINK("https://www.youtube.com/watch?v=uYaF8p_TNSU", "Video")</f>
        <v/>
      </c>
      <c r="B1963" t="inlineStr">
        <is>
          <t>3:12</t>
        </is>
      </c>
      <c r="C1963" t="inlineStr">
        <is>
          <t>to step up and try to be part
of creating the world</t>
        </is>
      </c>
      <c r="D1963">
        <f>HYPERLINK("https://www.youtube.com/watch?v=uYaF8p_TNSU&amp;t=192s", "Go to time")</f>
        <v/>
      </c>
    </row>
    <row r="1964">
      <c r="A1964">
        <f>HYPERLINK("https://www.youtube.com/watch?v=BzeTjn0R2VY", "Video")</f>
        <v/>
      </c>
      <c r="B1964" t="inlineStr">
        <is>
          <t>12:48</t>
        </is>
      </c>
      <c r="C1964" t="inlineStr">
        <is>
          <t>The first step is starting to recognize
the hate inside ourselves.</t>
        </is>
      </c>
      <c r="D1964">
        <f>HYPERLINK("https://www.youtube.com/watch?v=BzeTjn0R2VY&amp;t=768s", "Go to time")</f>
        <v/>
      </c>
    </row>
    <row r="1965">
      <c r="A1965">
        <f>HYPERLINK("https://www.youtube.com/watch?v=L7vXZ1BnTBI", "Video")</f>
        <v/>
      </c>
      <c r="B1965" t="inlineStr">
        <is>
          <t>0:21</t>
        </is>
      </c>
      <c r="C1965" t="inlineStr">
        <is>
          <t>step into this space
and make a difference?</t>
        </is>
      </c>
      <c r="D1965">
        <f>HYPERLINK("https://www.youtube.com/watch?v=L7vXZ1BnTBI&amp;t=21s", "Go to time")</f>
        <v/>
      </c>
    </row>
    <row r="1966">
      <c r="A1966">
        <f>HYPERLINK("https://www.youtube.com/watch?v=L7vXZ1BnTBI", "Video")</f>
        <v/>
      </c>
      <c r="B1966" t="inlineStr">
        <is>
          <t>2:15</t>
        </is>
      </c>
      <c r="C1966" t="inlineStr">
        <is>
          <t>Our next step is how sustainable
that product is at end of life.</t>
        </is>
      </c>
      <c r="D1966">
        <f>HYPERLINK("https://www.youtube.com/watch?v=L7vXZ1BnTBI&amp;t=135s", "Go to time")</f>
        <v/>
      </c>
    </row>
    <row r="1967">
      <c r="A1967">
        <f>HYPERLINK("https://www.youtube.com/watch?v=NDQ1Mi5I4rg", "Video")</f>
        <v/>
      </c>
      <c r="B1967" t="inlineStr">
        <is>
          <t>12:00</t>
        </is>
      </c>
      <c r="C1967" t="inlineStr">
        <is>
          <t>is activated, allowing us
to take concrete steps.</t>
        </is>
      </c>
      <c r="D1967">
        <f>HYPERLINK("https://www.youtube.com/watch?v=NDQ1Mi5I4rg&amp;t=720s", "Go to time")</f>
        <v/>
      </c>
    </row>
    <row r="1968">
      <c r="A1968">
        <f>HYPERLINK("https://www.youtube.com/watch?v=_bm98rrVZzE", "Video")</f>
        <v/>
      </c>
      <c r="B1968" t="inlineStr">
        <is>
          <t>1:39</t>
        </is>
      </c>
      <c r="C1968" t="inlineStr">
        <is>
          <t>So let's just step back for a second
and kind of look at this.</t>
        </is>
      </c>
      <c r="D1968">
        <f>HYPERLINK("https://www.youtube.com/watch?v=_bm98rrVZzE&amp;t=99s", "Go to time")</f>
        <v/>
      </c>
    </row>
    <row r="1969">
      <c r="A1969">
        <f>HYPERLINK("https://www.youtube.com/watch?v=iU1bhHeCkoU", "Video")</f>
        <v/>
      </c>
      <c r="B1969" t="inlineStr">
        <is>
          <t>3:12</t>
        </is>
      </c>
      <c r="C1969" t="inlineStr">
        <is>
          <t>not to step in,</t>
        </is>
      </c>
      <c r="D1969">
        <f>HYPERLINK("https://www.youtube.com/watch?v=iU1bhHeCkoU&amp;t=192s", "Go to time")</f>
        <v/>
      </c>
    </row>
    <row r="1970">
      <c r="A1970">
        <f>HYPERLINK("https://www.youtube.com/watch?v=Zhtl4Ava1fQ", "Video")</f>
        <v/>
      </c>
      <c r="B1970" t="inlineStr">
        <is>
          <t>2:20</t>
        </is>
      </c>
      <c r="C1970" t="inlineStr">
        <is>
          <t>The very first step
in order to reducing the cost</t>
        </is>
      </c>
      <c r="D1970">
        <f>HYPERLINK("https://www.youtube.com/watch?v=Zhtl4Ava1fQ&amp;t=140s", "Go to time")</f>
        <v/>
      </c>
    </row>
    <row r="1971">
      <c r="A1971">
        <f>HYPERLINK("https://www.youtube.com/watch?v=dKq34EVggjI", "Video")</f>
        <v/>
      </c>
      <c r="B1971" t="inlineStr">
        <is>
          <t>7:19</t>
        </is>
      </c>
      <c r="C1971" t="inlineStr">
        <is>
          <t>there was indeed a step change --</t>
        </is>
      </c>
      <c r="D1971">
        <f>HYPERLINK("https://www.youtube.com/watch?v=dKq34EVggjI&amp;t=439s", "Go to time")</f>
        <v/>
      </c>
    </row>
    <row r="1972">
      <c r="A1972">
        <f>HYPERLINK("https://www.youtube.com/watch?v=dKq34EVggjI", "Video")</f>
        <v/>
      </c>
      <c r="B1972" t="inlineStr">
        <is>
          <t>7:20</t>
        </is>
      </c>
      <c r="C1972" t="inlineStr">
        <is>
          <t>an innovation,
a technological step change.</t>
        </is>
      </c>
      <c r="D1972">
        <f>HYPERLINK("https://www.youtube.com/watch?v=dKq34EVggjI&amp;t=440s", "Go to time")</f>
        <v/>
      </c>
    </row>
    <row r="1973">
      <c r="A1973">
        <f>HYPERLINK("https://www.youtube.com/watch?v=OWiiA9hXbY8", "Video")</f>
        <v/>
      </c>
      <c r="B1973" t="inlineStr">
        <is>
          <t>8:28</t>
        </is>
      </c>
      <c r="C1973" t="inlineStr">
        <is>
          <t>It's about all of us stepping up
to take initiative.</t>
        </is>
      </c>
      <c r="D1973">
        <f>HYPERLINK("https://www.youtube.com/watch?v=OWiiA9hXbY8&amp;t=508s", "Go to time")</f>
        <v/>
      </c>
    </row>
    <row r="1974">
      <c r="A1974">
        <f>HYPERLINK("https://www.youtube.com/watch?v=TSDOXxlT0U0", "Video")</f>
        <v/>
      </c>
      <c r="B1974" t="inlineStr">
        <is>
          <t>9:16</t>
        </is>
      </c>
      <c r="C1974" t="inlineStr">
        <is>
          <t>if you want to step
into that warrior space</t>
        </is>
      </c>
      <c r="D1974">
        <f>HYPERLINK("https://www.youtube.com/watch?v=TSDOXxlT0U0&amp;t=556s", "Go to time")</f>
        <v/>
      </c>
    </row>
    <row r="1975">
      <c r="A1975">
        <f>HYPERLINK("https://www.youtube.com/watch?v=TSDOXxlT0U0", "Video")</f>
        <v/>
      </c>
      <c r="B1975" t="inlineStr">
        <is>
          <t>9:31</t>
        </is>
      </c>
      <c r="C1975" t="inlineStr">
        <is>
          <t>You get to step into that and claim it</t>
        </is>
      </c>
      <c r="D1975">
        <f>HYPERLINK("https://www.youtube.com/watch?v=TSDOXxlT0U0&amp;t=571s", "Go to time")</f>
        <v/>
      </c>
    </row>
    <row r="1976">
      <c r="A1976">
        <f>HYPERLINK("https://www.youtube.com/watch?v=k1oPVp63eNk", "Video")</f>
        <v/>
      </c>
      <c r="B1976" t="inlineStr">
        <is>
          <t>2:21</t>
        </is>
      </c>
      <c r="C1976" t="inlineStr">
        <is>
          <t>And the EU is taking steps
in the right direction</t>
        </is>
      </c>
      <c r="D1976">
        <f>HYPERLINK("https://www.youtube.com/watch?v=k1oPVp63eNk&amp;t=141s", "Go to time")</f>
        <v/>
      </c>
    </row>
    <row r="1977">
      <c r="A1977">
        <f>HYPERLINK("https://www.youtube.com/watch?v=spwXNUFHhAg", "Video")</f>
        <v/>
      </c>
      <c r="B1977" t="inlineStr">
        <is>
          <t>7:29</t>
        </is>
      </c>
      <c r="C1977" t="inlineStr">
        <is>
          <t>The day our family stepped
into the meet and greet room</t>
        </is>
      </c>
      <c r="D1977">
        <f>HYPERLINK("https://www.youtube.com/watch?v=spwXNUFHhAg&amp;t=449s", "Go to time")</f>
        <v/>
      </c>
    </row>
    <row r="1978">
      <c r="A1978">
        <f>HYPERLINK("https://www.youtube.com/watch?v=dxA6D4dJWn8", "Video")</f>
        <v/>
      </c>
      <c r="B1978" t="inlineStr">
        <is>
          <t>4:08</t>
        </is>
      </c>
      <c r="C1978" t="inlineStr">
        <is>
          <t>The second step is we need to be willing
to recognize the differences in folks</t>
        </is>
      </c>
      <c r="D1978">
        <f>HYPERLINK("https://www.youtube.com/watch?v=dxA6D4dJWn8&amp;t=248s", "Go to time")</f>
        <v/>
      </c>
    </row>
    <row r="1979">
      <c r="A1979">
        <f>HYPERLINK("https://www.youtube.com/watch?v=dxA6D4dJWn8", "Video")</f>
        <v/>
      </c>
      <c r="B1979" t="inlineStr">
        <is>
          <t>8:40</t>
        </is>
      </c>
      <c r="C1979" t="inlineStr">
        <is>
          <t>The third step is extending
your privilege to others.</t>
        </is>
      </c>
      <c r="D1979">
        <f>HYPERLINK("https://www.youtube.com/watch?v=dxA6D4dJWn8&amp;t=520s", "Go to time")</f>
        <v/>
      </c>
    </row>
    <row r="1980">
      <c r="A1980">
        <f>HYPERLINK("https://www.youtube.com/watch?v=dxA6D4dJWn8", "Video")</f>
        <v/>
      </c>
      <c r="B1980" t="inlineStr">
        <is>
          <t>11:49</t>
        </is>
      </c>
      <c r="C1980" t="inlineStr">
        <is>
          <t>and being willing to step in
and interrupt that impact.</t>
        </is>
      </c>
      <c r="D1980">
        <f>HYPERLINK("https://www.youtube.com/watch?v=dxA6D4dJWn8&amp;t=709s", "Go to time")</f>
        <v/>
      </c>
    </row>
    <row r="1981">
      <c r="A1981">
        <f>HYPERLINK("https://www.youtube.com/watch?v=dxA6D4dJWn8", "Video")</f>
        <v/>
      </c>
      <c r="B1981" t="inlineStr">
        <is>
          <t>12:17</t>
        </is>
      </c>
      <c r="C1981" t="inlineStr">
        <is>
          <t>we miss an opportunity
to step into what we independently,</t>
        </is>
      </c>
      <c r="D1981">
        <f>HYPERLINK("https://www.youtube.com/watch?v=dxA6D4dJWn8&amp;t=737s", "Go to time")</f>
        <v/>
      </c>
    </row>
    <row r="1982">
      <c r="A1982">
        <f>HYPERLINK("https://www.youtube.com/watch?v=Dar8P3r7GYA", "Video")</f>
        <v/>
      </c>
      <c r="B1982" t="inlineStr">
        <is>
          <t>20:59</t>
        </is>
      </c>
      <c r="C1982" t="inlineStr">
        <is>
          <t>this is the first step
in us moving to other solar systems</t>
        </is>
      </c>
      <c r="D1982">
        <f>HYPERLINK("https://www.youtube.com/watch?v=Dar8P3r7GYA&amp;t=1259s", "Go to time")</f>
        <v/>
      </c>
    </row>
    <row r="1983">
      <c r="A1983">
        <f>HYPERLINK("https://www.youtube.com/watch?v=0CVn-Rdnexw", "Video")</f>
        <v/>
      </c>
      <c r="B1983" t="inlineStr">
        <is>
          <t>0:47</t>
        </is>
      </c>
      <c r="C1983" t="inlineStr">
        <is>
          <t>In fact, I've cut out her step</t>
        </is>
      </c>
      <c r="D1983">
        <f>HYPERLINK("https://www.youtube.com/watch?v=0CVn-Rdnexw&amp;t=47s", "Go to time")</f>
        <v/>
      </c>
    </row>
    <row r="1984">
      <c r="A1984">
        <f>HYPERLINK("https://www.youtube.com/watch?v=kCudFI4tcpg", "Video")</f>
        <v/>
      </c>
      <c r="B1984" t="inlineStr">
        <is>
          <t>9:34</t>
        </is>
      </c>
      <c r="C1984" t="inlineStr">
        <is>
          <t>because we think that's a massive step up
for all of humanity.</t>
        </is>
      </c>
      <c r="D1984">
        <f>HYPERLINK("https://www.youtube.com/watch?v=kCudFI4tcpg&amp;t=574s", "Go to time")</f>
        <v/>
      </c>
    </row>
    <row r="1985">
      <c r="A1985">
        <f>HYPERLINK("https://www.youtube.com/watch?v=441nwncPN28", "Video")</f>
        <v/>
      </c>
      <c r="B1985" t="inlineStr">
        <is>
          <t>6:00</t>
        </is>
      </c>
      <c r="C1985" t="inlineStr">
        <is>
          <t>kind of like step out of the video game</t>
        </is>
      </c>
      <c r="D1985">
        <f>HYPERLINK("https://www.youtube.com/watch?v=441nwncPN28&amp;t=360s", "Go to time")</f>
        <v/>
      </c>
    </row>
    <row r="1986">
      <c r="A1986">
        <f>HYPERLINK("https://www.youtube.com/watch?v=xb0nLpdWttA", "Video")</f>
        <v/>
      </c>
      <c r="B1986" t="inlineStr">
        <is>
          <t>7:07</t>
        </is>
      </c>
      <c r="C1986" t="inlineStr">
        <is>
          <t>"The Taliban, they're on my doorstep,"
"they're coming to get me."</t>
        </is>
      </c>
      <c r="D1986">
        <f>HYPERLINK("https://www.youtube.com/watch?v=xb0nLpdWttA&amp;t=427s", "Go to time")</f>
        <v/>
      </c>
    </row>
    <row r="1987">
      <c r="A1987">
        <f>HYPERLINK("https://www.youtube.com/watch?v=EuOv0rbPt-A", "Video")</f>
        <v/>
      </c>
      <c r="B1987" t="inlineStr">
        <is>
          <t>6:39</t>
        </is>
      </c>
      <c r="C1987" t="inlineStr">
        <is>
          <t>Just a third took the additional step
of seeking assistance from others.</t>
        </is>
      </c>
      <c r="D1987">
        <f>HYPERLINK("https://www.youtube.com/watch?v=EuOv0rbPt-A&amp;t=399s", "Go to time")</f>
        <v/>
      </c>
    </row>
    <row r="1988">
      <c r="A1988">
        <f>HYPERLINK("https://www.youtube.com/watch?v=UXElAVBiXXs", "Video")</f>
        <v/>
      </c>
      <c r="B1988" t="inlineStr">
        <is>
          <t>9:15</t>
        </is>
      </c>
      <c r="C1988" t="inlineStr">
        <is>
          <t>CP: So the first step in SPARK, the S,</t>
        </is>
      </c>
      <c r="D1988">
        <f>HYPERLINK("https://www.youtube.com/watch?v=UXElAVBiXXs&amp;t=555s", "Go to time")</f>
        <v/>
      </c>
    </row>
    <row r="1989">
      <c r="A1989">
        <f>HYPERLINK("https://www.youtube.com/watch?v=oDtolKlL7jE", "Video")</f>
        <v/>
      </c>
      <c r="B1989" t="inlineStr">
        <is>
          <t>12:14</t>
        </is>
      </c>
      <c r="C1989" t="inlineStr">
        <is>
          <t>and one last next step
for moving onward from you?</t>
        </is>
      </c>
      <c r="D1989">
        <f>HYPERLINK("https://www.youtube.com/watch?v=oDtolKlL7jE&amp;t=734s", "Go to time")</f>
        <v/>
      </c>
    </row>
    <row r="1990">
      <c r="A1990">
        <f>HYPERLINK("https://www.youtube.com/watch?v=kmIZeEu-3CY", "Video")</f>
        <v/>
      </c>
      <c r="B1990" t="inlineStr">
        <is>
          <t>4:32</t>
        </is>
      </c>
      <c r="C1990" t="inlineStr">
        <is>
          <t>and we stepped inside,</t>
        </is>
      </c>
      <c r="D1990">
        <f>HYPERLINK("https://www.youtube.com/watch?v=kmIZeEu-3CY&amp;t=272s", "Go to time")</f>
        <v/>
      </c>
    </row>
    <row r="1991">
      <c r="A1991">
        <f>HYPERLINK("https://www.youtube.com/watch?v=PveLQRApahs", "Video")</f>
        <v/>
      </c>
      <c r="B1991" t="inlineStr">
        <is>
          <t>11:41</t>
        </is>
      </c>
      <c r="C1991" t="inlineStr">
        <is>
          <t>In step with other youth organizations
and apprenticeship programs,</t>
        </is>
      </c>
      <c r="D1991">
        <f>HYPERLINK("https://www.youtube.com/watch?v=PveLQRApahs&amp;t=701s", "Go to time")</f>
        <v/>
      </c>
    </row>
    <row r="1992">
      <c r="A1992">
        <f>HYPERLINK("https://www.youtube.com/watch?v=6kPHnl-RsVI", "Video")</f>
        <v/>
      </c>
      <c r="B1992" t="inlineStr">
        <is>
          <t>9:47</t>
        </is>
      </c>
      <c r="C1992" t="inlineStr">
        <is>
          <t>starts by stepping outside
the self-fulfilling prophecy</t>
        </is>
      </c>
      <c r="D1992">
        <f>HYPERLINK("https://www.youtube.com/watch?v=6kPHnl-RsVI&amp;t=587s", "Go to time")</f>
        <v/>
      </c>
    </row>
    <row r="1993">
      <c r="A1993">
        <f>HYPERLINK("https://www.youtube.com/watch?v=6kPHnl-RsVI", "Video")</f>
        <v/>
      </c>
      <c r="B1993" t="inlineStr">
        <is>
          <t>14:30</t>
        </is>
      </c>
      <c r="C1993" t="inlineStr">
        <is>
          <t>and greatest invitation
to step into our technological maturity.</t>
        </is>
      </c>
      <c r="D1993">
        <f>HYPERLINK("https://www.youtube.com/watch?v=6kPHnl-RsVI&amp;t=870s", "Go to time")</f>
        <v/>
      </c>
    </row>
    <row r="1994">
      <c r="A1994">
        <f>HYPERLINK("https://www.youtube.com/watch?v=jKjSr12d-GQ", "Video")</f>
        <v/>
      </c>
      <c r="B1994" t="inlineStr">
        <is>
          <t>11:20</t>
        </is>
      </c>
      <c r="C1994" t="inlineStr">
        <is>
          <t>Again, Southgate stepped up
and not only defended his players,</t>
        </is>
      </c>
      <c r="D1994">
        <f>HYPERLINK("https://www.youtube.com/watch?v=jKjSr12d-GQ&amp;t=680s", "Go to time")</f>
        <v/>
      </c>
    </row>
    <row r="1995">
      <c r="A1995">
        <f>HYPERLINK("https://www.youtube.com/watch?v=qZjr2CIEflc", "Video")</f>
        <v/>
      </c>
      <c r="B1995" t="inlineStr">
        <is>
          <t>6:47</t>
        </is>
      </c>
      <c r="C1995" t="inlineStr">
        <is>
          <t>I stepped into the role of creator,
director and producer,</t>
        </is>
      </c>
      <c r="D1995">
        <f>HYPERLINK("https://www.youtube.com/watch?v=qZjr2CIEflc&amp;t=407s", "Go to time")</f>
        <v/>
      </c>
    </row>
    <row r="1996">
      <c r="A1996">
        <f>HYPERLINK("https://www.youtube.com/watch?v=ON4iy8hq2hM", "Video")</f>
        <v/>
      </c>
      <c r="B1996" t="inlineStr">
        <is>
          <t>9:51</t>
        </is>
      </c>
      <c r="C1996" t="inlineStr">
        <is>
          <t>Understanding is
the first step to improving,</t>
        </is>
      </c>
      <c r="D1996">
        <f>HYPERLINK("https://www.youtube.com/watch?v=ON4iy8hq2hM&amp;t=591s", "Go to time")</f>
        <v/>
      </c>
    </row>
    <row r="1997">
      <c r="A1997">
        <f>HYPERLINK("https://www.youtube.com/watch?v=pdh3KbiREHM", "Video")</f>
        <v/>
      </c>
      <c r="B1997" t="inlineStr">
        <is>
          <t>1:39</t>
        </is>
      </c>
      <c r="C1997" t="inlineStr">
        <is>
          <t>being careful not to miss a step
or make a mistake,</t>
        </is>
      </c>
      <c r="D1997">
        <f>HYPERLINK("https://www.youtube.com/watch?v=pdh3KbiREHM&amp;t=99s", "Go to time")</f>
        <v/>
      </c>
    </row>
    <row r="1998">
      <c r="A1998">
        <f>HYPERLINK("https://www.youtube.com/watch?v=HNMQ_w7hXTA", "Video")</f>
        <v/>
      </c>
      <c r="B1998" t="inlineStr">
        <is>
          <t>2:42</t>
        </is>
      </c>
      <c r="C1998" t="inlineStr">
        <is>
          <t>So today, I invite you to follow me
on those three steps.</t>
        </is>
      </c>
      <c r="D1998">
        <f>HYPERLINK("https://www.youtube.com/watch?v=HNMQ_w7hXTA&amp;t=162s", "Go to time")</f>
        <v/>
      </c>
    </row>
    <row r="1999">
      <c r="A1999">
        <f>HYPERLINK("https://www.youtube.com/watch?v=uJr4wGcLNsA", "Video")</f>
        <v/>
      </c>
      <c r="B1999" t="inlineStr">
        <is>
          <t>1:53</t>
        </is>
      </c>
      <c r="C1999" t="inlineStr">
        <is>
          <t>pulled the wheelchair
up the steps into the school,</t>
        </is>
      </c>
      <c r="D1999">
        <f>HYPERLINK("https://www.youtube.com/watch?v=uJr4wGcLNsA&amp;t=113s", "Go to time")</f>
        <v/>
      </c>
    </row>
    <row r="2000">
      <c r="A2000">
        <f>HYPERLINK("https://www.youtube.com/watch?v=uJr4wGcLNsA", "Video")</f>
        <v/>
      </c>
      <c r="B2000" t="inlineStr">
        <is>
          <t>5:53</t>
        </is>
      </c>
      <c r="C2000" t="inlineStr">
        <is>
          <t>so each step along the way
I was expecting something bad.</t>
        </is>
      </c>
      <c r="D2000">
        <f>HYPERLINK("https://www.youtube.com/watch?v=uJr4wGcLNsA&amp;t=353s", "Go to time")</f>
        <v/>
      </c>
    </row>
    <row r="2001">
      <c r="A2001">
        <f>HYPERLINK("https://www.youtube.com/watch?v=uJr4wGcLNsA", "Video")</f>
        <v/>
      </c>
      <c r="B2001" t="inlineStr">
        <is>
          <t>10:39</t>
        </is>
      </c>
      <c r="C2001" t="inlineStr">
        <is>
          <t>Sidle in the right place
right in front of the steps</t>
        </is>
      </c>
      <c r="D2001">
        <f>HYPERLINK("https://www.youtube.com/watch?v=uJr4wGcLNsA&amp;t=639s", "Go to time")</f>
        <v/>
      </c>
    </row>
    <row r="2002">
      <c r="A2002">
        <f>HYPERLINK("https://www.youtube.com/watch?v=5MuIMqhT8DM", "Video")</f>
        <v/>
      </c>
      <c r="B2002" t="inlineStr">
        <is>
          <t>15:22</t>
        </is>
      </c>
      <c r="C2002" t="inlineStr">
        <is>
          <t>And then finally,
in taking a step back, then,</t>
        </is>
      </c>
      <c r="D2002">
        <f>HYPERLINK("https://www.youtube.com/watch?v=5MuIMqhT8DM&amp;t=922s", "Go to time")</f>
        <v/>
      </c>
    </row>
    <row r="2003">
      <c r="A2003">
        <f>HYPERLINK("https://www.youtube.com/watch?v=8cF442d-EdQ", "Video")</f>
        <v/>
      </c>
      <c r="B2003" t="inlineStr">
        <is>
          <t>6:52</t>
        </is>
      </c>
      <c r="C2003" t="inlineStr">
        <is>
          <t>The first most important step
is getting these issues on the table,</t>
        </is>
      </c>
      <c r="D2003">
        <f>HYPERLINK("https://www.youtube.com/watch?v=8cF442d-EdQ&amp;t=412s", "Go to time")</f>
        <v/>
      </c>
    </row>
    <row r="2004">
      <c r="A2004">
        <f>HYPERLINK("https://www.youtube.com/watch?v=50yxXTAHrfc", "Video")</f>
        <v/>
      </c>
      <c r="B2004" t="inlineStr">
        <is>
          <t>12:51</t>
        </is>
      </c>
      <c r="C2004" t="inlineStr">
        <is>
          <t>Then they step in to play our game,</t>
        </is>
      </c>
      <c r="D2004">
        <f>HYPERLINK("https://www.youtube.com/watch?v=50yxXTAHrfc&amp;t=771s", "Go to time")</f>
        <v/>
      </c>
    </row>
    <row r="2005">
      <c r="A2005">
        <f>HYPERLINK("https://www.youtube.com/watch?v=-T3k6s7bev8", "Video")</f>
        <v/>
      </c>
      <c r="B2005" t="inlineStr">
        <is>
          <t>11:26</t>
        </is>
      </c>
      <c r="C2005" t="inlineStr">
        <is>
          <t>that it can begin to follow
the steps of physics,</t>
        </is>
      </c>
      <c r="D2005">
        <f>HYPERLINK("https://www.youtube.com/watch?v=-T3k6s7bev8&amp;t=686s", "Go to time")</f>
        <v/>
      </c>
    </row>
    <row r="2006">
      <c r="A2006">
        <f>HYPERLINK("https://www.youtube.com/watch?v=cUee1I69nFs", "Video")</f>
        <v/>
      </c>
      <c r="B2006" t="inlineStr">
        <is>
          <t>8:42</t>
        </is>
      </c>
      <c r="C2006" t="inlineStr">
        <is>
          <t>Perhaps the first step would be
a second chamber in our parliament,</t>
        </is>
      </c>
      <c r="D2006">
        <f>HYPERLINK("https://www.youtube.com/watch?v=cUee1I69nFs&amp;t=522s", "Go to time")</f>
        <v/>
      </c>
    </row>
    <row r="2007">
      <c r="A2007">
        <f>HYPERLINK("https://www.youtube.com/watch?v=do27uAjfKbg", "Video")</f>
        <v/>
      </c>
      <c r="B2007" t="inlineStr">
        <is>
          <t>0:39</t>
        </is>
      </c>
      <c r="C2007" t="inlineStr">
        <is>
          <t>Our big wins have been only
small steps in the right direction.</t>
        </is>
      </c>
      <c r="D2007">
        <f>HYPERLINK("https://www.youtube.com/watch?v=do27uAjfKbg&amp;t=39s", "Go to time")</f>
        <v/>
      </c>
    </row>
    <row r="2008">
      <c r="A2008">
        <f>HYPERLINK("https://www.youtube.com/watch?v=tbicAmaXYtM", "Video")</f>
        <v/>
      </c>
      <c r="B2008" t="inlineStr">
        <is>
          <t>7:18</t>
        </is>
      </c>
      <c r="C2008" t="inlineStr">
        <is>
          <t>to also practice stepping back</t>
        </is>
      </c>
      <c r="D2008">
        <f>HYPERLINK("https://www.youtube.com/watch?v=tbicAmaXYtM&amp;t=438s", "Go to time")</f>
        <v/>
      </c>
    </row>
    <row r="2009">
      <c r="A2009">
        <f>HYPERLINK("https://www.youtube.com/watch?v=tbicAmaXYtM", "Video")</f>
        <v/>
      </c>
      <c r="B2009" t="inlineStr">
        <is>
          <t>7:21</t>
        </is>
      </c>
      <c r="C2009" t="inlineStr">
        <is>
          <t>as well as also sometimes stepping in.</t>
        </is>
      </c>
      <c r="D2009">
        <f>HYPERLINK("https://www.youtube.com/watch?v=tbicAmaXYtM&amp;t=441s", "Go to time")</f>
        <v/>
      </c>
    </row>
    <row r="2010">
      <c r="A2010">
        <f>HYPERLINK("https://www.youtube.com/watch?v=tbicAmaXYtM", "Video")</f>
        <v/>
      </c>
      <c r="B2010" t="inlineStr">
        <is>
          <t>9:59</t>
        </is>
      </c>
      <c r="C2010" t="inlineStr">
        <is>
          <t>so that more people
will step into leadership.</t>
        </is>
      </c>
      <c r="D2010">
        <f>HYPERLINK("https://www.youtube.com/watch?v=tbicAmaXYtM&amp;t=599s", "Go to time")</f>
        <v/>
      </c>
    </row>
    <row r="2011">
      <c r="A2011">
        <f>HYPERLINK("https://www.youtube.com/watch?v=tbicAmaXYtM", "Video")</f>
        <v/>
      </c>
      <c r="B2011" t="inlineStr">
        <is>
          <t>10:01</t>
        </is>
      </c>
      <c r="C2011" t="inlineStr">
        <is>
          <t>Lots of people are terrified
to step into leadership</t>
        </is>
      </c>
      <c r="D2011">
        <f>HYPERLINK("https://www.youtube.com/watch?v=tbicAmaXYtM&amp;t=601s", "Go to time")</f>
        <v/>
      </c>
    </row>
    <row r="2012">
      <c r="A2012">
        <f>HYPERLINK("https://www.youtube.com/watch?v=tbicAmaXYtM", "Video")</f>
        <v/>
      </c>
      <c r="B2012" t="inlineStr">
        <is>
          <t>13:52</t>
        </is>
      </c>
      <c r="C2012" t="inlineStr">
        <is>
          <t>I'm inspired by seeing older people
step into their own power and leadership</t>
        </is>
      </c>
      <c r="D2012">
        <f>HYPERLINK("https://www.youtube.com/watch?v=tbicAmaXYtM&amp;t=832s", "Go to time")</f>
        <v/>
      </c>
    </row>
    <row r="2013">
      <c r="A2013">
        <f>HYPERLINK("https://www.youtube.com/watch?v=DYpmewVFACM", "Video")</f>
        <v/>
      </c>
      <c r="B2013" t="inlineStr">
        <is>
          <t>0:54</t>
        </is>
      </c>
      <c r="C2013" t="inlineStr">
        <is>
          <t>So I created a few steps
that have been working for me,</t>
        </is>
      </c>
      <c r="D2013">
        <f>HYPERLINK("https://www.youtube.com/watch?v=DYpmewVFACM&amp;t=54s", "Go to time")</f>
        <v/>
      </c>
    </row>
    <row r="2014">
      <c r="A2014">
        <f>HYPERLINK("https://www.youtube.com/watch?v=DYpmewVFACM", "Video")</f>
        <v/>
      </c>
      <c r="B2014" t="inlineStr">
        <is>
          <t>1:00</t>
        </is>
      </c>
      <c r="C2014" t="inlineStr">
        <is>
          <t>Step 1: rewind and reflect,</t>
        </is>
      </c>
      <c r="D2014">
        <f>HYPERLINK("https://www.youtube.com/watch?v=DYpmewVFACM&amp;t=60s", "Go to time")</f>
        <v/>
      </c>
    </row>
    <row r="2015">
      <c r="A2015">
        <f>HYPERLINK("https://www.youtube.com/watch?v=DYpmewVFACM", "Video")</f>
        <v/>
      </c>
      <c r="B2015" t="inlineStr">
        <is>
          <t>2:22</t>
        </is>
      </c>
      <c r="C2015" t="inlineStr">
        <is>
          <t>But the goal in this step
is self-reflection.</t>
        </is>
      </c>
      <c r="D2015">
        <f>HYPERLINK("https://www.youtube.com/watch?v=DYpmewVFACM&amp;t=142s", "Go to time")</f>
        <v/>
      </c>
    </row>
    <row r="2016">
      <c r="A2016">
        <f>HYPERLINK("https://www.youtube.com/watch?v=DYpmewVFACM", "Video")</f>
        <v/>
      </c>
      <c r="B2016" t="inlineStr">
        <is>
          <t>4:34</t>
        </is>
      </c>
      <c r="C2016" t="inlineStr">
        <is>
          <t>The goal in this step:</t>
        </is>
      </c>
      <c r="D2016">
        <f>HYPERLINK("https://www.youtube.com/watch?v=DYpmewVFACM&amp;t=274s", "Go to time")</f>
        <v/>
      </c>
    </row>
    <row r="2017">
      <c r="A2017">
        <f>HYPERLINK("https://www.youtube.com/watch?v=DYpmewVFACM", "Video")</f>
        <v/>
      </c>
      <c r="B2017" t="inlineStr">
        <is>
          <t>4:57</t>
        </is>
      </c>
      <c r="C2017" t="inlineStr">
        <is>
          <t>This is not like that person in Step 1
that just happened to be in earshot.</t>
        </is>
      </c>
      <c r="D2017">
        <f>HYPERLINK("https://www.youtube.com/watch?v=DYpmewVFACM&amp;t=297s", "Go to time")</f>
        <v/>
      </c>
    </row>
    <row r="2018">
      <c r="A2018">
        <f>HYPERLINK("https://www.youtube.com/watch?v=DYpmewVFACM", "Video")</f>
        <v/>
      </c>
      <c r="B2018" t="inlineStr">
        <is>
          <t>6:37</t>
        </is>
      </c>
      <c r="C2018" t="inlineStr">
        <is>
          <t>The goal in this step is,</t>
        </is>
      </c>
      <c r="D2018">
        <f>HYPERLINK("https://www.youtube.com/watch?v=DYpmewVFACM&amp;t=397s", "Go to time")</f>
        <v/>
      </c>
    </row>
    <row r="2019">
      <c r="A2019">
        <f>HYPERLINK("https://www.youtube.com/watch?v=DYpmewVFACM", "Video")</f>
        <v/>
      </c>
      <c r="B2019" t="inlineStr">
        <is>
          <t>9:36</t>
        </is>
      </c>
      <c r="C2019" t="inlineStr">
        <is>
          <t>The goal in that step</t>
        </is>
      </c>
      <c r="D2019">
        <f>HYPERLINK("https://www.youtube.com/watch?v=DYpmewVFACM&amp;t=576s", "Go to time")</f>
        <v/>
      </c>
    </row>
    <row r="2020">
      <c r="A2020">
        <f>HYPERLINK("https://www.youtube.com/watch?v=DYpmewVFACM", "Video")</f>
        <v/>
      </c>
      <c r="B2020" t="inlineStr">
        <is>
          <t>12:02</t>
        </is>
      </c>
      <c r="C2020" t="inlineStr">
        <is>
          <t>The goal in this step</t>
        </is>
      </c>
      <c r="D2020">
        <f>HYPERLINK("https://www.youtube.com/watch?v=DYpmewVFACM&amp;t=722s", "Go to time")</f>
        <v/>
      </c>
    </row>
    <row r="2021">
      <c r="A2021">
        <f>HYPERLINK("https://www.youtube.com/watch?v=DYpmewVFACM", "Video")</f>
        <v/>
      </c>
      <c r="B2021" t="inlineStr">
        <is>
          <t>12:12</t>
        </is>
      </c>
      <c r="C2021" t="inlineStr">
        <is>
          <t>Guys, I realize these steps may come off
as saying, "Take the high road."</t>
        </is>
      </c>
      <c r="D2021">
        <f>HYPERLINK("https://www.youtube.com/watch?v=DYpmewVFACM&amp;t=732s", "Go to time")</f>
        <v/>
      </c>
    </row>
    <row r="2022">
      <c r="A2022">
        <f>HYPERLINK("https://www.youtube.com/watch?v=QE8kNh52EeU", "Video")</f>
        <v/>
      </c>
      <c r="B2022" t="inlineStr">
        <is>
          <t>8:19</t>
        </is>
      </c>
      <c r="C2022" t="inlineStr">
        <is>
          <t>I think a crucial first step
is for everyone</t>
        </is>
      </c>
      <c r="D2022">
        <f>HYPERLINK("https://www.youtube.com/watch?v=QE8kNh52EeU&amp;t=499s", "Go to time")</f>
        <v/>
      </c>
    </row>
    <row r="2023">
      <c r="A2023">
        <f>HYPERLINK("https://www.youtube.com/watch?v=QE8kNh52EeU", "Video")</f>
        <v/>
      </c>
      <c r="B2023" t="inlineStr">
        <is>
          <t>9:19</t>
        </is>
      </c>
      <c r="C2023" t="inlineStr">
        <is>
          <t>to the point where any
opportunity to step up,</t>
        </is>
      </c>
      <c r="D2023">
        <f>HYPERLINK("https://www.youtube.com/watch?v=QE8kNh52EeU&amp;t=559s", "Go to time")</f>
        <v/>
      </c>
    </row>
    <row r="2024">
      <c r="A2024">
        <f>HYPERLINK("https://www.youtube.com/watch?v=ieSV8-isy3M", "Video")</f>
        <v/>
      </c>
      <c r="B2024" t="inlineStr">
        <is>
          <t>8:01</t>
        </is>
      </c>
      <c r="C2024" t="inlineStr">
        <is>
          <t>We are creating little stepped terraces</t>
        </is>
      </c>
      <c r="D2024">
        <f>HYPERLINK("https://www.youtube.com/watch?v=ieSV8-isy3M&amp;t=481s", "Go to time")</f>
        <v/>
      </c>
    </row>
    <row r="2025">
      <c r="A2025">
        <f>HYPERLINK("https://www.youtube.com/watch?v=caNLVaD25pU", "Video")</f>
        <v/>
      </c>
      <c r="B2025" t="inlineStr">
        <is>
          <t>9:40</t>
        </is>
      </c>
      <c r="C2025" t="inlineStr">
        <is>
          <t>That's the step that we're
currently working on.</t>
        </is>
      </c>
      <c r="D2025">
        <f>HYPERLINK("https://www.youtube.com/watch?v=caNLVaD25pU&amp;t=580s", "Go to time")</f>
        <v/>
      </c>
    </row>
    <row r="2026">
      <c r="A2026">
        <f>HYPERLINK("https://www.youtube.com/watch?v=id4YRO7G0wE", "Video")</f>
        <v/>
      </c>
      <c r="B2026" t="inlineStr">
        <is>
          <t>16:39</t>
        </is>
      </c>
      <c r="C2026" t="inlineStr">
        <is>
          <t>You can imagine a series of steps</t>
        </is>
      </c>
      <c r="D2026">
        <f>HYPERLINK("https://www.youtube.com/watch?v=id4YRO7G0wE&amp;t=999s", "Go to time")</f>
        <v/>
      </c>
    </row>
    <row r="2027">
      <c r="A2027">
        <f>HYPERLINK("https://www.youtube.com/watch?v=H_rsxmtfKr0", "Video")</f>
        <v/>
      </c>
      <c r="B2027" t="inlineStr">
        <is>
          <t>3:48</t>
        </is>
      </c>
      <c r="C2027" t="inlineStr">
        <is>
          <t>One is, as I decided in stepping down
from American Express,</t>
        </is>
      </c>
      <c r="D2027">
        <f>HYPERLINK("https://www.youtube.com/watch?v=H_rsxmtfKr0&amp;t=228s", "Go to time")</f>
        <v/>
      </c>
    </row>
    <row r="2028">
      <c r="A2028">
        <f>HYPERLINK("https://www.youtube.com/watch?v=hQigUH0vZSE", "Video")</f>
        <v/>
      </c>
      <c r="B2028" t="inlineStr">
        <is>
          <t>5:00</t>
        </is>
      </c>
      <c r="C2028" t="inlineStr">
        <is>
          <t>I do not want to step into a vehicle
and ask the question:</t>
        </is>
      </c>
      <c r="D2028">
        <f>HYPERLINK("https://www.youtube.com/watch?v=hQigUH0vZSE&amp;t=300s", "Go to time")</f>
        <v/>
      </c>
    </row>
    <row r="2029">
      <c r="A2029">
        <f>HYPERLINK("https://www.youtube.com/watch?v=hQigUH0vZSE", "Video")</f>
        <v/>
      </c>
      <c r="B2029" t="inlineStr">
        <is>
          <t>5:48</t>
        </is>
      </c>
      <c r="C2029" t="inlineStr">
        <is>
          <t>Stephen Hawking, Elon Musk
and Bill Gates have all gone on record</t>
        </is>
      </c>
      <c r="D2029">
        <f>HYPERLINK("https://www.youtube.com/watch?v=hQigUH0vZSE&amp;t=348s", "Go to time")</f>
        <v/>
      </c>
    </row>
    <row r="2030">
      <c r="A2030">
        <f>HYPERLINK("https://www.youtube.com/watch?v=jzfV2xVsUKc", "Video")</f>
        <v/>
      </c>
      <c r="B2030" t="inlineStr">
        <is>
          <t>5:01</t>
        </is>
      </c>
      <c r="C2030" t="inlineStr">
        <is>
          <t>but if we take
another step back in history,</t>
        </is>
      </c>
      <c r="D2030">
        <f>HYPERLINK("https://www.youtube.com/watch?v=jzfV2xVsUKc&amp;t=301s", "Go to time")</f>
        <v/>
      </c>
    </row>
    <row r="2031">
      <c r="A2031">
        <f>HYPERLINK("https://www.youtube.com/watch?v=_jHmjs2270A", "Video")</f>
        <v/>
      </c>
      <c r="B2031" t="inlineStr">
        <is>
          <t>3:44</t>
        </is>
      </c>
      <c r="C2031" t="inlineStr">
        <is>
          <t>And I ask them to step in close,</t>
        </is>
      </c>
      <c r="D2031">
        <f>HYPERLINK("https://www.youtube.com/watch?v=_jHmjs2270A&amp;t=224s", "Go to time")</f>
        <v/>
      </c>
    </row>
    <row r="2032">
      <c r="A2032">
        <f>HYPERLINK("https://www.youtube.com/watch?v=T6WSy0FdBdU", "Video")</f>
        <v/>
      </c>
      <c r="B2032" t="inlineStr">
        <is>
          <t>5:43</t>
        </is>
      </c>
      <c r="C2032" t="inlineStr">
        <is>
          <t>Then in a second step,</t>
        </is>
      </c>
      <c r="D2032">
        <f>HYPERLINK("https://www.youtube.com/watch?v=T6WSy0FdBdU&amp;t=343s", "Go to time")</f>
        <v/>
      </c>
    </row>
    <row r="2033">
      <c r="A2033">
        <f>HYPERLINK("https://www.youtube.com/watch?v=iKBPrJ-AKRs", "Video")</f>
        <v/>
      </c>
      <c r="B2033" t="inlineStr">
        <is>
          <t>0:49</t>
        </is>
      </c>
      <c r="C2033" t="inlineStr">
        <is>
          <t>As a first step on that journey,
let me introduce you to PillBot.</t>
        </is>
      </c>
      <c r="D2033">
        <f>HYPERLINK("https://www.youtube.com/watch?v=iKBPrJ-AKRs&amp;t=49s", "Go to time")</f>
        <v/>
      </c>
    </row>
    <row r="2034">
      <c r="A2034">
        <f>HYPERLINK("https://www.youtube.com/watch?v=nLjchFPvcQo", "Video")</f>
        <v/>
      </c>
      <c r="B2034" t="inlineStr">
        <is>
          <t>6:05</t>
        </is>
      </c>
      <c r="C2034" t="inlineStr">
        <is>
          <t>Step two to go from Crazy Mode
into Ready Mode</t>
        </is>
      </c>
      <c r="D2034">
        <f>HYPERLINK("https://www.youtube.com/watch?v=nLjchFPvcQo&amp;t=365s", "Go to time")</f>
        <v/>
      </c>
    </row>
    <row r="2035">
      <c r="A2035">
        <f>HYPERLINK("https://www.youtube.com/watch?v=nLjchFPvcQo", "Video")</f>
        <v/>
      </c>
      <c r="B2035" t="inlineStr">
        <is>
          <t>8:02</t>
        </is>
      </c>
      <c r="C2035" t="inlineStr">
        <is>
          <t>Which bring us to the third step
to go from Crazy Mode to Ready Mode,</t>
        </is>
      </c>
      <c r="D2035">
        <f>HYPERLINK("https://www.youtube.com/watch?v=nLjchFPvcQo&amp;t=482s", "Go to time")</f>
        <v/>
      </c>
    </row>
    <row r="2036">
      <c r="A2036">
        <f>HYPERLINK("https://www.youtube.com/watch?v=KKNCiRWd_j0", "Video")</f>
        <v/>
      </c>
      <c r="B2036" t="inlineStr">
        <is>
          <t>19:46</t>
        </is>
      </c>
      <c r="C2036" t="inlineStr">
        <is>
          <t>And it's something that we should
step towards very, very closely.</t>
        </is>
      </c>
      <c r="D2036">
        <f>HYPERLINK("https://www.youtube.com/watch?v=KKNCiRWd_j0&amp;t=1186s", "Go to time")</f>
        <v/>
      </c>
    </row>
    <row r="2037">
      <c r="A2037">
        <f>HYPERLINK("https://www.youtube.com/watch?v=-SpQiR5BKag", "Video")</f>
        <v/>
      </c>
      <c r="B2037" t="inlineStr">
        <is>
          <t>5:36</t>
        </is>
      </c>
      <c r="C2037" t="inlineStr">
        <is>
          <t>If you think this is a small step,</t>
        </is>
      </c>
      <c r="D2037">
        <f>HYPERLINK("https://www.youtube.com/watch?v=-SpQiR5BKag&amp;t=336s", "Go to time")</f>
        <v/>
      </c>
    </row>
    <row r="2038">
      <c r="A2038">
        <f>HYPERLINK("https://www.youtube.com/watch?v=PbgB2TaYhio", "Video")</f>
        <v/>
      </c>
      <c r="B2038" t="inlineStr">
        <is>
          <t>6:38</t>
        </is>
      </c>
      <c r="C2038" t="inlineStr">
        <is>
          <t>The next step was to grow
these exotic species in a petri dish</t>
        </is>
      </c>
      <c r="D2038">
        <f>HYPERLINK("https://www.youtube.com/watch?v=PbgB2TaYhio&amp;t=398s", "Go to time")</f>
        <v/>
      </c>
    </row>
    <row r="2039">
      <c r="A2039">
        <f>HYPERLINK("https://www.youtube.com/watch?v=XZfKdlIRqYk", "Video")</f>
        <v/>
      </c>
      <c r="B2039" t="inlineStr">
        <is>
          <t>10:32</t>
        </is>
      </c>
      <c r="C2039" t="inlineStr">
        <is>
          <t>Eighty-seven senators voted in favor
of the First Step Act,</t>
        </is>
      </c>
      <c r="D2039">
        <f>HYPERLINK("https://www.youtube.com/watch?v=XZfKdlIRqYk&amp;t=632s", "Go to time")</f>
        <v/>
      </c>
    </row>
    <row r="2040">
      <c r="A2040">
        <f>HYPERLINK("https://www.youtube.com/watch?v=XZfKdlIRqYk", "Video")</f>
        <v/>
      </c>
      <c r="B2040" t="inlineStr">
        <is>
          <t>13:33</t>
        </is>
      </c>
      <c r="C2040" t="inlineStr">
        <is>
          <t>I have to step into my courage,</t>
        </is>
      </c>
      <c r="D2040">
        <f>HYPERLINK("https://www.youtube.com/watch?v=XZfKdlIRqYk&amp;t=813s", "Go to time")</f>
        <v/>
      </c>
    </row>
    <row r="2041">
      <c r="A2041">
        <f>HYPERLINK("https://www.youtube.com/watch?v=XZfKdlIRqYk", "Video")</f>
        <v/>
      </c>
      <c r="B2041" t="inlineStr">
        <is>
          <t>13:36</t>
        </is>
      </c>
      <c r="C2041" t="inlineStr">
        <is>
          <t>and I want all of you
to step into your courage.</t>
        </is>
      </c>
      <c r="D2041">
        <f>HYPERLINK("https://www.youtube.com/watch?v=XZfKdlIRqYk&amp;t=816s", "Go to time")</f>
        <v/>
      </c>
    </row>
    <row r="2042">
      <c r="A2042">
        <f>HYPERLINK("https://www.youtube.com/watch?v=XZfKdlIRqYk", "Video")</f>
        <v/>
      </c>
      <c r="B2042" t="inlineStr">
        <is>
          <t>13:40</t>
        </is>
      </c>
      <c r="C2042" t="inlineStr">
        <is>
          <t>stepped into their courage
for my Hindu family all those years ago.</t>
        </is>
      </c>
      <c r="D2042">
        <f>HYPERLINK("https://www.youtube.com/watch?v=XZfKdlIRqYk&amp;t=820s", "Go to time")</f>
        <v/>
      </c>
    </row>
    <row r="2043">
      <c r="A2043">
        <f>HYPERLINK("https://www.youtube.com/watch?v=XZfKdlIRqYk", "Video")</f>
        <v/>
      </c>
      <c r="B2043" t="inlineStr">
        <is>
          <t>15:27</t>
        </is>
      </c>
      <c r="C2043" t="inlineStr">
        <is>
          <t>And it means that we're going
to have to step into that courage</t>
        </is>
      </c>
      <c r="D2043">
        <f>HYPERLINK("https://www.youtube.com/watch?v=XZfKdlIRqYk&amp;t=927s", "Go to time")</f>
        <v/>
      </c>
    </row>
    <row r="2044">
      <c r="A2044">
        <f>HYPERLINK("https://www.youtube.com/watch?v=_vBggxCNNno", "Video")</f>
        <v/>
      </c>
      <c r="B2044" t="inlineStr">
        <is>
          <t>7:30</t>
        </is>
      </c>
      <c r="C2044" t="inlineStr">
        <is>
          <t>They did not step in and manually
clean those search results up.</t>
        </is>
      </c>
      <c r="D2044">
        <f>HYPERLINK("https://www.youtube.com/watch?v=_vBggxCNNno&amp;t=450s", "Go to time")</f>
        <v/>
      </c>
    </row>
    <row r="2045">
      <c r="A2045">
        <f>HYPERLINK("https://www.youtube.com/watch?v=Zd_Lbg9jroU", "Video")</f>
        <v/>
      </c>
      <c r="B2045" t="inlineStr">
        <is>
          <t>1:13</t>
        </is>
      </c>
      <c r="C2045" t="inlineStr">
        <is>
          <t>It's so easy to get caught up
in the number of steps we took today</t>
        </is>
      </c>
      <c r="D2045">
        <f>HYPERLINK("https://www.youtube.com/watch?v=Zd_Lbg9jroU&amp;t=73s", "Go to time")</f>
        <v/>
      </c>
    </row>
    <row r="2046">
      <c r="A2046">
        <f>HYPERLINK("https://www.youtube.com/watch?v=BiuCP0QFg5k", "Video")</f>
        <v/>
      </c>
      <c r="B2046" t="inlineStr">
        <is>
          <t>0:31</t>
        </is>
      </c>
      <c r="C2046" t="inlineStr">
        <is>
          <t>bravely steps into this gathering of men
with her veil removed.</t>
        </is>
      </c>
      <c r="D2046">
        <f>HYPERLINK("https://www.youtube.com/watch?v=BiuCP0QFg5k&amp;t=31s", "Go to time")</f>
        <v/>
      </c>
    </row>
    <row r="2047">
      <c r="A2047">
        <f>HYPERLINK("https://www.youtube.com/watch?v=BiuCP0QFg5k", "Video")</f>
        <v/>
      </c>
      <c r="B2047" t="inlineStr">
        <is>
          <t>0:57</t>
        </is>
      </c>
      <c r="C2047" t="inlineStr">
        <is>
          <t>and step into a new era
of human consciousness,</t>
        </is>
      </c>
      <c r="D2047">
        <f>HYPERLINK("https://www.youtube.com/watch?v=BiuCP0QFg5k&amp;t=57s", "Go to time")</f>
        <v/>
      </c>
    </row>
    <row r="2048">
      <c r="A2048">
        <f>HYPERLINK("https://www.youtube.com/watch?v=IfOqyuxb5S0", "Video")</f>
        <v/>
      </c>
      <c r="B2048" t="inlineStr">
        <is>
          <t>8:32</t>
        </is>
      </c>
      <c r="C2048" t="inlineStr">
        <is>
          <t>Now, some businesses
are consciously taking these steps</t>
        </is>
      </c>
      <c r="D2048">
        <f>HYPERLINK("https://www.youtube.com/watch?v=IfOqyuxb5S0&amp;t=512s", "Go to time")</f>
        <v/>
      </c>
    </row>
    <row r="2049">
      <c r="A2049">
        <f>HYPERLINK("https://www.youtube.com/watch?v=IfOqyuxb5S0", "Video")</f>
        <v/>
      </c>
      <c r="B2049" t="inlineStr">
        <is>
          <t>9:38</t>
        </is>
      </c>
      <c r="C2049" t="inlineStr">
        <is>
          <t>by outlining the exact steps
they need to take for certification.</t>
        </is>
      </c>
      <c r="D2049">
        <f>HYPERLINK("https://www.youtube.com/watch?v=IfOqyuxb5S0&amp;t=578s", "Go to time")</f>
        <v/>
      </c>
    </row>
    <row r="2050">
      <c r="A2050">
        <f>HYPERLINK("https://www.youtube.com/watch?v=7ZVu5N4gOgY", "Video")</f>
        <v/>
      </c>
      <c r="B2050" t="inlineStr">
        <is>
          <t>10:19</t>
        </is>
      </c>
      <c r="C2050" t="inlineStr">
        <is>
          <t>Beijing and other sibling
provinces need to step up</t>
        </is>
      </c>
      <c r="D2050">
        <f>HYPERLINK("https://www.youtube.com/watch?v=7ZVu5N4gOgY&amp;t=619s", "Go to time")</f>
        <v/>
      </c>
    </row>
    <row r="2051">
      <c r="A2051">
        <f>HYPERLINK("https://www.youtube.com/watch?v=J-FzHIQ7SOs", "Video")</f>
        <v/>
      </c>
      <c r="B2051" t="inlineStr">
        <is>
          <t>11:09</t>
        </is>
      </c>
      <c r="C2051" t="inlineStr">
        <is>
          <t>we think this is going
to be a step forward</t>
        </is>
      </c>
      <c r="D2051">
        <f>HYPERLINK("https://www.youtube.com/watch?v=J-FzHIQ7SOs&amp;t=669s", "Go to time")</f>
        <v/>
      </c>
    </row>
    <row r="2052">
      <c r="A2052">
        <f>HYPERLINK("https://www.youtube.com/watch?v=7vtlMRV1sxY", "Video")</f>
        <v/>
      </c>
      <c r="B2052" t="inlineStr">
        <is>
          <t>3:10</t>
        </is>
      </c>
      <c r="C2052" t="inlineStr">
        <is>
          <t>Step five: Join a freelance community.</t>
        </is>
      </c>
      <c r="D2052">
        <f>HYPERLINK("https://www.youtube.com/watch?v=7vtlMRV1sxY&amp;t=190s", "Go to time")</f>
        <v/>
      </c>
    </row>
    <row r="2053">
      <c r="A2053">
        <f>HYPERLINK("https://www.youtube.com/watch?v=QXGTNROtJkY", "Video")</f>
        <v/>
      </c>
      <c r="B2053" t="inlineStr">
        <is>
          <t>2:26</t>
        </is>
      </c>
      <c r="C2053" t="inlineStr">
        <is>
          <t>when you are walking with people
who see possibility in every step.</t>
        </is>
      </c>
      <c r="D2053">
        <f>HYPERLINK("https://www.youtube.com/watch?v=QXGTNROtJkY&amp;t=146s", "Go to time")</f>
        <v/>
      </c>
    </row>
    <row r="2054">
      <c r="A2054">
        <f>HYPERLINK("https://www.youtube.com/watch?v=QXGTNROtJkY", "Video")</f>
        <v/>
      </c>
      <c r="B2054" t="inlineStr">
        <is>
          <t>7:35</t>
        </is>
      </c>
      <c r="C2054" t="inlineStr">
        <is>
          <t>I was walking down a beach,
and I saw how, with each step,</t>
        </is>
      </c>
      <c r="D2054">
        <f>HYPERLINK("https://www.youtube.com/watch?v=QXGTNROtJkY&amp;t=455s", "Go to time")</f>
        <v/>
      </c>
    </row>
    <row r="2055">
      <c r="A2055">
        <f>HYPERLINK("https://www.youtube.com/watch?v=QXGTNROtJkY", "Video")</f>
        <v/>
      </c>
      <c r="B2055" t="inlineStr">
        <is>
          <t>7:41</t>
        </is>
      </c>
      <c r="C2055" t="inlineStr">
        <is>
          <t>The stronger I stepped,
the deeper the footprint would be.</t>
        </is>
      </c>
      <c r="D2055">
        <f>HYPERLINK("https://www.youtube.com/watch?v=QXGTNROtJkY&amp;t=461s", "Go to time")</f>
        <v/>
      </c>
    </row>
    <row r="2056">
      <c r="A2056">
        <f>HYPERLINK("https://www.youtube.com/watch?v=QXGTNROtJkY", "Video")</f>
        <v/>
      </c>
      <c r="B2056" t="inlineStr">
        <is>
          <t>11:23</t>
        </is>
      </c>
      <c r="C2056" t="inlineStr">
        <is>
          <t>We marched because every single
step represented a possibility</t>
        </is>
      </c>
      <c r="D2056">
        <f>HYPERLINK("https://www.youtube.com/watch?v=QXGTNROtJkY&amp;t=683s", "Go to time")</f>
        <v/>
      </c>
    </row>
    <row r="2057">
      <c r="A2057">
        <f>HYPERLINK("https://www.youtube.com/watch?v=QXGTNROtJkY", "Video")</f>
        <v/>
      </c>
      <c r="B2057" t="inlineStr">
        <is>
          <t>11:34</t>
        </is>
      </c>
      <c r="C2057" t="inlineStr">
        <is>
          <t>with each step that we take,
we are walking into possibility.</t>
        </is>
      </c>
      <c r="D2057">
        <f>HYPERLINK("https://www.youtube.com/watch?v=QXGTNROtJkY&amp;t=694s", "Go to time")</f>
        <v/>
      </c>
    </row>
    <row r="2058">
      <c r="A2058">
        <f>HYPERLINK("https://www.youtube.com/watch?v=IyuiVTsIctg", "Video")</f>
        <v/>
      </c>
      <c r="B2058" t="inlineStr">
        <is>
          <t>14:25</t>
        </is>
      </c>
      <c r="C2058" t="inlineStr">
        <is>
          <t>steps up I'm in Brooklyn and New York</t>
        </is>
      </c>
      <c r="D2058">
        <f>HYPERLINK("https://www.youtube.com/watch?v=IyuiVTsIctg&amp;t=865s", "Go to time")</f>
        <v/>
      </c>
    </row>
    <row r="2059">
      <c r="A2059">
        <f>HYPERLINK("https://www.youtube.com/watch?v=0JGarsZE1rk", "Video")</f>
        <v/>
      </c>
      <c r="B2059" t="inlineStr">
        <is>
          <t>10:09</t>
        </is>
      </c>
      <c r="C2059" t="inlineStr">
        <is>
          <t>the first step towards action
has to be understanding.</t>
        </is>
      </c>
      <c r="D2059">
        <f>HYPERLINK("https://www.youtube.com/watch?v=0JGarsZE1rk&amp;t=609s", "Go to time")</f>
        <v/>
      </c>
    </row>
    <row r="2060">
      <c r="A2060">
        <f>HYPERLINK("https://www.youtube.com/watch?v=fhCY_8avhWM", "Video")</f>
        <v/>
      </c>
      <c r="B2060" t="inlineStr">
        <is>
          <t>0:58</t>
        </is>
      </c>
      <c r="C2060" t="inlineStr">
        <is>
          <t>age more or less in step,</t>
        </is>
      </c>
      <c r="D2060">
        <f>HYPERLINK("https://www.youtube.com/watch?v=fhCY_8avhWM&amp;t=58s", "Go to time")</f>
        <v/>
      </c>
    </row>
    <row r="2061">
      <c r="A2061">
        <f>HYPERLINK("https://www.youtube.com/watch?v=TVNHd8ZODio", "Video")</f>
        <v/>
      </c>
      <c r="B2061" t="inlineStr">
        <is>
          <t>8:09</t>
        </is>
      </c>
      <c r="C2061" t="inlineStr">
        <is>
          <t>You see, algorithms are by definition
sets of rules or steps</t>
        </is>
      </c>
      <c r="D2061">
        <f>HYPERLINK("https://www.youtube.com/watch?v=TVNHd8ZODio&amp;t=489s", "Go to time")</f>
        <v/>
      </c>
    </row>
    <row r="2062">
      <c r="A2062">
        <f>HYPERLINK("https://www.youtube.com/watch?v=VnR5H7YSk1k", "Video")</f>
        <v/>
      </c>
      <c r="B2062" t="inlineStr">
        <is>
          <t>6:35</t>
        </is>
      </c>
      <c r="C2062" t="inlineStr">
        <is>
          <t>And this is a step towards
making it a reality.</t>
        </is>
      </c>
      <c r="D2062">
        <f>HYPERLINK("https://www.youtube.com/watch?v=VnR5H7YSk1k&amp;t=395s", "Go to time")</f>
        <v/>
      </c>
    </row>
    <row r="2063">
      <c r="A2063">
        <f>HYPERLINK("https://www.youtube.com/watch?v=QPC5_P2_Fu8", "Video")</f>
        <v/>
      </c>
      <c r="B2063" t="inlineStr">
        <is>
          <t>4:18</t>
        </is>
      </c>
      <c r="C2063" t="inlineStr">
        <is>
          <t>We need to put in place
step-by-step governance</t>
        </is>
      </c>
      <c r="D2063">
        <f>HYPERLINK("https://www.youtube.com/watch?v=QPC5_P2_Fu8&amp;t=258s", "Go to time")</f>
        <v/>
      </c>
    </row>
    <row r="2064">
      <c r="A2064">
        <f>HYPERLINK("https://www.youtube.com/watch?v=KzIp4IzDPG0", "Video")</f>
        <v/>
      </c>
      <c r="B2064" t="inlineStr">
        <is>
          <t>1:57</t>
        </is>
      </c>
      <c r="C2064" t="inlineStr">
        <is>
          <t>stepping up a curb
is somewhat of a challenge</t>
        </is>
      </c>
      <c r="D2064">
        <f>HYPERLINK("https://www.youtube.com/watch?v=KzIp4IzDPG0&amp;t=117s", "Go to time")</f>
        <v/>
      </c>
    </row>
    <row r="2065">
      <c r="A2065">
        <f>HYPERLINK("https://www.youtube.com/watch?v=KzIp4IzDPG0", "Video")</f>
        <v/>
      </c>
      <c r="B2065" t="inlineStr">
        <is>
          <t>2:02</t>
        </is>
      </c>
      <c r="C2065" t="inlineStr">
        <is>
          <t>So I tried stepping up the curb</t>
        </is>
      </c>
      <c r="D2065">
        <f>HYPERLINK("https://www.youtube.com/watch?v=KzIp4IzDPG0&amp;t=122s", "Go to time")</f>
        <v/>
      </c>
    </row>
    <row r="2066">
      <c r="A2066">
        <f>HYPERLINK("https://www.youtube.com/watch?v=KzIp4IzDPG0", "Video")</f>
        <v/>
      </c>
      <c r="B2066" t="inlineStr">
        <is>
          <t>4:29</t>
        </is>
      </c>
      <c r="C2066" t="inlineStr">
        <is>
          <t>But even though it was a just a tiny step,</t>
        </is>
      </c>
      <c r="D2066">
        <f>HYPERLINK("https://www.youtube.com/watch?v=KzIp4IzDPG0&amp;t=269s", "Go to time")</f>
        <v/>
      </c>
    </row>
    <row r="2067">
      <c r="A2067">
        <f>HYPERLINK("https://www.youtube.com/watch?v=0f4wtD8eXNk", "Video")</f>
        <v/>
      </c>
      <c r="B2067" t="inlineStr">
        <is>
          <t>5:48</t>
        </is>
      </c>
      <c r="C2067" t="inlineStr">
        <is>
          <t>and there was a man sitting on the steps.</t>
        </is>
      </c>
      <c r="D2067">
        <f>HYPERLINK("https://www.youtube.com/watch?v=0f4wtD8eXNk&amp;t=348s", "Go to time")</f>
        <v/>
      </c>
    </row>
    <row r="2068">
      <c r="A2068">
        <f>HYPERLINK("https://www.youtube.com/watch?v=0f4wtD8eXNk", "Video")</f>
        <v/>
      </c>
      <c r="B2068" t="inlineStr">
        <is>
          <t>11:26</t>
        </is>
      </c>
      <c r="C2068" t="inlineStr">
        <is>
          <t>and she is, in that last
step that she does,</t>
        </is>
      </c>
      <c r="D2068">
        <f>HYPERLINK("https://www.youtube.com/watch?v=0f4wtD8eXNk&amp;t=686s", "Go to time")</f>
        <v/>
      </c>
    </row>
    <row r="2069">
      <c r="A2069">
        <f>HYPERLINK("https://www.youtube.com/watch?v=0f4wtD8eXNk", "Video")</f>
        <v/>
      </c>
      <c r="B2069" t="inlineStr">
        <is>
          <t>11:38</t>
        </is>
      </c>
      <c r="C2069" t="inlineStr">
        <is>
          <t>And in the last step,
she digs into the earth</t>
        </is>
      </c>
      <c r="D2069">
        <f>HYPERLINK("https://www.youtube.com/watch?v=0f4wtD8eXNk&amp;t=698s", "Go to time")</f>
        <v/>
      </c>
    </row>
    <row r="2070">
      <c r="A2070">
        <f>HYPERLINK("https://www.youtube.com/watch?v=2g8BeujckJY", "Video")</f>
        <v/>
      </c>
      <c r="B2070" t="inlineStr">
        <is>
          <t>8:33</t>
        </is>
      </c>
      <c r="C2070" t="inlineStr">
        <is>
          <t>unless you actually are mindful
and take steps to do otherwise."</t>
        </is>
      </c>
      <c r="D2070">
        <f>HYPERLINK("https://www.youtube.com/watch?v=2g8BeujckJY&amp;t=513s", "Go to time")</f>
        <v/>
      </c>
    </row>
    <row r="2071">
      <c r="A2071">
        <f>HYPERLINK("https://www.youtube.com/watch?v=N3SQlrmV1cE", "Video")</f>
        <v/>
      </c>
      <c r="B2071" t="inlineStr">
        <is>
          <t>5:35</t>
        </is>
      </c>
      <c r="C2071" t="inlineStr">
        <is>
          <t>and then a step down to India,
Bangladesh, Pakistan, Nigeria,</t>
        </is>
      </c>
      <c r="D2071">
        <f>HYPERLINK("https://www.youtube.com/watch?v=N3SQlrmV1cE&amp;t=335s", "Go to time")</f>
        <v/>
      </c>
    </row>
    <row r="2072">
      <c r="A2072">
        <f>HYPERLINK("https://www.youtube.com/watch?v=1H0tQZSd-vU", "Video")</f>
        <v/>
      </c>
      <c r="B2072" t="inlineStr">
        <is>
          <t>5:35</t>
        </is>
      </c>
      <c r="C2072" t="inlineStr">
        <is>
          <t>We need to give ourselves the permission
to step into our own power.</t>
        </is>
      </c>
      <c r="D2072">
        <f>HYPERLINK("https://www.youtube.com/watch?v=1H0tQZSd-vU&amp;t=335s", "Go to time")</f>
        <v/>
      </c>
    </row>
    <row r="2073">
      <c r="A2073">
        <f>HYPERLINK("https://www.youtube.com/watch?v=x9Ezzxy0frA", "Video")</f>
        <v/>
      </c>
      <c r="B2073" t="inlineStr">
        <is>
          <t>2:55</t>
        </is>
      </c>
      <c r="C2073" t="inlineStr">
        <is>
          <t>Which brings me to step one
of the Hi Level mindset.</t>
        </is>
      </c>
      <c r="D2073">
        <f>HYPERLINK("https://www.youtube.com/watch?v=x9Ezzxy0frA&amp;t=175s", "Go to time")</f>
        <v/>
      </c>
    </row>
    <row r="2074">
      <c r="A2074">
        <f>HYPERLINK("https://www.youtube.com/watch?v=x9Ezzxy0frA", "Video")</f>
        <v/>
      </c>
      <c r="B2074" t="inlineStr">
        <is>
          <t>5:15</t>
        </is>
      </c>
      <c r="C2074" t="inlineStr">
        <is>
          <t>Which brings me to the second step
of the Hi Level mindset.</t>
        </is>
      </c>
      <c r="D2074">
        <f>HYPERLINK("https://www.youtube.com/watch?v=x9Ezzxy0frA&amp;t=315s", "Go to time")</f>
        <v/>
      </c>
    </row>
    <row r="2075">
      <c r="A2075">
        <f>HYPERLINK("https://www.youtube.com/watch?v=x9Ezzxy0frA", "Video")</f>
        <v/>
      </c>
      <c r="B2075" t="inlineStr">
        <is>
          <t>6:18</t>
        </is>
      </c>
      <c r="C2075" t="inlineStr">
        <is>
          <t>it brings me to the third step
of the Hi Level mindset.</t>
        </is>
      </c>
      <c r="D2075">
        <f>HYPERLINK("https://www.youtube.com/watch?v=x9Ezzxy0frA&amp;t=378s", "Go to time")</f>
        <v/>
      </c>
    </row>
    <row r="2076">
      <c r="A2076">
        <f>HYPERLINK("https://www.youtube.com/watch?v=x9Ezzxy0frA", "Video")</f>
        <v/>
      </c>
      <c r="B2076" t="inlineStr">
        <is>
          <t>8:28</t>
        </is>
      </c>
      <c r="C2076" t="inlineStr">
        <is>
          <t>Which brings me to a very important step
of the Hi Level mindset.</t>
        </is>
      </c>
      <c r="D2076">
        <f>HYPERLINK("https://www.youtube.com/watch?v=x9Ezzxy0frA&amp;t=508s", "Go to time")</f>
        <v/>
      </c>
    </row>
    <row r="2077">
      <c r="A2077">
        <f>HYPERLINK("https://www.youtube.com/watch?v=LpSDuDIaBGk", "Video")</f>
        <v/>
      </c>
      <c r="B2077" t="inlineStr">
        <is>
          <t>7:48</t>
        </is>
      </c>
      <c r="C2077" t="inlineStr">
        <is>
          <t>So zooming out beyond the steps
that you and I take individually,</t>
        </is>
      </c>
      <c r="D2077">
        <f>HYPERLINK("https://www.youtube.com/watch?v=LpSDuDIaBGk&amp;t=468s", "Go to time")</f>
        <v/>
      </c>
    </row>
    <row r="2078">
      <c r="A2078">
        <f>HYPERLINK("https://www.youtube.com/watch?v=M_X0uwAG2Jc", "Video")</f>
        <v/>
      </c>
      <c r="B2078" t="inlineStr">
        <is>
          <t>0:25</t>
        </is>
      </c>
      <c r="C2078" t="inlineStr">
        <is>
          <t>down to now obsessing
over every single step we take in a day.</t>
        </is>
      </c>
      <c r="D2078">
        <f>HYPERLINK("https://www.youtube.com/watch?v=M_X0uwAG2Jc&amp;t=25s", "Go to time")</f>
        <v/>
      </c>
    </row>
    <row r="2079">
      <c r="A2079">
        <f>HYPERLINK("https://www.youtube.com/watch?v=M5PiTCwoQRo", "Video")</f>
        <v/>
      </c>
      <c r="B2079" t="inlineStr">
        <is>
          <t>12:41</t>
        </is>
      </c>
      <c r="C2079" t="inlineStr">
        <is>
          <t>those five steps to healing,</t>
        </is>
      </c>
      <c r="D2079">
        <f>HYPERLINK("https://www.youtube.com/watch?v=M5PiTCwoQRo&amp;t=761s", "Go to time")</f>
        <v/>
      </c>
    </row>
    <row r="2080">
      <c r="A2080">
        <f>HYPERLINK("https://www.youtube.com/watch?v=MA-uwhr50FU", "Video")</f>
        <v/>
      </c>
      <c r="B2080" t="inlineStr">
        <is>
          <t>6:39</t>
        </is>
      </c>
      <c r="C2080" t="inlineStr">
        <is>
          <t>to get one step closer
to the wizarding world.</t>
        </is>
      </c>
      <c r="D2080">
        <f>HYPERLINK("https://www.youtube.com/watch?v=MA-uwhr50FU&amp;t=399s", "Go to time")</f>
        <v/>
      </c>
    </row>
    <row r="2081">
      <c r="A2081">
        <f>HYPERLINK("https://www.youtube.com/watch?v=CzGu9bP07i0", "Video")</f>
        <v/>
      </c>
      <c r="B2081" t="inlineStr">
        <is>
          <t>6:21</t>
        </is>
      </c>
      <c r="C2081" t="inlineStr">
        <is>
          <t>otherwise, we would be taking
two steps forward</t>
        </is>
      </c>
      <c r="D2081">
        <f>HYPERLINK("https://www.youtube.com/watch?v=CzGu9bP07i0&amp;t=381s", "Go to time")</f>
        <v/>
      </c>
    </row>
    <row r="2082">
      <c r="A2082">
        <f>HYPERLINK("https://www.youtube.com/watch?v=xAXUq-Qc8DI", "Video")</f>
        <v/>
      </c>
      <c r="B2082" t="inlineStr">
        <is>
          <t>5:44</t>
        </is>
      </c>
      <c r="C2082" t="inlineStr">
        <is>
          <t>Failure is a natural stepping stone
towards perfection,</t>
        </is>
      </c>
      <c r="D2082">
        <f>HYPERLINK("https://www.youtube.com/watch?v=xAXUq-Qc8DI&amp;t=344s", "Go to time")</f>
        <v/>
      </c>
    </row>
    <row r="2083">
      <c r="A2083">
        <f>HYPERLINK("https://www.youtube.com/watch?v=udhOs50aXts", "Video")</f>
        <v/>
      </c>
      <c r="B2083" t="inlineStr">
        <is>
          <t>3:58</t>
        </is>
      </c>
      <c r="C2083" t="inlineStr">
        <is>
          <t>that business leaders stepped up.</t>
        </is>
      </c>
      <c r="D2083">
        <f>HYPERLINK("https://www.youtube.com/watch?v=udhOs50aXts&amp;t=238s", "Go to time")</f>
        <v/>
      </c>
    </row>
    <row r="2084">
      <c r="A2084">
        <f>HYPERLINK("https://www.youtube.com/watch?v=HW2SSoYteIs", "Video")</f>
        <v/>
      </c>
      <c r="B2084" t="inlineStr">
        <is>
          <t>6:27</t>
        </is>
      </c>
      <c r="C2084" t="inlineStr">
        <is>
          <t>I'm going to take it a step further</t>
        </is>
      </c>
      <c r="D2084">
        <f>HYPERLINK("https://www.youtube.com/watch?v=HW2SSoYteIs&amp;t=387s", "Go to time")</f>
        <v/>
      </c>
    </row>
    <row r="2085">
      <c r="A2085">
        <f>HYPERLINK("https://www.youtube.com/watch?v=hnygd-8rriU", "Video")</f>
        <v/>
      </c>
      <c r="B2085" t="inlineStr">
        <is>
          <t>38:17</t>
        </is>
      </c>
      <c r="C2085" t="inlineStr">
        <is>
          <t>And yet, it is also true
that the Europeans have indeed stepped up</t>
        </is>
      </c>
      <c r="D2085">
        <f>HYPERLINK("https://www.youtube.com/watch?v=hnygd-8rriU&amp;t=2297s", "Go to time")</f>
        <v/>
      </c>
    </row>
    <row r="2086">
      <c r="A2086">
        <f>HYPERLINK("https://www.youtube.com/watch?v=hnygd-8rriU", "Video")</f>
        <v/>
      </c>
      <c r="B2086" t="inlineStr">
        <is>
          <t>47:35</t>
        </is>
      </c>
      <c r="C2086" t="inlineStr">
        <is>
          <t>I think some of the steps he's taken</t>
        </is>
      </c>
      <c r="D2086">
        <f>HYPERLINK("https://www.youtube.com/watch?v=hnygd-8rriU&amp;t=2855s", "Go to time")</f>
        <v/>
      </c>
    </row>
    <row r="2087">
      <c r="A2087">
        <f>HYPERLINK("https://www.youtube.com/watch?v=pR83Woy0zDs", "Video")</f>
        <v/>
      </c>
      <c r="B2087" t="inlineStr">
        <is>
          <t>2:46</t>
        </is>
      </c>
      <c r="C2087" t="inlineStr">
        <is>
          <t>When I stepped into
Savé Valley Conservancy</t>
        </is>
      </c>
      <c r="D2087">
        <f>HYPERLINK("https://www.youtube.com/watch?v=pR83Woy0zDs&amp;t=166s", "Go to time")</f>
        <v/>
      </c>
    </row>
    <row r="2088">
      <c r="A2088">
        <f>HYPERLINK("https://www.youtube.com/watch?v=h1yJYnCbNHM", "Video")</f>
        <v/>
      </c>
      <c r="B2088" t="inlineStr">
        <is>
          <t>10:38</t>
        </is>
      </c>
      <c r="C2088" t="inlineStr">
        <is>
          <t>This is about helping our girls
step into their power,</t>
        </is>
      </c>
      <c r="D2088">
        <f>HYPERLINK("https://www.youtube.com/watch?v=h1yJYnCbNHM&amp;t=638s", "Go to time")</f>
        <v/>
      </c>
    </row>
    <row r="2089">
      <c r="A2089">
        <f>HYPERLINK("https://www.youtube.com/watch?v=B8dBA3klR0o", "Video")</f>
        <v/>
      </c>
      <c r="B2089" t="inlineStr">
        <is>
          <t>8:19</t>
        </is>
      </c>
      <c r="C2089" t="inlineStr">
        <is>
          <t>I think senior employment technologies
can take us one step closer</t>
        </is>
      </c>
      <c r="D2089">
        <f>HYPERLINK("https://www.youtube.com/watch?v=B8dBA3klR0o&amp;t=499s", "Go to time")</f>
        <v/>
      </c>
    </row>
    <row r="2090">
      <c r="A2090">
        <f>HYPERLINK("https://www.youtube.com/watch?v=Lu1UamHgIbI", "Video")</f>
        <v/>
      </c>
      <c r="B2090" t="inlineStr">
        <is>
          <t>7:31</t>
        </is>
      </c>
      <c r="C2090" t="inlineStr">
        <is>
          <t>It's like taking active steps
to reevaluate your hiking path</t>
        </is>
      </c>
      <c r="D2090">
        <f>HYPERLINK("https://www.youtube.com/watch?v=Lu1UamHgIbI&amp;t=451s", "Go to time")</f>
        <v/>
      </c>
    </row>
    <row r="2091">
      <c r="A2091">
        <f>HYPERLINK("https://www.youtube.com/watch?v=kIFOiF9Q4VM", "Video")</f>
        <v/>
      </c>
      <c r="B2091" t="inlineStr">
        <is>
          <t>14:26</t>
        </is>
      </c>
      <c r="C2091" t="inlineStr">
        <is>
          <t>Much like stepping into
the TEDx lights for the first time,</t>
        </is>
      </c>
      <c r="D2091">
        <f>HYPERLINK("https://www.youtube.com/watch?v=kIFOiF9Q4VM&amp;t=866s", "Go to time")</f>
        <v/>
      </c>
    </row>
    <row r="2092">
      <c r="A2092">
        <f>HYPERLINK("https://www.youtube.com/watch?v=5UH7uTpTa44", "Video")</f>
        <v/>
      </c>
      <c r="B2092" t="inlineStr">
        <is>
          <t>1:55</t>
        </is>
      </c>
      <c r="C2092" t="inlineStr">
        <is>
          <t>him being woken out of bed
by eight men on his doorstep</t>
        </is>
      </c>
      <c r="D2092">
        <f>HYPERLINK("https://www.youtube.com/watch?v=5UH7uTpTa44&amp;t=115s", "Go to time")</f>
        <v/>
      </c>
    </row>
    <row r="2093">
      <c r="A2093">
        <f>HYPERLINK("https://www.youtube.com/watch?v=SFpCQRZOxVE", "Video")</f>
        <v/>
      </c>
      <c r="B2093" t="inlineStr">
        <is>
          <t>10:04</t>
        </is>
      </c>
      <c r="C2093" t="inlineStr">
        <is>
          <t>Our Doorstep incubator program</t>
        </is>
      </c>
      <c r="D2093">
        <f>HYPERLINK("https://www.youtube.com/watch?v=SFpCQRZOxVE&amp;t=604s", "Go to time")</f>
        <v/>
      </c>
    </row>
    <row r="2094">
      <c r="A2094">
        <f>HYPERLINK("https://www.youtube.com/watch?v=7pMhqyteR5g", "Video")</f>
        <v/>
      </c>
      <c r="B2094" t="inlineStr">
        <is>
          <t>3:31</t>
        </is>
      </c>
      <c r="C2094" t="inlineStr">
        <is>
          <t>I had replaced many
intensive man-made steps</t>
        </is>
      </c>
      <c r="D2094">
        <f>HYPERLINK("https://www.youtube.com/watch?v=7pMhqyteR5g&amp;t=211s", "Go to time")</f>
        <v/>
      </c>
    </row>
    <row r="2095">
      <c r="A2095">
        <f>HYPERLINK("https://www.youtube.com/watch?v=D0f0mXRlYKk", "Video")</f>
        <v/>
      </c>
      <c r="B2095" t="inlineStr">
        <is>
          <t>5:30</t>
        </is>
      </c>
      <c r="C2095" t="inlineStr">
        <is>
          <t>you step inside.</t>
        </is>
      </c>
      <c r="D2095">
        <f>HYPERLINK("https://www.youtube.com/watch?v=D0f0mXRlYKk&amp;t=330s", "Go to time")</f>
        <v/>
      </c>
    </row>
    <row r="2096">
      <c r="A2096">
        <f>HYPERLINK("https://www.youtube.com/watch?v=Lz9CQ2zKt3M", "Video")</f>
        <v/>
      </c>
      <c r="B2096" t="inlineStr">
        <is>
          <t>2:35</t>
        </is>
      </c>
      <c r="C2096" t="inlineStr">
        <is>
          <t>how are you feeling as you step back
into the middle of this issue</t>
        </is>
      </c>
      <c r="D2096">
        <f>HYPERLINK("https://www.youtube.com/watch?v=Lz9CQ2zKt3M&amp;t=155s", "Go to time")</f>
        <v/>
      </c>
    </row>
    <row r="2097">
      <c r="A2097">
        <f>HYPERLINK("https://www.youtube.com/watch?v=Lz9CQ2zKt3M", "Video")</f>
        <v/>
      </c>
      <c r="B2097" t="inlineStr">
        <is>
          <t>8:56</t>
        </is>
      </c>
      <c r="C2097" t="inlineStr">
        <is>
          <t>by stepping up in the next month or two</t>
        </is>
      </c>
      <c r="D2097">
        <f>HYPERLINK("https://www.youtube.com/watch?v=Lz9CQ2zKt3M&amp;t=536s", "Go to time")</f>
        <v/>
      </c>
    </row>
    <row r="2098">
      <c r="A2098">
        <f>HYPERLINK("https://www.youtube.com/watch?v=VDP27kIe7-s", "Video")</f>
        <v/>
      </c>
      <c r="B2098" t="inlineStr">
        <is>
          <t>7:06</t>
        </is>
      </c>
      <c r="C2098" t="inlineStr">
        <is>
          <t>Sometimes extensions of territories
and sometimes as stepping stones.</t>
        </is>
      </c>
      <c r="D2098">
        <f>HYPERLINK("https://www.youtube.com/watch?v=VDP27kIe7-s&amp;t=426s", "Go to time")</f>
        <v/>
      </c>
    </row>
    <row r="2099">
      <c r="A2099">
        <f>HYPERLINK("https://www.youtube.com/watch?v=VDP27kIe7-s", "Video")</f>
        <v/>
      </c>
      <c r="B2099" t="inlineStr">
        <is>
          <t>12:04</t>
        </is>
      </c>
      <c r="C2099" t="inlineStr">
        <is>
          <t>the first step in saving nature</t>
        </is>
      </c>
      <c r="D2099">
        <f>HYPERLINK("https://www.youtube.com/watch?v=VDP27kIe7-s&amp;t=724s", "Go to time")</f>
        <v/>
      </c>
    </row>
    <row r="2100">
      <c r="A2100">
        <f>HYPERLINK("https://www.youtube.com/watch?v=BEBKC7Hqfr0", "Video")</f>
        <v/>
      </c>
      <c r="B2100" t="inlineStr">
        <is>
          <t>13:30</t>
        </is>
      </c>
      <c r="C2100" t="inlineStr">
        <is>
          <t>As we step into this new era,</t>
        </is>
      </c>
      <c r="D2100">
        <f>HYPERLINK("https://www.youtube.com/watch?v=BEBKC7Hqfr0&amp;t=810s", "Go to time")</f>
        <v/>
      </c>
    </row>
    <row r="2101">
      <c r="A2101">
        <f>HYPERLINK("https://www.youtube.com/watch?v=ER0G2S9r7aE", "Video")</f>
        <v/>
      </c>
      <c r="B2101" t="inlineStr">
        <is>
          <t>6:22</t>
        </is>
      </c>
      <c r="C2101" t="inlineStr">
        <is>
          <t>you could drink fresh water
out of your footsteps.</t>
        </is>
      </c>
      <c r="D2101">
        <f>HYPERLINK("https://www.youtube.com/watch?v=ER0G2S9r7aE&amp;t=382s", "Go to time")</f>
        <v/>
      </c>
    </row>
    <row r="2102">
      <c r="A2102">
        <f>HYPERLINK("https://www.youtube.com/watch?v=yHGRBTZI6w0", "Video")</f>
        <v/>
      </c>
      <c r="B2102" t="inlineStr">
        <is>
          <t>8:29</t>
        </is>
      </c>
      <c r="C2102" t="inlineStr">
        <is>
          <t>So with one single stroke, a small
innovation, it is a big step forward.</t>
        </is>
      </c>
      <c r="D2102">
        <f>HYPERLINK("https://www.youtube.com/watch?v=yHGRBTZI6w0&amp;t=509s", "Go to time")</f>
        <v/>
      </c>
    </row>
    <row r="2103">
      <c r="A2103">
        <f>HYPERLINK("https://www.youtube.com/watch?v=FPhZGD-6kVQ", "Video")</f>
        <v/>
      </c>
      <c r="B2103" t="inlineStr">
        <is>
          <t>6:25</t>
        </is>
      </c>
      <c r="C2103" t="inlineStr">
        <is>
          <t>And for either of us the first step
towards beauty involves a huge risk.</t>
        </is>
      </c>
      <c r="D2103">
        <f>HYPERLINK("https://www.youtube.com/watch?v=FPhZGD-6kVQ&amp;t=385s", "Go to time")</f>
        <v/>
      </c>
    </row>
    <row r="2104">
      <c r="A2104">
        <f>HYPERLINK("https://www.youtube.com/watch?v=pmvJQ_JChiw", "Video")</f>
        <v/>
      </c>
      <c r="B2104" t="inlineStr">
        <is>
          <t>4:28</t>
        </is>
      </c>
      <c r="C2104" t="inlineStr">
        <is>
          <t>That's the first step: understanding.</t>
        </is>
      </c>
      <c r="D2104">
        <f>HYPERLINK("https://www.youtube.com/watch?v=pmvJQ_JChiw&amp;t=268s", "Go to time")</f>
        <v/>
      </c>
    </row>
    <row r="2105">
      <c r="A2105">
        <f>HYPERLINK("https://www.youtube.com/watch?v=H9ZOpQzjukY", "Video")</f>
        <v/>
      </c>
      <c r="B2105" t="inlineStr">
        <is>
          <t>6:13</t>
        </is>
      </c>
      <c r="C2105" t="inlineStr">
        <is>
          <t>and they take your brain
extra steps to decode them.</t>
        </is>
      </c>
      <c r="D2105">
        <f>HYPERLINK("https://www.youtube.com/watch?v=H9ZOpQzjukY&amp;t=373s", "Go to time")</f>
        <v/>
      </c>
    </row>
    <row r="2106">
      <c r="A2106">
        <f>HYPERLINK("https://www.youtube.com/watch?v=H9ZOpQzjukY", "Video")</f>
        <v/>
      </c>
      <c r="B2106" t="inlineStr">
        <is>
          <t>8:00</t>
        </is>
      </c>
      <c r="C2106" t="inlineStr">
        <is>
          <t>I'm going to now take a step further</t>
        </is>
      </c>
      <c r="D2106">
        <f>HYPERLINK("https://www.youtube.com/watch?v=H9ZOpQzjukY&amp;t=480s", "Go to time")</f>
        <v/>
      </c>
    </row>
    <row r="2107">
      <c r="A2107">
        <f>HYPERLINK("https://www.youtube.com/watch?v=Rp_HEnOWEso", "Video")</f>
        <v/>
      </c>
      <c r="B2107" t="inlineStr">
        <is>
          <t>12:06</t>
        </is>
      </c>
      <c r="C2107" t="inlineStr">
        <is>
          <t>I also think we can take
this a step further,</t>
        </is>
      </c>
      <c r="D2107">
        <f>HYPERLINK("https://www.youtube.com/watch?v=Rp_HEnOWEso&amp;t=726s", "Go to time")</f>
        <v/>
      </c>
    </row>
    <row r="2108">
      <c r="A2108">
        <f>HYPERLINK("https://www.youtube.com/watch?v=4JlCcR3lumA", "Video")</f>
        <v/>
      </c>
      <c r="B2108" t="inlineStr">
        <is>
          <t>1:26</t>
        </is>
      </c>
      <c r="C2108" t="inlineStr">
        <is>
          <t>And this information is actually leading
to the next steps of the investigation.</t>
        </is>
      </c>
      <c r="D2108">
        <f>HYPERLINK("https://www.youtube.com/watch?v=4JlCcR3lumA&amp;t=86s", "Go to time")</f>
        <v/>
      </c>
    </row>
    <row r="2109">
      <c r="A2109">
        <f>HYPERLINK("https://www.youtube.com/watch?v=4JlCcR3lumA", "Video")</f>
        <v/>
      </c>
      <c r="B2109" t="inlineStr">
        <is>
          <t>14:45</t>
        </is>
      </c>
      <c r="C2109" t="inlineStr">
        <is>
          <t>Don't step into a future
with blind reliance on technology.</t>
        </is>
      </c>
      <c r="D2109">
        <f>HYPERLINK("https://www.youtube.com/watch?v=4JlCcR3lumA&amp;t=885s", "Go to time")</f>
        <v/>
      </c>
    </row>
    <row r="2110">
      <c r="A2110">
        <f>HYPERLINK("https://www.youtube.com/watch?v=Xe8fIjxicoo", "Video")</f>
        <v/>
      </c>
      <c r="B2110" t="inlineStr">
        <is>
          <t>1:36</t>
        </is>
      </c>
      <c r="C2110" t="inlineStr">
        <is>
          <t>so the Foundation is stepping up</t>
        </is>
      </c>
      <c r="D2110">
        <f>HYPERLINK("https://www.youtube.com/watch?v=Xe8fIjxicoo&amp;t=96s", "Go to time")</f>
        <v/>
      </c>
    </row>
    <row r="2111">
      <c r="A2111">
        <f>HYPERLINK("https://www.youtube.com/watch?v=Xe8fIjxicoo", "Video")</f>
        <v/>
      </c>
      <c r="B2111" t="inlineStr">
        <is>
          <t>13:01</t>
        </is>
      </c>
      <c r="C2111" t="inlineStr">
        <is>
          <t>BG: Well, it's pretty chaotic today,
because the government hasn't stepped in</t>
        </is>
      </c>
      <c r="D2111">
        <f>HYPERLINK("https://www.youtube.com/watch?v=Xe8fIjxicoo&amp;t=781s", "Go to time")</f>
        <v/>
      </c>
    </row>
    <row r="2112">
      <c r="A2112">
        <f>HYPERLINK("https://www.youtube.com/watch?v=Xe8fIjxicoo", "Video")</f>
        <v/>
      </c>
      <c r="B2112" t="inlineStr">
        <is>
          <t>42:46</t>
        </is>
      </c>
      <c r="C2112" t="inlineStr">
        <is>
          <t>can step in and be helpful.</t>
        </is>
      </c>
      <c r="D2112">
        <f>HYPERLINK("https://www.youtube.com/watch?v=Xe8fIjxicoo&amp;t=2566s", "Go to time")</f>
        <v/>
      </c>
    </row>
    <row r="2113">
      <c r="A2113">
        <f>HYPERLINK("https://www.youtube.com/watch?v=Xe8fIjxicoo", "Video")</f>
        <v/>
      </c>
      <c r="B2113" t="inlineStr">
        <is>
          <t>44:24</t>
        </is>
      </c>
      <c r="C2113" t="inlineStr">
        <is>
          <t>and people are going to have to step up
to help each other.</t>
        </is>
      </c>
      <c r="D2113">
        <f>HYPERLINK("https://www.youtube.com/watch?v=Xe8fIjxicoo&amp;t=2664s", "Go to time")</f>
        <v/>
      </c>
    </row>
    <row r="2114">
      <c r="A2114">
        <f>HYPERLINK("https://www.youtube.com/watch?v=Xe8fIjxicoo", "Video")</f>
        <v/>
      </c>
      <c r="B2114" t="inlineStr">
        <is>
          <t>50:17</t>
        </is>
      </c>
      <c r="C2114" t="inlineStr">
        <is>
          <t>Can you organize some giving activity
that gets the food banks to step up</t>
        </is>
      </c>
      <c r="D2114">
        <f>HYPERLINK("https://www.youtube.com/watch?v=Xe8fIjxicoo&amp;t=3017s", "Go to time")</f>
        <v/>
      </c>
    </row>
    <row r="2115">
      <c r="A2115">
        <f>HYPERLINK("https://www.youtube.com/watch?v=jAemh_JxgOk", "Video")</f>
        <v/>
      </c>
      <c r="B2115" t="inlineStr">
        <is>
          <t>3:05</t>
        </is>
      </c>
      <c r="C2115" t="inlineStr">
        <is>
          <t>So we documented
this invention step by step</t>
        </is>
      </c>
      <c r="D2115">
        <f>HYPERLINK("https://www.youtube.com/watch?v=jAemh_JxgOk&amp;t=185s", "Go to time")</f>
        <v/>
      </c>
    </row>
    <row r="2116">
      <c r="A2116">
        <f>HYPERLINK("https://www.youtube.com/watch?v=r5Pcqkhmp_0", "Video")</f>
        <v/>
      </c>
      <c r="B2116" t="inlineStr">
        <is>
          <t>2:55</t>
        </is>
      </c>
      <c r="C2116" t="inlineStr">
        <is>
          <t>Discovered by Stephen Hawking in 1974,</t>
        </is>
      </c>
      <c r="D2116">
        <f>HYPERLINK("https://www.youtube.com/watch?v=r5Pcqkhmp_0&amp;t=175s", "Go to time")</f>
        <v/>
      </c>
    </row>
    <row r="2117">
      <c r="A2117">
        <f>HYPERLINK("https://www.youtube.com/watch?v=Z2Y0GMCFWq0", "Video")</f>
        <v/>
      </c>
      <c r="B2117" t="inlineStr">
        <is>
          <t>0:14</t>
        </is>
      </c>
      <c r="C2117" t="inlineStr">
        <is>
          <t>could be stepping stones to a monumental
public health ambition:</t>
        </is>
      </c>
      <c r="D2117">
        <f>HYPERLINK("https://www.youtube.com/watch?v=Z2Y0GMCFWq0&amp;t=14s", "Go to time")</f>
        <v/>
      </c>
    </row>
    <row r="2118">
      <c r="A2118">
        <f>HYPERLINK("https://www.youtube.com/watch?v=Z2Y0GMCFWq0", "Video")</f>
        <v/>
      </c>
      <c r="B2118" t="inlineStr">
        <is>
          <t>4:14</t>
        </is>
      </c>
      <c r="C2118" t="inlineStr">
        <is>
          <t>Going one step beyond that,</t>
        </is>
      </c>
      <c r="D2118">
        <f>HYPERLINK("https://www.youtube.com/watch?v=Z2Y0GMCFWq0&amp;t=254s", "Go to time")</f>
        <v/>
      </c>
    </row>
    <row r="2119">
      <c r="A2119">
        <f>HYPERLINK("https://www.youtube.com/watch?v=_KhYRqozTDE", "Video")</f>
        <v/>
      </c>
      <c r="B2119" t="inlineStr">
        <is>
          <t>3:04</t>
        </is>
      </c>
      <c r="C2119" t="inlineStr">
        <is>
          <t>On the steps of the Treasury Building,</t>
        </is>
      </c>
      <c r="D2119">
        <f>HYPERLINK("https://www.youtube.com/watch?v=_KhYRqozTDE&amp;t=184s", "Go to time")</f>
        <v/>
      </c>
    </row>
    <row r="2120">
      <c r="A2120">
        <f>HYPERLINK("https://www.youtube.com/watch?v=vtjHHnu_IB0", "Video")</f>
        <v/>
      </c>
      <c r="B2120" t="inlineStr">
        <is>
          <t>2:00</t>
        </is>
      </c>
      <c r="C2120" t="inlineStr">
        <is>
          <t>Realizing Yagangnaa was onto him—
and one step ahead—</t>
        </is>
      </c>
      <c r="D2120">
        <f>HYPERLINK("https://www.youtube.com/watch?v=vtjHHnu_IB0&amp;t=120s", "Go to time")</f>
        <v/>
      </c>
    </row>
    <row r="2121">
      <c r="A2121">
        <f>HYPERLINK("https://www.youtube.com/watch?v=j2ZdF9qo7IA", "Video")</f>
        <v/>
      </c>
      <c r="B2121" t="inlineStr">
        <is>
          <t>3:25</t>
        </is>
      </c>
      <c r="C2121" t="inlineStr">
        <is>
          <t>At every step thus far, your granddaughter
has used central reference points</t>
        </is>
      </c>
      <c r="D2121">
        <f>HYPERLINK("https://www.youtube.com/watch?v=j2ZdF9qo7IA&amp;t=205s", "Go to time")</f>
        <v/>
      </c>
    </row>
    <row r="2122">
      <c r="A2122">
        <f>HYPERLINK("https://www.youtube.com/watch?v=I5V2tcg1BvQ", "Video")</f>
        <v/>
      </c>
      <c r="B2122" t="inlineStr">
        <is>
          <t>1:34</t>
        </is>
      </c>
      <c r="C2122" t="inlineStr">
        <is>
          <t>The first step would likely involve robots</t>
        </is>
      </c>
      <c r="D2122">
        <f>HYPERLINK("https://www.youtube.com/watch?v=I5V2tcg1BvQ&amp;t=94s", "Go to time")</f>
        <v/>
      </c>
    </row>
    <row r="2123">
      <c r="A2123">
        <f>HYPERLINK("https://www.youtube.com/watch?v=lq8TNKZVEWs", "Video")</f>
        <v/>
      </c>
      <c r="B2123" t="inlineStr">
        <is>
          <t>0:35</t>
        </is>
      </c>
      <c r="C2123" t="inlineStr">
        <is>
          <t>Hearing this, Brooks stepped out of her
hiding spot, proclaimed her freedom,</t>
        </is>
      </c>
      <c r="D2123">
        <f>HYPERLINK("https://www.youtube.com/watch?v=lq8TNKZVEWs&amp;t=35s", "Go to time")</f>
        <v/>
      </c>
    </row>
    <row r="2124">
      <c r="A2124">
        <f>HYPERLINK("https://www.youtube.com/watch?v=bwWW3sbk4EU", "Video")</f>
        <v/>
      </c>
      <c r="B2124" t="inlineStr">
        <is>
          <t>3:08</t>
        </is>
      </c>
      <c r="C2124" t="inlineStr">
        <is>
          <t>the defense readiness one step
away from nuclear war.</t>
        </is>
      </c>
      <c r="D2124">
        <f>HYPERLINK("https://www.youtube.com/watch?v=bwWW3sbk4EU&amp;t=188s", "Go to time")</f>
        <v/>
      </c>
    </row>
    <row r="2125">
      <c r="A2125">
        <f>HYPERLINK("https://www.youtube.com/watch?v=eEWa7cpiyD8", "Video")</f>
        <v/>
      </c>
      <c r="B2125" t="inlineStr">
        <is>
          <t>0:52</t>
        </is>
      </c>
      <c r="C2125" t="inlineStr">
        <is>
          <t>So, what exactly happens to your body
when you increase your daily step count?</t>
        </is>
      </c>
      <c r="D2125">
        <f>HYPERLINK("https://www.youtube.com/watch?v=eEWa7cpiyD8&amp;t=52s", "Go to time")</f>
        <v/>
      </c>
    </row>
    <row r="2126">
      <c r="A2126">
        <f>HYPERLINK("https://www.youtube.com/watch?v=eEWa7cpiyD8", "Video")</f>
        <v/>
      </c>
      <c r="B2126" t="inlineStr">
        <is>
          <t>1:14</t>
        </is>
      </c>
      <c r="C2126" t="inlineStr">
        <is>
          <t>Within weeks of adding more steps
to your routine, your body adapts.</t>
        </is>
      </c>
      <c r="D2126">
        <f>HYPERLINK("https://www.youtube.com/watch?v=eEWa7cpiyD8&amp;t=74s", "Go to time")</f>
        <v/>
      </c>
    </row>
    <row r="2127">
      <c r="A2127">
        <f>HYPERLINK("https://www.youtube.com/watch?v=eEWa7cpiyD8", "Video")</f>
        <v/>
      </c>
      <c r="B2127" t="inlineStr">
        <is>
          <t>2:35</t>
        </is>
      </c>
      <c r="C2127" t="inlineStr">
        <is>
          <t>studies show that any increase in steps
per day can yield health benefits.</t>
        </is>
      </c>
      <c r="D2127">
        <f>HYPERLINK("https://www.youtube.com/watch?v=eEWa7cpiyD8&amp;t=155s", "Go to time")</f>
        <v/>
      </c>
    </row>
    <row r="2128">
      <c r="A2128">
        <f>HYPERLINK("https://www.youtube.com/watch?v=eEWa7cpiyD8", "Video")</f>
        <v/>
      </c>
      <c r="B2128" t="inlineStr">
        <is>
          <t>2:41</t>
        </is>
      </c>
      <c r="C2128" t="inlineStr">
        <is>
          <t>And these steps don't need
to be taken continuously.</t>
        </is>
      </c>
      <c r="D2128">
        <f>HYPERLINK("https://www.youtube.com/watch?v=eEWa7cpiyD8&amp;t=161s", "Go to time")</f>
        <v/>
      </c>
    </row>
    <row r="2129">
      <c r="A2129">
        <f>HYPERLINK("https://www.youtube.com/watch?v=bbM-zSkjvHo", "Video")</f>
        <v/>
      </c>
      <c r="B2129" t="inlineStr">
        <is>
          <t>2:48</t>
        </is>
      </c>
      <c r="C2129" t="inlineStr">
        <is>
          <t>and work as stepping stones 
to better solutions.</t>
        </is>
      </c>
      <c r="D2129">
        <f>HYPERLINK("https://www.youtube.com/watch?v=bbM-zSkjvHo&amp;t=168s", "Go to time")</f>
        <v/>
      </c>
    </row>
    <row r="2130">
      <c r="A2130">
        <f>HYPERLINK("https://www.youtube.com/watch?v=8kIffc8Phfs", "Video")</f>
        <v/>
      </c>
      <c r="B2130" t="inlineStr">
        <is>
          <t>3:55</t>
        </is>
      </c>
      <c r="C2130" t="inlineStr">
        <is>
          <t>asking this world to dance, 
even if it keeps stepping on my holy feet</t>
        </is>
      </c>
      <c r="D2130">
        <f>HYPERLINK("https://www.youtube.com/watch?v=8kIffc8Phfs&amp;t=235s", "Go to time")</f>
        <v/>
      </c>
    </row>
    <row r="2131">
      <c r="A2131">
        <f>HYPERLINK("https://www.youtube.com/watch?v=1aVGf4G72IA", "Video")</f>
        <v/>
      </c>
      <c r="B2131" t="inlineStr">
        <is>
          <t>13:38</t>
        </is>
      </c>
      <c r="C2131" t="inlineStr">
        <is>
          <t>the first step towards taking</t>
        </is>
      </c>
      <c r="D2131">
        <f>HYPERLINK("https://www.youtube.com/watch?v=1aVGf4G72IA&amp;t=818s", "Go to time")</f>
        <v/>
      </c>
    </row>
    <row r="2132">
      <c r="A2132">
        <f>HYPERLINK("https://www.youtube.com/watch?v=YEJ2qryXcIQ", "Video")</f>
        <v/>
      </c>
      <c r="B2132" t="inlineStr">
        <is>
          <t>4:12</t>
        </is>
      </c>
      <c r="C2132" t="inlineStr">
        <is>
          <t>There are already train stations
that use passengers' footsteps</t>
        </is>
      </c>
      <c r="D2132">
        <f>HYPERLINK("https://www.youtube.com/watch?v=YEJ2qryXcIQ&amp;t=252s", "Go to time")</f>
        <v/>
      </c>
    </row>
    <row r="2133">
      <c r="A2133">
        <f>HYPERLINK("https://www.youtube.com/watch?v=Id3TCbpWR2M", "Video")</f>
        <v/>
      </c>
      <c r="B2133" t="inlineStr">
        <is>
          <t>1:25</t>
        </is>
      </c>
      <c r="C2133" t="inlineStr">
        <is>
          <t>is a necessary step to serving
important governmental objectives.”</t>
        </is>
      </c>
      <c r="D2133">
        <f>HYPERLINK("https://www.youtube.com/watch?v=Id3TCbpWR2M&amp;t=85s", "Go to time")</f>
        <v/>
      </c>
    </row>
    <row r="2134">
      <c r="A2134">
        <f>HYPERLINK("https://www.youtube.com/watch?v=YmVpwXH4jhA", "Video")</f>
        <v/>
      </c>
      <c r="B2134" t="inlineStr">
        <is>
          <t>3:59</t>
        </is>
      </c>
      <c r="C2134" t="inlineStr">
        <is>
          <t>but also scientifically, in step.</t>
        </is>
      </c>
      <c r="D2134">
        <f>HYPERLINK("https://www.youtube.com/watch?v=YmVpwXH4jhA&amp;t=239s", "Go to time")</f>
        <v/>
      </c>
    </row>
    <row r="2135">
      <c r="A2135">
        <f>HYPERLINK("https://www.youtube.com/watch?v=6kmxzIY7mE8", "Video")</f>
        <v/>
      </c>
      <c r="B2135" t="inlineStr">
        <is>
          <t>2:38</t>
        </is>
      </c>
      <c r="C2135" t="inlineStr">
        <is>
          <t>Camma steps between the opposing sides
to stop them from fighting—</t>
        </is>
      </c>
      <c r="D2135">
        <f>HYPERLINK("https://www.youtube.com/watch?v=6kmxzIY7mE8&amp;t=158s", "Go to time")</f>
        <v/>
      </c>
    </row>
    <row r="2136">
      <c r="A2136">
        <f>HYPERLINK("https://www.youtube.com/watch?v=7n0tNSFJQ34", "Video")</f>
        <v/>
      </c>
      <c r="B2136" t="inlineStr">
        <is>
          <t>1:45</t>
        </is>
      </c>
      <c r="C2136" t="inlineStr">
        <is>
          <t>following in the footsteps 
of role models like Mozart and Haydn.</t>
        </is>
      </c>
      <c r="D2136">
        <f>HYPERLINK("https://www.youtube.com/watch?v=7n0tNSFJQ34&amp;t=105s", "Go to time")</f>
        <v/>
      </c>
    </row>
    <row r="2137">
      <c r="A2137">
        <f>HYPERLINK("https://www.youtube.com/watch?v=1rDVz_Fb6HQ", "Video")</f>
        <v/>
      </c>
      <c r="B2137" t="inlineStr">
        <is>
          <t>2:55</t>
        </is>
      </c>
      <c r="C2137" t="inlineStr">
        <is>
          <t>The next step is to figure out what
the Norwegian in the first house drinks.</t>
        </is>
      </c>
      <c r="D2137">
        <f>HYPERLINK("https://www.youtube.com/watch?v=1rDVz_Fb6HQ&amp;t=175s", "Go to time")</f>
        <v/>
      </c>
    </row>
    <row r="2138">
      <c r="A2138">
        <f>HYPERLINK("https://www.youtube.com/watch?v=OEekFTj5PvU", "Video")</f>
        <v/>
      </c>
      <c r="B2138" t="inlineStr">
        <is>
          <t>0:55</t>
        </is>
      </c>
      <c r="C2138" t="inlineStr">
        <is>
          <t>such as the manner in which people
stepped, bowed, or took someone's hand.</t>
        </is>
      </c>
      <c r="D2138">
        <f>HYPERLINK("https://www.youtube.com/watch?v=OEekFTj5PvU&amp;t=55s", "Go to time")</f>
        <v/>
      </c>
    </row>
    <row r="2139">
      <c r="A2139">
        <f>HYPERLINK("https://www.youtube.com/watch?v=OEekFTj5PvU", "Video")</f>
        <v/>
      </c>
      <c r="B2139" t="inlineStr">
        <is>
          <t>1:36</t>
        </is>
      </c>
      <c r="C2139" t="inlineStr">
        <is>
          <t>with dancing masters teaching
elaborate steps to young nobles</t>
        </is>
      </c>
      <c r="D2139">
        <f>HYPERLINK("https://www.youtube.com/watch?v=OEekFTj5PvU&amp;t=96s", "Go to time")</f>
        <v/>
      </c>
    </row>
    <row r="2140">
      <c r="A2140">
        <f>HYPERLINK("https://www.youtube.com/watch?v=x5pPo5KehCk", "Video")</f>
        <v/>
      </c>
      <c r="B2140" t="inlineStr">
        <is>
          <t>1:41</t>
        </is>
      </c>
      <c r="C2140" t="inlineStr">
        <is>
          <t>including a figure who can step 
through time and mirrors,</t>
        </is>
      </c>
      <c r="D2140">
        <f>HYPERLINK("https://www.youtube.com/watch?v=x5pPo5KehCk&amp;t=101s", "Go to time")</f>
        <v/>
      </c>
    </row>
    <row r="2141">
      <c r="A2141">
        <f>HYPERLINK("https://www.youtube.com/watch?v=Wver27ebRWU", "Video")</f>
        <v/>
      </c>
      <c r="B2141" t="inlineStr">
        <is>
          <t>3:59</t>
        </is>
      </c>
      <c r="C2141" t="inlineStr">
        <is>
          <t>Where the US has businesses negotiate
at various steps,</t>
        </is>
      </c>
      <c r="D2141">
        <f>HYPERLINK("https://www.youtube.com/watch?v=Wver27ebRWU&amp;t=239s", "Go to time")</f>
        <v/>
      </c>
    </row>
    <row r="2142">
      <c r="A2142">
        <f>HYPERLINK("https://www.youtube.com/watch?v=r_t96FqWE4M", "Video")</f>
        <v/>
      </c>
      <c r="B2142" t="inlineStr">
        <is>
          <t>0:23</t>
        </is>
      </c>
      <c r="C2142" t="inlineStr">
        <is>
          <t>the thick tabletop and legs guard against
vibrations from footsteps,</t>
        </is>
      </c>
      <c r="D2142">
        <f>HYPERLINK("https://www.youtube.com/watch?v=r_t96FqWE4M&amp;t=23s", "Go to time")</f>
        <v/>
      </c>
    </row>
    <row r="2143">
      <c r="A2143">
        <f>HYPERLINK("https://www.youtube.com/watch?v=cg_NLOQxFuo", "Video")</f>
        <v/>
      </c>
      <c r="B2143" t="inlineStr">
        <is>
          <t>3:41</t>
        </is>
      </c>
      <c r="C2143" t="inlineStr">
        <is>
          <t>from feline footsteps and fish breath</t>
        </is>
      </c>
      <c r="D2143">
        <f>HYPERLINK("https://www.youtube.com/watch?v=cg_NLOQxFuo&amp;t=221s", "Go to time")</f>
        <v/>
      </c>
    </row>
    <row r="2144">
      <c r="A2144">
        <f>HYPERLINK("https://www.youtube.com/watch?v=-q7Fz7NIMWM", "Video")</f>
        <v/>
      </c>
      <c r="B2144" t="inlineStr">
        <is>
          <t>0:19</t>
        </is>
      </c>
      <c r="C2144" t="inlineStr">
        <is>
          <t>Step outside, and within minutes,
you're sneezing and congested.</t>
        </is>
      </c>
      <c r="D2144">
        <f>HYPERLINK("https://www.youtube.com/watch?v=-q7Fz7NIMWM&amp;t=19s", "Go to time")</f>
        <v/>
      </c>
    </row>
    <row r="2145">
      <c r="A2145">
        <f>HYPERLINK("https://www.youtube.com/watch?v=hyg7lcU4g8E", "Video")</f>
        <v/>
      </c>
      <c r="B2145" t="inlineStr">
        <is>
          <t>0:41</t>
        </is>
      </c>
      <c r="C2145" t="inlineStr">
        <is>
          <t>become memories through
a process with three main steps.</t>
        </is>
      </c>
      <c r="D2145">
        <f>HYPERLINK("https://www.youtube.com/watch?v=hyg7lcU4g8E&amp;t=41s", "Go to time")</f>
        <v/>
      </c>
    </row>
    <row r="2146">
      <c r="A2146">
        <f>HYPERLINK("https://www.youtube.com/watch?v=jRvxnpfCDSo", "Video")</f>
        <v/>
      </c>
      <c r="B2146" t="inlineStr">
        <is>
          <t>0:17</t>
        </is>
      </c>
      <c r="C2146" t="inlineStr">
        <is>
          <t>Step 1: Infect patients suffering 
from the later stages of syphilis</t>
        </is>
      </c>
      <c r="D2146">
        <f>HYPERLINK("https://www.youtube.com/watch?v=jRvxnpfCDSo&amp;t=17s", "Go to time")</f>
        <v/>
      </c>
    </row>
    <row r="2147">
      <c r="A2147">
        <f>HYPERLINK("https://www.youtube.com/watch?v=jRvxnpfCDSo", "Video")</f>
        <v/>
      </c>
      <c r="B2147" t="inlineStr">
        <is>
          <t>0:33</t>
        </is>
      </c>
      <c r="C2147" t="inlineStr">
        <is>
          <t>And step 3: Administer quinine 
to curb the malaria.</t>
        </is>
      </c>
      <c r="D2147">
        <f>HYPERLINK("https://www.youtube.com/watch?v=jRvxnpfCDSo&amp;t=33s", "Go to time")</f>
        <v/>
      </c>
    </row>
    <row r="2148">
      <c r="A2148">
        <f>HYPERLINK("https://www.youtube.com/watch?v=rLL-y2WLE14", "Video")</f>
        <v/>
      </c>
      <c r="B2148" t="inlineStr">
        <is>
          <t>3:57</t>
        </is>
      </c>
      <c r="C2148" t="inlineStr">
        <is>
          <t>Placing them like this would fill out 
the whole hive in just three steps.</t>
        </is>
      </c>
      <c r="D2148">
        <f>HYPERLINK("https://www.youtube.com/watch?v=rLL-y2WLE14&amp;t=237s", "Go to time")</f>
        <v/>
      </c>
    </row>
    <row r="2149">
      <c r="A2149">
        <f>HYPERLINK("https://www.youtube.com/watch?v=xmNzUEmFZMg", "Video")</f>
        <v/>
      </c>
      <c r="B2149" t="inlineStr">
        <is>
          <t>2:33</t>
        </is>
      </c>
      <c r="C2149" t="inlineStr">
        <is>
          <t>the dairy industry has enlisted methods
to step up production,</t>
        </is>
      </c>
      <c r="D2149">
        <f>HYPERLINK("https://www.youtube.com/watch?v=xmNzUEmFZMg&amp;t=153s", "Go to time")</f>
        <v/>
      </c>
    </row>
    <row r="2150">
      <c r="A2150">
        <f>HYPERLINK("https://www.youtube.com/watch?v=A_YMOhpyErI", "Video")</f>
        <v/>
      </c>
      <c r="B2150" t="inlineStr">
        <is>
          <t>4:53</t>
        </is>
      </c>
      <c r="C2150" t="inlineStr">
        <is>
          <t>So no matter what your style, we can all 
take steps towards a sustainable future.</t>
        </is>
      </c>
      <c r="D2150">
        <f>HYPERLINK("https://www.youtube.com/watch?v=A_YMOhpyErI&amp;t=293s", "Go to time")</f>
        <v/>
      </c>
    </row>
    <row r="2151">
      <c r="A2151">
        <f>HYPERLINK("https://www.youtube.com/watch?v=jVzbs81bDy0", "Video")</f>
        <v/>
      </c>
      <c r="B2151" t="inlineStr">
        <is>
          <t>1:33</t>
        </is>
      </c>
      <c r="C2151" t="inlineStr">
        <is>
          <t>so police and good Samaritans 
step in to direct the remaining cars</t>
        </is>
      </c>
      <c r="D2151">
        <f>HYPERLINK("https://www.youtube.com/watch?v=jVzbs81bDy0&amp;t=93s", "Go to time")</f>
        <v/>
      </c>
    </row>
    <row r="2152">
      <c r="A2152">
        <f>HYPERLINK("https://www.youtube.com/watch?v=86HB9uQ2ZS4", "Video")</f>
        <v/>
      </c>
      <c r="B2152" t="inlineStr">
        <is>
          <t>4:22</t>
        </is>
      </c>
      <c r="C2152" t="inlineStr">
        <is>
          <t>have much chance of stepping outside of</t>
        </is>
      </c>
      <c r="D2152">
        <f>HYPERLINK("https://www.youtube.com/watch?v=86HB9uQ2ZS4&amp;t=262s", "Go to time")</f>
        <v/>
      </c>
    </row>
    <row r="2153">
      <c r="A2153">
        <f>HYPERLINK("https://www.youtube.com/watch?v=86HB9uQ2ZS4", "Video")</f>
        <v/>
      </c>
      <c r="B2153" t="inlineStr">
        <is>
          <t>4:32</t>
        </is>
      </c>
      <c r="C2153" t="inlineStr">
        <is>
          <t>self and in so doing maybe step a little</t>
        </is>
      </c>
      <c r="D2153">
        <f>HYPERLINK("https://www.youtube.com/watch?v=86HB9uQ2ZS4&amp;t=272s", "Go to time")</f>
        <v/>
      </c>
    </row>
    <row r="2154">
      <c r="A2154">
        <f>HYPERLINK("https://www.youtube.com/watch?v=86HB9uQ2ZS4", "Video")</f>
        <v/>
      </c>
      <c r="B2154" t="inlineStr">
        <is>
          <t>12:58</t>
        </is>
      </c>
      <c r="C2154" t="inlineStr">
        <is>
          <t>stepping out of your life and the world</t>
        </is>
      </c>
      <c r="D2154">
        <f>HYPERLINK("https://www.youtube.com/watch?v=86HB9uQ2ZS4&amp;t=778s", "Go to time")</f>
        <v/>
      </c>
    </row>
    <row r="2155">
      <c r="A2155">
        <f>HYPERLINK("https://www.youtube.com/watch?v=b2gtOl7xMmc", "Video")</f>
        <v/>
      </c>
      <c r="B2155" t="inlineStr">
        <is>
          <t>1:14</t>
        </is>
      </c>
      <c r="C2155" t="inlineStr">
        <is>
          <t>because natural forces that can sink
a city are at their doorstep.</t>
        </is>
      </c>
      <c r="D2155">
        <f>HYPERLINK("https://www.youtube.com/watch?v=b2gtOl7xMmc&amp;t=74s", "Go to time")</f>
        <v/>
      </c>
    </row>
    <row r="2156">
      <c r="A2156">
        <f>HYPERLINK("https://www.youtube.com/watch?v=0yL102ubTiw", "Video")</f>
        <v/>
      </c>
      <c r="B2156" t="inlineStr">
        <is>
          <t>0:16</t>
        </is>
      </c>
      <c r="C2156" t="inlineStr">
        <is>
          <t>On the unforgiving steppe,
he rose from a lowly sheep thief</t>
        </is>
      </c>
      <c r="D2156">
        <f>HYPERLINK("https://www.youtube.com/watch?v=0yL102ubTiw&amp;t=16s", "Go to time")</f>
        <v/>
      </c>
    </row>
    <row r="2157">
      <c r="A2157">
        <f>HYPERLINK("https://www.youtube.com/watch?v=Qt4f7QrfRRc", "Video")</f>
        <v/>
      </c>
      <c r="B2157" t="inlineStr">
        <is>
          <t>2:13</t>
        </is>
      </c>
      <c r="C2157" t="inlineStr">
        <is>
          <t>where one step, let’s call it A,
kicks off a string of events</t>
        </is>
      </c>
      <c r="D2157">
        <f>HYPERLINK("https://www.youtube.com/watch?v=Qt4f7QrfRRc&amp;t=133s", "Go to time")</f>
        <v/>
      </c>
    </row>
    <row r="2158">
      <c r="A2158">
        <f>HYPERLINK("https://www.youtube.com/watch?v=Qt4f7QrfRRc", "Video")</f>
        <v/>
      </c>
      <c r="B2158" t="inlineStr">
        <is>
          <t>2:58</t>
        </is>
      </c>
      <c r="C2158" t="inlineStr">
        <is>
          <t>each step between A and Z is
independent from the others</t>
        </is>
      </c>
      <c r="D2158">
        <f>HYPERLINK("https://www.youtube.com/watch?v=Qt4f7QrfRRc&amp;t=178s", "Go to time")</f>
        <v/>
      </c>
    </row>
    <row r="2159">
      <c r="A2159">
        <f>HYPERLINK("https://www.youtube.com/watch?v=Qt4f7QrfRRc", "Video")</f>
        <v/>
      </c>
      <c r="B2159" t="inlineStr">
        <is>
          <t>6:17</t>
        </is>
      </c>
      <c r="C2159" t="inlineStr">
        <is>
          <t>That first step you were trying
to avoid happened,</t>
        </is>
      </c>
      <c r="D2159">
        <f>HYPERLINK("https://www.youtube.com/watch?v=Qt4f7QrfRRc&amp;t=377s", "Go to time")</f>
        <v/>
      </c>
    </row>
    <row r="2160">
      <c r="A2160">
        <f>HYPERLINK("https://www.youtube.com/watch?v=2njn71TqkjA", "Video")</f>
        <v/>
      </c>
      <c r="B2160" t="inlineStr">
        <is>
          <t>3:55</t>
        </is>
      </c>
      <c r="C2160" t="inlineStr">
        <is>
          <t>Since countries have first begun
taking steps to lower their emissions,</t>
        </is>
      </c>
      <c r="D2160">
        <f>HYPERLINK("https://www.youtube.com/watch?v=2njn71TqkjA&amp;t=235s", "Go to time")</f>
        <v/>
      </c>
    </row>
    <row r="2161">
      <c r="A2161">
        <f>HYPERLINK("https://www.youtube.com/watch?v=5D3hQS6ezXc", "Video")</f>
        <v/>
      </c>
      <c r="B2161" t="inlineStr">
        <is>
          <t>4:46</t>
        </is>
      </c>
      <c r="C2161" t="inlineStr">
        <is>
          <t>for stepping on his foot.</t>
        </is>
      </c>
      <c r="D2161">
        <f>HYPERLINK("https://www.youtube.com/watch?v=5D3hQS6ezXc&amp;t=286s", "Go to time")</f>
        <v/>
      </c>
    </row>
    <row r="2162">
      <c r="A2162">
        <f>HYPERLINK("https://www.youtube.com/watch?v=Uew5BbvmLks", "Video")</f>
        <v/>
      </c>
      <c r="B2162" t="inlineStr">
        <is>
          <t>1:21</t>
        </is>
      </c>
      <c r="C2162" t="inlineStr">
        <is>
          <t>Each step of this process offers 
an opportunity to consciously intervene</t>
        </is>
      </c>
      <c r="D2162">
        <f>HYPERLINK("https://www.youtube.com/watch?v=Uew5BbvmLks&amp;t=81s", "Go to time")</f>
        <v/>
      </c>
    </row>
    <row r="2163">
      <c r="A2163">
        <f>HYPERLINK("https://www.youtube.com/watch?v=dGr8VaITKbA", "Video")</f>
        <v/>
      </c>
      <c r="B2163" t="inlineStr">
        <is>
          <t>1:28</t>
        </is>
      </c>
      <c r="C2163" t="inlineStr">
        <is>
          <t>But there’s a catch—
that first step is incredibly rare.</t>
        </is>
      </c>
      <c r="D2163">
        <f>HYPERLINK("https://www.youtube.com/watch?v=dGr8VaITKbA&amp;t=88s", "Go to time")</f>
        <v/>
      </c>
    </row>
    <row r="2164">
      <c r="A2164">
        <f>HYPERLINK("https://www.youtube.com/watch?v=s_LxZx42sIk", "Video")</f>
        <v/>
      </c>
      <c r="B2164" t="inlineStr">
        <is>
          <t>2:20</t>
        </is>
      </c>
      <c r="C2164" t="inlineStr">
        <is>
          <t>As mini brains grow, they follow 
all the steps of fetal brain development.</t>
        </is>
      </c>
      <c r="D2164">
        <f>HYPERLINK("https://www.youtube.com/watch?v=s_LxZx42sIk&amp;t=140s", "Go to time")</f>
        <v/>
      </c>
    </row>
    <row r="2165">
      <c r="A2165">
        <f>HYPERLINK("https://www.youtube.com/watch?v=BRdFt3brZNw", "Video")</f>
        <v/>
      </c>
      <c r="B2165" t="inlineStr">
        <is>
          <t>1:29</t>
        </is>
      </c>
      <c r="C2165" t="inlineStr">
        <is>
          <t>in step with the light plucking 
of violins.</t>
        </is>
      </c>
      <c r="D2165">
        <f>HYPERLINK("https://www.youtube.com/watch?v=BRdFt3brZNw&amp;t=89s", "Go to time")</f>
        <v/>
      </c>
    </row>
    <row r="2166">
      <c r="A2166">
        <f>HYPERLINK("https://www.youtube.com/watch?v=BRdFt3brZNw", "Video")</f>
        <v/>
      </c>
      <c r="B2166" t="inlineStr">
        <is>
          <t>3:12</t>
        </is>
      </c>
      <c r="C2166" t="inlineStr">
        <is>
          <t>French for "cat steps"— 
as she waits for her party to begin.</t>
        </is>
      </c>
      <c r="D2166">
        <f>HYPERLINK("https://www.youtube.com/watch?v=BRdFt3brZNw&amp;t=192s", "Go to time")</f>
        <v/>
      </c>
    </row>
    <row r="2167">
      <c r="A2167">
        <f>HYPERLINK("https://www.youtube.com/watch?v=tVdw60eCnJI", "Video")</f>
        <v/>
      </c>
      <c r="B2167" t="inlineStr">
        <is>
          <t>1:10</t>
        </is>
      </c>
      <c r="C2167" t="inlineStr">
        <is>
          <t>If you had chanced to step into a medieval European workshop,</t>
        </is>
      </c>
      <c r="D2167">
        <f>HYPERLINK("https://www.youtube.com/watch?v=tVdw60eCnJI&amp;t=70s", "Go to time")</f>
        <v/>
      </c>
    </row>
    <row r="2168">
      <c r="A2168">
        <f>HYPERLINK("https://www.youtube.com/watch?v=JAeIeYLlvTU", "Video")</f>
        <v/>
      </c>
      <c r="B2168" t="inlineStr">
        <is>
          <t>2:46</t>
        </is>
      </c>
      <c r="C2168" t="inlineStr">
        <is>
          <t>the next step and to gain The</t>
        </is>
      </c>
      <c r="D2168">
        <f>HYPERLINK("https://www.youtube.com/watch?v=JAeIeYLlvTU&amp;t=166s", "Go to time")</f>
        <v/>
      </c>
    </row>
    <row r="2169">
      <c r="A2169">
        <f>HYPERLINK("https://www.youtube.com/watch?v=JAeIeYLlvTU", "Video")</f>
        <v/>
      </c>
      <c r="B2169" t="inlineStr">
        <is>
          <t>6:52</t>
        </is>
      </c>
      <c r="C2169" t="inlineStr">
        <is>
          <t>and baby steps now since we started</t>
        </is>
      </c>
      <c r="D2169">
        <f>HYPERLINK("https://www.youtube.com/watch?v=JAeIeYLlvTU&amp;t=412s", "Go to time")</f>
        <v/>
      </c>
    </row>
    <row r="2170">
      <c r="A2170">
        <f>HYPERLINK("https://www.youtube.com/watch?v=el1K-xILtwo", "Video")</f>
        <v/>
      </c>
      <c r="B2170" t="inlineStr">
        <is>
          <t>3:17</t>
        </is>
      </c>
      <c r="C2170" t="inlineStr">
        <is>
          <t>This building took Khan's exoskeleton
design one step further,</t>
        </is>
      </c>
      <c r="D2170">
        <f>HYPERLINK("https://www.youtube.com/watch?v=el1K-xILtwo&amp;t=197s", "Go to time")</f>
        <v/>
      </c>
    </row>
    <row r="2171">
      <c r="A2171">
        <f>HYPERLINK("https://www.youtube.com/watch?v=0rIjFCNay2Q", "Video")</f>
        <v/>
      </c>
      <c r="B2171" t="inlineStr">
        <is>
          <t>3:59</t>
        </is>
      </c>
      <c r="C2171" t="inlineStr">
        <is>
          <t>there are steps you can take
to increase your chances.</t>
        </is>
      </c>
      <c r="D2171">
        <f>HYPERLINK("https://www.youtube.com/watch?v=0rIjFCNay2Q&amp;t=239s", "Go to time")</f>
        <v/>
      </c>
    </row>
    <row r="2172">
      <c r="A2172">
        <f>HYPERLINK("https://www.youtube.com/watch?v=dyckL6HuLRU", "Video")</f>
        <v/>
      </c>
      <c r="B2172" t="inlineStr">
        <is>
          <t>2:30</t>
        </is>
      </c>
      <c r="C2172" t="inlineStr">
        <is>
          <t>This first step in construction 
was also the most challenging.</t>
        </is>
      </c>
      <c r="D2172">
        <f>HYPERLINK("https://www.youtube.com/watch?v=dyckL6HuLRU&amp;t=150s", "Go to time")</f>
        <v/>
      </c>
    </row>
    <row r="2173">
      <c r="A2173">
        <f>HYPERLINK("https://www.youtube.com/watch?v=W9wAfqBd_T0", "Video")</f>
        <v/>
      </c>
      <c r="B2173" t="inlineStr">
        <is>
          <t>2:46</t>
        </is>
      </c>
      <c r="C2173" t="inlineStr">
        <is>
          <t>the first step seems to have been 
a thickening of the ribs.</t>
        </is>
      </c>
      <c r="D2173">
        <f>HYPERLINK("https://www.youtube.com/watch?v=W9wAfqBd_T0&amp;t=166s", "Go to time")</f>
        <v/>
      </c>
    </row>
    <row r="2174">
      <c r="A2174">
        <f>HYPERLINK("https://www.youtube.com/watch?v=W9wAfqBd_T0", "Video")</f>
        <v/>
      </c>
      <c r="B2174" t="inlineStr">
        <is>
          <t>3:15</t>
        </is>
      </c>
      <c r="C2174" t="inlineStr">
        <is>
          <t>Odontochelys semitestacea illustrates 
another, later step in turtle evolution,</t>
        </is>
      </c>
      <c r="D2174">
        <f>HYPERLINK("https://www.youtube.com/watch?v=W9wAfqBd_T0&amp;t=195s", "Go to time")</f>
        <v/>
      </c>
    </row>
    <row r="2175">
      <c r="A2175">
        <f>HYPERLINK("https://www.youtube.com/watch?v=1Lt3nd4QKy4", "Video")</f>
        <v/>
      </c>
      <c r="B2175" t="inlineStr">
        <is>
          <t>0:29</t>
        </is>
      </c>
      <c r="C2175" t="inlineStr">
        <is>
          <t>So let’s slow down the action, and unpack
each step in this blazing-fast feast.</t>
        </is>
      </c>
      <c r="D2175">
        <f>HYPERLINK("https://www.youtube.com/watch?v=1Lt3nd4QKy4&amp;t=29s", "Go to time")</f>
        <v/>
      </c>
    </row>
    <row r="2176">
      <c r="A2176">
        <f>HYPERLINK("https://www.youtube.com/watch?v=TfVmW6sNux8", "Video")</f>
        <v/>
      </c>
      <c r="B2176" t="inlineStr">
        <is>
          <t>1:16</t>
        </is>
      </c>
      <c r="C2176" t="inlineStr">
        <is>
          <t>which Gyges pocketed 
before retracing his steps.</t>
        </is>
      </c>
      <c r="D2176">
        <f>HYPERLINK("https://www.youtube.com/watch?v=TfVmW6sNux8&amp;t=76s", "Go to time")</f>
        <v/>
      </c>
    </row>
    <row r="2177">
      <c r="A2177">
        <f>HYPERLINK("https://www.youtube.com/watch?v=dRSPy3ZwpBk", "Video")</f>
        <v/>
      </c>
      <c r="B2177" t="inlineStr">
        <is>
          <t>3:37</t>
        </is>
      </c>
      <c r="C2177" t="inlineStr">
        <is>
          <t>Under a single footstep,</t>
        </is>
      </c>
      <c r="D2177">
        <f>HYPERLINK("https://www.youtube.com/watch?v=dRSPy3ZwpBk&amp;t=217s", "Go to time")</f>
        <v/>
      </c>
    </row>
    <row r="2178">
      <c r="A2178">
        <f>HYPERLINK("https://www.youtube.com/watch?v=p5v7h4wQDPg", "Video")</f>
        <v/>
      </c>
      <c r="B2178" t="inlineStr">
        <is>
          <t>3:31</t>
        </is>
      </c>
      <c r="C2178" t="inlineStr">
        <is>
          <t>book. The next step in the process is</t>
        </is>
      </c>
      <c r="D2178">
        <f>HYPERLINK("https://www.youtube.com/watch?v=p5v7h4wQDPg&amp;t=211s", "Go to time")</f>
        <v/>
      </c>
    </row>
    <row r="2179">
      <c r="A2179">
        <f>HYPERLINK("https://www.youtube.com/watch?v=SgLO10cUC1M", "Video")</f>
        <v/>
      </c>
      <c r="B2179" t="inlineStr">
        <is>
          <t>2:26</t>
        </is>
      </c>
      <c r="C2179" t="inlineStr">
        <is>
          <t>Many years later, renowned physicist
Stephen Hawking said</t>
        </is>
      </c>
      <c r="D2179">
        <f>HYPERLINK("https://www.youtube.com/watch?v=SgLO10cUC1M&amp;t=146s", "Go to time")</f>
        <v/>
      </c>
    </row>
    <row r="2180">
      <c r="A2180">
        <f>HYPERLINK("https://www.youtube.com/watch?v=4TQETLZZmcM", "Video")</f>
        <v/>
      </c>
      <c r="B2180" t="inlineStr">
        <is>
          <t>16:44</t>
        </is>
      </c>
      <c r="C2180" t="inlineStr">
        <is>
          <t>courtroom and I think one large step</t>
        </is>
      </c>
      <c r="D2180">
        <f>HYPERLINK("https://www.youtube.com/watch?v=4TQETLZZmcM&amp;t=1004s", "Go to time")</f>
        <v/>
      </c>
    </row>
    <row r="2181">
      <c r="A2181">
        <f>HYPERLINK("https://www.youtube.com/watch?v=cYnkRvYGnEk", "Video")</f>
        <v/>
      </c>
      <c r="B2181" t="inlineStr">
        <is>
          <t>7:47</t>
        </is>
      </c>
      <c r="C2181" t="inlineStr">
        <is>
          <t>just as he was stepping inside to see</t>
        </is>
      </c>
      <c r="D2181">
        <f>HYPERLINK("https://www.youtube.com/watch?v=cYnkRvYGnEk&amp;t=467s", "Go to time")</f>
        <v/>
      </c>
    </row>
    <row r="2182">
      <c r="A2182">
        <f>HYPERLINK("https://www.youtube.com/watch?v=Ub8Wj_tJhdQ", "Video")</f>
        <v/>
      </c>
      <c r="B2182" t="inlineStr">
        <is>
          <t>0:35</t>
        </is>
      </c>
      <c r="C2182" t="inlineStr">
        <is>
          <t>It sounds like a Stephen King movie,</t>
        </is>
      </c>
      <c r="D2182">
        <f>HYPERLINK("https://www.youtube.com/watch?v=Ub8Wj_tJhdQ&amp;t=35s", "Go to time")</f>
        <v/>
      </c>
    </row>
    <row r="2183">
      <c r="A2183">
        <f>HYPERLINK("https://www.youtube.com/watch?v=AhsIF-cmoQQ", "Video")</f>
        <v/>
      </c>
      <c r="B2183" t="inlineStr">
        <is>
          <t>1:10</t>
        </is>
      </c>
      <c r="C2183" t="inlineStr">
        <is>
          <t>Their paths diverged 
in the most critical of steps:</t>
        </is>
      </c>
      <c r="D2183">
        <f>HYPERLINK("https://www.youtube.com/watch?v=AhsIF-cmoQQ&amp;t=70s", "Go to time")</f>
        <v/>
      </c>
    </row>
    <row r="2184">
      <c r="A2184">
        <f>HYPERLINK("https://www.youtube.com/watch?v=AhsIF-cmoQQ", "Video")</f>
        <v/>
      </c>
      <c r="B2184" t="inlineStr">
        <is>
          <t>4:29</t>
        </is>
      </c>
      <c r="C2184" t="inlineStr">
        <is>
          <t>However, reading the genome 
is only the first step.</t>
        </is>
      </c>
      <c r="D2184">
        <f>HYPERLINK("https://www.youtube.com/watch?v=AhsIF-cmoQQ&amp;t=269s", "Go to time")</f>
        <v/>
      </c>
    </row>
    <row r="2185">
      <c r="A2185">
        <f>HYPERLINK("https://www.youtube.com/watch?v=znnp-Ivj2ek", "Video")</f>
        <v/>
      </c>
      <c r="B2185" t="inlineStr">
        <is>
          <t>3:36</t>
        </is>
      </c>
      <c r="C2185" t="inlineStr">
        <is>
          <t>Scientists are working to stay
one step ahead of the bacteria,</t>
        </is>
      </c>
      <c r="D2185">
        <f>HYPERLINK("https://www.youtube.com/watch?v=znnp-Ivj2ek&amp;t=216s", "Go to time")</f>
        <v/>
      </c>
    </row>
    <row r="2186">
      <c r="A2186">
        <f>HYPERLINK("https://www.youtube.com/watch?v=_GgrKjsLrZg", "Video")</f>
        <v/>
      </c>
      <c r="B2186" t="inlineStr">
        <is>
          <t>2:27</t>
        </is>
      </c>
      <c r="C2186" t="inlineStr">
        <is>
          <t>family now the first step in Sol any</t>
        </is>
      </c>
      <c r="D2186">
        <f>HYPERLINK("https://www.youtube.com/watch?v=_GgrKjsLrZg&amp;t=147s", "Go to time")</f>
        <v/>
      </c>
    </row>
    <row r="2187">
      <c r="A2187">
        <f>HYPERLINK("https://www.youtube.com/watch?v=_EF4LXLxquM", "Video")</f>
        <v/>
      </c>
      <c r="B2187" t="inlineStr">
        <is>
          <t>4:10</t>
        </is>
      </c>
      <c r="C2187" t="inlineStr">
        <is>
          <t>Many manufacturers have taken steps
in the right direction,</t>
        </is>
      </c>
      <c r="D2187">
        <f>HYPERLINK("https://www.youtube.com/watch?v=_EF4LXLxquM&amp;t=250s", "Go to time")</f>
        <v/>
      </c>
    </row>
    <row r="2188">
      <c r="A2188">
        <f>HYPERLINK("https://www.youtube.com/watch?v=de56W-F93nw", "Video")</f>
        <v/>
      </c>
      <c r="B2188" t="inlineStr">
        <is>
          <t>3:44</t>
        </is>
      </c>
      <c r="C2188" t="inlineStr">
        <is>
          <t>until their father stepped in.</t>
        </is>
      </c>
      <c r="D2188">
        <f>HYPERLINK("https://www.youtube.com/watch?v=de56W-F93nw&amp;t=224s", "Go to time")</f>
        <v/>
      </c>
    </row>
    <row r="2189">
      <c r="A2189">
        <f>HYPERLINK("https://www.youtube.com/watch?v=wz4k6d2reAI", "Video")</f>
        <v/>
      </c>
      <c r="B2189" t="inlineStr">
        <is>
          <t>1:25</t>
        </is>
      </c>
      <c r="C2189" t="inlineStr">
        <is>
          <t>As Boraqchin steps outside,</t>
        </is>
      </c>
      <c r="D2189">
        <f>HYPERLINK("https://www.youtube.com/watch?v=wz4k6d2reAI&amp;t=85s", "Go to time")</f>
        <v/>
      </c>
    </row>
    <row r="2190">
      <c r="A2190">
        <f>HYPERLINK("https://www.youtube.com/watch?v=LYi19-Vx6go", "Video")</f>
        <v/>
      </c>
      <c r="B2190" t="inlineStr">
        <is>
          <t>4:40</t>
        </is>
      </c>
      <c r="C2190" t="inlineStr">
        <is>
          <t>Bringing us one step closer</t>
        </is>
      </c>
      <c r="D2190">
        <f>HYPERLINK("https://www.youtube.com/watch?v=LYi19-Vx6go&amp;t=280s", "Go to time")</f>
        <v/>
      </c>
    </row>
    <row r="2191">
      <c r="A2191">
        <f>HYPERLINK("https://www.youtube.com/watch?v=BjLrMxO4cys", "Video")</f>
        <v/>
      </c>
      <c r="B2191" t="inlineStr">
        <is>
          <t>1:03</t>
        </is>
      </c>
      <c r="C2191" t="inlineStr">
        <is>
          <t>There is one actor stepping out
of choral formation,</t>
        </is>
      </c>
      <c r="D2191">
        <f>HYPERLINK("https://www.youtube.com/watch?v=BjLrMxO4cys&amp;t=63s", "Go to time")</f>
        <v/>
      </c>
    </row>
    <row r="2192">
      <c r="A2192">
        <f>HYPERLINK("https://www.youtube.com/watch?v=c_g1BMVFcuw", "Video")</f>
        <v/>
      </c>
      <c r="B2192" t="inlineStr">
        <is>
          <t>1:51</t>
        </is>
      </c>
      <c r="C2192" t="inlineStr">
        <is>
          <t>is the first step in converting
protest to power.</t>
        </is>
      </c>
      <c r="D2192">
        <f>HYPERLINK("https://www.youtube.com/watch?v=c_g1BMVFcuw&amp;t=111s", "Go to time")</f>
        <v/>
      </c>
    </row>
    <row r="2193">
      <c r="A2193">
        <f>HYPERLINK("https://www.youtube.com/watch?v=dkP8NUwB2io", "Video")</f>
        <v/>
      </c>
      <c r="B2193" t="inlineStr">
        <is>
          <t>2:41</t>
        </is>
      </c>
      <c r="C2193" t="inlineStr">
        <is>
          <t>Taking things apart is a good first step
to understanding a complex system.</t>
        </is>
      </c>
      <c r="D2193">
        <f>HYPERLINK("https://www.youtube.com/watch?v=dkP8NUwB2io&amp;t=161s", "Go to time")</f>
        <v/>
      </c>
    </row>
    <row r="2194">
      <c r="A2194">
        <f>HYPERLINK("https://www.youtube.com/watch?v=0tQjJSqqZvs", "Video")</f>
        <v/>
      </c>
      <c r="B2194" t="inlineStr">
        <is>
          <t>0:47</t>
        </is>
      </c>
      <c r="C2194" t="inlineStr">
        <is>
          <t>And in a moment of vision,
he takes the process one step farther</t>
        </is>
      </c>
      <c r="D2194">
        <f>HYPERLINK("https://www.youtube.com/watch?v=0tQjJSqqZvs&amp;t=47s", "Go to time")</f>
        <v/>
      </c>
    </row>
    <row r="2195">
      <c r="A2195">
        <f>HYPERLINK("https://www.youtube.com/watch?v=IAiNqQi30-Y", "Video")</f>
        <v/>
      </c>
      <c r="B2195" t="inlineStr">
        <is>
          <t>1:49</t>
        </is>
      </c>
      <c r="C2195" t="inlineStr">
        <is>
          <t>and define x to be the average 
number of flips to advance one step.</t>
        </is>
      </c>
      <c r="D2195">
        <f>HYPERLINK("https://www.youtube.com/watch?v=IAiNqQi30-Y&amp;t=109s", "Go to time")</f>
        <v/>
      </c>
    </row>
    <row r="2196">
      <c r="A2196">
        <f>HYPERLINK("https://www.youtube.com/watch?v=IAiNqQi30-Y", "Video")</f>
        <v/>
      </c>
      <c r="B2196" t="inlineStr">
        <is>
          <t>2:37</t>
        </is>
      </c>
      <c r="C2196" t="inlineStr">
        <is>
          <t>Solving that for x gives us an average 
of two moves to advance one step.</t>
        </is>
      </c>
      <c r="D2196">
        <f>HYPERLINK("https://www.youtube.com/watch?v=IAiNqQi30-Y&amp;t=157s", "Go to time")</f>
        <v/>
      </c>
    </row>
    <row r="2197">
      <c r="A2197">
        <f>HYPERLINK("https://www.youtube.com/watch?v=IAiNqQi30-Y", "Video")</f>
        <v/>
      </c>
      <c r="B2197" t="inlineStr">
        <is>
          <t>2:42</t>
        </is>
      </c>
      <c r="C2197" t="inlineStr">
        <is>
          <t>Since each step is identical,</t>
        </is>
      </c>
      <c r="D2197">
        <f>HYPERLINK("https://www.youtube.com/watch?v=IAiNqQi30-Y&amp;t=162s", "Go to time")</f>
        <v/>
      </c>
    </row>
    <row r="2198">
      <c r="A2198">
        <f>HYPERLINK("https://www.youtube.com/watch?v=wyHLLzmNje0", "Video")</f>
        <v/>
      </c>
      <c r="B2198" t="inlineStr">
        <is>
          <t>2:05</t>
        </is>
      </c>
      <c r="C2198" t="inlineStr">
        <is>
          <t>The first step in designing our society
is deciding how to distribute</t>
        </is>
      </c>
      <c r="D2198">
        <f>HYPERLINK("https://www.youtube.com/watch?v=wyHLLzmNje0&amp;t=125s", "Go to time")</f>
        <v/>
      </c>
    </row>
    <row r="2199">
      <c r="A2199">
        <f>HYPERLINK("https://www.youtube.com/watch?v=XPDVmBg5DeE", "Video")</f>
        <v/>
      </c>
      <c r="B2199" t="inlineStr">
        <is>
          <t>3:04</t>
        </is>
      </c>
      <c r="C2199" t="inlineStr">
        <is>
          <t>The first step is to separate a thin layer
from the front of the cornea.</t>
        </is>
      </c>
      <c r="D2199">
        <f>HYPERLINK("https://www.youtube.com/watch?v=XPDVmBg5DeE&amp;t=184s", "Go to time")</f>
        <v/>
      </c>
    </row>
    <row r="2200">
      <c r="A2200">
        <f>HYPERLINK("https://www.youtube.com/watch?v=oULkYytYPgs", "Video")</f>
        <v/>
      </c>
      <c r="B2200" t="inlineStr">
        <is>
          <t>1:22</t>
        </is>
      </c>
      <c r="C2200" t="inlineStr">
        <is>
          <t>in a single molding step.</t>
        </is>
      </c>
      <c r="D2200">
        <f>HYPERLINK("https://www.youtube.com/watch?v=oULkYytYPgs&amp;t=82s", "Go to time")</f>
        <v/>
      </c>
    </row>
    <row r="2201">
      <c r="A2201">
        <f>HYPERLINK("https://www.youtube.com/watch?v=z-IR48Mb3W0", "Video")</f>
        <v/>
      </c>
      <c r="B2201" t="inlineStr">
        <is>
          <t>3:17</t>
        </is>
      </c>
      <c r="C2201" t="inlineStr">
        <is>
          <t>these first steps can seem insurmountable.</t>
        </is>
      </c>
      <c r="D2201">
        <f>HYPERLINK("https://www.youtube.com/watch?v=z-IR48Mb3W0&amp;t=197s", "Go to time")</f>
        <v/>
      </c>
    </row>
    <row r="2202">
      <c r="A2202">
        <f>HYPERLINK("https://www.youtube.com/watch?v=sshUgVo8r3U", "Video")</f>
        <v/>
      </c>
      <c r="B2202" t="inlineStr">
        <is>
          <t>0:31</t>
        </is>
      </c>
      <c r="C2202" t="inlineStr">
        <is>
          <t>Taking a step back, the reason 
there are so many different steroids</t>
        </is>
      </c>
      <c r="D2202">
        <f>HYPERLINK("https://www.youtube.com/watch?v=sshUgVo8r3U&amp;t=31s", "Go to time")</f>
        <v/>
      </c>
    </row>
    <row r="2203">
      <c r="A2203">
        <f>HYPERLINK("https://www.youtube.com/watch?v=w6EGyFAGpXU", "Video")</f>
        <v/>
      </c>
      <c r="B2203" t="inlineStr">
        <is>
          <t>2:40</t>
        </is>
      </c>
      <c r="C2203" t="inlineStr">
        <is>
          <t>divided into twelve half steps</t>
        </is>
      </c>
      <c r="D2203">
        <f>HYPERLINK("https://www.youtube.com/watch?v=w6EGyFAGpXU&amp;t=160s", "Go to time")</f>
        <v/>
      </c>
    </row>
    <row r="2204">
      <c r="A2204">
        <f>HYPERLINK("https://www.youtube.com/watch?v=w6EGyFAGpXU", "Video")</f>
        <v/>
      </c>
      <c r="B2204" t="inlineStr">
        <is>
          <t>2:57</t>
        </is>
      </c>
      <c r="C2204" t="inlineStr">
        <is>
          <t>making the frequencies 
increase by half steps.</t>
        </is>
      </c>
      <c r="D2204">
        <f>HYPERLINK("https://www.youtube.com/watch?v=w6EGyFAGpXU&amp;t=177s", "Go to time")</f>
        <v/>
      </c>
    </row>
    <row r="2205">
      <c r="A2205">
        <f>HYPERLINK("https://www.youtube.com/watch?v=5uj_mzEqFRk", "Video")</f>
        <v/>
      </c>
      <c r="B2205" t="inlineStr">
        <is>
          <t>2:58</t>
        </is>
      </c>
      <c r="C2205" t="inlineStr">
        <is>
          <t>young mainly secular people step out to</t>
        </is>
      </c>
      <c r="D2205">
        <f>HYPERLINK("https://www.youtube.com/watch?v=5uj_mzEqFRk&amp;t=178s", "Go to time")</f>
        <v/>
      </c>
    </row>
    <row r="2206">
      <c r="A2206">
        <f>HYPERLINK("https://www.youtube.com/watch?v=gCrmFbgT37I", "Video")</f>
        <v/>
      </c>
      <c r="B2206" t="inlineStr">
        <is>
          <t>1:19</t>
        </is>
      </c>
      <c r="C2206" t="inlineStr">
        <is>
          <t>break down the alcohol molecule 
in two steps.</t>
        </is>
      </c>
      <c r="D2206">
        <f>HYPERLINK("https://www.youtube.com/watch?v=gCrmFbgT37I&amp;t=79s", "Go to time")</f>
        <v/>
      </c>
    </row>
    <row r="2207">
      <c r="A2207">
        <f>HYPERLINK("https://www.youtube.com/watch?v=etCW9M9VdGk", "Video")</f>
        <v/>
      </c>
      <c r="B2207" t="inlineStr">
        <is>
          <t>0:49</t>
        </is>
      </c>
      <c r="C2207" t="inlineStr">
        <is>
          <t>yield everything from a paper crane 
with about 20 steps,</t>
        </is>
      </c>
      <c r="D2207">
        <f>HYPERLINK("https://www.youtube.com/watch?v=etCW9M9VdGk&amp;t=49s", "Go to time")</f>
        <v/>
      </c>
    </row>
    <row r="2208">
      <c r="A2208">
        <f>HYPERLINK("https://www.youtube.com/watch?v=yGB_K_xlHdI", "Video")</f>
        <v/>
      </c>
      <c r="B2208" t="inlineStr">
        <is>
          <t>1:08</t>
        </is>
      </c>
      <c r="C2208" t="inlineStr">
        <is>
          <t>And both that morning equally lay
In leaves no step had trodden black.</t>
        </is>
      </c>
      <c r="D2208">
        <f>HYPERLINK("https://www.youtube.com/watch?v=yGB_K_xlHdI&amp;t=68s", "Go to time")</f>
        <v/>
      </c>
    </row>
    <row r="2209">
      <c r="A2209">
        <f>HYPERLINK("https://www.youtube.com/watch?v=4nZ9gNGZwO0", "Video")</f>
        <v/>
      </c>
      <c r="B2209" t="inlineStr">
        <is>
          <t>3:20</t>
        </is>
      </c>
      <c r="C2209" t="inlineStr">
        <is>
          <t>The youth had just finished his story 
when they heard the devil’s footsteps.</t>
        </is>
      </c>
      <c r="D2209">
        <f>HYPERLINK("https://www.youtube.com/watch?v=4nZ9gNGZwO0&amp;t=200s", "Go to time")</f>
        <v/>
      </c>
    </row>
    <row r="2210">
      <c r="A2210">
        <f>HYPERLINK("https://www.youtube.com/watch?v=s6TXDFp1EcM", "Video")</f>
        <v/>
      </c>
      <c r="B2210" t="inlineStr">
        <is>
          <t>3:42</t>
        </is>
      </c>
      <c r="C2210" t="inlineStr">
        <is>
          <t>Making milk uses water 
every step of the way,</t>
        </is>
      </c>
      <c r="D2210">
        <f>HYPERLINK("https://www.youtube.com/watch?v=s6TXDFp1EcM&amp;t=222s", "Go to time")</f>
        <v/>
      </c>
    </row>
    <row r="2211">
      <c r="A2211">
        <f>HYPERLINK("https://www.youtube.com/watch?v=HneiEA1B8ks", "Video")</f>
        <v/>
      </c>
      <c r="B2211" t="inlineStr">
        <is>
          <t>3:14</t>
        </is>
      </c>
      <c r="C2211" t="inlineStr">
        <is>
          <t>one step further away from the center of things.</t>
        </is>
      </c>
      <c r="D2211">
        <f>HYPERLINK("https://www.youtube.com/watch?v=HneiEA1B8ks&amp;t=194s", "Go to time")</f>
        <v/>
      </c>
    </row>
    <row r="2212">
      <c r="A2212">
        <f>HYPERLINK("https://www.youtube.com/watch?v=f4pkzHP3qyA", "Video")</f>
        <v/>
      </c>
      <c r="B2212" t="inlineStr">
        <is>
          <t>2:13</t>
        </is>
      </c>
      <c r="C2212" t="inlineStr">
        <is>
          <t>in the footsteps of Robert E. Lee,</t>
        </is>
      </c>
      <c r="D2212">
        <f>HYPERLINK("https://www.youtube.com/watch?v=f4pkzHP3qyA&amp;t=133s", "Go to time")</f>
        <v/>
      </c>
    </row>
    <row r="2213">
      <c r="A2213">
        <f>HYPERLINK("https://www.youtube.com/watch?v=6uy0GCw397I", "Video")</f>
        <v/>
      </c>
      <c r="B2213" t="inlineStr">
        <is>
          <t>0:38</t>
        </is>
      </c>
      <c r="C2213" t="inlineStr">
        <is>
          <t>took the integration of soy
into food a step further.</t>
        </is>
      </c>
      <c r="D2213">
        <f>HYPERLINK("https://www.youtube.com/watch?v=6uy0GCw397I&amp;t=38s", "Go to time")</f>
        <v/>
      </c>
    </row>
    <row r="2214">
      <c r="A2214">
        <f>HYPERLINK("https://www.youtube.com/watch?v=mQePz62zkqA", "Video")</f>
        <v/>
      </c>
      <c r="B2214" t="inlineStr">
        <is>
          <t>3:41</t>
        </is>
      </c>
      <c r="C2214" t="inlineStr">
        <is>
          <t>That final step grants them long-lasting
rights over the apple and its clones.</t>
        </is>
      </c>
      <c r="D2214">
        <f>HYPERLINK("https://www.youtube.com/watch?v=mQePz62zkqA&amp;t=221s", "Go to time")</f>
        <v/>
      </c>
    </row>
    <row r="2215">
      <c r="A2215">
        <f>HYPERLINK("https://www.youtube.com/watch?v=0xnzGSV66x4", "Video")</f>
        <v/>
      </c>
      <c r="B2215" t="inlineStr">
        <is>
          <t>2:57</t>
        </is>
      </c>
      <c r="C2215" t="inlineStr">
        <is>
          <t>allowing the nominee to complete
the final steps</t>
        </is>
      </c>
      <c r="D2215">
        <f>HYPERLINK("https://www.youtube.com/watch?v=0xnzGSV66x4&amp;t=177s", "Go to time")</f>
        <v/>
      </c>
    </row>
    <row r="2216">
      <c r="A2216">
        <f>HYPERLINK("https://www.youtube.com/watch?v=1vB0gFi8uow", "Video")</f>
        <v/>
      </c>
      <c r="B2216" t="inlineStr">
        <is>
          <t>4:04</t>
        </is>
      </c>
      <c r="C2216" t="inlineStr">
        <is>
          <t>But still Savitri’s footsteps
echoed behind him.</t>
        </is>
      </c>
      <c r="D2216">
        <f>HYPERLINK("https://www.youtube.com/watch?v=1vB0gFi8uow&amp;t=244s", "Go to time")</f>
        <v/>
      </c>
    </row>
    <row r="2217">
      <c r="A2217">
        <f>HYPERLINK("https://www.youtube.com/watch?v=_IZMVMf4NQ0", "Video")</f>
        <v/>
      </c>
      <c r="B2217" t="inlineStr">
        <is>
          <t>4:49</t>
        </is>
      </c>
      <c r="C2217" t="inlineStr">
        <is>
          <t>I'm going to call that the averaging step.</t>
        </is>
      </c>
      <c r="D2217">
        <f>HYPERLINK("https://www.youtube.com/watch?v=_IZMVMf4NQ0&amp;t=289s", "Go to time")</f>
        <v/>
      </c>
    </row>
    <row r="2218">
      <c r="A2218">
        <f>HYPERLINK("https://www.youtube.com/watch?v=_IZMVMf4NQ0", "Video")</f>
        <v/>
      </c>
      <c r="B2218" t="inlineStr">
        <is>
          <t>5:00</t>
        </is>
      </c>
      <c r="C2218" t="inlineStr">
        <is>
          <t>I'm going to put those two steps,</t>
        </is>
      </c>
      <c r="D2218">
        <f>HYPERLINK("https://www.youtube.com/watch?v=_IZMVMf4NQ0&amp;t=300s", "Go to time")</f>
        <v/>
      </c>
    </row>
    <row r="2219">
      <c r="A2219">
        <f>HYPERLINK("https://www.youtube.com/watch?v=HEpJBuPIb4o", "Video")</f>
        <v/>
      </c>
      <c r="B2219" t="inlineStr">
        <is>
          <t>0:10</t>
        </is>
      </c>
      <c r="C2219" t="inlineStr">
        <is>
          <t>Chu Hong wakes to the sound
of fast-approaching footsteps.</t>
        </is>
      </c>
      <c r="D2219">
        <f>HYPERLINK("https://www.youtube.com/watch?v=HEpJBuPIb4o&amp;t=10s", "Go to time")</f>
        <v/>
      </c>
    </row>
    <row r="2220">
      <c r="A2220">
        <f>HYPERLINK("https://www.youtube.com/watch?v=DcMLkce_BLg", "Video")</f>
        <v/>
      </c>
      <c r="B2220" t="inlineStr">
        <is>
          <t>1:39</t>
        </is>
      </c>
      <c r="C2220" t="inlineStr">
        <is>
          <t>She was born Adeline Virginia Stephen
in 1882 to a large and wealthy family,</t>
        </is>
      </c>
      <c r="D2220">
        <f>HYPERLINK("https://www.youtube.com/watch?v=DcMLkce_BLg&amp;t=99s", "Go to time")</f>
        <v/>
      </c>
    </row>
    <row r="2221">
      <c r="A2221">
        <f>HYPERLINK("https://www.youtube.com/watch?v=oG9jQBj1eqE", "Video")</f>
        <v/>
      </c>
      <c r="B2221" t="inlineStr">
        <is>
          <t>2:30</t>
        </is>
      </c>
      <c r="C2221" t="inlineStr">
        <is>
          <t>Then, in a controlled dance, he stepped
all around the canvas,</t>
        </is>
      </c>
      <c r="D2221">
        <f>HYPERLINK("https://www.youtube.com/watch?v=oG9jQBj1eqE&amp;t=150s", "Go to time")</f>
        <v/>
      </c>
    </row>
    <row r="2222">
      <c r="A2222">
        <f>HYPERLINK("https://www.youtube.com/watch?v=SBGfHk91Vrk", "Video")</f>
        <v/>
      </c>
      <c r="B2222" t="inlineStr">
        <is>
          <t>0:22</t>
        </is>
      </c>
      <c r="C2222" t="inlineStr">
        <is>
          <t>There were only two steps to start 
get started earning:</t>
        </is>
      </c>
      <c r="D2222">
        <f>HYPERLINK("https://www.youtube.com/watch?v=SBGfHk91Vrk&amp;t=22s", "Go to time")</f>
        <v/>
      </c>
    </row>
    <row r="2223">
      <c r="A2223">
        <f>HYPERLINK("https://www.youtube.com/watch?v=Al-30Z-aH8M", "Video")</f>
        <v/>
      </c>
      <c r="B2223" t="inlineStr">
        <is>
          <t>1:29</t>
        </is>
      </c>
      <c r="C2223" t="inlineStr">
        <is>
          <t>the prisoner was forced 
to keep stepping up or risk falling off,</t>
        </is>
      </c>
      <c r="D2223">
        <f>HYPERLINK("https://www.youtube.com/watch?v=Al-30Z-aH8M&amp;t=89s", "Go to time")</f>
        <v/>
      </c>
    </row>
    <row r="2224">
      <c r="A2224">
        <f>HYPERLINK("https://www.youtube.com/watch?v=Al-30Z-aH8M", "Video")</f>
        <v/>
      </c>
      <c r="B2224" t="inlineStr">
        <is>
          <t>1:33</t>
        </is>
      </c>
      <c r="C2224" t="inlineStr">
        <is>
          <t>similar to modern stepper machines.</t>
        </is>
      </c>
      <c r="D2224">
        <f>HYPERLINK("https://www.youtube.com/watch?v=Al-30Z-aH8M&amp;t=93s", "Go to time")</f>
        <v/>
      </c>
    </row>
    <row r="2225">
      <c r="A2225">
        <f>HYPERLINK("https://www.youtube.com/watch?v=5y0pcLkD7-I", "Video")</f>
        <v/>
      </c>
      <c r="B2225" t="inlineStr">
        <is>
          <t>2:22</t>
        </is>
      </c>
      <c r="C2225" t="inlineStr">
        <is>
          <t>Her schematic shows all the steps 
in the manufacturing process</t>
        </is>
      </c>
      <c r="D2225">
        <f>HYPERLINK("https://www.youtube.com/watch?v=5y0pcLkD7-I&amp;t=142s", "Go to time")</f>
        <v/>
      </c>
    </row>
    <row r="2226">
      <c r="A2226">
        <f>HYPERLINK("https://www.youtube.com/watch?v=5y0pcLkD7-I", "Video")</f>
        <v/>
      </c>
      <c r="B2226" t="inlineStr">
        <is>
          <t>2:35</t>
        </is>
      </c>
      <c r="C2226" t="inlineStr">
        <is>
          <t>If a single step is performed 
out of order,</t>
        </is>
      </c>
      <c r="D2226">
        <f>HYPERLINK("https://www.youtube.com/watch?v=5y0pcLkD7-I&amp;t=155s", "Go to time")</f>
        <v/>
      </c>
    </row>
    <row r="2227">
      <c r="A2227">
        <f>HYPERLINK("https://www.youtube.com/watch?v=5y0pcLkD7-I", "Video")</f>
        <v/>
      </c>
      <c r="B2227" t="inlineStr">
        <is>
          <t>3:10</t>
        </is>
      </c>
      <c r="C2227" t="inlineStr">
        <is>
          <t>into a sequence of steps.</t>
        </is>
      </c>
      <c r="D2227">
        <f>HYPERLINK("https://www.youtube.com/watch?v=5y0pcLkD7-I&amp;t=190s", "Go to time")</f>
        <v/>
      </c>
    </row>
    <row r="2228">
      <c r="A2228">
        <f>HYPERLINK("https://www.youtube.com/watch?v=5y0pcLkD7-I", "Video")</f>
        <v/>
      </c>
      <c r="B2228" t="inlineStr">
        <is>
          <t>4:39</t>
        </is>
      </c>
      <c r="C2228" t="inlineStr">
        <is>
          <t>start with a step that doesn’t have 
any arrows pointing to it.</t>
        </is>
      </c>
      <c r="D2228">
        <f>HYPERLINK("https://www.youtube.com/watch?v=5y0pcLkD7-I&amp;t=279s", "Go to time")</f>
        <v/>
      </c>
    </row>
    <row r="2229">
      <c r="A2229">
        <f>HYPERLINK("https://www.youtube.com/watch?v=5y0pcLkD7-I", "Video")</f>
        <v/>
      </c>
      <c r="B2229" t="inlineStr">
        <is>
          <t>4:43</t>
        </is>
      </c>
      <c r="C2229" t="inlineStr">
        <is>
          <t>Once you do that, cross out that step 
and all arrows leading from it.</t>
        </is>
      </c>
      <c r="D2229">
        <f>HYPERLINK("https://www.youtube.com/watch?v=5y0pcLkD7-I&amp;t=283s", "Go to time")</f>
        <v/>
      </c>
    </row>
    <row r="2230">
      <c r="A2230">
        <f>HYPERLINK("https://www.youtube.com/watch?v=5y0pcLkD7-I", "Video")</f>
        <v/>
      </c>
      <c r="B2230" t="inlineStr">
        <is>
          <t>4:48</t>
        </is>
      </c>
      <c r="C2230" t="inlineStr">
        <is>
          <t>Choose another step with no arrows 
pointing to it,</t>
        </is>
      </c>
      <c r="D2230">
        <f>HYPERLINK("https://www.youtube.com/watch?v=5y0pcLkD7-I&amp;t=288s", "Go to time")</f>
        <v/>
      </c>
    </row>
    <row r="2231">
      <c r="A2231">
        <f>HYPERLINK("https://www.youtube.com/watch?v=5y0pcLkD7-I", "Video")</f>
        <v/>
      </c>
      <c r="B2231" t="inlineStr">
        <is>
          <t>5:12</t>
        </is>
      </c>
      <c r="C2231" t="inlineStr">
        <is>
          <t>In this case, you can have Hedge 
list every step in the headers</t>
        </is>
      </c>
      <c r="D2231">
        <f>HYPERLINK("https://www.youtube.com/watch?v=5y0pcLkD7-I&amp;t=312s", "Go to time")</f>
        <v/>
      </c>
    </row>
    <row r="2232">
      <c r="A2232">
        <f>HYPERLINK("https://www.youtube.com/watch?v=5y0pcLkD7-I", "Video")</f>
        <v/>
      </c>
      <c r="B2232" t="inlineStr">
        <is>
          <t>5:43</t>
        </is>
      </c>
      <c r="C2232" t="inlineStr">
        <is>
          <t>from one of the steps that has 
no arrows pointing to it—</t>
        </is>
      </c>
      <c r="D2232">
        <f>HYPERLINK("https://www.youtube.com/watch?v=5y0pcLkD7-I&amp;t=343s", "Go to time")</f>
        <v/>
      </c>
    </row>
    <row r="2233">
      <c r="A2233">
        <f>HYPERLINK("https://www.youtube.com/watch?v=5y0pcLkD7-I", "Video")</f>
        <v/>
      </c>
      <c r="B2233" t="inlineStr">
        <is>
          <t>6:00</t>
        </is>
      </c>
      <c r="C2233" t="inlineStr">
        <is>
          <t>Next, Hedge can add that step 
to his running-order list,</t>
        </is>
      </c>
      <c r="D2233">
        <f>HYPERLINK("https://www.youtube.com/watch?v=5y0pcLkD7-I&amp;t=360s", "Go to time")</f>
        <v/>
      </c>
    </row>
    <row r="2234">
      <c r="A2234">
        <f>HYPERLINK("https://www.youtube.com/watch?v=5y0pcLkD7-I", "Video")</f>
        <v/>
      </c>
      <c r="B2234" t="inlineStr">
        <is>
          <t>6:16</t>
        </is>
      </c>
      <c r="C2234" t="inlineStr">
        <is>
          <t>each time we get here there’ll be at least
one step with no remaining dependencies.</t>
        </is>
      </c>
      <c r="D2234">
        <f>HYPERLINK("https://www.youtube.com/watch?v=5y0pcLkD7-I&amp;t=376s", "Go to time")</f>
        <v/>
      </c>
    </row>
    <row r="2235">
      <c r="A2235">
        <f>HYPERLINK("https://www.youtube.com/watch?v=nLgt4Z5L8XI", "Video")</f>
        <v/>
      </c>
      <c r="B2235" t="inlineStr">
        <is>
          <t>3:25</t>
        </is>
      </c>
      <c r="C2235" t="inlineStr">
        <is>
          <t>In response, a young man steps
out of the shadows:</t>
        </is>
      </c>
      <c r="D2235">
        <f>HYPERLINK("https://www.youtube.com/watch?v=nLgt4Z5L8XI&amp;t=205s", "Go to time")</f>
        <v/>
      </c>
    </row>
    <row r="2236">
      <c r="A2236">
        <f>HYPERLINK("https://www.youtube.com/watch?v=p7HKvqRI_Bo", "Video")</f>
        <v/>
      </c>
      <c r="B2236" t="inlineStr">
        <is>
          <t>4:05</t>
        </is>
      </c>
      <c r="C2236" t="inlineStr">
        <is>
          <t>The first step is getting invested.</t>
        </is>
      </c>
      <c r="D2236">
        <f>HYPERLINK("https://www.youtube.com/watch?v=p7HKvqRI_Bo&amp;t=245s", "Go to time")</f>
        <v/>
      </c>
    </row>
    <row r="2237">
      <c r="A2237">
        <f>HYPERLINK("https://www.youtube.com/watch?v=KI7u_pcfAQE", "Video")</f>
        <v/>
      </c>
      <c r="B2237" t="inlineStr">
        <is>
          <t>2:48</t>
        </is>
      </c>
      <c r="C2237" t="inlineStr">
        <is>
          <t>with dead matter supporting that network at every step.</t>
        </is>
      </c>
      <c r="D2237">
        <f>HYPERLINK("https://www.youtube.com/watch?v=KI7u_pcfAQE&amp;t=168s", "Go to time")</f>
        <v/>
      </c>
    </row>
    <row r="2238">
      <c r="A2238">
        <f>HYPERLINK("https://www.youtube.com/watch?v=P9CEzFYCWMo", "Video")</f>
        <v/>
      </c>
      <c r="B2238" t="inlineStr">
        <is>
          <t>0:07</t>
        </is>
      </c>
      <c r="C2238" t="inlineStr">
        <is>
          <t>In 1963, a 21-year-old physicist 
named Stephen Hawking</t>
        </is>
      </c>
      <c r="D2238">
        <f>HYPERLINK("https://www.youtube.com/watch?v=P9CEzFYCWMo&amp;t=7s", "Go to time")</f>
        <v/>
      </c>
    </row>
    <row r="2239">
      <c r="A2239">
        <f>HYPERLINK("https://www.youtube.com/watch?v=c18GjbnZXMw", "Video")</f>
        <v/>
      </c>
      <c r="B2239" t="inlineStr">
        <is>
          <t>1:42</t>
        </is>
      </c>
      <c r="C2239" t="inlineStr">
        <is>
          <t>you step forward and tell the lawyer
you know which lockers will remain open.</t>
        </is>
      </c>
      <c r="D2239">
        <f>HYPERLINK("https://www.youtube.com/watch?v=c18GjbnZXMw&amp;t=102s", "Go to time")</f>
        <v/>
      </c>
    </row>
    <row r="2240">
      <c r="A2240">
        <f>HYPERLINK("https://www.youtube.com/watch?v=jv4bWkoG4k8", "Video")</f>
        <v/>
      </c>
      <c r="B2240" t="inlineStr">
        <is>
          <t>3:49</t>
        </is>
      </c>
      <c r="C2240" t="inlineStr">
        <is>
          <t>But Diderot kept a step ahead
of being shut down,</t>
        </is>
      </c>
      <c r="D2240">
        <f>HYPERLINK("https://www.youtube.com/watch?v=jv4bWkoG4k8&amp;t=229s", "Go to time")</f>
        <v/>
      </c>
    </row>
    <row r="2241">
      <c r="A2241">
        <f>HYPERLINK("https://www.youtube.com/watch?v=ctaPAm14L10", "Video")</f>
        <v/>
      </c>
      <c r="B2241" t="inlineStr">
        <is>
          <t>0:34</t>
        </is>
      </c>
      <c r="C2241" t="inlineStr">
        <is>
          <t>Stepping onto the shore, we're changed.</t>
        </is>
      </c>
      <c r="D2241">
        <f>HYPERLINK("https://www.youtube.com/watch?v=ctaPAm14L10&amp;t=34s", "Go to time")</f>
        <v/>
      </c>
    </row>
    <row r="2242">
      <c r="A2242">
        <f>HYPERLINK("https://www.youtube.com/watch?v=lmYQMJi30aw", "Video")</f>
        <v/>
      </c>
      <c r="B2242" t="inlineStr">
        <is>
          <t>3:04</t>
        </is>
      </c>
      <c r="C2242" t="inlineStr">
        <is>
          <t>They were so respected that they could
step between warring tribes</t>
        </is>
      </c>
      <c r="D2242">
        <f>HYPERLINK("https://www.youtube.com/watch?v=lmYQMJi30aw&amp;t=184s", "Go to time")</f>
        <v/>
      </c>
    </row>
    <row r="2243">
      <c r="A2243">
        <f>HYPERLINK("https://www.youtube.com/watch?v=zodVSlOuShc", "Video")</f>
        <v/>
      </c>
      <c r="B2243" t="inlineStr">
        <is>
          <t>12:00</t>
        </is>
      </c>
      <c r="C2243" t="inlineStr">
        <is>
          <t>to take positions in the next step of</t>
        </is>
      </c>
      <c r="D2243">
        <f>HYPERLINK("https://www.youtube.com/watch?v=zodVSlOuShc&amp;t=720s", "Go to time")</f>
        <v/>
      </c>
    </row>
    <row r="2244">
      <c r="A2244">
        <f>HYPERLINK("https://www.youtube.com/watch?v=zodVSlOuShc", "Video")</f>
        <v/>
      </c>
      <c r="B2244" t="inlineStr">
        <is>
          <t>12:06</t>
        </is>
      </c>
      <c r="C2244" t="inlineStr">
        <is>
          <t>bottom step of the ladder waiting to</t>
        </is>
      </c>
      <c r="D2244">
        <f>HYPERLINK("https://www.youtube.com/watch?v=zodVSlOuShc&amp;t=726s", "Go to time")</f>
        <v/>
      </c>
    </row>
    <row r="2245">
      <c r="A2245">
        <f>HYPERLINK("https://www.youtube.com/watch?v=MknV3t5QbUc", "Video")</f>
        <v/>
      </c>
      <c r="B2245" t="inlineStr">
        <is>
          <t>1:28</t>
        </is>
      </c>
      <c r="C2245" t="inlineStr">
        <is>
          <t>With each step, the highest possible 
logical answer keeps getting smaller.</t>
        </is>
      </c>
      <c r="D2245">
        <f>HYPERLINK("https://www.youtube.com/watch?v=MknV3t5QbUc&amp;t=88s", "Go to time")</f>
        <v/>
      </c>
    </row>
    <row r="2246">
      <c r="A2246">
        <f>HYPERLINK("https://www.youtube.com/watch?v=Hja0SLs2kus", "Video")</f>
        <v/>
      </c>
      <c r="B2246" t="inlineStr">
        <is>
          <t>1:29</t>
        </is>
      </c>
      <c r="C2246" t="inlineStr">
        <is>
          <t>Some plants go a step further
with painful structures</t>
        </is>
      </c>
      <c r="D2246">
        <f>HYPERLINK("https://www.youtube.com/watch?v=Hja0SLs2kus&amp;t=89s", "Go to time")</f>
        <v/>
      </c>
    </row>
    <row r="2247">
      <c r="A2247">
        <f>HYPERLINK("https://www.youtube.com/watch?v=KMudRLPZidg", "Video")</f>
        <v/>
      </c>
      <c r="B2247" t="inlineStr">
        <is>
          <t>0:12</t>
        </is>
      </c>
      <c r="C2247" t="inlineStr">
        <is>
          <t>but before Stephen Sillett, no one could see
or even imagine the forest in the trees.</t>
        </is>
      </c>
      <c r="D2247">
        <f>HYPERLINK("https://www.youtube.com/watch?v=KMudRLPZidg&amp;t=12s", "Go to time")</f>
        <v/>
      </c>
    </row>
    <row r="2248">
      <c r="A2248">
        <f>HYPERLINK("https://www.youtube.com/watch?v=KMudRLPZidg", "Video")</f>
        <v/>
      </c>
      <c r="B2248" t="inlineStr">
        <is>
          <t>0:58</t>
        </is>
      </c>
      <c r="C2248" t="inlineStr">
        <is>
          <t>Stephen was more interested in the trees.</t>
        </is>
      </c>
      <c r="D2248">
        <f>HYPERLINK("https://www.youtube.com/watch?v=KMudRLPZidg&amp;t=58s", "Go to time")</f>
        <v/>
      </c>
    </row>
    <row r="2249">
      <c r="A2249">
        <f>HYPERLINK("https://www.youtube.com/watch?v=KMudRLPZidg", "Video")</f>
        <v/>
      </c>
      <c r="B2249" t="inlineStr">
        <is>
          <t>1:06</t>
        </is>
      </c>
      <c r="C2249" t="inlineStr">
        <is>
          <t>By the time Stephen was in college,
that curiosity pulled him skyward</t>
        </is>
      </c>
      <c r="D2249">
        <f>HYPERLINK("https://www.youtube.com/watch?v=KMudRLPZidg&amp;t=66s", "Go to time")</f>
        <v/>
      </c>
    </row>
    <row r="2250">
      <c r="A2250">
        <f>HYPERLINK("https://www.youtube.com/watch?v=KMudRLPZidg", "Video")</f>
        <v/>
      </c>
      <c r="B2250" t="inlineStr">
        <is>
          <t>1:32</t>
        </is>
      </c>
      <c r="C2250" t="inlineStr">
        <is>
          <t>Stephen decided to find out firsthand.</t>
        </is>
      </c>
      <c r="D2250">
        <f>HYPERLINK("https://www.youtube.com/watch?v=KMudRLPZidg&amp;t=92s", "Go to time")</f>
        <v/>
      </c>
    </row>
    <row r="2251">
      <c r="A2251">
        <f>HYPERLINK("https://www.youtube.com/watch?v=KMudRLPZidg", "Video")</f>
        <v/>
      </c>
      <c r="B2251" t="inlineStr">
        <is>
          <t>1:34</t>
        </is>
      </c>
      <c r="C2251" t="inlineStr">
        <is>
          <t>In 1987, Stephen, his brother Scott
and his friend Marwood</t>
        </is>
      </c>
      <c r="D2251">
        <f>HYPERLINK("https://www.youtube.com/watch?v=KMudRLPZidg&amp;t=94s", "Go to time")</f>
        <v/>
      </c>
    </row>
    <row r="2252">
      <c r="A2252">
        <f>HYPERLINK("https://www.youtube.com/watch?v=KMudRLPZidg", "Video")</f>
        <v/>
      </c>
      <c r="B2252" t="inlineStr">
        <is>
          <t>1:45</t>
        </is>
      </c>
      <c r="C2252" t="inlineStr">
        <is>
          <t>Deep inside the park,
Stephen picked the tallest redwood he could find.</t>
        </is>
      </c>
      <c r="D2252">
        <f>HYPERLINK("https://www.youtube.com/watch?v=KMudRLPZidg&amp;t=105s", "Go to time")</f>
        <v/>
      </c>
    </row>
    <row r="2253">
      <c r="A2253">
        <f>HYPERLINK("https://www.youtube.com/watch?v=KMudRLPZidg", "Video")</f>
        <v/>
      </c>
      <c r="B2253" t="inlineStr">
        <is>
          <t>2:53</t>
        </is>
      </c>
      <c r="C2253" t="inlineStr">
        <is>
          <t>When Stephen reached the pinnacle,</t>
        </is>
      </c>
      <c r="D2253">
        <f>HYPERLINK("https://www.youtube.com/watch?v=KMudRLPZidg&amp;t=173s", "Go to time")</f>
        <v/>
      </c>
    </row>
    <row r="2254">
      <c r="A2254">
        <f>HYPERLINK("https://www.youtube.com/watch?v=KMudRLPZidg", "Video")</f>
        <v/>
      </c>
      <c r="B2254" t="inlineStr">
        <is>
          <t>3:21</t>
        </is>
      </c>
      <c r="C2254" t="inlineStr">
        <is>
          <t>Stephen became an expert
in the ecology of the tallest trees on Earth</t>
        </is>
      </c>
      <c r="D2254">
        <f>HYPERLINK("https://www.youtube.com/watch?v=KMudRLPZidg&amp;t=201s", "Go to time")</f>
        <v/>
      </c>
    </row>
    <row r="2255">
      <c r="A2255">
        <f>HYPERLINK("https://www.youtube.com/watch?v=idrbwnWLJ7w", "Video")</f>
        <v/>
      </c>
      <c r="B2255" t="inlineStr">
        <is>
          <t>0:17</t>
        </is>
      </c>
      <c r="C2255" t="inlineStr">
        <is>
          <t>So you decide to follow in the footsteps
of many students before you</t>
        </is>
      </c>
      <c r="D2255">
        <f>HYPERLINK("https://www.youtube.com/watch?v=idrbwnWLJ7w&amp;t=17s", "Go to time")</f>
        <v/>
      </c>
    </row>
    <row r="2256">
      <c r="A2256">
        <f>HYPERLINK("https://www.youtube.com/watch?v=N5vJSNXPEwA", "Video")</f>
        <v/>
      </c>
      <c r="B2256" t="inlineStr">
        <is>
          <t>0:47</t>
        </is>
      </c>
      <c r="C2256" t="inlineStr">
        <is>
          <t>You will not be able to look behind you
or step out of line.</t>
        </is>
      </c>
      <c r="D2256">
        <f>HYPERLINK("https://www.youtube.com/watch?v=N5vJSNXPEwA&amp;t=47s", "Go to time")</f>
        <v/>
      </c>
    </row>
    <row r="2257">
      <c r="A2257">
        <f>HYPERLINK("https://www.youtube.com/watch?v=t3I9gDocYdk", "Video")</f>
        <v/>
      </c>
      <c r="B2257" t="inlineStr">
        <is>
          <t>4:07</t>
        </is>
      </c>
      <c r="C2257" t="inlineStr">
        <is>
          <t>and then stepping back.</t>
        </is>
      </c>
      <c r="D2257">
        <f>HYPERLINK("https://www.youtube.com/watch?v=t3I9gDocYdk&amp;t=247s", "Go to time")</f>
        <v/>
      </c>
    </row>
    <row r="2258">
      <c r="A2258">
        <f>HYPERLINK("https://www.youtube.com/watch?v=KkaXNvzE4pk", "Video")</f>
        <v/>
      </c>
      <c r="B2258" t="inlineStr">
        <is>
          <t>2:56</t>
        </is>
      </c>
      <c r="C2258" t="inlineStr">
        <is>
          <t>We now know that memory formation
involves several steps.</t>
        </is>
      </c>
      <c r="D2258">
        <f>HYPERLINK("https://www.youtube.com/watch?v=KkaXNvzE4pk&amp;t=176s", "Go to time")</f>
        <v/>
      </c>
    </row>
    <row r="2259">
      <c r="A2259">
        <f>HYPERLINK("https://www.youtube.com/watch?v=DC58z4N0IWw", "Video")</f>
        <v/>
      </c>
      <c r="B2259" t="inlineStr">
        <is>
          <t>8:07</t>
        </is>
      </c>
      <c r="C2259" t="inlineStr">
        <is>
          <t>you get hints the actual steps for that</t>
        </is>
      </c>
      <c r="D2259">
        <f>HYPERLINK("https://www.youtube.com/watch?v=DC58z4N0IWw&amp;t=487s", "Go to time")</f>
        <v/>
      </c>
    </row>
    <row r="2260">
      <c r="A2260">
        <f>HYPERLINK("https://www.youtube.com/watch?v=iWDKsHm6gTA", "Video")</f>
        <v/>
      </c>
      <c r="B2260" t="inlineStr">
        <is>
          <t>1:50</t>
        </is>
      </c>
      <c r="C2260" t="inlineStr">
        <is>
          <t>trace specific steps in their evolution</t>
        </is>
      </c>
      <c r="D2260">
        <f>HYPERLINK("https://www.youtube.com/watch?v=iWDKsHm6gTA&amp;t=110s", "Go to time")</f>
        <v/>
      </c>
    </row>
    <row r="2261">
      <c r="A2261">
        <f>HYPERLINK("https://www.youtube.com/watch?v=2DWnvx1NYUA", "Video")</f>
        <v/>
      </c>
      <c r="B2261" t="inlineStr">
        <is>
          <t>4:04</t>
        </is>
      </c>
      <c r="C2261" t="inlineStr">
        <is>
          <t>At every step in the scanning and 
uploading process,</t>
        </is>
      </c>
      <c r="D2261">
        <f>HYPERLINK("https://www.youtube.com/watch?v=2DWnvx1NYUA&amp;t=244s", "Go to time")</f>
        <v/>
      </c>
    </row>
    <row r="2262">
      <c r="A2262">
        <f>HYPERLINK("https://www.youtube.com/watch?v=orBYbxxrJSU", "Video")</f>
        <v/>
      </c>
      <c r="B2262" t="inlineStr">
        <is>
          <t>6:18</t>
        </is>
      </c>
      <c r="C2262" t="inlineStr">
        <is>
          <t>steps of a giant orange parrot dancing</t>
        </is>
      </c>
      <c r="D2262">
        <f>HYPERLINK("https://www.youtube.com/watch?v=orBYbxxrJSU&amp;t=378s", "Go to time")</f>
        <v/>
      </c>
    </row>
    <row r="2263">
      <c r="A2263">
        <f>HYPERLINK("https://www.youtube.com/watch?v=6MK6tuZ7Rws", "Video")</f>
        <v/>
      </c>
      <c r="B2263" t="inlineStr">
        <is>
          <t>1:32</t>
        </is>
      </c>
      <c r="C2263" t="inlineStr">
        <is>
          <t>But when we step into our economies,
for some reason,</t>
        </is>
      </c>
      <c r="D2263">
        <f>HYPERLINK("https://www.youtube.com/watch?v=6MK6tuZ7Rws&amp;t=92s", "Go to time")</f>
        <v/>
      </c>
    </row>
    <row r="2264">
      <c r="A2264">
        <f>HYPERLINK("https://www.youtube.com/watch?v=qocAoN4jNwc", "Video")</f>
        <v/>
      </c>
      <c r="B2264" t="inlineStr">
        <is>
          <t>7:05</t>
        </is>
      </c>
      <c r="C2264" t="inlineStr">
        <is>
          <t>eliminate all the substeps. Students</t>
        </is>
      </c>
      <c r="D2264">
        <f>HYPERLINK("https://www.youtube.com/watch?v=qocAoN4jNwc&amp;t=425s", "Go to time")</f>
        <v/>
      </c>
    </row>
    <row r="2265">
      <c r="A2265">
        <f>HYPERLINK("https://www.youtube.com/watch?v=VdkV8nyqpNs", "Video")</f>
        <v/>
      </c>
      <c r="B2265" t="inlineStr">
        <is>
          <t>10:08</t>
        </is>
      </c>
      <c r="C2265" t="inlineStr">
        <is>
          <t>materials and taking it the next step to</t>
        </is>
      </c>
      <c r="D2265">
        <f>HYPERLINK("https://www.youtube.com/watch?v=VdkV8nyqpNs&amp;t=608s", "Go to time")</f>
        <v/>
      </c>
    </row>
    <row r="2266">
      <c r="A2266">
        <f>HYPERLINK("https://www.youtube.com/watch?v=ptJg2GScPEQ", "Video")</f>
        <v/>
      </c>
      <c r="B2266" t="inlineStr">
        <is>
          <t>7:41</t>
        </is>
      </c>
      <c r="C2266" t="inlineStr">
        <is>
          <t>one of the following up steps</t>
        </is>
      </c>
      <c r="D2266">
        <f>HYPERLINK("https://www.youtube.com/watch?v=ptJg2GScPEQ&amp;t=461s", "Go to time")</f>
        <v/>
      </c>
    </row>
    <row r="2267">
      <c r="A2267">
        <f>HYPERLINK("https://www.youtube.com/watch?v=ptJg2GScPEQ", "Video")</f>
        <v/>
      </c>
      <c r="B2267" t="inlineStr">
        <is>
          <t>14:23</t>
        </is>
      </c>
      <c r="C2267" t="inlineStr">
        <is>
          <t>in steps to give you satisfaction at its</t>
        </is>
      </c>
      <c r="D2267">
        <f>HYPERLINK("https://www.youtube.com/watch?v=ptJg2GScPEQ&amp;t=863s", "Go to time")</f>
        <v/>
      </c>
    </row>
    <row r="2268">
      <c r="A2268">
        <f>HYPERLINK("https://www.youtube.com/watch?v=Xq-szohkAqU", "Video")</f>
        <v/>
      </c>
      <c r="B2268" t="inlineStr">
        <is>
          <t>0:57</t>
        </is>
      </c>
      <c r="C2268" t="inlineStr">
        <is>
          <t>As soon as she steps forward a timer 
will begin counting down from 60 seconds.</t>
        </is>
      </c>
      <c r="D2268">
        <f>HYPERLINK("https://www.youtube.com/watch?v=Xq-szohkAqU&amp;t=57s", "Go to time")</f>
        <v/>
      </c>
    </row>
    <row r="2269">
      <c r="A2269">
        <f>HYPERLINK("https://www.youtube.com/watch?v=Xq-szohkAqU", "Video")</f>
        <v/>
      </c>
      <c r="B2269" t="inlineStr">
        <is>
          <t>5:00</t>
        </is>
      </c>
      <c r="C2269" t="inlineStr">
        <is>
          <t>At every step Hedge repeats the action 
of looking left and looking right.</t>
        </is>
      </c>
      <c r="D2269">
        <f>HYPERLINK("https://www.youtube.com/watch?v=Xq-szohkAqU&amp;t=300s", "Go to time")</f>
        <v/>
      </c>
    </row>
    <row r="2270">
      <c r="A2270">
        <f>HYPERLINK("https://www.youtube.com/watch?v=0UzMaoaXKaM", "Video")</f>
        <v/>
      </c>
      <c r="B2270" t="inlineStr">
        <is>
          <t>0:55</t>
        </is>
      </c>
      <c r="C2270" t="inlineStr">
        <is>
          <t>But photosynthesis is divided into two steps.</t>
        </is>
      </c>
      <c r="D2270">
        <f>HYPERLINK("https://www.youtube.com/watch?v=0UzMaoaXKaM&amp;t=55s", "Go to time")</f>
        <v/>
      </c>
    </row>
    <row r="2271">
      <c r="A2271">
        <f>HYPERLINK("https://www.youtube.com/watch?v=W1UGzaG1Uos", "Video")</f>
        <v/>
      </c>
      <c r="B2271" t="inlineStr">
        <is>
          <t>8:26</t>
        </is>
      </c>
      <c r="C2271" t="inlineStr">
        <is>
          <t>and take baby steps into the future</t>
        </is>
      </c>
      <c r="D2271">
        <f>HYPERLINK("https://www.youtube.com/watch?v=W1UGzaG1Uos&amp;t=506s", "Go to time")</f>
        <v/>
      </c>
    </row>
    <row r="2272">
      <c r="A2272">
        <f>HYPERLINK("https://www.youtube.com/watch?v=257wV-AbKaE", "Video")</f>
        <v/>
      </c>
      <c r="B2272" t="inlineStr">
        <is>
          <t>2:11</t>
        </is>
      </c>
      <c r="C2272" t="inlineStr">
        <is>
          <t>This step is where criminals are often
most vulnerable to detection</t>
        </is>
      </c>
      <c r="D2272">
        <f>HYPERLINK("https://www.youtube.com/watch?v=257wV-AbKaE&amp;t=131s", "Go to time")</f>
        <v/>
      </c>
    </row>
    <row r="2273">
      <c r="A2273">
        <f>HYPERLINK("https://www.youtube.com/watch?v=257wV-AbKaE", "Video")</f>
        <v/>
      </c>
      <c r="B2273" t="inlineStr">
        <is>
          <t>2:21</t>
        </is>
      </c>
      <c r="C2273" t="inlineStr">
        <is>
          <t>The second step, layering, involves
using multiple transactions</t>
        </is>
      </c>
      <c r="D2273">
        <f>HYPERLINK("https://www.youtube.com/watch?v=257wV-AbKaE&amp;t=141s", "Go to time")</f>
        <v/>
      </c>
    </row>
    <row r="2274">
      <c r="A2274">
        <f>HYPERLINK("https://www.youtube.com/watch?v=257wV-AbKaE", "Video")</f>
        <v/>
      </c>
      <c r="B2274" t="inlineStr">
        <is>
          <t>2:57</t>
        </is>
      </c>
      <c r="C2274" t="inlineStr">
        <is>
          <t>The last step, integration, allows clean
money to re-enter the mainstream economy</t>
        </is>
      </c>
      <c r="D2274">
        <f>HYPERLINK("https://www.youtube.com/watch?v=257wV-AbKaE&amp;t=177s", "Go to time")</f>
        <v/>
      </c>
    </row>
    <row r="2275">
      <c r="A2275">
        <f>HYPERLINK("https://www.youtube.com/watch?v=2rvLEJrQm7g", "Video")</f>
        <v/>
      </c>
      <c r="B2275" t="inlineStr">
        <is>
          <t>3:51</t>
        </is>
      </c>
      <c r="C2275" t="inlineStr">
        <is>
          <t>She lingers on the steps
of the House of Life,</t>
        </is>
      </c>
      <c r="D2275">
        <f>HYPERLINK("https://www.youtube.com/watch?v=2rvLEJrQm7g&amp;t=231s", "Go to time")</f>
        <v/>
      </c>
    </row>
    <row r="2276">
      <c r="A2276">
        <f>HYPERLINK("https://www.youtube.com/watch?v=yhYU4ZbLmmk", "Video")</f>
        <v/>
      </c>
      <c r="B2276" t="inlineStr">
        <is>
          <t>0:22</t>
        </is>
      </c>
      <c r="C2276" t="inlineStr">
        <is>
          <t>letting the vibrations of their footsteps 
blend into the shifting sands.</t>
        </is>
      </c>
      <c r="D2276">
        <f>HYPERLINK("https://www.youtube.com/watch?v=yhYU4ZbLmmk&amp;t=22s", "Go to time")</f>
        <v/>
      </c>
    </row>
    <row r="2277">
      <c r="A2277">
        <f>HYPERLINK("https://www.youtube.com/watch?v=bZW_B9CC-gI", "Video")</f>
        <v/>
      </c>
      <c r="B2277" t="inlineStr">
        <is>
          <t>9:34</t>
        </is>
      </c>
      <c r="C2277" t="inlineStr">
        <is>
          <t>step Hawking referred to in the previous</t>
        </is>
      </c>
      <c r="D2277">
        <f>HYPERLINK("https://www.youtube.com/watch?v=bZW_B9CC-gI&amp;t=574s", "Go to time")</f>
        <v/>
      </c>
    </row>
    <row r="2278">
      <c r="A2278">
        <f>HYPERLINK("https://www.youtube.com/watch?v=bZW_B9CC-gI", "Video")</f>
        <v/>
      </c>
      <c r="B2278" t="inlineStr">
        <is>
          <t>10:29</t>
        </is>
      </c>
      <c r="C2278" t="inlineStr">
        <is>
          <t>and what Stephen Hawking mentioned as</t>
        </is>
      </c>
      <c r="D2278">
        <f>HYPERLINK("https://www.youtube.com/watch?v=bZW_B9CC-gI&amp;t=629s", "Go to time")</f>
        <v/>
      </c>
    </row>
    <row r="2279">
      <c r="A2279">
        <f>HYPERLINK("https://www.youtube.com/watch?v=H5zin8jKeT0", "Video")</f>
        <v/>
      </c>
      <c r="B2279" t="inlineStr">
        <is>
          <t>3:47</t>
        </is>
      </c>
      <c r="C2279" t="inlineStr">
        <is>
          <t>in which case, the next step is surgery.</t>
        </is>
      </c>
      <c r="D2279">
        <f>HYPERLINK("https://www.youtube.com/watch?v=H5zin8jKeT0&amp;t=227s", "Go to time")</f>
        <v/>
      </c>
    </row>
    <row r="2280">
      <c r="A2280">
        <f>HYPERLINK("https://www.youtube.com/watch?v=UNdD5Kxdkpg", "Video")</f>
        <v/>
      </c>
      <c r="B2280" t="inlineStr">
        <is>
          <t>5:13</t>
        </is>
      </c>
      <c r="C2280" t="inlineStr">
        <is>
          <t>into a few smaller steps so let me</t>
        </is>
      </c>
      <c r="D2280">
        <f>HYPERLINK("https://www.youtube.com/watch?v=UNdD5Kxdkpg&amp;t=313s", "Go to time")</f>
        <v/>
      </c>
    </row>
    <row r="2281">
      <c r="A2281">
        <f>HYPERLINK("https://www.youtube.com/watch?v=UNdD5Kxdkpg", "Video")</f>
        <v/>
      </c>
      <c r="B2281" t="inlineStr">
        <is>
          <t>5:46</t>
        </is>
      </c>
      <c r="C2281" t="inlineStr">
        <is>
          <t>step going from the abstract description</t>
        </is>
      </c>
      <c r="D2281">
        <f>HYPERLINK("https://www.youtube.com/watch?v=UNdD5Kxdkpg&amp;t=346s", "Go to time")</f>
        <v/>
      </c>
    </row>
    <row r="2282">
      <c r="A2282">
        <f>HYPERLINK("https://www.youtube.com/watch?v=LGpEbF4aZzs", "Video")</f>
        <v/>
      </c>
      <c r="B2282" t="inlineStr">
        <is>
          <t>4:38</t>
        </is>
      </c>
      <c r="C2282" t="inlineStr">
        <is>
          <t>but soon, they could become
our stepping stones to the stars.</t>
        </is>
      </c>
      <c r="D2282">
        <f>HYPERLINK("https://www.youtube.com/watch?v=LGpEbF4aZzs&amp;t=278s", "Go to time")</f>
        <v/>
      </c>
    </row>
    <row r="2283">
      <c r="A2283">
        <f>HYPERLINK("https://www.youtube.com/watch?v=a1bWKZFP2Tc", "Video")</f>
        <v/>
      </c>
      <c r="B2283" t="inlineStr">
        <is>
          <t>1:15</t>
        </is>
      </c>
      <c r="C2283" t="inlineStr">
        <is>
          <t>Holy Stephen Hawking, that is a lot of stars.</t>
        </is>
      </c>
      <c r="D2283">
        <f>HYPERLINK("https://www.youtube.com/watch?v=a1bWKZFP2Tc&amp;t=75s", "Go to time")</f>
        <v/>
      </c>
    </row>
    <row r="2284">
      <c r="A2284">
        <f>HYPERLINK("https://www.youtube.com/watch?v=QKae1k1BDdA", "Video")</f>
        <v/>
      </c>
      <c r="B2284" t="inlineStr">
        <is>
          <t>5:05</t>
        </is>
      </c>
      <c r="C2284" t="inlineStr">
        <is>
          <t>local farms are still following in the 
footsteps of their Neolithic ancestors,</t>
        </is>
      </c>
      <c r="D2284">
        <f>HYPERLINK("https://www.youtube.com/watch?v=QKae1k1BDdA&amp;t=305s", "Go to time")</f>
        <v/>
      </c>
    </row>
    <row r="2285">
      <c r="A2285">
        <f>HYPERLINK("https://www.youtube.com/watch?v=IzFObkVRSV0", "Video")</f>
        <v/>
      </c>
      <c r="B2285" t="inlineStr">
        <is>
          <t>1:04</t>
        </is>
      </c>
      <c r="C2285" t="inlineStr">
        <is>
          <t>because the first step to preventing 
panic attacks is understanding them.</t>
        </is>
      </c>
      <c r="D2285">
        <f>HYPERLINK("https://www.youtube.com/watch?v=IzFObkVRSV0&amp;t=64s", "Go to time")</f>
        <v/>
      </c>
    </row>
    <row r="2286">
      <c r="A2286">
        <f>HYPERLINK("https://www.youtube.com/watch?v=IzFObkVRSV0", "Video")</f>
        <v/>
      </c>
      <c r="B2286" t="inlineStr">
        <is>
          <t>4:22</t>
        </is>
      </c>
      <c r="C2286" t="inlineStr">
        <is>
          <t>Even after CBT, taking these steps 
isn’t easy in the grip of an attack.</t>
        </is>
      </c>
      <c r="D2286">
        <f>HYPERLINK("https://www.youtube.com/watch?v=IzFObkVRSV0&amp;t=262s", "Go to time")</f>
        <v/>
      </c>
    </row>
    <row r="2287">
      <c r="A2287">
        <f>HYPERLINK("https://www.youtube.com/watch?v=IzFObkVRSV0", "Video")</f>
        <v/>
      </c>
      <c r="B2287" t="inlineStr">
        <is>
          <t>4:57</t>
        </is>
      </c>
      <c r="C2287" t="inlineStr">
        <is>
          <t>and recognizing them is the first step 
in preventing them.</t>
        </is>
      </c>
      <c r="D2287">
        <f>HYPERLINK("https://www.youtube.com/watch?v=IzFObkVRSV0&amp;t=297s", "Go to time")</f>
        <v/>
      </c>
    </row>
    <row r="2288">
      <c r="A2288">
        <f>HYPERLINK("https://www.youtube.com/watch?v=_uhIhkuh6zo", "Video")</f>
        <v/>
      </c>
      <c r="B2288" t="inlineStr">
        <is>
          <t>3:29</t>
        </is>
      </c>
      <c r="C2288" t="inlineStr">
        <is>
          <t>steppe horsemen spread riding technologies
like stirrups across cultures.</t>
        </is>
      </c>
      <c r="D2288">
        <f>HYPERLINK("https://www.youtube.com/watch?v=_uhIhkuh6zo&amp;t=209s", "Go to time")</f>
        <v/>
      </c>
    </row>
    <row r="2289">
      <c r="A2289">
        <f>HYPERLINK("https://www.youtube.com/watch?v=aOfWTscU8YM", "Video")</f>
        <v/>
      </c>
      <c r="B2289" t="inlineStr">
        <is>
          <t>2:38</t>
        </is>
      </c>
      <c r="C2289" t="inlineStr">
        <is>
          <t>this step confirms that 
the test is working properly.</t>
        </is>
      </c>
      <c r="D2289">
        <f>HYPERLINK("https://www.youtube.com/watch?v=aOfWTscU8YM&amp;t=158s", "Go to time")</f>
        <v/>
      </c>
    </row>
    <row r="2290">
      <c r="A2290">
        <f>HYPERLINK("https://www.youtube.com/watch?v=RhaepLsP5eg", "Video")</f>
        <v/>
      </c>
      <c r="B2290" t="inlineStr">
        <is>
          <t>2:23</t>
        </is>
      </c>
      <c r="C2290" t="inlineStr">
        <is>
          <t>He heard nothing—
where were her footsteps?</t>
        </is>
      </c>
      <c r="D2290">
        <f>HYPERLINK("https://www.youtube.com/watch?v=RhaepLsP5eg&amp;t=143s", "Go to time")</f>
        <v/>
      </c>
    </row>
    <row r="2291">
      <c r="A2291">
        <f>HYPERLINK("https://www.youtube.com/watch?v=RhaepLsP5eg", "Video")</f>
        <v/>
      </c>
      <c r="B2291" t="inlineStr">
        <is>
          <t>2:26</t>
        </is>
      </c>
      <c r="C2291" t="inlineStr">
        <is>
          <t>Finally, just before he stepped out 
of the underworld</t>
        </is>
      </c>
      <c r="D2291">
        <f>HYPERLINK("https://www.youtube.com/watch?v=RhaepLsP5eg&amp;t=146s", "Go to time")</f>
        <v/>
      </c>
    </row>
    <row r="2292">
      <c r="A2292">
        <f>HYPERLINK("https://www.youtube.com/watch?v=o4MpBV4F3qs", "Video")</f>
        <v/>
      </c>
      <c r="B2292" t="inlineStr">
        <is>
          <t>2:01</t>
        </is>
      </c>
      <c r="C2292" t="inlineStr">
        <is>
          <t>The first step in this puzzle
is to narrow the options.</t>
        </is>
      </c>
      <c r="D2292">
        <f>HYPERLINK("https://www.youtube.com/watch?v=o4MpBV4F3qs&amp;t=121s", "Go to time")</f>
        <v/>
      </c>
    </row>
    <row r="2293">
      <c r="A2293">
        <f>HYPERLINK("https://www.youtube.com/watch?v=JYZpxRy5Mfg", "Video")</f>
        <v/>
      </c>
      <c r="B2293" t="inlineStr">
        <is>
          <t>4:01</t>
        </is>
      </c>
      <c r="C2293" t="inlineStr">
        <is>
          <t>and a new generation of farmers is 
stepping up</t>
        </is>
      </c>
      <c r="D2293">
        <f>HYPERLINK("https://www.youtube.com/watch?v=JYZpxRy5Mfg&amp;t=241s", "Go to time")</f>
        <v/>
      </c>
    </row>
    <row r="2294">
      <c r="A2294">
        <f>HYPERLINK("https://www.youtube.com/watch?v=AXR-etStvCI", "Video")</f>
        <v/>
      </c>
      <c r="B2294" t="inlineStr">
        <is>
          <t>1:11</t>
        </is>
      </c>
      <c r="C2294" t="inlineStr">
        <is>
          <t>Stephen Hawking theorized a process</t>
        </is>
      </c>
      <c r="D2294">
        <f>HYPERLINK("https://www.youtube.com/watch?v=AXR-etStvCI&amp;t=71s", "Go to time")</f>
        <v/>
      </c>
    </row>
    <row r="2295">
      <c r="A2295">
        <f>HYPERLINK("https://www.youtube.com/watch?v=AXR-etStvCI", "Video")</f>
        <v/>
      </c>
      <c r="B2295" t="inlineStr">
        <is>
          <t>4:36</t>
        </is>
      </c>
      <c r="C2295" t="inlineStr">
        <is>
          <t>But if Stephen Hawking was right,</t>
        </is>
      </c>
      <c r="D2295">
        <f>HYPERLINK("https://www.youtube.com/watch?v=AXR-etStvCI&amp;t=276s", "Go to time")</f>
        <v/>
      </c>
    </row>
    <row r="2296">
      <c r="A2296">
        <f>HYPERLINK("https://www.youtube.com/watch?v=33cP54FcERA", "Video")</f>
        <v/>
      </c>
      <c r="B2296" t="inlineStr">
        <is>
          <t>2:44</t>
        </is>
      </c>
      <c r="C2296" t="inlineStr">
        <is>
          <t>Stepan and his men make their way 
to the barracks where they live and train</t>
        </is>
      </c>
      <c r="D2296">
        <f>HYPERLINK("https://www.youtube.com/watch?v=33cP54FcERA&amp;t=164s", "Go to time")</f>
        <v/>
      </c>
    </row>
    <row r="2297">
      <c r="A2297">
        <f>HYPERLINK("https://www.youtube.com/watch?v=33cP54FcERA", "Video")</f>
        <v/>
      </c>
      <c r="B2297" t="inlineStr">
        <is>
          <t>3:02</t>
        </is>
      </c>
      <c r="C2297" t="inlineStr">
        <is>
          <t>Stepan instructs his friend Yuri to 
lighten the mood with his bandura.</t>
        </is>
      </c>
      <c r="D2297">
        <f>HYPERLINK("https://www.youtube.com/watch?v=33cP54FcERA&amp;t=182s", "Go to time")</f>
        <v/>
      </c>
    </row>
    <row r="2298">
      <c r="A2298">
        <f>HYPERLINK("https://www.youtube.com/watch?v=LU0uvKy7gn8", "Video")</f>
        <v/>
      </c>
      <c r="B2298" t="inlineStr">
        <is>
          <t>1:56</t>
        </is>
      </c>
      <c r="C2298" t="inlineStr">
        <is>
          <t>maybe one of us could,
you know, step in.</t>
        </is>
      </c>
      <c r="D2298">
        <f>HYPERLINK("https://www.youtube.com/watch?v=LU0uvKy7gn8&amp;t=116s", "Go to time")</f>
        <v/>
      </c>
    </row>
    <row r="2299">
      <c r="A2299">
        <f>HYPERLINK("https://www.youtube.com/watch?v=Z3pAsKHRItg", "Video")</f>
        <v/>
      </c>
      <c r="B2299" t="inlineStr">
        <is>
          <t>1:08</t>
        </is>
      </c>
      <c r="C2299" t="inlineStr">
        <is>
          <t>i am going through a 12-step program i'm</t>
        </is>
      </c>
      <c r="D2299">
        <f>HYPERLINK("https://www.youtube.com/watch?v=Z3pAsKHRItg&amp;t=68s", "Go to time")</f>
        <v/>
      </c>
    </row>
    <row r="2300">
      <c r="A2300">
        <f>HYPERLINK("https://www.youtube.com/watch?v=fcCJLxaA5gw", "Video")</f>
        <v/>
      </c>
      <c r="B2300" t="inlineStr">
        <is>
          <t>18:15</t>
        </is>
      </c>
      <c r="C2300" t="inlineStr">
        <is>
          <t>next year he really stepped things</t>
        </is>
      </c>
      <c r="D2300">
        <f>HYPERLINK("https://www.youtube.com/watch?v=fcCJLxaA5gw&amp;t=1095s", "Go to time")</f>
        <v/>
      </c>
    </row>
    <row r="2301">
      <c r="A2301">
        <f>HYPERLINK("https://www.youtube.com/watch?v=Jad6X87A8QQ", "Video")</f>
        <v/>
      </c>
      <c r="B2301" t="inlineStr">
        <is>
          <t>1:20</t>
        </is>
      </c>
      <c r="C2301" t="inlineStr">
        <is>
          <t>Toby I stepped in and I didn't care that</t>
        </is>
      </c>
      <c r="D2301">
        <f>HYPERLINK("https://www.youtube.com/watch?v=Jad6X87A8QQ&amp;t=80s", "Go to time")</f>
        <v/>
      </c>
    </row>
    <row r="2302">
      <c r="A2302">
        <f>HYPERLINK("https://www.youtube.com/watch?v=s3I8RRjSqTI", "Video")</f>
        <v/>
      </c>
      <c r="B2302" t="inlineStr">
        <is>
          <t>5:50</t>
        </is>
      </c>
      <c r="C2302" t="inlineStr">
        <is>
          <t>to step it up I think you need to get</t>
        </is>
      </c>
      <c r="D2302">
        <f>HYPERLINK("https://www.youtube.com/watch?v=s3I8RRjSqTI&amp;t=350s", "Go to time")</f>
        <v/>
      </c>
    </row>
    <row r="2303">
      <c r="A2303">
        <f>HYPERLINK("https://www.youtube.com/watch?v=NEV6ko7PIpE", "Video")</f>
        <v/>
      </c>
      <c r="B2303" t="inlineStr">
        <is>
          <t>4:16</t>
        </is>
      </c>
      <c r="C2303" t="inlineStr">
        <is>
          <t>in fact i actually have a three-step</t>
        </is>
      </c>
      <c r="D2303">
        <f>HYPERLINK("https://www.youtube.com/watch?v=NEV6ko7PIpE&amp;t=256s", "Go to time")</f>
        <v/>
      </c>
    </row>
    <row r="2304">
      <c r="A2304">
        <f>HYPERLINK("https://www.youtube.com/watch?v=wZga0-YE9cQ", "Video")</f>
        <v/>
      </c>
      <c r="B2304" t="inlineStr">
        <is>
          <t>2:16</t>
        </is>
      </c>
      <c r="C2304" t="inlineStr">
        <is>
          <t>the last thing I want to do is step on</t>
        </is>
      </c>
      <c r="D2304">
        <f>HYPERLINK("https://www.youtube.com/watch?v=wZga0-YE9cQ&amp;t=136s", "Go to time")</f>
        <v/>
      </c>
    </row>
    <row r="2305">
      <c r="A2305">
        <f>HYPERLINK("https://www.youtube.com/watch?v=A-HYv97NKSg", "Video")</f>
        <v/>
      </c>
      <c r="B2305" t="inlineStr">
        <is>
          <t>3:54</t>
        </is>
      </c>
      <c r="C2305" t="inlineStr">
        <is>
          <t>really stepped things up who has put a</t>
        </is>
      </c>
      <c r="D2305">
        <f>HYPERLINK("https://www.youtube.com/watch?v=A-HYv97NKSg&amp;t=234s", "Go to time")</f>
        <v/>
      </c>
    </row>
    <row r="2306">
      <c r="A2306">
        <f>HYPERLINK("https://www.youtube.com/watch?v=VZ_WnkigkF0", "Video")</f>
        <v/>
      </c>
      <c r="B2306" t="inlineStr">
        <is>
          <t>1:57</t>
        </is>
      </c>
      <c r="C2306" t="inlineStr">
        <is>
          <t>center don't forget irish step dancing</t>
        </is>
      </c>
      <c r="D2306">
        <f>HYPERLINK("https://www.youtube.com/watch?v=VZ_WnkigkF0&amp;t=117s", "Go to time")</f>
        <v/>
      </c>
    </row>
    <row r="2307">
      <c r="A2307">
        <f>HYPERLINK("https://www.youtube.com/watch?v=wPtS9WYTxDo", "Video")</f>
        <v/>
      </c>
      <c r="B2307" t="inlineStr">
        <is>
          <t>5:02</t>
        </is>
      </c>
      <c r="C2307" t="inlineStr">
        <is>
          <t>to spend energy missing him every step</t>
        </is>
      </c>
      <c r="D2307">
        <f>HYPERLINK("https://www.youtube.com/watch?v=wPtS9WYTxDo&amp;t=302s", "Go to time")</f>
        <v/>
      </c>
    </row>
    <row r="2308">
      <c r="A2308">
        <f>HYPERLINK("https://www.youtube.com/watch?v=Y54dfdonqgM", "Video")</f>
        <v/>
      </c>
      <c r="B2308" t="inlineStr">
        <is>
          <t>9:50</t>
        </is>
      </c>
      <c r="C2308" t="inlineStr">
        <is>
          <t>Definitely step in and out of it
like that."</t>
        </is>
      </c>
      <c r="D2308">
        <f>HYPERLINK("https://www.youtube.com/watch?v=Y54dfdonqgM&amp;t=590s", "Go to time")</f>
        <v/>
      </c>
    </row>
    <row r="2309">
      <c r="A2309">
        <f>HYPERLINK("https://www.youtube.com/watch?v=EGYCVX78RtA", "Video")</f>
        <v/>
      </c>
      <c r="B2309" t="inlineStr">
        <is>
          <t>12:36</t>
        </is>
      </c>
      <c r="C2309" t="inlineStr">
        <is>
          <t>point somebody is going to have to step</t>
        </is>
      </c>
      <c r="D2309">
        <f>HYPERLINK("https://www.youtube.com/watch?v=EGYCVX78RtA&amp;t=756s", "Go to time")</f>
        <v/>
      </c>
    </row>
    <row r="2310">
      <c r="A2310">
        <f>HYPERLINK("https://www.youtube.com/watch?v=EGYCVX78RtA", "Video")</f>
        <v/>
      </c>
      <c r="B2310" t="inlineStr">
        <is>
          <t>19:51</t>
        </is>
      </c>
      <c r="C2310" t="inlineStr">
        <is>
          <t>stepping down to salesman I'm going to</t>
        </is>
      </c>
      <c r="D2310">
        <f>HYPERLINK("https://www.youtube.com/watch?v=EGYCVX78RtA&amp;t=1191s", "Go to time")</f>
        <v/>
      </c>
    </row>
    <row r="2311">
      <c r="A2311">
        <f>HYPERLINK("https://www.youtube.com/watch?v=EGYCVX78RtA", "Video")</f>
        <v/>
      </c>
      <c r="B2311" t="inlineStr">
        <is>
          <t>19:55</t>
        </is>
      </c>
      <c r="C2311" t="inlineStr">
        <is>
          <t>step into sales myself why is there an</t>
        </is>
      </c>
      <c r="D2311">
        <f>HYPERLINK("https://www.youtube.com/watch?v=EGYCVX78RtA&amp;t=1195s", "Go to time")</f>
        <v/>
      </c>
    </row>
    <row r="2312">
      <c r="A2312">
        <f>HYPERLINK("https://www.youtube.com/watch?v=U1tIsN5440M", "Video")</f>
        <v/>
      </c>
      <c r="B2312" t="inlineStr">
        <is>
          <t>4:46</t>
        </is>
      </c>
      <c r="C2312" t="inlineStr">
        <is>
          <t>they had um weapons I just stepped in to</t>
        </is>
      </c>
      <c r="D2312">
        <f>HYPERLINK("https://www.youtube.com/watch?v=U1tIsN5440M&amp;t=286s", "Go to time")</f>
        <v/>
      </c>
    </row>
    <row r="2313">
      <c r="A2313">
        <f>HYPERLINK("https://www.youtube.com/watch?v=VlUL5xD-6Nw", "Video")</f>
        <v/>
      </c>
      <c r="B2313" t="inlineStr">
        <is>
          <t>10:41</t>
        </is>
      </c>
      <c r="C2313" t="inlineStr">
        <is>
          <t>line let's go clear out step yeah why do</t>
        </is>
      </c>
      <c r="D2313">
        <f>HYPERLINK("https://www.youtube.com/watch?v=VlUL5xD-6Nw&amp;t=641s", "Go to time")</f>
        <v/>
      </c>
    </row>
    <row r="2314">
      <c r="A2314">
        <f>HYPERLINK("https://www.youtube.com/watch?v=rQwZ6z68gdI", "Video")</f>
        <v/>
      </c>
      <c r="B2314" t="inlineStr">
        <is>
          <t>4:42</t>
        </is>
      </c>
      <c r="C2314" t="inlineStr">
        <is>
          <t>stepped on a piece of glass in the</t>
        </is>
      </c>
      <c r="D2314">
        <f>HYPERLINK("https://www.youtube.com/watch?v=rQwZ6z68gdI&amp;t=282s", "Go to time")</f>
        <v/>
      </c>
    </row>
    <row r="2315">
      <c r="A2315">
        <f>HYPERLINK("https://www.youtube.com/watch?v=GU2W_nlijx0", "Video")</f>
        <v/>
      </c>
      <c r="B2315" t="inlineStr">
        <is>
          <t>5:18</t>
        </is>
      </c>
      <c r="C2315" t="inlineStr">
        <is>
          <t>instep oh not again ha ha you let go you</t>
        </is>
      </c>
      <c r="D2315">
        <f>HYPERLINK("https://www.youtube.com/watch?v=GU2W_nlijx0&amp;t=318s", "Go to time")</f>
        <v/>
      </c>
    </row>
    <row r="2316">
      <c r="A2316">
        <f>HYPERLINK("https://www.youtube.com/watch?v=6ExYUejiqI0", "Video")</f>
        <v/>
      </c>
      <c r="B2316" t="inlineStr">
        <is>
          <t>8:14</t>
        </is>
      </c>
      <c r="C2316" t="inlineStr">
        <is>
          <t>ceiling he stepped on a block of ice</t>
        </is>
      </c>
      <c r="D2316">
        <f>HYPERLINK("https://www.youtube.com/watch?v=6ExYUejiqI0&amp;t=494s", "Go to time")</f>
        <v/>
      </c>
    </row>
    <row r="2317">
      <c r="A2317">
        <f>HYPERLINK("https://www.youtube.com/watch?v=Kp80693kNCs", "Video")</f>
        <v/>
      </c>
      <c r="B2317" t="inlineStr">
        <is>
          <t>5:58</t>
        </is>
      </c>
      <c r="C2317" t="inlineStr">
        <is>
          <t>this way step it up Don't go breaking my</t>
        </is>
      </c>
      <c r="D2317">
        <f>HYPERLINK("https://www.youtube.com/watch?v=Kp80693kNCs&amp;t=358s", "Go to time")</f>
        <v/>
      </c>
    </row>
    <row r="2318">
      <c r="A2318">
        <f>HYPERLINK("https://www.youtube.com/watch?v=j2vP8ordkYc", "Video")</f>
        <v/>
      </c>
      <c r="B2318" t="inlineStr">
        <is>
          <t>3:10</t>
        </is>
      </c>
      <c r="C2318" t="inlineStr">
        <is>
          <t>really stepped things up who has put a</t>
        </is>
      </c>
      <c r="D2318">
        <f>HYPERLINK("https://www.youtube.com/watch?v=j2vP8ordkYc&amp;t=190s", "Go to time")</f>
        <v/>
      </c>
    </row>
    <row r="2319">
      <c r="A2319">
        <f>HYPERLINK("https://www.youtube.com/watch?v=uJqzHkEe0RE", "Video")</f>
        <v/>
      </c>
      <c r="B2319" t="inlineStr">
        <is>
          <t>7:06</t>
        </is>
      </c>
      <c r="C2319" t="inlineStr">
        <is>
          <t>hey stepped on a piece of glass in the</t>
        </is>
      </c>
      <c r="D2319">
        <f>HYPERLINK("https://www.youtube.com/watch?v=uJqzHkEe0RE&amp;t=426s", "Go to time")</f>
        <v/>
      </c>
    </row>
    <row r="2320">
      <c r="A2320">
        <f>HYPERLINK("https://www.youtube.com/watch?v=VGBsjAKneh8", "Video")</f>
        <v/>
      </c>
      <c r="B2320" t="inlineStr">
        <is>
          <t>0:00</t>
        </is>
      </c>
      <c r="C2320" t="inlineStr">
        <is>
          <t>let's go step it up you runts infants</t>
        </is>
      </c>
      <c r="D2320">
        <f>HYPERLINK("https://www.youtube.com/watch?v=VGBsjAKneh8&amp;t=0s", "Go to time")</f>
        <v/>
      </c>
    </row>
    <row r="2321">
      <c r="A2321">
        <f>HYPERLINK("https://www.youtube.com/watch?v=3xZ30C898VY", "Video")</f>
        <v/>
      </c>
      <c r="B2321" t="inlineStr">
        <is>
          <t>3:03</t>
        </is>
      </c>
      <c r="C2321" t="inlineStr">
        <is>
          <t>a big step up from living in a gay man's</t>
        </is>
      </c>
      <c r="D2321">
        <f>HYPERLINK("https://www.youtube.com/watch?v=3xZ30C898VY&amp;t=183s", "Go to time")</f>
        <v/>
      </c>
    </row>
    <row r="2322">
      <c r="A2322">
        <f>HYPERLINK("https://www.youtube.com/watch?v=3YZBJBdDf1Y", "Video")</f>
        <v/>
      </c>
      <c r="B2322" t="inlineStr">
        <is>
          <t>10:02</t>
        </is>
      </c>
      <c r="C2322" t="inlineStr">
        <is>
          <t>searches things sir can you step away</t>
        </is>
      </c>
      <c r="D2322">
        <f>HYPERLINK("https://www.youtube.com/watch?v=3YZBJBdDf1Y&amp;t=602s", "Go to time")</f>
        <v/>
      </c>
    </row>
    <row r="2323">
      <c r="A2323">
        <f>HYPERLINK("https://www.youtube.com/watch?v=z1njdoHnEyE", "Video")</f>
        <v/>
      </c>
      <c r="B2323" t="inlineStr">
        <is>
          <t>0:25</t>
        </is>
      </c>
      <c r="C2323" t="inlineStr">
        <is>
          <t>They stepped in
at the 11th hour,</t>
        </is>
      </c>
      <c r="D2323">
        <f>HYPERLINK("https://www.youtube.com/watch?v=z1njdoHnEyE&amp;t=25s", "Go to time")</f>
        <v/>
      </c>
    </row>
    <row r="2324">
      <c r="A2324">
        <f>HYPERLINK("https://www.youtube.com/watch?v=V4GJby5y6sM", "Video")</f>
        <v/>
      </c>
      <c r="B2324" t="inlineStr">
        <is>
          <t>0:20</t>
        </is>
      </c>
      <c r="C2324" t="inlineStr">
        <is>
          <t>i think you should retrace your steps</t>
        </is>
      </c>
      <c r="D2324">
        <f>HYPERLINK("https://www.youtube.com/watch?v=V4GJby5y6sM&amp;t=20s", "Go to time")</f>
        <v/>
      </c>
    </row>
    <row r="2325">
      <c r="A2325">
        <f>HYPERLINK("https://www.youtube.com/watch?v=xOqZ4qdMDes", "Video")</f>
        <v/>
      </c>
      <c r="B2325" t="inlineStr">
        <is>
          <t>17:09</t>
        </is>
      </c>
      <c r="C2325" t="inlineStr">
        <is>
          <t>step on the pedal water squatching your</t>
        </is>
      </c>
      <c r="D2325">
        <f>HYPERLINK("https://www.youtube.com/watch?v=xOqZ4qdMDes&amp;t=1029s", "Go to time")</f>
        <v/>
      </c>
    </row>
    <row r="2326">
      <c r="A2326">
        <f>HYPERLINK("https://www.youtube.com/watch?v=P7mYgl4fs48", "Video")</f>
        <v/>
      </c>
      <c r="B2326" t="inlineStr">
        <is>
          <t>1:48</t>
        </is>
      </c>
      <c r="C2326" t="inlineStr">
        <is>
          <t>okay okay why don't we just step into my</t>
        </is>
      </c>
      <c r="D2326">
        <f>HYPERLINK("https://www.youtube.com/watch?v=P7mYgl4fs48&amp;t=108s", "Go to time")</f>
        <v/>
      </c>
    </row>
    <row r="2327">
      <c r="A2327">
        <f>HYPERLINK("https://www.youtube.com/watch?v=SWC08MHYp2M", "Video")</f>
        <v/>
      </c>
      <c r="B2327" t="inlineStr">
        <is>
          <t>0:23</t>
        </is>
      </c>
      <c r="C2327" t="inlineStr">
        <is>
          <t>trying to decide whether drastic steps</t>
        </is>
      </c>
      <c r="D2327">
        <f>HYPERLINK("https://www.youtube.com/watch?v=SWC08MHYp2M&amp;t=23s", "Go to time")</f>
        <v/>
      </c>
    </row>
    <row r="2328">
      <c r="A2328">
        <f>HYPERLINK("https://www.youtube.com/watch?v=SWC08MHYp2M", "Video")</f>
        <v/>
      </c>
      <c r="B2328" t="inlineStr">
        <is>
          <t>1:53</t>
        </is>
      </c>
      <c r="C2328" t="inlineStr">
        <is>
          <t>Stephanie be in midtown Manhattan I</t>
        </is>
      </c>
      <c r="D2328">
        <f>HYPERLINK("https://www.youtube.com/watch?v=SWC08MHYp2M&amp;t=113s", "Go to time")</f>
        <v/>
      </c>
    </row>
    <row r="2329">
      <c r="A2329">
        <f>HYPERLINK("https://www.youtube.com/watch?v=g711QAyN1Eo", "Video")</f>
        <v/>
      </c>
      <c r="B2329" t="inlineStr">
        <is>
          <t>9:57</t>
        </is>
      </c>
      <c r="C2329" t="inlineStr">
        <is>
          <t>god instep oh not again</t>
        </is>
      </c>
      <c r="D2329">
        <f>HYPERLINK("https://www.youtube.com/watch?v=g711QAyN1Eo&amp;t=597s", "Go to time")</f>
        <v/>
      </c>
    </row>
    <row r="2330">
      <c r="A2330">
        <f>HYPERLINK("https://www.youtube.com/watch?v=548cq_NOMPs", "Video")</f>
        <v/>
      </c>
      <c r="B2330" t="inlineStr">
        <is>
          <t>3:33</t>
        </is>
      </c>
      <c r="C2330" t="inlineStr">
        <is>
          <t>God in step oh not again ha ha you let</t>
        </is>
      </c>
      <c r="D2330">
        <f>HYPERLINK("https://www.youtube.com/watch?v=548cq_NOMPs&amp;t=213s", "Go to time")</f>
        <v/>
      </c>
    </row>
    <row r="2331">
      <c r="A2331">
        <f>HYPERLINK("https://www.youtube.com/watch?v=THolqsuG-Do", "Video")</f>
        <v/>
      </c>
      <c r="B2331" t="inlineStr">
        <is>
          <t>6:47</t>
        </is>
      </c>
      <c r="C2331" t="inlineStr">
        <is>
          <t>stepped in at the 11th hour and they</t>
        </is>
      </c>
      <c r="D2331">
        <f>HYPERLINK("https://www.youtube.com/watch?v=THolqsuG-Do&amp;t=407s", "Go to time")</f>
        <v/>
      </c>
    </row>
    <row r="2332">
      <c r="A2332">
        <f>HYPERLINK("https://www.youtube.com/watch?v=KkbJ_F__D14", "Video")</f>
        <v/>
      </c>
      <c r="B2332" t="inlineStr">
        <is>
          <t>12:47</t>
        </is>
      </c>
      <c r="C2332" t="inlineStr">
        <is>
          <t>your steps okay I am going to tell</t>
        </is>
      </c>
      <c r="D2332">
        <f>HYPERLINK("https://www.youtube.com/watch?v=KkbJ_F__D14&amp;t=767s", "Go to time")</f>
        <v/>
      </c>
    </row>
    <row r="2333">
      <c r="A2333">
        <f>HYPERLINK("https://www.youtube.com/watch?v=RK78IKPzeNc", "Video")</f>
        <v/>
      </c>
      <c r="B2333" t="inlineStr">
        <is>
          <t>0:29</t>
        </is>
      </c>
      <c r="C2333" t="inlineStr">
        <is>
          <t>Michael asked them both to step down from the party planning committee</t>
        </is>
      </c>
      <c r="D2333">
        <f>HYPERLINK("https://www.youtube.com/watch?v=RK78IKPzeNc&amp;t=29s", "Go to time")</f>
        <v/>
      </c>
    </row>
    <row r="2334">
      <c r="A2334">
        <f>HYPERLINK("https://www.youtube.com/watch?v=Wy0e_WJNnOc", "Video")</f>
        <v/>
      </c>
      <c r="B2334" t="inlineStr">
        <is>
          <t>54:01</t>
        </is>
      </c>
      <c r="C2334" t="inlineStr">
        <is>
          <t>stepped things</t>
        </is>
      </c>
      <c r="D2334">
        <f>HYPERLINK("https://www.youtube.com/watch?v=Wy0e_WJNnOc&amp;t=3241s", "Go to time")</f>
        <v/>
      </c>
    </row>
    <row r="2335">
      <c r="A2335">
        <f>HYPERLINK("https://www.youtube.com/watch?v=3DMF3ORG6Xg", "Video")</f>
        <v/>
      </c>
      <c r="B2335" t="inlineStr">
        <is>
          <t>1:33</t>
        </is>
      </c>
      <c r="C2335" t="inlineStr">
        <is>
          <t>are you doing stop step spin I'm trying</t>
        </is>
      </c>
      <c r="D2335">
        <f>HYPERLINK("https://www.youtube.com/watch?v=3DMF3ORG6Xg&amp;t=93s", "Go to time")</f>
        <v/>
      </c>
    </row>
    <row r="2336">
      <c r="A2336">
        <f>HYPERLINK("https://www.youtube.com/watch?v=pEFPEw9xd84", "Video")</f>
        <v/>
      </c>
      <c r="B2336" t="inlineStr">
        <is>
          <t>1:06</t>
        </is>
      </c>
      <c r="C2336" t="inlineStr">
        <is>
          <t>retrace your steps okay I am going to</t>
        </is>
      </c>
      <c r="D2336">
        <f>HYPERLINK("https://www.youtube.com/watch?v=pEFPEw9xd84&amp;t=66s", "Go to time")</f>
        <v/>
      </c>
    </row>
    <row r="2337">
      <c r="A2337">
        <f>HYPERLINK("https://www.youtube.com/watch?v=glMgnCJ98Aw", "Video")</f>
        <v/>
      </c>
      <c r="B2337" t="inlineStr">
        <is>
          <t>1:41</t>
        </is>
      </c>
      <c r="C2337" t="inlineStr">
        <is>
          <t>ow god instep oh not again</t>
        </is>
      </c>
      <c r="D2337">
        <f>HYPERLINK("https://www.youtube.com/watch?v=glMgnCJ98Aw&amp;t=101s", "Go to time")</f>
        <v/>
      </c>
    </row>
    <row r="2338">
      <c r="A2338">
        <f>HYPERLINK("https://www.youtube.com/watch?v=0dzOt8gKv9Y", "Video")</f>
        <v/>
      </c>
      <c r="B2338" t="inlineStr">
        <is>
          <t>4:04</t>
        </is>
      </c>
      <c r="C2338" t="inlineStr">
        <is>
          <t>frankly nobody's stepping</t>
        </is>
      </c>
      <c r="D2338">
        <f>HYPERLINK("https://www.youtube.com/watch?v=0dzOt8gKv9Y&amp;t=244s", "Go to time")</f>
        <v/>
      </c>
    </row>
    <row r="2339">
      <c r="A2339">
        <f>HYPERLINK("https://www.youtube.com/watch?v=LrgyAsu82Ow", "Video")</f>
        <v/>
      </c>
      <c r="B2339" t="inlineStr">
        <is>
          <t>1:34</t>
        </is>
      </c>
      <c r="C2339" t="inlineStr">
        <is>
          <t>going through a 12-step program</t>
        </is>
      </c>
      <c r="D2339">
        <f>HYPERLINK("https://www.youtube.com/watch?v=LrgyAsu82Ow&amp;t=94s", "Go to time")</f>
        <v/>
      </c>
    </row>
    <row r="2340">
      <c r="A2340">
        <f>HYPERLINK("https://www.youtube.com/watch?v=6G3L94NXGc4", "Video")</f>
        <v/>
      </c>
      <c r="B2340" t="inlineStr">
        <is>
          <t>1:47</t>
        </is>
      </c>
      <c r="C2340" t="inlineStr">
        <is>
          <t>always thinking one step ahead like a</t>
        </is>
      </c>
      <c r="D2340">
        <f>HYPERLINK("https://www.youtube.com/watch?v=6G3L94NXGc4&amp;t=107s", "Go to time")</f>
        <v/>
      </c>
    </row>
    <row r="2341">
      <c r="A2341">
        <f>HYPERLINK("https://www.youtube.com/watch?v=hCCladadcR8", "Video")</f>
        <v/>
      </c>
      <c r="B2341" t="inlineStr">
        <is>
          <t>2:26</t>
        </is>
      </c>
      <c r="C2341" t="inlineStr">
        <is>
          <t>think you should retrace your steps okay</t>
        </is>
      </c>
      <c r="D2341">
        <f>HYPERLINK("https://www.youtube.com/watch?v=hCCladadcR8&amp;t=146s", "Go to time")</f>
        <v/>
      </c>
    </row>
    <row r="2342">
      <c r="A2342">
        <f>HYPERLINK("https://www.youtube.com/watch?v=23UxXHvKeS4", "Video")</f>
        <v/>
      </c>
      <c r="B2342" t="inlineStr">
        <is>
          <t>2:44</t>
        </is>
      </c>
      <c r="C2342" t="inlineStr">
        <is>
          <t>retrace your steps okay I am going to</t>
        </is>
      </c>
      <c r="D2342">
        <f>HYPERLINK("https://www.youtube.com/watch?v=23UxXHvKeS4&amp;t=164s", "Go to time")</f>
        <v/>
      </c>
    </row>
    <row r="2343">
      <c r="A2343">
        <f>HYPERLINK("https://www.youtube.com/watch?v=bDynTALUc84", "Video")</f>
        <v/>
      </c>
      <c r="B2343" t="inlineStr">
        <is>
          <t>2:39</t>
        </is>
      </c>
      <c r="C2343" t="inlineStr">
        <is>
          <t>step in and out of it like that yes yeah</t>
        </is>
      </c>
      <c r="D2343">
        <f>HYPERLINK("https://www.youtube.com/watch?v=bDynTALUc84&amp;t=159s", "Go to time")</f>
        <v/>
      </c>
    </row>
    <row r="2344">
      <c r="A2344">
        <f>HYPERLINK("https://www.youtube.com/watch?v=e-rPGxd9DSQ", "Video")</f>
        <v/>
      </c>
      <c r="B2344" t="inlineStr">
        <is>
          <t>0:54</t>
        </is>
      </c>
      <c r="C2344" t="inlineStr">
        <is>
          <t>weapons I just stepped in to talk some</t>
        </is>
      </c>
      <c r="D2344">
        <f>HYPERLINK("https://www.youtube.com/watch?v=e-rPGxd9DSQ&amp;t=54s", "Go to time")</f>
        <v/>
      </c>
    </row>
    <row r="2345">
      <c r="A2345">
        <f>HYPERLINK("https://www.youtube.com/watch?v=bKpSR0dt4d8", "Video")</f>
        <v/>
      </c>
      <c r="B2345" t="inlineStr">
        <is>
          <t>1:32</t>
        </is>
      </c>
      <c r="C2345" t="inlineStr">
        <is>
          <t>Definitely step in and out of it
like that."</t>
        </is>
      </c>
      <c r="D2345">
        <f>HYPERLINK("https://www.youtube.com/watch?v=bKpSR0dt4d8&amp;t=92s", "Go to time")</f>
        <v/>
      </c>
    </row>
    <row r="2346">
      <c r="A2346">
        <f>HYPERLINK("https://www.youtube.com/watch?v=hB1cIRfpjyU", "Video")</f>
        <v/>
      </c>
      <c r="B2346" t="inlineStr">
        <is>
          <t>8:30</t>
        </is>
      </c>
      <c r="C2346" t="inlineStr">
        <is>
          <t>he really stepped things up</t>
        </is>
      </c>
      <c r="D2346">
        <f>HYPERLINK("https://www.youtube.com/watch?v=hB1cIRfpjyU&amp;t=510s", "Go to time")</f>
        <v/>
      </c>
    </row>
    <row r="2347">
      <c r="A2347">
        <f>HYPERLINK("https://www.youtube.com/watch?v=QvFgTvIHsPw", "Video")</f>
        <v/>
      </c>
      <c r="B2347" t="inlineStr">
        <is>
          <t>13:16</t>
        </is>
      </c>
      <c r="C2347" t="inlineStr">
        <is>
          <t>your steps okay I am going to tell</t>
        </is>
      </c>
      <c r="D2347">
        <f>HYPERLINK("https://www.youtube.com/watch?v=QvFgTvIHsPw&amp;t=796s", "Go to time")</f>
        <v/>
      </c>
    </row>
    <row r="2348">
      <c r="A2348">
        <f>HYPERLINK("https://www.youtube.com/watch?v=QvFgTvIHsPw", "Video")</f>
        <v/>
      </c>
      <c r="B2348" t="inlineStr">
        <is>
          <t>27:38</t>
        </is>
      </c>
      <c r="C2348" t="inlineStr">
        <is>
          <t>stepped things</t>
        </is>
      </c>
      <c r="D2348">
        <f>HYPERLINK("https://www.youtube.com/watch?v=QvFgTvIHsPw&amp;t=1658s", "Go to time")</f>
        <v/>
      </c>
    </row>
    <row r="2349">
      <c r="A2349">
        <f>HYPERLINK("https://www.youtube.com/watch?v=rEtKaGW37ng", "Video")</f>
        <v/>
      </c>
      <c r="B2349" t="inlineStr">
        <is>
          <t>5:00</t>
        </is>
      </c>
      <c r="C2349" t="inlineStr">
        <is>
          <t>your steps okay I am going to tell</t>
        </is>
      </c>
      <c r="D2349">
        <f>HYPERLINK("https://www.youtube.com/watch?v=rEtKaGW37ng&amp;t=300s", "Go to time")</f>
        <v/>
      </c>
    </row>
    <row r="2350">
      <c r="A2350">
        <f>HYPERLINK("https://www.youtube.com/watch?v=hISMg2RH7i4", "Video")</f>
        <v/>
      </c>
      <c r="B2350" t="inlineStr">
        <is>
          <t>0:20</t>
        </is>
      </c>
      <c r="C2350" t="inlineStr">
        <is>
          <t>i think you should retrace your steps</t>
        </is>
      </c>
      <c r="D2350">
        <f>HYPERLINK("https://www.youtube.com/watch?v=hISMg2RH7i4&amp;t=20s", "Go to time")</f>
        <v/>
      </c>
    </row>
    <row r="2351">
      <c r="A2351">
        <f>HYPERLINK("https://www.youtube.com/watch?v=xxExDYX56N4", "Video")</f>
        <v/>
      </c>
      <c r="B2351" t="inlineStr">
        <is>
          <t>7:33</t>
        </is>
      </c>
      <c r="C2351" t="inlineStr">
        <is>
          <t>a big step up from living in a gay man's</t>
        </is>
      </c>
      <c r="D2351">
        <f>HYPERLINK("https://www.youtube.com/watch?v=xxExDYX56N4&amp;t=453s", "Go to time")</f>
        <v/>
      </c>
    </row>
    <row r="2352">
      <c r="A2352">
        <f>HYPERLINK("https://www.youtube.com/watch?v=_oQpRyq8uV0", "Video")</f>
        <v/>
      </c>
      <c r="B2352" t="inlineStr">
        <is>
          <t>9:05</t>
        </is>
      </c>
      <c r="C2352" t="inlineStr">
        <is>
          <t>environment the hay King steps upon the</t>
        </is>
      </c>
      <c r="D2352">
        <f>HYPERLINK("https://www.youtube.com/watch?v=_oQpRyq8uV0&amp;t=545s", "Go to time")</f>
        <v/>
      </c>
    </row>
    <row r="2353">
      <c r="A2353">
        <f>HYPERLINK("https://www.youtube.com/watch?v=bpU2QwWvupg", "Video")</f>
        <v/>
      </c>
      <c r="B2353" t="inlineStr">
        <is>
          <t>45:24</t>
        </is>
      </c>
      <c r="C2353" t="inlineStr">
        <is>
          <t>stepped in at the 11th hour and they</t>
        </is>
      </c>
      <c r="D2353">
        <f>HYPERLINK("https://www.youtube.com/watch?v=bpU2QwWvupg&amp;t=2724s", "Go to time")</f>
        <v/>
      </c>
    </row>
    <row r="2354">
      <c r="A2354">
        <f>HYPERLINK("https://www.youtube.com/watch?v=1-BD_gYoA4k", "Video")</f>
        <v/>
      </c>
      <c r="B2354" t="inlineStr">
        <is>
          <t>11:04</t>
        </is>
      </c>
      <c r="C2354" t="inlineStr">
        <is>
          <t>stepping down to salesman I'm going to</t>
        </is>
      </c>
      <c r="D2354">
        <f>HYPERLINK("https://www.youtube.com/watch?v=1-BD_gYoA4k&amp;t=664s", "Go to time")</f>
        <v/>
      </c>
    </row>
    <row r="2355">
      <c r="A2355">
        <f>HYPERLINK("https://www.youtube.com/watch?v=1-BD_gYoA4k", "Video")</f>
        <v/>
      </c>
      <c r="B2355" t="inlineStr">
        <is>
          <t>11:08</t>
        </is>
      </c>
      <c r="C2355" t="inlineStr">
        <is>
          <t>step into sales myself why is there an</t>
        </is>
      </c>
      <c r="D2355">
        <f>HYPERLINK("https://www.youtube.com/watch?v=1-BD_gYoA4k&amp;t=668s", "Go to time")</f>
        <v/>
      </c>
    </row>
    <row r="2356">
      <c r="A2356">
        <f>HYPERLINK("https://www.youtube.com/watch?v=ngamnNySTmA", "Video")</f>
        <v/>
      </c>
      <c r="B2356" t="inlineStr">
        <is>
          <t>4:45</t>
        </is>
      </c>
      <c r="C2356" t="inlineStr">
        <is>
          <t>step in and out of it like that yes yeah</t>
        </is>
      </c>
      <c r="D2356">
        <f>HYPERLINK("https://www.youtube.com/watch?v=ngamnNySTmA&amp;t=285s", "Go to time")</f>
        <v/>
      </c>
    </row>
    <row r="2357">
      <c r="A2357">
        <f>HYPERLINK("https://www.youtube.com/watch?v=SKGCvlws2cc", "Video")</f>
        <v/>
      </c>
      <c r="B2357" t="inlineStr">
        <is>
          <t>16:42</t>
        </is>
      </c>
      <c r="C2357" t="inlineStr">
        <is>
          <t>stepping down to salesman I'm going to</t>
        </is>
      </c>
      <c r="D2357">
        <f>HYPERLINK("https://www.youtube.com/watch?v=SKGCvlws2cc&amp;t=1002s", "Go to time")</f>
        <v/>
      </c>
    </row>
    <row r="2358">
      <c r="A2358">
        <f>HYPERLINK("https://www.youtube.com/watch?v=SKGCvlws2cc", "Video")</f>
        <v/>
      </c>
      <c r="B2358" t="inlineStr">
        <is>
          <t>16:45</t>
        </is>
      </c>
      <c r="C2358" t="inlineStr">
        <is>
          <t>should step into sales myself why is</t>
        </is>
      </c>
      <c r="D2358">
        <f>HYPERLINK("https://www.youtube.com/watch?v=SKGCvlws2cc&amp;t=1005s", "Go to time")</f>
        <v/>
      </c>
    </row>
    <row r="2359">
      <c r="A2359">
        <f>HYPERLINK("https://www.youtube.com/watch?v=9ktRV2cixYU", "Video")</f>
        <v/>
      </c>
      <c r="B2359" t="inlineStr">
        <is>
          <t>5:35</t>
        </is>
      </c>
      <c r="C2359" t="inlineStr">
        <is>
          <t>InStep oh not again</t>
        </is>
      </c>
      <c r="D2359">
        <f>HYPERLINK("https://www.youtube.com/watch?v=9ktRV2cixYU&amp;t=335s", "Go to time")</f>
        <v/>
      </c>
    </row>
    <row r="2360">
      <c r="A2360">
        <f>HYPERLINK("https://www.youtube.com/watch?v=5mVjuu9zDbE", "Video")</f>
        <v/>
      </c>
      <c r="B2360" t="inlineStr">
        <is>
          <t>0:39</t>
        </is>
      </c>
      <c r="C2360" t="inlineStr">
        <is>
          <t>Phyllis I think you need to step it up I</t>
        </is>
      </c>
      <c r="D2360">
        <f>HYPERLINK("https://www.youtube.com/watch?v=5mVjuu9zDbE&amp;t=39s", "Go to time")</f>
        <v/>
      </c>
    </row>
    <row r="2361">
      <c r="A2361">
        <f>HYPERLINK("https://www.youtube.com/watch?v=iLEDKJ2segQ", "Video")</f>
        <v/>
      </c>
      <c r="B2361" t="inlineStr">
        <is>
          <t>1:42</t>
        </is>
      </c>
      <c r="C2361" t="inlineStr">
        <is>
          <t>-I think you should retrace
your steps.</t>
        </is>
      </c>
      <c r="D2361">
        <f>HYPERLINK("https://www.youtube.com/watch?v=iLEDKJ2segQ&amp;t=102s", "Go to time")</f>
        <v/>
      </c>
    </row>
    <row r="2362">
      <c r="A2362">
        <f>HYPERLINK("https://www.youtube.com/watch?v=om9Gn7vTKo4", "Video")</f>
        <v/>
      </c>
      <c r="B2362" t="inlineStr">
        <is>
          <t>3:25</t>
        </is>
      </c>
      <c r="C2362" t="inlineStr">
        <is>
          <t>stepmother you know there's something</t>
        </is>
      </c>
      <c r="D2362">
        <f>HYPERLINK("https://www.youtube.com/watch?v=om9Gn7vTKo4&amp;t=205s", "Go to time")</f>
        <v/>
      </c>
    </row>
    <row r="2363">
      <c r="A2363">
        <f>HYPERLINK("https://www.youtube.com/watch?v=Xnk4seEHmgw", "Video")</f>
        <v/>
      </c>
      <c r="B2363" t="inlineStr">
        <is>
          <t>5:22</t>
        </is>
      </c>
      <c r="C2363" t="inlineStr">
        <is>
          <t>Jim: I think you should re-trace your steps.</t>
        </is>
      </c>
      <c r="D2363">
        <f>HYPERLINK("https://www.youtube.com/watch?v=Xnk4seEHmgw&amp;t=322s", "Go to time")</f>
        <v/>
      </c>
    </row>
    <row r="2364">
      <c r="A2364">
        <f>HYPERLINK("https://www.youtube.com/watch?v=UmsbTXtfXBg", "Video")</f>
        <v/>
      </c>
      <c r="B2364" t="inlineStr">
        <is>
          <t>2:32</t>
        </is>
      </c>
      <c r="C2364" t="inlineStr">
        <is>
          <t>your steps okay I am going to tell</t>
        </is>
      </c>
      <c r="D2364">
        <f>HYPERLINK("https://www.youtube.com/watch?v=UmsbTXtfXBg&amp;t=152s", "Go to time")</f>
        <v/>
      </c>
    </row>
    <row r="2365">
      <c r="A2365">
        <f>HYPERLINK("https://www.youtube.com/watch?v=UmsbTXtfXBg", "Video")</f>
        <v/>
      </c>
      <c r="B2365" t="inlineStr">
        <is>
          <t>120:26</t>
        </is>
      </c>
      <c r="C2365" t="inlineStr">
        <is>
          <t>stepped things</t>
        </is>
      </c>
      <c r="D2365">
        <f>HYPERLINK("https://www.youtube.com/watch?v=UmsbTXtfXBg&amp;t=7226s", "Go to time")</f>
        <v/>
      </c>
    </row>
    <row r="2366">
      <c r="A2366">
        <f>HYPERLINK("https://www.youtube.com/watch?v=UmsbTXtfXBg", "Video")</f>
        <v/>
      </c>
      <c r="B2366" t="inlineStr">
        <is>
          <t>137:18</t>
        </is>
      </c>
      <c r="C2366" t="inlineStr">
        <is>
          <t>they stepped in at the 11th hour and</t>
        </is>
      </c>
      <c r="D2366">
        <f>HYPERLINK("https://www.youtube.com/watch?v=UmsbTXtfXBg&amp;t=8238s", "Go to time")</f>
        <v/>
      </c>
    </row>
    <row r="2367">
      <c r="A2367">
        <f>HYPERLINK("https://www.youtube.com/watch?v=wYIOhQeaDQI", "Video")</f>
        <v/>
      </c>
      <c r="B2367" t="inlineStr">
        <is>
          <t>9:09</t>
        </is>
      </c>
      <c r="C2367" t="inlineStr">
        <is>
          <t>stepped in at the 11th hour and they</t>
        </is>
      </c>
      <c r="D2367">
        <f>HYPERLINK("https://www.youtube.com/watch?v=wYIOhQeaDQI&amp;t=549s", "Go to time")</f>
        <v/>
      </c>
    </row>
    <row r="2368">
      <c r="A2368">
        <f>HYPERLINK("https://www.youtube.com/watch?v=z8atGvZGEeo", "Video")</f>
        <v/>
      </c>
      <c r="B2368" t="inlineStr">
        <is>
          <t>3:52</t>
        </is>
      </c>
      <c r="C2368" t="inlineStr">
        <is>
          <t>i think you should retrace your steps</t>
        </is>
      </c>
      <c r="D2368">
        <f>HYPERLINK("https://www.youtube.com/watch?v=z8atGvZGEeo&amp;t=232s", "Go to time")</f>
        <v/>
      </c>
    </row>
    <row r="2369">
      <c r="A2369">
        <f>HYPERLINK("https://www.youtube.com/watch?v=sf1z-m4DJ8A", "Video")</f>
        <v/>
      </c>
      <c r="B2369" t="inlineStr">
        <is>
          <t>44:57</t>
        </is>
      </c>
      <c r="C2369" t="inlineStr">
        <is>
          <t>appendectomy step one disinfect step two</t>
        </is>
      </c>
      <c r="D2369">
        <f>HYPERLINK("https://www.youtube.com/watch?v=sf1z-m4DJ8A&amp;t=2697s", "Go to time")</f>
        <v/>
      </c>
    </row>
    <row r="2370">
      <c r="A2370">
        <f>HYPERLINK("https://www.youtube.com/watch?v=sf1z-m4DJ8A", "Video")</f>
        <v/>
      </c>
      <c r="B2370" t="inlineStr">
        <is>
          <t>45:00</t>
        </is>
      </c>
      <c r="C2370" t="inlineStr">
        <is>
          <t>incision step three locate the source of</t>
        </is>
      </c>
      <c r="D2370">
        <f>HYPERLINK("https://www.youtube.com/watch?v=sf1z-m4DJ8A&amp;t=2700s", "Go to time")</f>
        <v/>
      </c>
    </row>
    <row r="2371">
      <c r="A2371">
        <f>HYPERLINK("https://www.youtube.com/watch?v=sf1z-m4DJ8A", "Video")</f>
        <v/>
      </c>
      <c r="B2371" t="inlineStr">
        <is>
          <t>45:03</t>
        </is>
      </c>
      <c r="C2371" t="inlineStr">
        <is>
          <t>the infection step three tenderly remove</t>
        </is>
      </c>
      <c r="D2371">
        <f>HYPERLINK("https://www.youtube.com/watch?v=sf1z-m4DJ8A&amp;t=2703s", "Go to time")</f>
        <v/>
      </c>
    </row>
    <row r="2372">
      <c r="A2372">
        <f>HYPERLINK("https://www.youtube.com/watch?v=zkTDQzlLLO4", "Video")</f>
        <v/>
      </c>
      <c r="B2372" t="inlineStr">
        <is>
          <t>5:37</t>
        </is>
      </c>
      <c r="C2372" t="inlineStr">
        <is>
          <t>we've got to step this up meet me behind</t>
        </is>
      </c>
      <c r="D2372">
        <f>HYPERLINK("https://www.youtube.com/watch?v=zkTDQzlLLO4&amp;t=337s", "Go to time")</f>
        <v/>
      </c>
    </row>
    <row r="2373">
      <c r="A2373">
        <f>HYPERLINK("https://www.youtube.com/watch?v=4HJ_10PQSLU", "Video")</f>
        <v/>
      </c>
      <c r="B2373" t="inlineStr">
        <is>
          <t>1:40</t>
        </is>
      </c>
      <c r="C2373" t="inlineStr">
        <is>
          <t>long Oh God instep oh not again ah you</t>
        </is>
      </c>
      <c r="D2373">
        <f>HYPERLINK("https://www.youtube.com/watch?v=4HJ_10PQSLU&amp;t=100s", "Go to time")</f>
        <v/>
      </c>
    </row>
    <row r="2374">
      <c r="A2374">
        <f>HYPERLINK("https://www.youtube.com/watch?v=ishVw-nO_qw", "Video")</f>
        <v/>
      </c>
      <c r="B2374" t="inlineStr">
        <is>
          <t>10:22</t>
        </is>
      </c>
      <c r="C2374" t="inlineStr">
        <is>
          <t>fantasy we Stephen King characters I</t>
        </is>
      </c>
      <c r="D2374">
        <f>HYPERLINK("https://www.youtube.com/watch?v=ishVw-nO_qw&amp;t=622s", "Go to time")</f>
        <v/>
      </c>
    </row>
    <row r="2375">
      <c r="A2375">
        <f>HYPERLINK("https://www.youtube.com/watch?v=o_E8m7pkHJ8", "Video")</f>
        <v/>
      </c>
      <c r="B2375" t="inlineStr">
        <is>
          <t>5:54</t>
        </is>
      </c>
      <c r="C2375" t="inlineStr">
        <is>
          <t>weapons I just stepped in to talk some</t>
        </is>
      </c>
      <c r="D2375">
        <f>HYPERLINK("https://www.youtube.com/watch?v=o_E8m7pkHJ8&amp;t=354s", "Go to time")</f>
        <v/>
      </c>
    </row>
    <row r="2376">
      <c r="A2376">
        <f>HYPERLINK("https://www.youtube.com/watch?v=W4jUhs4sA8o", "Video")</f>
        <v/>
      </c>
      <c r="B2376" t="inlineStr">
        <is>
          <t>9:26</t>
        </is>
      </c>
      <c r="C2376" t="inlineStr">
        <is>
          <t>Phyllis I think you need to step it up I</t>
        </is>
      </c>
      <c r="D2376">
        <f>HYPERLINK("https://www.youtube.com/watch?v=W4jUhs4sA8o&amp;t=566s", "Go to time")</f>
        <v/>
      </c>
    </row>
    <row r="2377">
      <c r="A2377">
        <f>HYPERLINK("https://www.youtube.com/watch?v=wNDTkOEEr8A", "Video")</f>
        <v/>
      </c>
      <c r="B2377" t="inlineStr">
        <is>
          <t>2:40</t>
        </is>
      </c>
      <c r="C2377" t="inlineStr">
        <is>
          <t>not step outside of the ring and you</t>
        </is>
      </c>
      <c r="D2377">
        <f>HYPERLINK("https://www.youtube.com/watch?v=wNDTkOEEr8A&amp;t=160s", "Go to time")</f>
        <v/>
      </c>
    </row>
    <row r="2378">
      <c r="A2378">
        <f>HYPERLINK("https://www.youtube.com/watch?v=-fWUkOH1ieI", "Video")</f>
        <v/>
      </c>
      <c r="B2378" t="inlineStr">
        <is>
          <t>0:25</t>
        </is>
      </c>
      <c r="C2378" t="inlineStr">
        <is>
          <t>he really stepped things up</t>
        </is>
      </c>
      <c r="D2378">
        <f>HYPERLINK("https://www.youtube.com/watch?v=-fWUkOH1ieI&amp;t=25s", "Go to time")</f>
        <v/>
      </c>
    </row>
    <row r="2379">
      <c r="A2379">
        <f>HYPERLINK("https://www.youtube.com/watch?v=1baVt4UrP3k", "Video")</f>
        <v/>
      </c>
      <c r="B2379" t="inlineStr">
        <is>
          <t>20:29</t>
        </is>
      </c>
      <c r="C2379" t="inlineStr">
        <is>
          <t>I think you should retrace your steps</t>
        </is>
      </c>
      <c r="D2379">
        <f>HYPERLINK("https://www.youtube.com/watch?v=1baVt4UrP3k&amp;t=1229s", "Go to time")</f>
        <v/>
      </c>
    </row>
    <row r="2380">
      <c r="A2380">
        <f>HYPERLINK("https://www.youtube.com/watch?v=1baVt4UrP3k", "Video")</f>
        <v/>
      </c>
      <c r="B2380" t="inlineStr">
        <is>
          <t>22:12</t>
        </is>
      </c>
      <c r="C2380" t="inlineStr">
        <is>
          <t>stepped in at the 11th hour and they</t>
        </is>
      </c>
      <c r="D2380">
        <f>HYPERLINK("https://www.youtube.com/watch?v=1baVt4UrP3k&amp;t=1332s", "Go to time")</f>
        <v/>
      </c>
    </row>
    <row r="2381">
      <c r="A2381">
        <f>HYPERLINK("https://www.youtube.com/watch?v=-qB691wR8aI", "Video")</f>
        <v/>
      </c>
      <c r="B2381" t="inlineStr">
        <is>
          <t>14:22</t>
        </is>
      </c>
      <c r="C2381" t="inlineStr">
        <is>
          <t>environment the hay King steps upon the</t>
        </is>
      </c>
      <c r="D2381">
        <f>HYPERLINK("https://www.youtube.com/watch?v=-qB691wR8aI&amp;t=862s", "Go to time")</f>
        <v/>
      </c>
    </row>
    <row r="2382">
      <c r="A2382">
        <f>HYPERLINK("https://www.youtube.com/watch?v=32zzZE658ec", "Video")</f>
        <v/>
      </c>
      <c r="B2382" t="inlineStr">
        <is>
          <t>7:20</t>
        </is>
      </c>
      <c r="C2382" t="inlineStr">
        <is>
          <t>Hup!
Ow! God! Instep!</t>
        </is>
      </c>
      <c r="D2382">
        <f>HYPERLINK("https://www.youtube.com/watch?v=32zzZE658ec&amp;t=440s", "Go to time")</f>
        <v/>
      </c>
    </row>
    <row r="2383">
      <c r="A2383">
        <f>HYPERLINK("https://www.youtube.com/watch?v=9gZLvy48-eA", "Video")</f>
        <v/>
      </c>
      <c r="B2383" t="inlineStr">
        <is>
          <t>3:23</t>
        </is>
      </c>
      <c r="C2383" t="inlineStr">
        <is>
          <t>for long Oh instep oh not again ha ha</t>
        </is>
      </c>
      <c r="D2383">
        <f>HYPERLINK("https://www.youtube.com/watch?v=9gZLvy48-eA&amp;t=203s", "Go to time")</f>
        <v/>
      </c>
    </row>
    <row r="2384">
      <c r="A2384">
        <f>HYPERLINK("https://www.youtube.com/watch?v=IzE98BkAO8o", "Video")</f>
        <v/>
      </c>
      <c r="B2384" t="inlineStr">
        <is>
          <t>15:30</t>
        </is>
      </c>
      <c r="C2384" t="inlineStr">
        <is>
          <t>retrace your steps okay I am going to</t>
        </is>
      </c>
      <c r="D2384">
        <f>HYPERLINK("https://www.youtube.com/watch?v=IzE98BkAO8o&amp;t=930s", "Go to time")</f>
        <v/>
      </c>
    </row>
    <row r="2385">
      <c r="A2385">
        <f>HYPERLINK("https://www.youtube.com/watch?v=6k3XAy0vzPA", "Video")</f>
        <v/>
      </c>
      <c r="B2385" t="inlineStr">
        <is>
          <t>1:20</t>
        </is>
      </c>
      <c r="C2385" t="inlineStr">
        <is>
          <t>going through a 12-step program</t>
        </is>
      </c>
      <c r="D2385">
        <f>HYPERLINK("https://www.youtube.com/watch?v=6k3XAy0vzPA&amp;t=80s", "Go to time")</f>
        <v/>
      </c>
    </row>
    <row r="2386">
      <c r="A2386">
        <f>HYPERLINK("https://www.youtube.com/watch?v=bqAhJcSQQG4", "Video")</f>
        <v/>
      </c>
      <c r="B2386" t="inlineStr">
        <is>
          <t>9:00</t>
        </is>
      </c>
      <c r="C2386" t="inlineStr">
        <is>
          <t>not step outside of the ring and you</t>
        </is>
      </c>
      <c r="D2386">
        <f>HYPERLINK("https://www.youtube.com/watch?v=bqAhJcSQQG4&amp;t=540s", "Go to time")</f>
        <v/>
      </c>
    </row>
    <row r="2387">
      <c r="A2387">
        <f>HYPERLINK("https://www.youtube.com/watch?v=5YL4mTlCWcA", "Video")</f>
        <v/>
      </c>
      <c r="B2387" t="inlineStr">
        <is>
          <t>0:58</t>
        </is>
      </c>
      <c r="C2387" t="inlineStr">
        <is>
          <t>in fact I actually have a three-step</t>
        </is>
      </c>
      <c r="D2387">
        <f>HYPERLINK("https://www.youtube.com/watch?v=5YL4mTlCWcA&amp;t=58s", "Go to time")</f>
        <v/>
      </c>
    </row>
    <row r="2388">
      <c r="A2388">
        <f>HYPERLINK("https://www.youtube.com/watch?v=5YL4mTlCWcA", "Video")</f>
        <v/>
      </c>
      <c r="B2388" t="inlineStr">
        <is>
          <t>11:39</t>
        </is>
      </c>
      <c r="C2388" t="inlineStr">
        <is>
          <t>step in</t>
        </is>
      </c>
      <c r="D2388">
        <f>HYPERLINK("https://www.youtube.com/watch?v=5YL4mTlCWcA&amp;t=699s", "Go to time")</f>
        <v/>
      </c>
    </row>
    <row r="2389">
      <c r="A2389">
        <f>HYPERLINK("https://www.youtube.com/watch?v=EY6ZAJjSu1U", "Video")</f>
        <v/>
      </c>
      <c r="B2389" t="inlineStr">
        <is>
          <t>7:50</t>
        </is>
      </c>
      <c r="C2389" t="inlineStr">
        <is>
          <t>long ow God in Step oh not</t>
        </is>
      </c>
      <c r="D2389">
        <f>HYPERLINK("https://www.youtube.com/watch?v=EY6ZAJjSu1U&amp;t=470s", "Go to time")</f>
        <v/>
      </c>
    </row>
    <row r="2390">
      <c r="A2390">
        <f>HYPERLINK("https://www.youtube.com/watch?v=EY6ZAJjSu1U", "Video")</f>
        <v/>
      </c>
      <c r="B2390" t="inlineStr">
        <is>
          <t>13:55</t>
        </is>
      </c>
      <c r="C2390" t="inlineStr">
        <is>
          <t>stepped things</t>
        </is>
      </c>
      <c r="D2390">
        <f>HYPERLINK("https://www.youtube.com/watch?v=EY6ZAJjSu1U&amp;t=835s", "Go to time")</f>
        <v/>
      </c>
    </row>
    <row r="2391">
      <c r="A2391">
        <f>HYPERLINK("https://www.youtube.com/watch?v=lsEA9tGMFQQ", "Video")</f>
        <v/>
      </c>
      <c r="B2391" t="inlineStr">
        <is>
          <t>2:27</t>
        </is>
      </c>
      <c r="C2391" t="inlineStr">
        <is>
          <t>which allows the storm to intensify and
brings us the step two: getting the storm</t>
        </is>
      </c>
      <c r="D2391">
        <f>HYPERLINK("https://www.youtube.com/watch?v=lsEA9tGMFQQ&amp;t=147s", "Go to time")</f>
        <v/>
      </c>
    </row>
    <row r="2392">
      <c r="A2392">
        <f>HYPERLINK("https://www.youtube.com/watch?v=oYfl4UCGBwk", "Video")</f>
        <v/>
      </c>
      <c r="B2392" t="inlineStr">
        <is>
          <t>6:13</t>
        </is>
      </c>
      <c r="C2392" t="inlineStr">
        <is>
          <t>So it’s a step in the right direction, and for now</t>
        </is>
      </c>
      <c r="D2392">
        <f>HYPERLINK("https://www.youtube.com/watch?v=oYfl4UCGBwk&amp;t=373s", "Go to time")</f>
        <v/>
      </c>
    </row>
    <row r="2393">
      <c r="A2393">
        <f>HYPERLINK("https://www.youtube.com/watch?v=h42QVfrUVFw", "Video")</f>
        <v/>
      </c>
      <c r="B2393" t="inlineStr">
        <is>
          <t>4:24</t>
        </is>
      </c>
      <c r="C2393" t="inlineStr">
        <is>
          <t>As they approached the mountain, Lalie sent
us messages every step of the way.</t>
        </is>
      </c>
      <c r="D2393">
        <f>HYPERLINK("https://www.youtube.com/watch?v=h42QVfrUVFw&amp;t=264s", "Go to time")</f>
        <v/>
      </c>
    </row>
    <row r="2394">
      <c r="A2394">
        <f>HYPERLINK("https://www.youtube.com/watch?v=bZ8S1vbfR7k", "Video")</f>
        <v/>
      </c>
      <c r="B2394" t="inlineStr">
        <is>
          <t>3:33</t>
        </is>
      </c>
      <c r="C2394" t="inlineStr">
        <is>
          <t>trying to go 13 steps between the</t>
        </is>
      </c>
      <c r="D2394">
        <f>HYPERLINK("https://www.youtube.com/watch?v=bZ8S1vbfR7k&amp;t=213s", "Go to time")</f>
        <v/>
      </c>
    </row>
    <row r="2395">
      <c r="A2395">
        <f>HYPERLINK("https://www.youtube.com/watch?v=bZ8S1vbfR7k", "Video")</f>
        <v/>
      </c>
      <c r="B2395" t="inlineStr">
        <is>
          <t>4:16</t>
        </is>
      </c>
      <c r="C2395" t="inlineStr">
        <is>
          <t>so if you're going 13 steps you're on</t>
        </is>
      </c>
      <c r="D2395">
        <f>HYPERLINK("https://www.youtube.com/watch?v=bZ8S1vbfR7k&amp;t=256s", "Go to time")</f>
        <v/>
      </c>
    </row>
    <row r="2396">
      <c r="A2396">
        <f>HYPERLINK("https://www.youtube.com/watch?v=bZ8S1vbfR7k", "Video")</f>
        <v/>
      </c>
      <c r="B2396" t="inlineStr">
        <is>
          <t>4:19</t>
        </is>
      </c>
      <c r="C2396" t="inlineStr">
        <is>
          <t>your dominant leg you're going 14 steps</t>
        </is>
      </c>
      <c r="D2396">
        <f>HYPERLINK("https://www.youtube.com/watch?v=bZ8S1vbfR7k&amp;t=259s", "Go to time")</f>
        <v/>
      </c>
    </row>
    <row r="2397">
      <c r="A2397">
        <f>HYPERLINK("https://www.youtube.com/watch?v=bVzvZxW5n2Q", "Video")</f>
        <v/>
      </c>
      <c r="B2397" t="inlineStr">
        <is>
          <t>5:11</t>
        </is>
      </c>
      <c r="C2397" t="inlineStr">
        <is>
          <t>“Here we are taking baby steps,</t>
        </is>
      </c>
      <c r="D2397">
        <f>HYPERLINK("https://www.youtube.com/watch?v=bVzvZxW5n2Q&amp;t=311s", "Go to time")</f>
        <v/>
      </c>
    </row>
    <row r="2398">
      <c r="A2398">
        <f>HYPERLINK("https://www.youtube.com/watch?v=PRdS13Q9ExQ", "Video")</f>
        <v/>
      </c>
      <c r="B2398" t="inlineStr">
        <is>
          <t>4:52</t>
        </is>
      </c>
      <c r="C2398" t="inlineStr">
        <is>
          <t>step by step. What does it mean to think</t>
        </is>
      </c>
      <c r="D2398">
        <f>HYPERLINK("https://www.youtube.com/watch?v=PRdS13Q9ExQ&amp;t=292s", "Go to time")</f>
        <v/>
      </c>
    </row>
    <row r="2399">
      <c r="A2399">
        <f>HYPERLINK("https://www.youtube.com/watch?v=cUBg6Qp_N98", "Video")</f>
        <v/>
      </c>
      <c r="B2399" t="inlineStr">
        <is>
          <t>4:07</t>
        </is>
      </c>
      <c r="C2399" t="inlineStr">
        <is>
          <t>in 1987 the u.s stepped in to protect</t>
        </is>
      </c>
      <c r="D2399">
        <f>HYPERLINK("https://www.youtube.com/watch?v=cUBg6Qp_N98&amp;t=247s", "Go to time")</f>
        <v/>
      </c>
    </row>
    <row r="2400">
      <c r="A2400">
        <f>HYPERLINK("https://www.youtube.com/watch?v=SZ8HlNGMolw", "Video")</f>
        <v/>
      </c>
      <c r="B2400" t="inlineStr">
        <is>
          <t>3:08</t>
        </is>
      </c>
      <c r="C2400" t="inlineStr">
        <is>
          <t>the steps in the supply chain seem</t>
        </is>
      </c>
      <c r="D2400">
        <f>HYPERLINK("https://www.youtube.com/watch?v=SZ8HlNGMolw&amp;t=188s", "Go to time")</f>
        <v/>
      </c>
    </row>
    <row r="2401">
      <c r="A2401">
        <f>HYPERLINK("https://www.youtube.com/watch?v=ruVMkGPYhCU", "Video")</f>
        <v/>
      </c>
      <c r="B2401" t="inlineStr">
        <is>
          <t>0:07</t>
        </is>
      </c>
      <c r="C2401" t="inlineStr">
        <is>
          <t>It's one step in a long process 
that will likely lead</t>
        </is>
      </c>
      <c r="D2401">
        <f>HYPERLINK("https://www.youtube.com/watch?v=ruVMkGPYhCU&amp;t=7s", "Go to time")</f>
        <v/>
      </c>
    </row>
    <row r="2402">
      <c r="A2402">
        <f>HYPERLINK("https://www.youtube.com/watch?v=wFpfYTYupKA", "Video")</f>
        <v/>
      </c>
      <c r="B2402" t="inlineStr">
        <is>
          <t>8:43</t>
        </is>
      </c>
      <c r="C2402" t="inlineStr">
        <is>
          <t>hariri to finally step down</t>
        </is>
      </c>
      <c r="D2402">
        <f>HYPERLINK("https://www.youtube.com/watch?v=wFpfYTYupKA&amp;t=523s", "Go to time")</f>
        <v/>
      </c>
    </row>
    <row r="2403">
      <c r="A2403">
        <f>HYPERLINK("https://www.youtube.com/watch?v=pZz3tfXEFmU", "Video")</f>
        <v/>
      </c>
      <c r="B2403" t="inlineStr">
        <is>
          <t>5:52</t>
        </is>
      </c>
      <c r="C2403" t="inlineStr">
        <is>
          <t>The first step was elevating</t>
        </is>
      </c>
      <c r="D2403">
        <f>HYPERLINK("https://www.youtube.com/watch?v=pZz3tfXEFmU&amp;t=352s", "Go to time")</f>
        <v/>
      </c>
    </row>
    <row r="2404">
      <c r="A2404">
        <f>HYPERLINK("https://www.youtube.com/watch?v=TJAklSh_rjk", "Video")</f>
        <v/>
      </c>
      <c r="B2404" t="inlineStr">
        <is>
          <t>16:54</t>
        </is>
      </c>
      <c r="C2404" t="inlineStr">
        <is>
          <t>as taking steps to arrange 
your own death.</t>
        </is>
      </c>
      <c r="D2404">
        <f>HYPERLINK("https://www.youtube.com/watch?v=TJAklSh_rjk&amp;t=1014s", "Go to time")</f>
        <v/>
      </c>
    </row>
    <row r="2405">
      <c r="A2405">
        <f>HYPERLINK("https://www.youtube.com/watch?v=db5JCEktO5M", "Video")</f>
        <v/>
      </c>
      <c r="B2405" t="inlineStr">
        <is>
          <t>7:27</t>
        </is>
      </c>
      <c r="C2405" t="inlineStr">
        <is>
          <t>Tonight I'm proudly announcing that we
will soon be taking the first steps to</t>
        </is>
      </c>
      <c r="D2405">
        <f>HYPERLINK("https://www.youtube.com/watch?v=db5JCEktO5M&amp;t=447s", "Go to time")</f>
        <v/>
      </c>
    </row>
    <row r="2406">
      <c r="A2406">
        <f>HYPERLINK("https://www.youtube.com/watch?v=SoP_lJ0FWoc", "Video")</f>
        <v/>
      </c>
      <c r="B2406" t="inlineStr">
        <is>
          <t>3:29</t>
        </is>
      </c>
      <c r="C2406" t="inlineStr">
        <is>
          <t>until they decide what the next step is going to be.</t>
        </is>
      </c>
      <c r="D2406">
        <f>HYPERLINK("https://www.youtube.com/watch?v=SoP_lJ0FWoc&amp;t=209s", "Go to time")</f>
        <v/>
      </c>
    </row>
    <row r="2407">
      <c r="A2407">
        <f>HYPERLINK("https://www.youtube.com/watch?v=QfAXbGInwno", "Video")</f>
        <v/>
      </c>
      <c r="B2407" t="inlineStr">
        <is>
          <t>10:44</t>
        </is>
      </c>
      <c r="C2407" t="inlineStr">
        <is>
          <t>talking about the steps we need to take</t>
        </is>
      </c>
      <c r="D2407">
        <f>HYPERLINK("https://www.youtube.com/watch?v=QfAXbGInwno&amp;t=644s", "Go to time")</f>
        <v/>
      </c>
    </row>
    <row r="2408">
      <c r="A2408">
        <f>HYPERLINK("https://www.youtube.com/watch?v=V48wmfc_iAA", "Video")</f>
        <v/>
      </c>
      <c r="B2408" t="inlineStr">
        <is>
          <t>0:41</t>
        </is>
      </c>
      <c r="C2408" t="inlineStr">
        <is>
          <t>those principles let's take a step back</t>
        </is>
      </c>
      <c r="D2408">
        <f>HYPERLINK("https://www.youtube.com/watch?v=V48wmfc_iAA&amp;t=41s", "Go to time")</f>
        <v/>
      </c>
    </row>
    <row r="2409">
      <c r="A2409">
        <f>HYPERLINK("https://www.youtube.com/watch?v=ObL2xm5NrCk", "Video")</f>
        <v/>
      </c>
      <c r="B2409" t="inlineStr">
        <is>
          <t>2:44</t>
        </is>
      </c>
      <c r="C2409" t="inlineStr">
        <is>
          <t>are following in these footsteps but</t>
        </is>
      </c>
      <c r="D2409">
        <f>HYPERLINK("https://www.youtube.com/watch?v=ObL2xm5NrCk&amp;t=164s", "Go to time")</f>
        <v/>
      </c>
    </row>
    <row r="2410">
      <c r="A2410">
        <f>HYPERLINK("https://www.youtube.com/watch?v=2I30SamNYFs", "Video")</f>
        <v/>
      </c>
      <c r="B2410" t="inlineStr">
        <is>
          <t>2:51</t>
        </is>
      </c>
      <c r="C2410" t="inlineStr">
        <is>
          <t>step forward of mat painting after a</t>
        </is>
      </c>
      <c r="D2410">
        <f>HYPERLINK("https://www.youtube.com/watch?v=2I30SamNYFs&amp;t=171s", "Go to time")</f>
        <v/>
      </c>
    </row>
    <row r="2411">
      <c r="A2411">
        <f>HYPERLINK("https://www.youtube.com/watch?v=mvQ62EdP-mc", "Video")</f>
        <v/>
      </c>
      <c r="B2411" t="inlineStr">
        <is>
          <t>9:16</t>
        </is>
      </c>
      <c r="C2411" t="inlineStr">
        <is>
          <t>steps up goes up to the mountain drops</t>
        </is>
      </c>
      <c r="D2411">
        <f>HYPERLINK("https://www.youtube.com/watch?v=mvQ62EdP-mc&amp;t=556s", "Go to time")</f>
        <v/>
      </c>
    </row>
    <row r="2412">
      <c r="A2412">
        <f>HYPERLINK("https://www.youtube.com/watch?v=bEJ0_TVXh-I", "Video")</f>
        <v/>
      </c>
      <c r="B2412" t="inlineStr">
        <is>
          <t>15:24</t>
        </is>
      </c>
      <c r="C2412" t="inlineStr">
        <is>
          <t>and you're not sure what to do with it, now your first step, instead of going</t>
        </is>
      </c>
      <c r="D2412">
        <f>HYPERLINK("https://www.youtube.com/watch?v=bEJ0_TVXh-I&amp;t=924s", "Go to time")</f>
        <v/>
      </c>
    </row>
    <row r="2413">
      <c r="A2413">
        <f>HYPERLINK("https://www.youtube.com/watch?v=ltwCjFp9B8s", "Video")</f>
        <v/>
      </c>
      <c r="B2413" t="inlineStr">
        <is>
          <t>4:29</t>
        </is>
      </c>
      <c r="C2413" t="inlineStr">
        <is>
          <t>The first step in protecting cultural heritage</t>
        </is>
      </c>
      <c r="D2413">
        <f>HYPERLINK("https://www.youtube.com/watch?v=ltwCjFp9B8s&amp;t=269s", "Go to time")</f>
        <v/>
      </c>
    </row>
    <row r="2414">
      <c r="A2414">
        <f>HYPERLINK("https://www.youtube.com/watch?v=6fbBjRnZ0j0", "Video")</f>
        <v/>
      </c>
      <c r="B2414" t="inlineStr">
        <is>
          <t>4:30</t>
        </is>
      </c>
      <c r="C2414" t="inlineStr">
        <is>
          <t>The first step in not getting lost is the
sitzprobe.</t>
        </is>
      </c>
      <c r="D2414">
        <f>HYPERLINK("https://www.youtube.com/watch?v=6fbBjRnZ0j0&amp;t=270s", "Go to time")</f>
        <v/>
      </c>
    </row>
    <row r="2415">
      <c r="A2415">
        <f>HYPERLINK("https://www.youtube.com/watch?v=6fbBjRnZ0j0", "Video")</f>
        <v/>
      </c>
      <c r="B2415" t="inlineStr">
        <is>
          <t>8:28</t>
        </is>
      </c>
      <c r="C2415" t="inlineStr">
        <is>
          <t>Imagine taking three full minutes to descend
twelve steps, looking straight at 4000 people</t>
        </is>
      </c>
      <c r="D2415">
        <f>HYPERLINK("https://www.youtube.com/watch?v=6fbBjRnZ0j0&amp;t=508s", "Go to time")</f>
        <v/>
      </c>
    </row>
    <row r="2416">
      <c r="A2416">
        <f>HYPERLINK("https://www.youtube.com/watch?v=twAP3buj9Og", "Video")</f>
        <v/>
      </c>
      <c r="B2416" t="inlineStr">
        <is>
          <t>1:42</t>
        </is>
      </c>
      <c r="C2416" t="inlineStr">
        <is>
          <t>And, step one, I knew I was going to have
to send some emails.</t>
        </is>
      </c>
      <c r="D2416">
        <f>HYPERLINK("https://www.youtube.com/watch?v=twAP3buj9Og&amp;t=102s",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2025-06-30T17:57:00Z</dcterms:created>
  <dcterms:modified xsi:type="dcterms:W3CDTF">2025-06-30T17:57:00Z</dcterms:modified>
</cp:coreProperties>
</file>